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9_{EDE61055-0225-42AC-98FA-F7826CA8B85B}" xr6:coauthVersionLast="47" xr6:coauthVersionMax="47" xr10:uidLastSave="{00000000-0000-0000-0000-000000000000}"/>
  <bookViews>
    <workbookView xWindow="-120" yWindow="-120" windowWidth="20730" windowHeight="11040" tabRatio="495" activeTab="1" xr2:uid="{3135D5C3-0B3D-494A-9654-D94A8CB113CD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Directivos!$A$17:$AU$29</definedName>
    <definedName name="_xlnm._FilterDatabase" localSheetId="0" hidden="1">Docentes!$B$16:$C$67</definedName>
    <definedName name="_xlnm.Print_Area" localSheetId="1">Directivos!$A$1:$AU$29</definedName>
    <definedName name="_xlnm.Print_Area" localSheetId="0">Docentes!$A$1:$AR$67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4" l="1"/>
  <c r="F6" i="9"/>
  <c r="K13" i="9"/>
  <c r="K15" i="9"/>
  <c r="L14" i="9"/>
  <c r="K14" i="9"/>
  <c r="K22" i="9"/>
  <c r="K23" i="9"/>
  <c r="K24" i="9"/>
  <c r="I1" i="13"/>
  <c r="J16" i="14"/>
  <c r="J1" i="13"/>
  <c r="F16" i="14"/>
  <c r="O1" i="13"/>
  <c r="O3" i="13"/>
  <c r="L31" i="14"/>
  <c r="P1" i="13"/>
  <c r="H32" i="14"/>
  <c r="T1" i="13"/>
  <c r="T3" i="13"/>
  <c r="L34" i="14"/>
  <c r="U1" i="13"/>
  <c r="U3" i="13"/>
  <c r="L35" i="14"/>
  <c r="Y1" i="13"/>
  <c r="H37" i="14"/>
  <c r="Z1" i="13"/>
  <c r="Z3" i="13"/>
  <c r="L38" i="14"/>
  <c r="AD1" i="13"/>
  <c r="H40" i="14"/>
  <c r="AE1" i="13"/>
  <c r="AE3" i="13"/>
  <c r="L41" i="14"/>
  <c r="AJ1" i="13"/>
  <c r="AK1" i="13"/>
  <c r="AL1" i="13"/>
  <c r="AM1" i="13"/>
  <c r="H43" i="14"/>
  <c r="AN1" i="13"/>
  <c r="AN3" i="13"/>
  <c r="L44" i="14"/>
  <c r="AO1" i="13"/>
  <c r="H45" i="14"/>
  <c r="I2" i="13"/>
  <c r="J17" i="14"/>
  <c r="J2" i="13"/>
  <c r="F17" i="14"/>
  <c r="O2" i="13"/>
  <c r="K31" i="14"/>
  <c r="P2" i="13"/>
  <c r="K32" i="14"/>
  <c r="T2" i="13"/>
  <c r="K34" i="14"/>
  <c r="U2" i="13"/>
  <c r="K35" i="14"/>
  <c r="Y2" i="13"/>
  <c r="K37" i="14"/>
  <c r="Z2" i="13"/>
  <c r="K38" i="14"/>
  <c r="AD2" i="13"/>
  <c r="K40" i="14"/>
  <c r="AE2" i="13"/>
  <c r="K41" i="14"/>
  <c r="AJ2" i="13"/>
  <c r="AK2" i="13"/>
  <c r="AL2" i="13"/>
  <c r="AM2" i="13"/>
  <c r="K43" i="14"/>
  <c r="AN2" i="13"/>
  <c r="K44" i="14"/>
  <c r="AO2" i="13"/>
  <c r="K45" i="14"/>
  <c r="J3" i="13"/>
  <c r="F18" i="14"/>
  <c r="AJ3" i="13"/>
  <c r="AK3" i="13"/>
  <c r="AL3" i="13"/>
  <c r="O4" i="13"/>
  <c r="I31" i="14"/>
  <c r="P4" i="13"/>
  <c r="I32" i="14"/>
  <c r="T4" i="13"/>
  <c r="I34" i="14"/>
  <c r="U4" i="13"/>
  <c r="I35" i="14"/>
  <c r="Y4" i="13"/>
  <c r="I37" i="14"/>
  <c r="Z4" i="13"/>
  <c r="I38" i="14"/>
  <c r="AD4" i="13"/>
  <c r="I40" i="14"/>
  <c r="AE4" i="13"/>
  <c r="I41" i="14"/>
  <c r="AJ4" i="13"/>
  <c r="AK4" i="13"/>
  <c r="AL4" i="13"/>
  <c r="AM4" i="13"/>
  <c r="I43" i="14"/>
  <c r="AN4" i="13"/>
  <c r="I44" i="14"/>
  <c r="AO4" i="13"/>
  <c r="I45" i="14"/>
  <c r="O5" i="13"/>
  <c r="J31" i="14"/>
  <c r="P5" i="13"/>
  <c r="J32" i="14"/>
  <c r="T5" i="13"/>
  <c r="J34" i="14"/>
  <c r="U5" i="13"/>
  <c r="J35" i="14"/>
  <c r="Y5" i="13"/>
  <c r="J37" i="14"/>
  <c r="Z5" i="13"/>
  <c r="J38" i="14"/>
  <c r="AD5" i="13"/>
  <c r="J40" i="14"/>
  <c r="AE5" i="13"/>
  <c r="J41" i="14"/>
  <c r="AJ5" i="13"/>
  <c r="AK5" i="13"/>
  <c r="AL5" i="13"/>
  <c r="AM5" i="13"/>
  <c r="J43" i="14"/>
  <c r="AN5" i="13"/>
  <c r="J44" i="14"/>
  <c r="AO5" i="13"/>
  <c r="J45" i="14"/>
  <c r="AJ6" i="13"/>
  <c r="AK6" i="13"/>
  <c r="AL6" i="13"/>
  <c r="AJ7" i="13"/>
  <c r="AK7" i="13"/>
  <c r="AI7" i="13"/>
  <c r="K92" i="14"/>
  <c r="AL7" i="13"/>
  <c r="Q19" i="13"/>
  <c r="R19" i="13"/>
  <c r="S19" i="13"/>
  <c r="V19" i="13"/>
  <c r="W19" i="13"/>
  <c r="AA19" i="13"/>
  <c r="AB19" i="13"/>
  <c r="AF19" i="13"/>
  <c r="AG19" i="13"/>
  <c r="AP19" i="13"/>
  <c r="Q20" i="13"/>
  <c r="V20" i="13"/>
  <c r="AA20" i="13"/>
  <c r="AB20" i="13"/>
  <c r="AF20" i="13"/>
  <c r="AG20" i="13"/>
  <c r="AH20" i="13"/>
  <c r="AP20" i="13"/>
  <c r="AQ20" i="13"/>
  <c r="AR20" i="13"/>
  <c r="Q21" i="13"/>
  <c r="V21" i="13"/>
  <c r="W21" i="13"/>
  <c r="X21" i="13"/>
  <c r="AA21" i="13"/>
  <c r="AB21" i="13"/>
  <c r="AC21" i="13"/>
  <c r="AF21" i="13"/>
  <c r="AG21" i="13"/>
  <c r="AP21" i="13"/>
  <c r="AQ21" i="13"/>
  <c r="AR21" i="13"/>
  <c r="Q22" i="13"/>
  <c r="R22" i="13"/>
  <c r="S22" i="13"/>
  <c r="V22" i="13"/>
  <c r="W22" i="13"/>
  <c r="X22" i="13"/>
  <c r="AA22" i="13"/>
  <c r="AF22" i="13"/>
  <c r="AG22" i="13"/>
  <c r="AH22" i="13"/>
  <c r="AP22" i="13"/>
  <c r="AQ22" i="13"/>
  <c r="AR22" i="13"/>
  <c r="Q23" i="13"/>
  <c r="R23" i="13"/>
  <c r="V23" i="13"/>
  <c r="W23" i="13"/>
  <c r="X23" i="13"/>
  <c r="AA23" i="13"/>
  <c r="AB23" i="13"/>
  <c r="AC23" i="13"/>
  <c r="AF23" i="13"/>
  <c r="AG23" i="13"/>
  <c r="AH23" i="13"/>
  <c r="AP23" i="13"/>
  <c r="AQ23" i="13"/>
  <c r="AR23" i="13"/>
  <c r="Q24" i="13"/>
  <c r="V24" i="13"/>
  <c r="W24" i="13"/>
  <c r="X24" i="13"/>
  <c r="AA24" i="13"/>
  <c r="AB24" i="13"/>
  <c r="AC24" i="13"/>
  <c r="AF24" i="13"/>
  <c r="AG24" i="13"/>
  <c r="AH24" i="13"/>
  <c r="AP24" i="13"/>
  <c r="AQ24" i="13"/>
  <c r="AR24" i="13"/>
  <c r="Q25" i="13"/>
  <c r="R25" i="13"/>
  <c r="S25" i="13"/>
  <c r="V25" i="13"/>
  <c r="W25" i="13"/>
  <c r="X25" i="13"/>
  <c r="AA25" i="13"/>
  <c r="AF25" i="13"/>
  <c r="AG25" i="13"/>
  <c r="AH25" i="13"/>
  <c r="AP25" i="13"/>
  <c r="AQ25" i="13"/>
  <c r="AR25" i="13"/>
  <c r="Q26" i="13"/>
  <c r="R26" i="13"/>
  <c r="S26" i="13"/>
  <c r="V26" i="13"/>
  <c r="W26" i="13"/>
  <c r="X26" i="13"/>
  <c r="AA26" i="13"/>
  <c r="AB26" i="13"/>
  <c r="AC26" i="13"/>
  <c r="AF26" i="13"/>
  <c r="AG26" i="13"/>
  <c r="AH26" i="13"/>
  <c r="AP26" i="13"/>
  <c r="AQ26" i="13"/>
  <c r="AR26" i="13"/>
  <c r="Q27" i="13"/>
  <c r="R27" i="13"/>
  <c r="S27" i="13"/>
  <c r="V27" i="13"/>
  <c r="W27" i="13"/>
  <c r="X27" i="13"/>
  <c r="AA27" i="13"/>
  <c r="AB27" i="13"/>
  <c r="AC27" i="13"/>
  <c r="AF27" i="13"/>
  <c r="AG27" i="13"/>
  <c r="AH27" i="13"/>
  <c r="AP27" i="13"/>
  <c r="AQ27" i="13"/>
  <c r="AR27" i="13"/>
  <c r="Q28" i="13"/>
  <c r="V28" i="13"/>
  <c r="W28" i="13"/>
  <c r="X28" i="13"/>
  <c r="AA28" i="13"/>
  <c r="AB28" i="13"/>
  <c r="AC28" i="13"/>
  <c r="AF28" i="13"/>
  <c r="AG28" i="13"/>
  <c r="AH28" i="13"/>
  <c r="AP28" i="13"/>
  <c r="AQ28" i="13"/>
  <c r="AR28" i="13"/>
  <c r="Q29" i="13"/>
  <c r="R29" i="13"/>
  <c r="S29" i="13"/>
  <c r="V29" i="13"/>
  <c r="W29" i="13"/>
  <c r="X29" i="13"/>
  <c r="AA29" i="13"/>
  <c r="AF29" i="13"/>
  <c r="AG29" i="13"/>
  <c r="AH29" i="13"/>
  <c r="AP29" i="13"/>
  <c r="AQ29" i="13"/>
  <c r="AR29" i="13"/>
  <c r="J1" i="1"/>
  <c r="G13" i="9"/>
  <c r="O1" i="1"/>
  <c r="H33" i="9"/>
  <c r="P1" i="1"/>
  <c r="P3" i="1"/>
  <c r="L34" i="9"/>
  <c r="Q1" i="1"/>
  <c r="H35" i="9"/>
  <c r="R1" i="1"/>
  <c r="R3" i="1"/>
  <c r="L36" i="9"/>
  <c r="H36" i="9"/>
  <c r="V1" i="1"/>
  <c r="H38" i="9"/>
  <c r="W1" i="1"/>
  <c r="H39" i="9"/>
  <c r="W3" i="1"/>
  <c r="L39" i="9"/>
  <c r="AA1" i="1"/>
  <c r="H41" i="9"/>
  <c r="AB1" i="1"/>
  <c r="AB3" i="1"/>
  <c r="L42" i="9"/>
  <c r="AG1" i="1"/>
  <c r="AH1" i="1"/>
  <c r="AI1" i="1"/>
  <c r="AJ1" i="1"/>
  <c r="AJ3" i="1"/>
  <c r="L44" i="9"/>
  <c r="AK1" i="1"/>
  <c r="AK3" i="1"/>
  <c r="L45" i="9"/>
  <c r="AL1" i="1"/>
  <c r="AL3" i="1"/>
  <c r="L46" i="9"/>
  <c r="J2" i="1"/>
  <c r="G14" i="9"/>
  <c r="O2" i="1"/>
  <c r="K33" i="9"/>
  <c r="P2" i="1"/>
  <c r="K34" i="9"/>
  <c r="Q2" i="1"/>
  <c r="K35" i="9"/>
  <c r="R2" i="1"/>
  <c r="K36" i="9"/>
  <c r="V2" i="1"/>
  <c r="K38" i="9"/>
  <c r="W2" i="1"/>
  <c r="K39" i="9"/>
  <c r="AA2" i="1"/>
  <c r="K41" i="9"/>
  <c r="AB2" i="1"/>
  <c r="K42" i="9"/>
  <c r="AG2" i="1"/>
  <c r="AH2" i="1"/>
  <c r="AI2" i="1"/>
  <c r="AJ2" i="1"/>
  <c r="K44" i="9"/>
  <c r="AK2" i="1"/>
  <c r="K45" i="9"/>
  <c r="AL2" i="1"/>
  <c r="K46" i="9"/>
  <c r="J3" i="1"/>
  <c r="G15" i="9"/>
  <c r="AG3" i="1"/>
  <c r="AH3" i="1"/>
  <c r="AI3" i="1"/>
  <c r="J4" i="1"/>
  <c r="G16" i="9"/>
  <c r="O4" i="1"/>
  <c r="I33" i="9"/>
  <c r="P4" i="1"/>
  <c r="I34" i="9"/>
  <c r="Q4" i="1"/>
  <c r="I35" i="9"/>
  <c r="R4" i="1"/>
  <c r="I36" i="9"/>
  <c r="V4" i="1"/>
  <c r="I38" i="9"/>
  <c r="W4" i="1"/>
  <c r="I39" i="9"/>
  <c r="AA4" i="1"/>
  <c r="I41" i="9"/>
  <c r="AB4" i="1"/>
  <c r="I42" i="9"/>
  <c r="AG4" i="1"/>
  <c r="AH4" i="1"/>
  <c r="AI4" i="1"/>
  <c r="AJ4" i="1"/>
  <c r="I44" i="9"/>
  <c r="AK4" i="1"/>
  <c r="I45" i="9"/>
  <c r="AL4" i="1"/>
  <c r="I46" i="9"/>
  <c r="J5" i="1"/>
  <c r="G17" i="9"/>
  <c r="O5" i="1"/>
  <c r="J33" i="9"/>
  <c r="P5" i="1"/>
  <c r="J34" i="9"/>
  <c r="Q5" i="1"/>
  <c r="J35" i="9"/>
  <c r="R5" i="1"/>
  <c r="J36" i="9"/>
  <c r="V5" i="1"/>
  <c r="J38" i="9"/>
  <c r="W5" i="1"/>
  <c r="J39" i="9"/>
  <c r="AA5" i="1"/>
  <c r="J41" i="9"/>
  <c r="AB5" i="1"/>
  <c r="J42" i="9"/>
  <c r="AG5" i="1"/>
  <c r="AH5" i="1"/>
  <c r="AI5" i="1"/>
  <c r="AJ5" i="1"/>
  <c r="J44" i="9"/>
  <c r="AK5" i="1"/>
  <c r="J45" i="9"/>
  <c r="AL5" i="1"/>
  <c r="J46" i="9"/>
  <c r="J6" i="1"/>
  <c r="G18" i="9"/>
  <c r="AG6" i="1"/>
  <c r="AH6" i="1"/>
  <c r="AI6" i="1"/>
  <c r="J7" i="1"/>
  <c r="G19" i="9"/>
  <c r="AG7" i="1"/>
  <c r="AH7" i="1"/>
  <c r="AI7" i="1"/>
  <c r="AF7" i="1"/>
  <c r="K93" i="9"/>
  <c r="J8" i="1"/>
  <c r="G20" i="9"/>
  <c r="J9" i="1"/>
  <c r="G21" i="9"/>
  <c r="J10" i="1"/>
  <c r="G22" i="9"/>
  <c r="J11" i="1"/>
  <c r="G23" i="9"/>
  <c r="J12" i="1"/>
  <c r="G24" i="9"/>
  <c r="S18" i="1"/>
  <c r="T18" i="1"/>
  <c r="X18" i="1"/>
  <c r="Y18" i="1"/>
  <c r="AC18" i="1"/>
  <c r="AD18" i="1"/>
  <c r="AE18" i="1"/>
  <c r="AM18" i="1"/>
  <c r="AN18" i="1"/>
  <c r="S19" i="1"/>
  <c r="X19" i="1"/>
  <c r="Y19" i="1"/>
  <c r="Z19" i="1"/>
  <c r="AC19" i="1"/>
  <c r="AD19" i="1"/>
  <c r="AE19" i="1"/>
  <c r="AM19" i="1"/>
  <c r="AN19" i="1"/>
  <c r="AO19" i="1"/>
  <c r="S20" i="1"/>
  <c r="T20" i="1"/>
  <c r="U20" i="1"/>
  <c r="X20" i="1"/>
  <c r="Y20" i="1"/>
  <c r="Z20" i="1"/>
  <c r="AC20" i="1"/>
  <c r="AD20" i="1"/>
  <c r="AM20" i="1"/>
  <c r="AN20" i="1"/>
  <c r="AO20" i="1"/>
  <c r="S21" i="1"/>
  <c r="T21" i="1"/>
  <c r="U21" i="1"/>
  <c r="X21" i="1"/>
  <c r="Y21" i="1"/>
  <c r="Z21" i="1"/>
  <c r="AC21" i="1"/>
  <c r="AM21" i="1"/>
  <c r="AN21" i="1"/>
  <c r="AO21" i="1"/>
  <c r="S22" i="1"/>
  <c r="T22" i="1"/>
  <c r="U22" i="1"/>
  <c r="X22" i="1"/>
  <c r="Y22" i="1"/>
  <c r="Z22" i="1"/>
  <c r="AC22" i="1"/>
  <c r="AM22" i="1"/>
  <c r="AN22" i="1"/>
  <c r="AO22" i="1"/>
  <c r="S23" i="1"/>
  <c r="T23" i="1"/>
  <c r="U23" i="1"/>
  <c r="X23" i="1"/>
  <c r="Y23" i="1"/>
  <c r="Z23" i="1"/>
  <c r="AC23" i="1"/>
  <c r="AD23" i="1"/>
  <c r="AE23" i="1"/>
  <c r="AM23" i="1"/>
  <c r="AN23" i="1"/>
  <c r="AO23" i="1"/>
  <c r="S24" i="1"/>
  <c r="T24" i="1"/>
  <c r="U24" i="1"/>
  <c r="X24" i="1"/>
  <c r="Y24" i="1"/>
  <c r="Z24" i="1"/>
  <c r="AC24" i="1"/>
  <c r="AD24" i="1"/>
  <c r="AE24" i="1"/>
  <c r="AM24" i="1"/>
  <c r="AN24" i="1"/>
  <c r="AO24" i="1"/>
  <c r="S25" i="1"/>
  <c r="T25" i="1"/>
  <c r="U25" i="1"/>
  <c r="X25" i="1"/>
  <c r="Y25" i="1"/>
  <c r="Z25" i="1"/>
  <c r="AC25" i="1"/>
  <c r="AD25" i="1"/>
  <c r="AE25" i="1"/>
  <c r="AM25" i="1"/>
  <c r="AN25" i="1"/>
  <c r="AO25" i="1"/>
  <c r="S26" i="1"/>
  <c r="T26" i="1"/>
  <c r="U26" i="1"/>
  <c r="X26" i="1"/>
  <c r="Y26" i="1"/>
  <c r="Z26" i="1"/>
  <c r="AC26" i="1"/>
  <c r="AD26" i="1"/>
  <c r="AE26" i="1"/>
  <c r="AM26" i="1"/>
  <c r="AN26" i="1"/>
  <c r="AO26" i="1"/>
  <c r="S27" i="1"/>
  <c r="T27" i="1"/>
  <c r="U27" i="1"/>
  <c r="X27" i="1"/>
  <c r="Y27" i="1"/>
  <c r="Z27" i="1"/>
  <c r="AC27" i="1"/>
  <c r="AD27" i="1"/>
  <c r="AE27" i="1"/>
  <c r="AM27" i="1"/>
  <c r="AN27" i="1"/>
  <c r="AO27" i="1"/>
  <c r="S28" i="1"/>
  <c r="T28" i="1"/>
  <c r="U28" i="1"/>
  <c r="X28" i="1"/>
  <c r="Y28" i="1"/>
  <c r="Z28" i="1"/>
  <c r="AC28" i="1"/>
  <c r="AD28" i="1"/>
  <c r="AE28" i="1"/>
  <c r="AM28" i="1"/>
  <c r="AN28" i="1"/>
  <c r="AO28" i="1"/>
  <c r="S29" i="1"/>
  <c r="X29" i="1"/>
  <c r="Y29" i="1"/>
  <c r="Z29" i="1"/>
  <c r="AC29" i="1"/>
  <c r="AD29" i="1"/>
  <c r="AE29" i="1"/>
  <c r="AM29" i="1"/>
  <c r="AN29" i="1"/>
  <c r="AO29" i="1"/>
  <c r="S30" i="1"/>
  <c r="T30" i="1"/>
  <c r="U30" i="1"/>
  <c r="X30" i="1"/>
  <c r="Y30" i="1"/>
  <c r="Z30" i="1"/>
  <c r="AC30" i="1"/>
  <c r="AD30" i="1"/>
  <c r="AE30" i="1"/>
  <c r="AM30" i="1"/>
  <c r="AN30" i="1"/>
  <c r="AO30" i="1"/>
  <c r="S31" i="1"/>
  <c r="T31" i="1"/>
  <c r="U31" i="1"/>
  <c r="X31" i="1"/>
  <c r="Y31" i="1"/>
  <c r="Z31" i="1"/>
  <c r="AC31" i="1"/>
  <c r="AD31" i="1"/>
  <c r="AE31" i="1"/>
  <c r="AM31" i="1"/>
  <c r="AN31" i="1"/>
  <c r="AO31" i="1"/>
  <c r="S32" i="1"/>
  <c r="T32" i="1"/>
  <c r="U32" i="1"/>
  <c r="X32" i="1"/>
  <c r="Y32" i="1"/>
  <c r="Z32" i="1"/>
  <c r="AC32" i="1"/>
  <c r="AD32" i="1"/>
  <c r="AE32" i="1"/>
  <c r="AM32" i="1"/>
  <c r="AN32" i="1"/>
  <c r="AO32" i="1"/>
  <c r="S33" i="1"/>
  <c r="T33" i="1"/>
  <c r="U33" i="1"/>
  <c r="X33" i="1"/>
  <c r="Y33" i="1"/>
  <c r="Z33" i="1"/>
  <c r="AC33" i="1"/>
  <c r="AD33" i="1"/>
  <c r="AE33" i="1"/>
  <c r="AM33" i="1"/>
  <c r="AN33" i="1"/>
  <c r="AO33" i="1"/>
  <c r="S34" i="1"/>
  <c r="T34" i="1"/>
  <c r="U34" i="1"/>
  <c r="X34" i="1"/>
  <c r="Y34" i="1"/>
  <c r="Z34" i="1"/>
  <c r="AC34" i="1"/>
  <c r="AD34" i="1"/>
  <c r="AE34" i="1"/>
  <c r="AM34" i="1"/>
  <c r="AN34" i="1"/>
  <c r="AO34" i="1"/>
  <c r="S35" i="1"/>
  <c r="X35" i="1"/>
  <c r="Y35" i="1"/>
  <c r="Z35" i="1"/>
  <c r="AC35" i="1"/>
  <c r="AD35" i="1"/>
  <c r="AE35" i="1"/>
  <c r="AM35" i="1"/>
  <c r="AN35" i="1"/>
  <c r="AO35" i="1"/>
  <c r="S36" i="1"/>
  <c r="T36" i="1"/>
  <c r="U36" i="1"/>
  <c r="X36" i="1"/>
  <c r="Y36" i="1"/>
  <c r="Z36" i="1"/>
  <c r="AC36" i="1"/>
  <c r="AD36" i="1"/>
  <c r="AE36" i="1"/>
  <c r="AM36" i="1"/>
  <c r="AN36" i="1"/>
  <c r="AO36" i="1"/>
  <c r="S37" i="1"/>
  <c r="T37" i="1"/>
  <c r="U37" i="1"/>
  <c r="X37" i="1"/>
  <c r="Y37" i="1"/>
  <c r="Z37" i="1"/>
  <c r="AC37" i="1"/>
  <c r="AD37" i="1"/>
  <c r="AE37" i="1"/>
  <c r="AM37" i="1"/>
  <c r="AN37" i="1"/>
  <c r="AO37" i="1"/>
  <c r="S38" i="1"/>
  <c r="T38" i="1"/>
  <c r="U38" i="1"/>
  <c r="X38" i="1"/>
  <c r="Y38" i="1"/>
  <c r="Z38" i="1"/>
  <c r="AC38" i="1"/>
  <c r="AD38" i="1"/>
  <c r="AE38" i="1"/>
  <c r="AM38" i="1"/>
  <c r="AN38" i="1"/>
  <c r="AO38" i="1"/>
  <c r="S39" i="1"/>
  <c r="T39" i="1"/>
  <c r="U39" i="1"/>
  <c r="X39" i="1"/>
  <c r="Y39" i="1"/>
  <c r="Z39" i="1"/>
  <c r="AC39" i="1"/>
  <c r="AD39" i="1"/>
  <c r="AE39" i="1"/>
  <c r="AM39" i="1"/>
  <c r="AN39" i="1"/>
  <c r="AO39" i="1"/>
  <c r="S40" i="1"/>
  <c r="T40" i="1"/>
  <c r="U40" i="1"/>
  <c r="X40" i="1"/>
  <c r="Y40" i="1"/>
  <c r="Z40" i="1"/>
  <c r="AC40" i="1"/>
  <c r="AD40" i="1"/>
  <c r="AE40" i="1"/>
  <c r="AM40" i="1"/>
  <c r="AN40" i="1"/>
  <c r="AO40" i="1"/>
  <c r="S41" i="1"/>
  <c r="T41" i="1"/>
  <c r="U41" i="1"/>
  <c r="X41" i="1"/>
  <c r="Y41" i="1"/>
  <c r="Z41" i="1"/>
  <c r="AC41" i="1"/>
  <c r="AD41" i="1"/>
  <c r="AE41" i="1"/>
  <c r="AM41" i="1"/>
  <c r="AN41" i="1"/>
  <c r="AO41" i="1"/>
  <c r="S42" i="1"/>
  <c r="AP42" i="1"/>
  <c r="AQ42" i="1"/>
  <c r="AR42" i="1"/>
  <c r="X42" i="1"/>
  <c r="Y42" i="1"/>
  <c r="Z42" i="1"/>
  <c r="AC42" i="1"/>
  <c r="AD42" i="1"/>
  <c r="AE42" i="1"/>
  <c r="AM42" i="1"/>
  <c r="AN42" i="1"/>
  <c r="AO42" i="1"/>
  <c r="S43" i="1"/>
  <c r="T43" i="1"/>
  <c r="U43" i="1"/>
  <c r="X43" i="1"/>
  <c r="Y43" i="1"/>
  <c r="Z43" i="1"/>
  <c r="AC43" i="1"/>
  <c r="AD43" i="1"/>
  <c r="AE43" i="1"/>
  <c r="AM43" i="1"/>
  <c r="AN43" i="1"/>
  <c r="AO43" i="1"/>
  <c r="S44" i="1"/>
  <c r="T44" i="1"/>
  <c r="U44" i="1"/>
  <c r="X44" i="1"/>
  <c r="Y44" i="1"/>
  <c r="Z44" i="1"/>
  <c r="AC44" i="1"/>
  <c r="AD44" i="1"/>
  <c r="AE44" i="1"/>
  <c r="AM44" i="1"/>
  <c r="AN44" i="1"/>
  <c r="AO44" i="1"/>
  <c r="S45" i="1"/>
  <c r="T45" i="1"/>
  <c r="U45" i="1"/>
  <c r="X45" i="1"/>
  <c r="Y45" i="1"/>
  <c r="Z45" i="1"/>
  <c r="AC45" i="1"/>
  <c r="AD45" i="1"/>
  <c r="AE45" i="1"/>
  <c r="AM45" i="1"/>
  <c r="AN45" i="1"/>
  <c r="AO45" i="1"/>
  <c r="S46" i="1"/>
  <c r="T46" i="1"/>
  <c r="U46" i="1"/>
  <c r="X46" i="1"/>
  <c r="Y46" i="1"/>
  <c r="Z46" i="1"/>
  <c r="AC46" i="1"/>
  <c r="AM46" i="1"/>
  <c r="AN46" i="1"/>
  <c r="AO46" i="1"/>
  <c r="S47" i="1"/>
  <c r="X47" i="1"/>
  <c r="Y47" i="1"/>
  <c r="Z47" i="1"/>
  <c r="AC47" i="1"/>
  <c r="AD47" i="1"/>
  <c r="AE47" i="1"/>
  <c r="AM47" i="1"/>
  <c r="AN47" i="1"/>
  <c r="AO47" i="1"/>
  <c r="S48" i="1"/>
  <c r="X48" i="1"/>
  <c r="Y48" i="1"/>
  <c r="Z48" i="1"/>
  <c r="AC48" i="1"/>
  <c r="AD48" i="1"/>
  <c r="AE48" i="1"/>
  <c r="AM48" i="1"/>
  <c r="AN48" i="1"/>
  <c r="AO48" i="1"/>
  <c r="S49" i="1"/>
  <c r="T49" i="1"/>
  <c r="U49" i="1"/>
  <c r="X49" i="1"/>
  <c r="Y49" i="1"/>
  <c r="Z49" i="1"/>
  <c r="AC49" i="1"/>
  <c r="AD49" i="1"/>
  <c r="AE49" i="1"/>
  <c r="AM49" i="1"/>
  <c r="AN49" i="1"/>
  <c r="AO49" i="1"/>
  <c r="S50" i="1"/>
  <c r="T50" i="1"/>
  <c r="U50" i="1"/>
  <c r="X50" i="1"/>
  <c r="Y50" i="1"/>
  <c r="Z50" i="1"/>
  <c r="AC50" i="1"/>
  <c r="AD50" i="1"/>
  <c r="AE50" i="1"/>
  <c r="AM50" i="1"/>
  <c r="AN50" i="1"/>
  <c r="AO50" i="1"/>
  <c r="S51" i="1"/>
  <c r="T51" i="1"/>
  <c r="U51" i="1"/>
  <c r="X51" i="1"/>
  <c r="Y51" i="1"/>
  <c r="Z51" i="1"/>
  <c r="AC51" i="1"/>
  <c r="AD51" i="1"/>
  <c r="AE51" i="1"/>
  <c r="AM51" i="1"/>
  <c r="AN51" i="1"/>
  <c r="AO51" i="1"/>
  <c r="S52" i="1"/>
  <c r="X52" i="1"/>
  <c r="Y52" i="1"/>
  <c r="Z52" i="1"/>
  <c r="AC52" i="1"/>
  <c r="AD52" i="1"/>
  <c r="AE52" i="1"/>
  <c r="AM52" i="1"/>
  <c r="AN52" i="1"/>
  <c r="AO52" i="1"/>
  <c r="S53" i="1"/>
  <c r="T53" i="1"/>
  <c r="U53" i="1"/>
  <c r="X53" i="1"/>
  <c r="Y53" i="1"/>
  <c r="Z53" i="1"/>
  <c r="AC53" i="1"/>
  <c r="AD53" i="1"/>
  <c r="AE53" i="1"/>
  <c r="AM53" i="1"/>
  <c r="S54" i="1"/>
  <c r="X54" i="1"/>
  <c r="Y54" i="1"/>
  <c r="Z54" i="1"/>
  <c r="AC54" i="1"/>
  <c r="AD54" i="1"/>
  <c r="AE54" i="1"/>
  <c r="AM54" i="1"/>
  <c r="AN54" i="1"/>
  <c r="AO54" i="1"/>
  <c r="S55" i="1"/>
  <c r="T55" i="1"/>
  <c r="U55" i="1"/>
  <c r="X55" i="1"/>
  <c r="Y55" i="1"/>
  <c r="Z55" i="1"/>
  <c r="AC55" i="1"/>
  <c r="AD55" i="1"/>
  <c r="AE55" i="1"/>
  <c r="AM55" i="1"/>
  <c r="AN55" i="1"/>
  <c r="AO55" i="1"/>
  <c r="S56" i="1"/>
  <c r="X56" i="1"/>
  <c r="Y56" i="1"/>
  <c r="Z56" i="1"/>
  <c r="AC56" i="1"/>
  <c r="AD56" i="1"/>
  <c r="AE56" i="1"/>
  <c r="AM56" i="1"/>
  <c r="AN56" i="1"/>
  <c r="AO56" i="1"/>
  <c r="S57" i="1"/>
  <c r="T57" i="1"/>
  <c r="U57" i="1"/>
  <c r="X57" i="1"/>
  <c r="Y57" i="1"/>
  <c r="Z57" i="1"/>
  <c r="AC57" i="1"/>
  <c r="AD57" i="1"/>
  <c r="AE57" i="1"/>
  <c r="AM57" i="1"/>
  <c r="AN57" i="1"/>
  <c r="AO57" i="1"/>
  <c r="S58" i="1"/>
  <c r="T58" i="1"/>
  <c r="U58" i="1"/>
  <c r="X58" i="1"/>
  <c r="Y58" i="1"/>
  <c r="Z58" i="1"/>
  <c r="AC58" i="1"/>
  <c r="AD58" i="1"/>
  <c r="AE58" i="1"/>
  <c r="AM58" i="1"/>
  <c r="AN58" i="1"/>
  <c r="AO58" i="1"/>
  <c r="S59" i="1"/>
  <c r="X59" i="1"/>
  <c r="Y59" i="1"/>
  <c r="Z59" i="1"/>
  <c r="AC59" i="1"/>
  <c r="AD59" i="1"/>
  <c r="AE59" i="1"/>
  <c r="AM59" i="1"/>
  <c r="AN59" i="1"/>
  <c r="AO59" i="1"/>
  <c r="S60" i="1"/>
  <c r="T60" i="1"/>
  <c r="U60" i="1"/>
  <c r="X60" i="1"/>
  <c r="Y60" i="1"/>
  <c r="Z60" i="1"/>
  <c r="AC60" i="1"/>
  <c r="AD60" i="1"/>
  <c r="AE60" i="1"/>
  <c r="AM60" i="1"/>
  <c r="AN60" i="1"/>
  <c r="AO60" i="1"/>
  <c r="S61" i="1"/>
  <c r="T61" i="1"/>
  <c r="U61" i="1"/>
  <c r="X61" i="1"/>
  <c r="Y61" i="1"/>
  <c r="Z61" i="1"/>
  <c r="AC61" i="1"/>
  <c r="AD61" i="1"/>
  <c r="AE61" i="1"/>
  <c r="AM61" i="1"/>
  <c r="AN61" i="1"/>
  <c r="AO61" i="1"/>
  <c r="S62" i="1"/>
  <c r="T62" i="1"/>
  <c r="U62" i="1"/>
  <c r="X62" i="1"/>
  <c r="Y62" i="1"/>
  <c r="Z62" i="1"/>
  <c r="AC62" i="1"/>
  <c r="AD62" i="1"/>
  <c r="AE62" i="1"/>
  <c r="AM62" i="1"/>
  <c r="AN62" i="1"/>
  <c r="AO62" i="1"/>
  <c r="S63" i="1"/>
  <c r="X63" i="1"/>
  <c r="Y63" i="1"/>
  <c r="Z63" i="1"/>
  <c r="AC63" i="1"/>
  <c r="AD63" i="1"/>
  <c r="AE63" i="1"/>
  <c r="AM63" i="1"/>
  <c r="AN63" i="1"/>
  <c r="AO63" i="1"/>
  <c r="S64" i="1"/>
  <c r="AP64" i="1"/>
  <c r="AQ64" i="1"/>
  <c r="AR64" i="1"/>
  <c r="X64" i="1"/>
  <c r="Y64" i="1"/>
  <c r="Z64" i="1"/>
  <c r="AC64" i="1"/>
  <c r="AD64" i="1"/>
  <c r="AE64" i="1"/>
  <c r="AM64" i="1"/>
  <c r="AN64" i="1"/>
  <c r="AO64" i="1"/>
  <c r="S65" i="1"/>
  <c r="X65" i="1"/>
  <c r="Y65" i="1"/>
  <c r="Z65" i="1"/>
  <c r="AC65" i="1"/>
  <c r="AD65" i="1"/>
  <c r="AE65" i="1"/>
  <c r="AM65" i="1"/>
  <c r="AN65" i="1"/>
  <c r="AO65" i="1"/>
  <c r="S66" i="1"/>
  <c r="T66" i="1"/>
  <c r="U66" i="1"/>
  <c r="X66" i="1"/>
  <c r="AC66" i="1"/>
  <c r="AD66" i="1"/>
  <c r="AE66" i="1"/>
  <c r="AM66" i="1"/>
  <c r="AN66" i="1"/>
  <c r="AO66" i="1"/>
  <c r="S67" i="1"/>
  <c r="T67" i="1"/>
  <c r="U67" i="1"/>
  <c r="X67" i="1"/>
  <c r="Y67" i="1"/>
  <c r="Z67" i="1"/>
  <c r="AC67" i="1"/>
  <c r="AD67" i="1"/>
  <c r="AE67" i="1"/>
  <c r="AM67" i="1"/>
  <c r="AN67" i="1"/>
  <c r="AO67" i="1"/>
  <c r="T54" i="1"/>
  <c r="U54" i="1"/>
  <c r="H41" i="14"/>
  <c r="P3" i="13"/>
  <c r="L32" i="14"/>
  <c r="AD22" i="1"/>
  <c r="AE22" i="1"/>
  <c r="H46" i="9"/>
  <c r="W20" i="13"/>
  <c r="X20" i="13"/>
  <c r="AP46" i="1"/>
  <c r="AQ46" i="1"/>
  <c r="AR46" i="1"/>
  <c r="AD46" i="1"/>
  <c r="AE46" i="1"/>
  <c r="T47" i="1"/>
  <c r="U47" i="1"/>
  <c r="O3" i="1"/>
  <c r="L33" i="9"/>
  <c r="AF37" i="1"/>
  <c r="H44" i="9"/>
  <c r="T64" i="1"/>
  <c r="U64" i="1"/>
  <c r="AP50" i="1"/>
  <c r="AQ50" i="1"/>
  <c r="AR50" i="1"/>
  <c r="H34" i="9"/>
  <c r="AP18" i="1"/>
  <c r="H38" i="14"/>
  <c r="AI3" i="13"/>
  <c r="K88" i="14"/>
  <c r="AS20" i="13"/>
  <c r="AT20" i="13"/>
  <c r="AU20" i="13"/>
  <c r="AS25" i="13"/>
  <c r="AT25" i="13"/>
  <c r="AU25" i="13"/>
  <c r="AD3" i="13"/>
  <c r="L40" i="14"/>
  <c r="AS24" i="13"/>
  <c r="AT24" i="13"/>
  <c r="AU24" i="13"/>
  <c r="AS29" i="13"/>
  <c r="AT29" i="13"/>
  <c r="AU29" i="13"/>
  <c r="R24" i="13"/>
  <c r="S24" i="13"/>
  <c r="AI24" i="13"/>
  <c r="AS19" i="13"/>
  <c r="AT19" i="13"/>
  <c r="H34" i="14"/>
  <c r="AI5" i="13"/>
  <c r="K90" i="14"/>
  <c r="AS27" i="13"/>
  <c r="AT27" i="13"/>
  <c r="AU27" i="13"/>
  <c r="AI26" i="13"/>
  <c r="AI4" i="13"/>
  <c r="K89" i="14"/>
  <c r="H31" i="14"/>
  <c r="AO3" i="13"/>
  <c r="L45" i="14"/>
  <c r="AB25" i="13"/>
  <c r="AC25" i="13"/>
  <c r="AI25" i="13"/>
  <c r="AG2" i="13"/>
  <c r="K42" i="14"/>
  <c r="AI2" i="13"/>
  <c r="K87" i="14"/>
  <c r="AI1" i="13"/>
  <c r="K86" i="14"/>
  <c r="K93" i="14"/>
  <c r="L86" i="14"/>
  <c r="L93" i="14"/>
  <c r="AS28" i="13"/>
  <c r="AT28" i="13"/>
  <c r="AU28" i="13"/>
  <c r="AS21" i="13"/>
  <c r="AT21" i="13"/>
  <c r="AU21" i="13"/>
  <c r="AI6" i="13"/>
  <c r="K91" i="14"/>
  <c r="R21" i="13"/>
  <c r="S21" i="13"/>
  <c r="AB29" i="13"/>
  <c r="AC29" i="13"/>
  <c r="AI29" i="13"/>
  <c r="Y3" i="13"/>
  <c r="L37" i="14"/>
  <c r="AS22" i="13"/>
  <c r="AT22" i="13"/>
  <c r="AU22" i="13"/>
  <c r="AI27" i="13"/>
  <c r="AS26" i="13"/>
  <c r="AT26" i="13"/>
  <c r="AU26" i="13"/>
  <c r="R20" i="13"/>
  <c r="S20" i="13"/>
  <c r="AU19" i="13"/>
  <c r="AH21" i="13"/>
  <c r="AG4" i="13"/>
  <c r="I42" i="14"/>
  <c r="AG5" i="13"/>
  <c r="J42" i="14"/>
  <c r="S23" i="13"/>
  <c r="AI23" i="13"/>
  <c r="AC20" i="13"/>
  <c r="AB5" i="13"/>
  <c r="J39" i="14"/>
  <c r="X19" i="13"/>
  <c r="W4" i="13"/>
  <c r="I36" i="14"/>
  <c r="W5" i="13"/>
  <c r="J36" i="14"/>
  <c r="W1" i="13"/>
  <c r="W2" i="13"/>
  <c r="K36" i="14"/>
  <c r="F19" i="14"/>
  <c r="G18" i="14"/>
  <c r="G16" i="14"/>
  <c r="G19" i="14"/>
  <c r="J18" i="14"/>
  <c r="K16" i="14"/>
  <c r="K18" i="14"/>
  <c r="K17" i="14"/>
  <c r="R28" i="13"/>
  <c r="S28" i="13"/>
  <c r="AI28" i="13"/>
  <c r="AQ19" i="13"/>
  <c r="AB22" i="13"/>
  <c r="AC22" i="13"/>
  <c r="AI22" i="13"/>
  <c r="H35" i="14"/>
  <c r="AS23" i="13"/>
  <c r="AT23" i="13"/>
  <c r="AU23" i="13"/>
  <c r="AH19" i="13"/>
  <c r="AM3" i="13"/>
  <c r="L43" i="14"/>
  <c r="AG1" i="13"/>
  <c r="AC19" i="13"/>
  <c r="H44" i="14"/>
  <c r="H45" i="9"/>
  <c r="AP60" i="1"/>
  <c r="AQ60" i="1"/>
  <c r="AR60" i="1"/>
  <c r="T42" i="1"/>
  <c r="U42" i="1"/>
  <c r="AF24" i="1"/>
  <c r="AP63" i="1"/>
  <c r="AQ63" i="1"/>
  <c r="AR63" i="1"/>
  <c r="H42" i="9"/>
  <c r="AP61" i="1"/>
  <c r="AQ61" i="1"/>
  <c r="AR61" i="1"/>
  <c r="AP44" i="1"/>
  <c r="AQ44" i="1"/>
  <c r="AR44" i="1"/>
  <c r="AA3" i="1"/>
  <c r="L41" i="9"/>
  <c r="AF64" i="1"/>
  <c r="AP53" i="1"/>
  <c r="AQ53" i="1"/>
  <c r="AR53" i="1"/>
  <c r="AF44" i="1"/>
  <c r="AP39" i="1"/>
  <c r="AQ39" i="1"/>
  <c r="AR39" i="1"/>
  <c r="AF67" i="1"/>
  <c r="AP55" i="1"/>
  <c r="AQ55" i="1"/>
  <c r="AR55" i="1"/>
  <c r="AP36" i="1"/>
  <c r="AQ36" i="1"/>
  <c r="AR36" i="1"/>
  <c r="AF26" i="1"/>
  <c r="AP56" i="1"/>
  <c r="AQ56" i="1"/>
  <c r="AR56" i="1"/>
  <c r="T63" i="1"/>
  <c r="U63" i="1"/>
  <c r="AP38" i="1"/>
  <c r="AQ38" i="1"/>
  <c r="AR38" i="1"/>
  <c r="AF61" i="1"/>
  <c r="AF46" i="1"/>
  <c r="AP35" i="1"/>
  <c r="AQ35" i="1"/>
  <c r="AR35" i="1"/>
  <c r="AP19" i="1"/>
  <c r="AP40" i="1"/>
  <c r="AQ40" i="1"/>
  <c r="AR40" i="1"/>
  <c r="AP58" i="1"/>
  <c r="AQ58" i="1"/>
  <c r="AR58" i="1"/>
  <c r="AP43" i="1"/>
  <c r="AQ43" i="1"/>
  <c r="AR43" i="1"/>
  <c r="AP21" i="1"/>
  <c r="AQ21" i="1"/>
  <c r="AR21" i="1"/>
  <c r="AF4" i="1"/>
  <c r="K90" i="9"/>
  <c r="AP47" i="1"/>
  <c r="AQ47" i="1"/>
  <c r="AR47" i="1"/>
  <c r="AP28" i="1"/>
  <c r="AQ28" i="1"/>
  <c r="AR28" i="1"/>
  <c r="AF54" i="1"/>
  <c r="AF22" i="1"/>
  <c r="AP52" i="1"/>
  <c r="AQ52" i="1"/>
  <c r="AR52" i="1"/>
  <c r="AF42" i="1"/>
  <c r="AP57" i="1"/>
  <c r="AQ57" i="1"/>
  <c r="AR57" i="1"/>
  <c r="K25" i="9"/>
  <c r="L22" i="9"/>
  <c r="AP30" i="1"/>
  <c r="AQ30" i="1"/>
  <c r="AR30" i="1"/>
  <c r="AF6" i="1"/>
  <c r="K92" i="9"/>
  <c r="AF3" i="1"/>
  <c r="K89" i="9"/>
  <c r="AP25" i="1"/>
  <c r="AQ25" i="1"/>
  <c r="AR25" i="1"/>
  <c r="AP67" i="1"/>
  <c r="AQ67" i="1"/>
  <c r="AR67" i="1"/>
  <c r="Q3" i="1"/>
  <c r="L35" i="9"/>
  <c r="AP26" i="1"/>
  <c r="AQ26" i="1"/>
  <c r="AR26" i="1"/>
  <c r="AF60" i="1"/>
  <c r="AF39" i="1"/>
  <c r="AF30" i="1"/>
  <c r="AP27" i="1"/>
  <c r="AQ27" i="1"/>
  <c r="AR27" i="1"/>
  <c r="AP24" i="1"/>
  <c r="AQ24" i="1"/>
  <c r="AR24" i="1"/>
  <c r="AP66" i="1"/>
  <c r="AQ66" i="1"/>
  <c r="AR66" i="1"/>
  <c r="AP29" i="1"/>
  <c r="AQ29" i="1"/>
  <c r="AR29" i="1"/>
  <c r="AP65" i="1"/>
  <c r="AQ65" i="1"/>
  <c r="AR65" i="1"/>
  <c r="AF5" i="1"/>
  <c r="K91" i="9"/>
  <c r="V3" i="1"/>
  <c r="L38" i="9"/>
  <c r="AP54" i="1"/>
  <c r="AQ54" i="1"/>
  <c r="AR54" i="1"/>
  <c r="AP48" i="1"/>
  <c r="AQ48" i="1"/>
  <c r="AR48" i="1"/>
  <c r="AF36" i="1"/>
  <c r="AP59" i="1"/>
  <c r="AQ59" i="1"/>
  <c r="AR59" i="1"/>
  <c r="AP32" i="1"/>
  <c r="AQ32" i="1"/>
  <c r="AR32" i="1"/>
  <c r="AF55" i="1"/>
  <c r="AP22" i="1"/>
  <c r="AQ22" i="1"/>
  <c r="AR22" i="1"/>
  <c r="AP31" i="1"/>
  <c r="AQ31" i="1"/>
  <c r="AR31" i="1"/>
  <c r="T35" i="1"/>
  <c r="U35" i="1"/>
  <c r="AF35" i="1"/>
  <c r="AP45" i="1"/>
  <c r="AQ45" i="1"/>
  <c r="AR45" i="1"/>
  <c r="AP41" i="1"/>
  <c r="AQ41" i="1"/>
  <c r="AR41" i="1"/>
  <c r="AF33" i="1"/>
  <c r="AF2" i="1"/>
  <c r="K88" i="9"/>
  <c r="AF1" i="1"/>
  <c r="K87" i="9"/>
  <c r="AF32" i="1"/>
  <c r="AF23" i="1"/>
  <c r="AO18" i="1"/>
  <c r="Y5" i="1"/>
  <c r="J40" i="9"/>
  <c r="Z18" i="1"/>
  <c r="AF28" i="1"/>
  <c r="AF43" i="1"/>
  <c r="AF40" i="1"/>
  <c r="AF34" i="1"/>
  <c r="AF45" i="1"/>
  <c r="AF41" i="1"/>
  <c r="AF63" i="1"/>
  <c r="AF31" i="1"/>
  <c r="AF49" i="1"/>
  <c r="G25" i="9"/>
  <c r="H20" i="9"/>
  <c r="AF47" i="1"/>
  <c r="AF38" i="1"/>
  <c r="AF57" i="1"/>
  <c r="AF25" i="1"/>
  <c r="AF27" i="1"/>
  <c r="AF50" i="1"/>
  <c r="AF58" i="1"/>
  <c r="AF51" i="1"/>
  <c r="AF62" i="1"/>
  <c r="AF53" i="1"/>
  <c r="AE20" i="1"/>
  <c r="AF20" i="1"/>
  <c r="AP37" i="1"/>
  <c r="AQ37" i="1"/>
  <c r="AR37" i="1"/>
  <c r="AP51" i="1"/>
  <c r="AQ51" i="1"/>
  <c r="AR51" i="1"/>
  <c r="AP20" i="1"/>
  <c r="AQ20" i="1"/>
  <c r="AR20" i="1"/>
  <c r="AP34" i="1"/>
  <c r="AQ34" i="1"/>
  <c r="AR34" i="1"/>
  <c r="T65" i="1"/>
  <c r="U65" i="1"/>
  <c r="AF65" i="1"/>
  <c r="T56" i="1"/>
  <c r="U56" i="1"/>
  <c r="AF56" i="1"/>
  <c r="T29" i="1"/>
  <c r="U29" i="1"/>
  <c r="AF29" i="1"/>
  <c r="T52" i="1"/>
  <c r="U52" i="1"/>
  <c r="AF52" i="1"/>
  <c r="Y66" i="1"/>
  <c r="Z66" i="1"/>
  <c r="AF66" i="1"/>
  <c r="T59" i="1"/>
  <c r="U59" i="1"/>
  <c r="AF59" i="1"/>
  <c r="AN53" i="1"/>
  <c r="AO53" i="1"/>
  <c r="U18" i="1"/>
  <c r="AP23" i="1"/>
  <c r="AQ23" i="1"/>
  <c r="AR23" i="1"/>
  <c r="AP49" i="1"/>
  <c r="AQ49" i="1"/>
  <c r="AR49" i="1"/>
  <c r="AP62" i="1"/>
  <c r="AQ62" i="1"/>
  <c r="AR62" i="1"/>
  <c r="T48" i="1"/>
  <c r="U48" i="1"/>
  <c r="AF48" i="1"/>
  <c r="L13" i="9"/>
  <c r="L15" i="9"/>
  <c r="AP33" i="1"/>
  <c r="AQ33" i="1"/>
  <c r="AR33" i="1"/>
  <c r="T19" i="1"/>
  <c r="AD21" i="1"/>
  <c r="AE21" i="1"/>
  <c r="AF21" i="1"/>
  <c r="AB1" i="13"/>
  <c r="AI19" i="13"/>
  <c r="AI20" i="13"/>
  <c r="AT4" i="13"/>
  <c r="I47" i="14"/>
  <c r="R2" i="13"/>
  <c r="K33" i="14"/>
  <c r="AT1" i="13"/>
  <c r="R5" i="13"/>
  <c r="J33" i="14"/>
  <c r="R1" i="13"/>
  <c r="R3" i="13"/>
  <c r="L33" i="14"/>
  <c r="R4" i="13"/>
  <c r="I33" i="14"/>
  <c r="AI21" i="13"/>
  <c r="AT2" i="13"/>
  <c r="K47" i="14"/>
  <c r="AT5" i="13"/>
  <c r="J47" i="14"/>
  <c r="L87" i="14"/>
  <c r="L88" i="14"/>
  <c r="W3" i="13"/>
  <c r="L36" i="14"/>
  <c r="H36" i="14"/>
  <c r="AB3" i="13"/>
  <c r="L39" i="14"/>
  <c r="H39" i="14"/>
  <c r="H47" i="14"/>
  <c r="AT3" i="13"/>
  <c r="L47" i="14"/>
  <c r="G17" i="14"/>
  <c r="H42" i="14"/>
  <c r="AG3" i="13"/>
  <c r="L42" i="14"/>
  <c r="AU1" i="13"/>
  <c r="E86" i="14"/>
  <c r="AU3" i="13"/>
  <c r="E88" i="14"/>
  <c r="AU2" i="13"/>
  <c r="E87" i="14"/>
  <c r="AB2" i="13"/>
  <c r="K39" i="14"/>
  <c r="AQ5" i="13"/>
  <c r="J46" i="14"/>
  <c r="AQ4" i="13"/>
  <c r="I46" i="14"/>
  <c r="AQ2" i="13"/>
  <c r="K46" i="14"/>
  <c r="AQ1" i="13"/>
  <c r="AR19" i="13"/>
  <c r="L90" i="14"/>
  <c r="L92" i="14"/>
  <c r="L91" i="14"/>
  <c r="AB4" i="13"/>
  <c r="I39" i="14"/>
  <c r="L89" i="14"/>
  <c r="L23" i="9"/>
  <c r="L25" i="9"/>
  <c r="K94" i="9"/>
  <c r="L90" i="9"/>
  <c r="L91" i="9"/>
  <c r="L24" i="9"/>
  <c r="Y2" i="1"/>
  <c r="K40" i="9"/>
  <c r="Y1" i="1"/>
  <c r="Y3" i="1"/>
  <c r="L40" i="9"/>
  <c r="T1" i="1"/>
  <c r="AD4" i="1"/>
  <c r="I43" i="9"/>
  <c r="AD5" i="1"/>
  <c r="J43" i="9"/>
  <c r="T3" i="1"/>
  <c r="L37" i="9"/>
  <c r="H37" i="9"/>
  <c r="AN2" i="1"/>
  <c r="K47" i="9"/>
  <c r="T5" i="1"/>
  <c r="J37" i="9"/>
  <c r="H15" i="9"/>
  <c r="H40" i="9"/>
  <c r="AN4" i="1"/>
  <c r="I47" i="9"/>
  <c r="AN5" i="1"/>
  <c r="J47" i="9"/>
  <c r="H19" i="9"/>
  <c r="H23" i="9"/>
  <c r="H17" i="9"/>
  <c r="H13" i="9"/>
  <c r="H21" i="9"/>
  <c r="AN1" i="1"/>
  <c r="T4" i="1"/>
  <c r="I37" i="9"/>
  <c r="U19" i="1"/>
  <c r="AF19" i="1"/>
  <c r="AQ19" i="1"/>
  <c r="AR19" i="1"/>
  <c r="T2" i="1"/>
  <c r="K37" i="9"/>
  <c r="H14" i="9"/>
  <c r="AF18" i="1"/>
  <c r="AQ18" i="1"/>
  <c r="H16" i="9"/>
  <c r="H22" i="9"/>
  <c r="H24" i="9"/>
  <c r="H18" i="9"/>
  <c r="AD2" i="1"/>
  <c r="K43" i="9"/>
  <c r="AD1" i="1"/>
  <c r="Y4" i="1"/>
  <c r="I40" i="9"/>
  <c r="L88" i="9"/>
  <c r="L87" i="9"/>
  <c r="L92" i="9"/>
  <c r="L93" i="9"/>
  <c r="L89" i="9"/>
  <c r="L94" i="9"/>
  <c r="F87" i="14"/>
  <c r="H33" i="14"/>
  <c r="F88" i="14"/>
  <c r="E89" i="14"/>
  <c r="F86" i="14"/>
  <c r="F89" i="14"/>
  <c r="AQ3" i="13"/>
  <c r="L46" i="14"/>
  <c r="H46" i="14"/>
  <c r="AN3" i="1"/>
  <c r="L47" i="9"/>
  <c r="H47" i="9"/>
  <c r="H25" i="9"/>
  <c r="AD3" i="1"/>
  <c r="L43" i="9"/>
  <c r="H43" i="9"/>
  <c r="AR18" i="1"/>
  <c r="AQ1" i="1"/>
  <c r="AQ2" i="1"/>
  <c r="K48" i="9"/>
  <c r="AQ4" i="1"/>
  <c r="I48" i="9"/>
  <c r="AQ5" i="1"/>
  <c r="J48" i="9"/>
  <c r="AR1" i="1"/>
  <c r="E87" i="9"/>
  <c r="AR2" i="1"/>
  <c r="E88" i="9"/>
  <c r="AR3" i="1"/>
  <c r="E89" i="9"/>
  <c r="AQ3" i="1"/>
  <c r="L48" i="9"/>
  <c r="H48" i="9"/>
  <c r="F88" i="9"/>
  <c r="F89" i="9"/>
  <c r="E90" i="9"/>
  <c r="F87" i="9"/>
  <c r="F90" i="9"/>
</calcChain>
</file>

<file path=xl/sharedStrings.xml><?xml version="1.0" encoding="utf-8"?>
<sst xmlns="http://schemas.openxmlformats.org/spreadsheetml/2006/main" count="397" uniqueCount="178">
  <si>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</si>
  <si>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</si>
  <si>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</si>
  <si>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</si>
  <si>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</si>
  <si>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</si>
  <si>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</si>
  <si>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</si>
  <si>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</si>
  <si>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</si>
  <si>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</si>
  <si>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</si>
  <si>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</si>
  <si>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</si>
  <si>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</si>
  <si>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</si>
  <si>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</si>
  <si>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</si>
  <si>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</si>
  <si>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</si>
  <si>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</si>
  <si>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</si>
  <si>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</si>
  <si>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</si>
  <si>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</si>
  <si>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</si>
  <si>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</si>
  <si>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</si>
  <si>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</si>
  <si>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</si>
  <si>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</si>
  <si>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</si>
  <si>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</si>
  <si>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</si>
  <si>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</si>
  <si>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</si>
  <si>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</si>
  <si>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</si>
  <si>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</si>
  <si>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</si>
  <si>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</si>
  <si>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</si>
  <si>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</si>
  <si>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</si>
  <si>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</si>
  <si>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</si>
  <si>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</si>
  <si>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</si>
  <si>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</si>
  <si>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</si>
  <si>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</si>
  <si>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</si>
  <si>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</si>
  <si>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</si>
  <si>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</si>
  <si>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</si>
  <si>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</si>
  <si>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</si>
  <si>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</si>
  <si>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</si>
  <si>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</si>
  <si>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</si>
  <si>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</si>
  <si>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</si>
  <si>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</si>
  <si>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</si>
  <si>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</si>
  <si>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</si>
  <si>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</si>
  <si>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</si>
  <si>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</si>
  <si>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</si>
  <si>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</si>
  <si>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</si>
  <si>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</si>
  <si>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</si>
  <si>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</si>
  <si>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</si>
  <si>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</si>
  <si>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</si>
  <si>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</si>
  <si>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</si>
  <si>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</si>
  <si>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</si>
  <si>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</si>
  <si>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</si>
  <si>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</si>
  <si>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</si>
  <si>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</si>
  <si>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</si>
  <si>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</si>
  <si>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</si>
  <si>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</si>
  <si>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</si>
  <si>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</si>
  <si>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</si>
  <si>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</si>
  <si>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</si>
  <si>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</si>
  <si>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</si>
  <si>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</si>
  <si>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</si>
  <si>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</si>
  <si>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</si>
  <si>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</si>
  <si>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</si>
  <si>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</si>
  <si>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</si>
  <si>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</si>
  <si>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</si>
  <si>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</si>
  <si>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</si>
  <si>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</si>
  <si>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</si>
  <si>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</si>
  <si>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</si>
  <si>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</si>
  <si>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</si>
  <si>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</si>
  <si>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</si>
  <si>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</si>
  <si>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</si>
  <si>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</si>
  <si>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</si>
  <si>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</si>
  <si>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</si>
  <si>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</si>
  <si>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</si>
  <si>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</si>
  <si>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</si>
  <si>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</si>
  <si>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</si>
  <si>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</si>
  <si>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</si>
  <si>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</si>
  <si>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</si>
  <si>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</si>
  <si>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</si>
  <si>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</si>
  <si>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</si>
  <si>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</si>
  <si>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</si>
  <si>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</si>
  <si>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</si>
  <si>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</si>
  <si>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</si>
  <si>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</si>
  <si>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</si>
  <si>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</si>
  <si>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</si>
  <si>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</si>
  <si>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</si>
  <si>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</si>
  <si>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</si>
  <si>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</si>
  <si>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</si>
  <si>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</si>
  <si>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</si>
  <si>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</si>
  <si>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</si>
  <si>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</si>
  <si>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</si>
  <si>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</si>
  <si>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</si>
  <si>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</si>
  <si>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</si>
  <si>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</si>
  <si>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</si>
  <si>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</si>
  <si>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</si>
  <si>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</si>
  <si>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</si>
  <si>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</si>
  <si>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</si>
  <si>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ABREGO</t>
  </si>
  <si>
    <t>RESULTADOS DE DOCENTES - EVALUACIÓN 2016</t>
  </si>
  <si>
    <t>SECRETARIA DE EDUCACIÓN DEPARTAMENTAL - NORTE DE SANTANDER</t>
  </si>
  <si>
    <t xml:space="preserve">FORMATO DE CONSOLIDACIÓN DE EVALUACIONES EN DESEMPEÑO LABORAL DOCENTE 1278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</si>
</sst>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0" formatCode="0.0"/>
  </numFmts>
  <fonts count="22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9" fillId="0" borderId="0"/>
  </cellStyleXfs>
  <cellXfs count="297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horizontal="left" vertical="center"/>
    </xf>
    <xf numFmtId="1" fontId="4" fillId="0" borderId="5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vertical="center" wrapText="1"/>
    </xf>
    <xf numFmtId="1" fontId="3" fillId="0" borderId="22" xfId="0" applyNumberFormat="1" applyFont="1" applyBorder="1" applyAlignment="1" applyProtection="1">
      <alignment horizontal="center" vertical="center"/>
    </xf>
    <xf numFmtId="190" fontId="3" fillId="0" borderId="22" xfId="0" applyNumberFormat="1" applyFont="1" applyBorder="1" applyAlignment="1" applyProtection="1">
      <alignment horizontal="center" vertical="center"/>
    </xf>
    <xf numFmtId="1" fontId="3" fillId="0" borderId="23" xfId="0" applyNumberFormat="1" applyFont="1" applyBorder="1" applyAlignment="1" applyProtection="1">
      <alignment horizontal="center" vertical="center"/>
    </xf>
    <xf numFmtId="190" fontId="3" fillId="0" borderId="23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 wrapText="1"/>
    </xf>
    <xf numFmtId="1" fontId="6" fillId="0" borderId="16" xfId="0" applyNumberFormat="1" applyFont="1" applyBorder="1" applyAlignment="1" applyProtection="1">
      <alignment horizontal="center" vertical="center"/>
    </xf>
    <xf numFmtId="190" fontId="6" fillId="0" borderId="16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vertical="center"/>
    </xf>
    <xf numFmtId="190" fontId="3" fillId="0" borderId="30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90" fontId="3" fillId="0" borderId="31" xfId="0" applyNumberFormat="1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90" fontId="3" fillId="0" borderId="33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190" fontId="3" fillId="0" borderId="37" xfId="0" applyNumberFormat="1" applyFont="1" applyBorder="1" applyAlignment="1" applyProtection="1">
      <alignment horizontal="center" vertical="center"/>
    </xf>
    <xf numFmtId="190" fontId="3" fillId="0" borderId="38" xfId="0" applyNumberFormat="1" applyFont="1" applyBorder="1" applyAlignment="1" applyProtection="1">
      <alignment horizontal="center" vertical="center"/>
    </xf>
    <xf numFmtId="190" fontId="6" fillId="0" borderId="36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90" fontId="11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9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/>
    </xf>
    <xf numFmtId="19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19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190" fontId="12" fillId="0" borderId="0" xfId="0" applyNumberFormat="1" applyFont="1" applyFill="1" applyBorder="1" applyAlignment="1" applyProtection="1">
      <alignment horizontal="center" vertical="center" wrapText="1"/>
    </xf>
    <xf numFmtId="190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3" fillId="0" borderId="42" xfId="0" applyNumberFormat="1" applyFont="1" applyBorder="1" applyAlignment="1" applyProtection="1">
      <alignment horizontal="center" vertical="center"/>
    </xf>
    <xf numFmtId="190" fontId="3" fillId="0" borderId="42" xfId="0" applyNumberFormat="1" applyFont="1" applyBorder="1" applyAlignment="1" applyProtection="1">
      <alignment horizontal="center" vertical="center"/>
    </xf>
    <xf numFmtId="190" fontId="3" fillId="0" borderId="43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90" fontId="3" fillId="0" borderId="44" xfId="0" applyNumberFormat="1" applyFont="1" applyBorder="1" applyAlignment="1" applyProtection="1">
      <alignment horizontal="center" vertical="center"/>
    </xf>
    <xf numFmtId="190" fontId="3" fillId="0" borderId="45" xfId="0" applyNumberFormat="1" applyFont="1" applyBorder="1" applyAlignment="1" applyProtection="1">
      <alignment horizontal="center" vertical="center"/>
    </xf>
    <xf numFmtId="1" fontId="6" fillId="0" borderId="46" xfId="0" applyNumberFormat="1" applyFont="1" applyBorder="1" applyAlignment="1" applyProtection="1">
      <alignment horizontal="center" vertical="center"/>
    </xf>
    <xf numFmtId="190" fontId="6" fillId="0" borderId="46" xfId="0" applyNumberFormat="1" applyFont="1" applyBorder="1" applyAlignment="1" applyProtection="1">
      <alignment horizontal="center" vertical="center"/>
    </xf>
    <xf numFmtId="190" fontId="6" fillId="0" borderId="47" xfId="0" applyNumberFormat="1" applyFont="1" applyBorder="1" applyAlignment="1" applyProtection="1">
      <alignment horizontal="center" vertical="center"/>
    </xf>
    <xf numFmtId="1" fontId="6" fillId="0" borderId="39" xfId="0" applyNumberFormat="1" applyFont="1" applyBorder="1" applyAlignment="1" applyProtection="1">
      <alignment horizontal="center" vertical="center"/>
    </xf>
    <xf numFmtId="190" fontId="6" fillId="0" borderId="39" xfId="0" applyNumberFormat="1" applyFont="1" applyBorder="1" applyAlignment="1" applyProtection="1">
      <alignment horizontal="center" vertical="center"/>
    </xf>
    <xf numFmtId="190" fontId="6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50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1" fontId="9" fillId="0" borderId="51" xfId="0" applyNumberFormat="1" applyFont="1" applyBorder="1" applyAlignment="1" applyProtection="1">
      <alignment horizontal="center" vertical="center" wrapText="1"/>
    </xf>
    <xf numFmtId="1" fontId="9" fillId="0" borderId="46" xfId="0" applyNumberFormat="1" applyFont="1" applyBorder="1" applyAlignment="1" applyProtection="1">
      <alignment horizontal="center" vertical="center" wrapText="1"/>
    </xf>
    <xf numFmtId="1" fontId="9" fillId="0" borderId="52" xfId="0" applyNumberFormat="1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190" fontId="6" fillId="0" borderId="17" xfId="0" applyNumberFormat="1" applyFont="1" applyBorder="1" applyAlignment="1" applyProtection="1">
      <alignment horizontal="center" vertical="center" wrapText="1"/>
    </xf>
    <xf numFmtId="1" fontId="6" fillId="0" borderId="16" xfId="0" applyNumberFormat="1" applyFont="1" applyBorder="1" applyAlignment="1" applyProtection="1">
      <alignment horizontal="center" vertical="center" wrapText="1"/>
    </xf>
    <xf numFmtId="190" fontId="6" fillId="0" borderId="53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</xf>
    <xf numFmtId="190" fontId="9" fillId="0" borderId="54" xfId="0" applyNumberFormat="1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190" fontId="9" fillId="0" borderId="55" xfId="0" applyNumberFormat="1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190" fontId="9" fillId="0" borderId="56" xfId="0" applyNumberFormat="1" applyFont="1" applyBorder="1" applyAlignment="1" applyProtection="1">
      <alignment horizontal="center" vertical="center"/>
    </xf>
    <xf numFmtId="190" fontId="9" fillId="0" borderId="57" xfId="0" applyNumberFormat="1" applyFont="1" applyBorder="1" applyAlignment="1" applyProtection="1">
      <alignment horizontal="center" vertical="center" wrapText="1"/>
    </xf>
    <xf numFmtId="190" fontId="9" fillId="0" borderId="58" xfId="0" applyNumberFormat="1" applyFont="1" applyBorder="1" applyAlignment="1" applyProtection="1">
      <alignment horizontal="center" vertical="center" wrapText="1"/>
    </xf>
    <xf numFmtId="190" fontId="9" fillId="0" borderId="59" xfId="0" applyNumberFormat="1" applyFont="1" applyBorder="1" applyAlignment="1" applyProtection="1">
      <alignment horizontal="center" vertical="center" wrapText="1"/>
    </xf>
    <xf numFmtId="190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90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lef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vertical="center"/>
    </xf>
    <xf numFmtId="0" fontId="11" fillId="0" borderId="6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64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1" fontId="12" fillId="2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9" fillId="0" borderId="40" xfId="0" applyNumberFormat="1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190" fontId="3" fillId="0" borderId="66" xfId="0" applyNumberFormat="1" applyFont="1" applyBorder="1" applyAlignment="1" applyProtection="1">
      <alignment horizontal="center" vertical="center"/>
    </xf>
    <xf numFmtId="190" fontId="6" fillId="0" borderId="17" xfId="0" applyNumberFormat="1" applyFont="1" applyBorder="1" applyAlignment="1" applyProtection="1">
      <alignment horizontal="center" vertical="center"/>
    </xf>
    <xf numFmtId="190" fontId="3" fillId="0" borderId="67" xfId="0" applyNumberFormat="1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8" xfId="1" applyFont="1" applyFill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0" fillId="0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0" fillId="0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0" fillId="0" borderId="68" xfId="0" applyFill="1" applyBorder="1" applyProtection="1">
      <protection locked="0"/>
    </xf>
    <xf numFmtId="0" fontId="20" fillId="0" borderId="68" xfId="0" applyFont="1" applyBorder="1" applyProtection="1">
      <protection locked="0"/>
    </xf>
    <xf numFmtId="0" fontId="21" fillId="0" borderId="68" xfId="0" applyFont="1" applyBorder="1" applyAlignment="1" applyProtection="1">
      <alignment horizontal="center"/>
      <protection locked="0"/>
    </xf>
    <xf numFmtId="0" fontId="21" fillId="0" borderId="68" xfId="0" applyFont="1" applyBorder="1" applyProtection="1">
      <protection locked="0"/>
    </xf>
    <xf numFmtId="0" fontId="13" fillId="0" borderId="68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0" fillId="0" borderId="68" xfId="0" applyFill="1" applyBorder="1" applyAlignment="1" applyProtection="1">
      <alignment horizontal="left" vertical="top"/>
      <protection locked="0"/>
    </xf>
    <xf numFmtId="1" fontId="2" fillId="0" borderId="69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68" xfId="0" applyNumberFormat="1" applyFill="1" applyBorder="1" applyAlignment="1" applyProtection="1">
      <alignment horizontal="center"/>
      <protection locked="0"/>
    </xf>
    <xf numFmtId="0" fontId="0" fillId="0" borderId="68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/>
    </xf>
    <xf numFmtId="0" fontId="0" fillId="0" borderId="0" xfId="0" applyFill="1"/>
    <xf numFmtId="1" fontId="18" fillId="0" borderId="0" xfId="0" applyNumberFormat="1" applyFont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89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9" fillId="0" borderId="88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9" fillId="0" borderId="85" xfId="0" applyFont="1" applyBorder="1" applyAlignment="1" applyProtection="1">
      <alignment horizontal="left" vertical="center"/>
    </xf>
    <xf numFmtId="0" fontId="9" fillId="0" borderId="46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9" fillId="0" borderId="84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center" vertical="center" wrapText="1"/>
    </xf>
    <xf numFmtId="0" fontId="9" fillId="0" borderId="86" xfId="0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/>
    </xf>
    <xf numFmtId="0" fontId="9" fillId="0" borderId="87" xfId="0" applyFont="1" applyBorder="1" applyAlignment="1" applyProtection="1">
      <alignment horizontal="left" vertical="center" wrapText="1"/>
    </xf>
    <xf numFmtId="0" fontId="6" fillId="0" borderId="56" xfId="0" applyFont="1" applyBorder="1" applyAlignment="1" applyProtection="1">
      <alignment horizontal="left" vertical="center"/>
    </xf>
    <xf numFmtId="0" fontId="6" fillId="0" borderId="82" xfId="0" applyFont="1" applyBorder="1" applyAlignment="1" applyProtection="1">
      <alignment horizontal="left" vertical="center"/>
    </xf>
    <xf numFmtId="0" fontId="6" fillId="0" borderId="83" xfId="0" applyFont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74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9" fillId="0" borderId="81" xfId="0" applyFont="1" applyBorder="1" applyAlignment="1" applyProtection="1">
      <alignment horizontal="left" vertical="center" wrapText="1"/>
    </xf>
    <xf numFmtId="0" fontId="9" fillId="0" borderId="64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55" xfId="0" applyFont="1" applyBorder="1" applyAlignment="1" applyProtection="1">
      <alignment horizontal="left" vertical="center"/>
    </xf>
    <xf numFmtId="0" fontId="6" fillId="0" borderId="75" xfId="0" applyFont="1" applyBorder="1" applyAlignment="1" applyProtection="1">
      <alignment horizontal="left" vertical="center"/>
    </xf>
    <xf numFmtId="0" fontId="6" fillId="0" borderId="76" xfId="0" applyFont="1" applyBorder="1" applyAlignment="1" applyProtection="1">
      <alignment horizontal="left" vertical="center"/>
    </xf>
    <xf numFmtId="0" fontId="15" fillId="0" borderId="77" xfId="0" applyFont="1" applyBorder="1" applyAlignment="1" applyProtection="1">
      <alignment horizontal="center" vertical="center" textRotation="90" wrapText="1"/>
    </xf>
    <xf numFmtId="0" fontId="15" fillId="0" borderId="78" xfId="0" applyFont="1" applyBorder="1" applyAlignment="1" applyProtection="1">
      <alignment horizontal="center" vertical="center" textRotation="90" wrapText="1"/>
    </xf>
    <xf numFmtId="0" fontId="15" fillId="0" borderId="79" xfId="0" applyFont="1" applyBorder="1" applyAlignment="1" applyProtection="1">
      <alignment horizontal="center" vertical="center" textRotation="90" wrapText="1"/>
    </xf>
    <xf numFmtId="0" fontId="6" fillId="2" borderId="8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 wrapText="1"/>
    </xf>
    <xf numFmtId="0" fontId="6" fillId="2" borderId="72" xfId="0" applyFont="1" applyFill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73" xfId="0" applyFont="1" applyBorder="1" applyAlignment="1" applyProtection="1">
      <alignment horizontal="left" vertical="center"/>
    </xf>
    <xf numFmtId="0" fontId="6" fillId="2" borderId="60" xfId="0" applyFont="1" applyFill="1" applyBorder="1" applyAlignment="1" applyProtection="1">
      <alignment horizontal="center" vertical="center" wrapText="1"/>
    </xf>
    <xf numFmtId="0" fontId="6" fillId="2" borderId="70" xfId="0" applyFont="1" applyFill="1" applyBorder="1" applyAlignment="1" applyProtection="1">
      <alignment horizontal="center" vertical="center" wrapText="1"/>
    </xf>
    <xf numFmtId="0" fontId="6" fillId="2" borderId="71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 xr:uid="{C2AB96FE-589A-40EE-B78A-CAAFC17D41C1}"/>
    <cellStyle name="Normal 2 2" xfId="2" xr:uid="{CF19B6EE-698A-4AFE-A6A5-859CBFA960F4}"/>
    <cellStyle name="Normal 3" xfId="3" xr:uid="{31BF9DE7-8787-420B-8978-7E88AB7E90F7}"/>
  </cellStyles>
  <dxfs count="7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6FFF-441F-AA05-28C1397D6D2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6FFF-441F-AA05-28C1397D6D2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6FFF-441F-AA05-28C1397D6D25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FFF-441F-AA05-28C1397D6D25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FFF-441F-AA05-28C1397D6D25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FFF-441F-AA05-28C1397D6D25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FFF-441F-AA05-28C1397D6D25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FFF-441F-AA05-28C1397D6D25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FFF-441F-AA05-28C1397D6D25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FFF-441F-AA05-28C1397D6D25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FFF-441F-AA05-28C1397D6D25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FFF-441F-AA05-28C1397D6D25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FFF-441F-AA05-28C1397D6D25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FFF-441F-AA05-28C1397D6D25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FFF-441F-AA05-28C1397D6D25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FFF-441F-AA05-28C1397D6D25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FFF-441F-AA05-28C1397D6D2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85.5</c:v>
                </c:pt>
                <c:pt idx="1">
                  <c:v>86.5</c:v>
                </c:pt>
                <c:pt idx="2">
                  <c:v>87.5</c:v>
                </c:pt>
                <c:pt idx="3">
                  <c:v>85.5</c:v>
                </c:pt>
                <c:pt idx="4">
                  <c:v>86.25</c:v>
                </c:pt>
                <c:pt idx="5">
                  <c:v>89.5</c:v>
                </c:pt>
                <c:pt idx="6">
                  <c:v>84.5</c:v>
                </c:pt>
                <c:pt idx="7">
                  <c:v>87</c:v>
                </c:pt>
                <c:pt idx="8">
                  <c:v>84</c:v>
                </c:pt>
                <c:pt idx="9">
                  <c:v>86.5</c:v>
                </c:pt>
                <c:pt idx="10">
                  <c:v>85.25</c:v>
                </c:pt>
                <c:pt idx="11">
                  <c:v>88.5</c:v>
                </c:pt>
                <c:pt idx="12">
                  <c:v>86.5</c:v>
                </c:pt>
                <c:pt idx="13">
                  <c:v>88</c:v>
                </c:pt>
                <c:pt idx="14">
                  <c:v>87.666666666666657</c:v>
                </c:pt>
                <c:pt idx="15">
                  <c:v>86.65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FFF-441F-AA05-28C1397D6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29546368"/>
        <c:axId val="1"/>
      </c:barChart>
      <c:catAx>
        <c:axId val="629546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629546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5C8-4033-A0D9-B70BD324546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C8-4033-A0D9-B70BD324546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C8-4033-A0D9-B70BD3245463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C8-4033-A0D9-B70BD3245463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C8-4033-A0D9-B70BD3245463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C8-4033-A0D9-B70BD324546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C8-4033-A0D9-B70BD3245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0</c:v>
                </c:pt>
                <c:pt idx="5">
                  <c:v>33.333333333333336</c:v>
                </c:pt>
                <c:pt idx="6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1-4A40-A42D-3DAF860ED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898160"/>
        <c:axId val="1"/>
      </c:barChart>
      <c:catAx>
        <c:axId val="629898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29898160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6FA6-4EA6-AC5F-0857766B9AA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6FA6-4EA6-AC5F-0857766B9AA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6FA6-4EA6-AC5F-0857766B9AA6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FA6-4EA6-AC5F-0857766B9AA6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FA6-4EA6-AC5F-0857766B9AA6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FA6-4EA6-AC5F-0857766B9AA6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FA6-4EA6-AC5F-0857766B9AA6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FA6-4EA6-AC5F-0857766B9AA6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FA6-4EA6-AC5F-0857766B9AA6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FA6-4EA6-AC5F-0857766B9AA6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FA6-4EA6-AC5F-0857766B9AA6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FA6-4EA6-AC5F-0857766B9AA6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FA6-4EA6-AC5F-0857766B9AA6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FA6-4EA6-AC5F-0857766B9AA6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FA6-4EA6-AC5F-0857766B9AA6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FA6-4EA6-AC5F-0857766B9AA6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FA6-4EA6-AC5F-0857766B9AA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FA6-4EA6-AC5F-0857766B9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29541568"/>
        <c:axId val="1"/>
      </c:barChart>
      <c:catAx>
        <c:axId val="629541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629541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F69-4F19-94F8-4A1FB0BBFDC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69-4F19-94F8-4A1FB0BBFDC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69-4F19-94F8-4A1FB0BBFDCC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69-4F19-94F8-4A1FB0BBFDCC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9-4F19-94F8-4A1FB0BBFDCC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69-4F19-94F8-4A1FB0BBFD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69-4F19-94F8-4A1FB0BBF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F-453C-A9CA-DE8CDCB68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542048"/>
        <c:axId val="1"/>
      </c:barChart>
      <c:catAx>
        <c:axId val="629542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62954204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18</xdr:row>
      <xdr:rowOff>161925</xdr:rowOff>
    </xdr:from>
    <xdr:to>
      <xdr:col>6</xdr:col>
      <xdr:colOff>1704975</xdr:colOff>
      <xdr:row>26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C98CB52-74A2-E626-92B6-D9C35223764E}"/>
            </a:ext>
          </a:extLst>
        </xdr:cNvPr>
        <xdr:cNvSpPr txBox="1"/>
      </xdr:nvSpPr>
      <xdr:spPr>
        <a:xfrm>
          <a:off x="1238250" y="1800225"/>
          <a:ext cx="11106150" cy="1466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b="1"/>
            <a:t>Observación y compromiso:</a:t>
          </a:r>
          <a:br>
            <a:rPr lang="es-CO"/>
          </a:br>
          <a:r>
            <a:rPr lang="es-CO"/>
            <a:t>Se deja constancia de que, para la vigencia </a:t>
          </a:r>
          <a:r>
            <a:rPr lang="es-CO" b="1"/>
            <a:t>2025</a:t>
          </a:r>
          <a:r>
            <a:rPr lang="es-CO"/>
            <a:t>, aunque reposan las </a:t>
          </a:r>
          <a:r>
            <a:rPr lang="es-CO" b="1"/>
            <a:t>evaluaciones de desempeño laboral docente del Decreto 1278</a:t>
          </a:r>
          <a:r>
            <a:rPr lang="es-CO"/>
            <a:t> de manera individual, </a:t>
          </a:r>
          <a:r>
            <a:rPr lang="es-CO" b="1"/>
            <a:t>no se encontró consolidado el formato general en Excel</a:t>
          </a:r>
          <a:r>
            <a:rPr lang="es-CO"/>
            <a:t> correspondiente a dicha anualidad.</a:t>
          </a:r>
        </a:p>
        <a:p>
          <a:r>
            <a:rPr lang="es-CO"/>
            <a:t>En consecuencia, se establece como </a:t>
          </a:r>
          <a:r>
            <a:rPr lang="es-CO" b="1"/>
            <a:t>compromiso institucional para la vigencia 2026</a:t>
          </a:r>
          <a:r>
            <a:rPr lang="es-CO"/>
            <a:t> realizar la </a:t>
          </a:r>
          <a:r>
            <a:rPr lang="es-CO" b="1"/>
            <a:t>consolidación del formato de evaluaciones de desempeño laboral docente 1278 del año 2025</a:t>
          </a:r>
          <a:r>
            <a:rPr lang="es-CO"/>
            <a:t>, con base en las evaluaciones existentes, y de igual manera efectuar oportunamente la </a:t>
          </a:r>
          <a:r>
            <a:rPr lang="es-CO" b="1"/>
            <a:t>consolidación correspondiente a la vigencia 2026</a:t>
          </a:r>
          <a:r>
            <a:rPr lang="es-CO"/>
            <a:t>, una vez finalice el proceso evaluativo de los docentes.</a:t>
          </a:r>
        </a:p>
        <a:p>
          <a:r>
            <a:rPr lang="es-CO"/>
            <a:t>Lo anterior, con el fin de garantizar la organización, trazabilidad, verificación y adecuado archivo de la información relacionada con la evaluación de desempeño laboral docente.</a:t>
          </a:r>
        </a:p>
        <a:p>
          <a:r>
            <a:rPr lang="es-CO"/>
            <a:t>Si quiere, también se lo adapto en versión </a:t>
          </a:r>
          <a:r>
            <a:rPr lang="es-CO" b="1"/>
            <a:t>más corta tipo nota</a:t>
          </a:r>
          <a:r>
            <a:rPr lang="es-CO"/>
            <a:t> o </a:t>
          </a:r>
          <a:r>
            <a:rPr lang="es-CO" b="1"/>
            <a:t>más formal tipo acta o plan de mejoramiento</a:t>
          </a:r>
          <a:r>
            <a:rPr lang="es-CO"/>
            <a:t>.</a:t>
          </a:r>
        </a:p>
        <a:p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714048" name="Picture 1" descr="escudo blanco y negro">
          <a:extLst>
            <a:ext uri="{FF2B5EF4-FFF2-40B4-BE49-F238E27FC236}">
              <a16:creationId xmlns:a16="http://schemas.microsoft.com/office/drawing/2014/main" id="{92E4D7DA-C695-A5F8-6C87-C78CB5EF2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714049" name="Gráfico 2">
          <a:extLst>
            <a:ext uri="{FF2B5EF4-FFF2-40B4-BE49-F238E27FC236}">
              <a16:creationId xmlns:a16="http://schemas.microsoft.com/office/drawing/2014/main" id="{28E6439D-0D97-5E76-CE48-FBD7A2A09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714050" name="Gráfico 7">
          <a:extLst>
            <a:ext uri="{FF2B5EF4-FFF2-40B4-BE49-F238E27FC236}">
              <a16:creationId xmlns:a16="http://schemas.microsoft.com/office/drawing/2014/main" id="{89A73883-E83B-7CE9-2F62-5ABC30D9B7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714051" name="Gráfico 9">
          <a:extLst>
            <a:ext uri="{FF2B5EF4-FFF2-40B4-BE49-F238E27FC236}">
              <a16:creationId xmlns:a16="http://schemas.microsoft.com/office/drawing/2014/main" id="{EEFE07C3-F480-75E7-7A60-AD273FB45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718144" name="Picture 1" descr="escudo blanco y negro">
          <a:extLst>
            <a:ext uri="{FF2B5EF4-FFF2-40B4-BE49-F238E27FC236}">
              <a16:creationId xmlns:a16="http://schemas.microsoft.com/office/drawing/2014/main" id="{A2D7E60A-62E8-3C29-2DF4-7F25FDD87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718145" name="Gráfico 2">
          <a:extLst>
            <a:ext uri="{FF2B5EF4-FFF2-40B4-BE49-F238E27FC236}">
              <a16:creationId xmlns:a16="http://schemas.microsoft.com/office/drawing/2014/main" id="{660B56AF-87A6-1817-F777-A8310E340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718146" name="Gráfico 3">
          <a:extLst>
            <a:ext uri="{FF2B5EF4-FFF2-40B4-BE49-F238E27FC236}">
              <a16:creationId xmlns:a16="http://schemas.microsoft.com/office/drawing/2014/main" id="{A4BE367F-F2DA-A7D7-218A-6866E45B4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718147" name="Gráfico 4">
          <a:extLst>
            <a:ext uri="{FF2B5EF4-FFF2-40B4-BE49-F238E27FC236}">
              <a16:creationId xmlns:a16="http://schemas.microsoft.com/office/drawing/2014/main" id="{DBEBD33B-8C42-12A7-CC21-2E78176A3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E897-88E2-4F3E-A7DC-4DEEB0FBF820}">
  <sheetPr codeName="Hoja1">
    <pageSetUpPr autoPageBreaks="0"/>
  </sheetPr>
  <dimension ref="A1:AX4019"/>
  <sheetViews>
    <sheetView showRowColHeaders="0" showZeros="0" topLeftCell="A13" zoomScaleNormal="100" zoomScaleSheetLayoutView="90" workbookViewId="0">
      <pane xSplit="5" ySplit="5" topLeftCell="F18" activePane="bottomRight" state="frozen"/>
      <selection activeCell="A13" sqref="A13"/>
      <selection pane="topRight" activeCell="F13" sqref="F13"/>
      <selection pane="bottomLeft" activeCell="A15" sqref="A15"/>
      <selection pane="bottomRight" activeCell="F24" sqref="F24"/>
    </sheetView>
  </sheetViews>
  <sheetFormatPr baseColWidth="10" defaultColWidth="0" defaultRowHeight="15" customHeight="1" zeroHeight="1" x14ac:dyDescent="0.2"/>
  <cols>
    <col min="1" max="1" width="8.5703125" style="110" customWidth="1"/>
    <col min="2" max="3" width="37.42578125" style="146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1" width="23.7109375" style="147" customWidth="1"/>
    <col min="12" max="14" width="11.7109375" style="147" customWidth="1"/>
    <col min="15" max="18" width="13.7109375" style="106" customWidth="1"/>
    <col min="19" max="19" width="13.7109375" style="106" hidden="1" customWidth="1"/>
    <col min="20" max="23" width="13.7109375" style="106" customWidth="1"/>
    <col min="24" max="24" width="13.7109375" style="106" hidden="1" customWidth="1"/>
    <col min="25" max="28" width="13.7109375" style="106" customWidth="1"/>
    <col min="29" max="29" width="13.7109375" style="106" hidden="1" customWidth="1"/>
    <col min="30" max="31" width="13.7109375" style="106" customWidth="1"/>
    <col min="32" max="32" width="10.5703125" style="107" customWidth="1"/>
    <col min="33" max="35" width="20.7109375" style="151" customWidth="1"/>
    <col min="36" max="38" width="15.140625" style="106" customWidth="1"/>
    <col min="39" max="39" width="12.7109375" style="106" hidden="1" customWidth="1"/>
    <col min="40" max="41" width="18.7109375" style="107" customWidth="1"/>
    <col min="42" max="42" width="16.7109375" style="107" hidden="1" customWidth="1"/>
    <col min="43" max="43" width="16.7109375" style="152" customWidth="1"/>
    <col min="44" max="44" width="20" style="108" customWidth="1"/>
    <col min="45" max="45" width="0.28515625" style="183" customWidth="1"/>
    <col min="46" max="46" width="9.7109375" style="109" hidden="1" customWidth="1"/>
    <col min="47" max="47" width="5.85546875" style="109" hidden="1" customWidth="1"/>
    <col min="48" max="48" width="32" style="109" hidden="1" customWidth="1"/>
    <col min="49" max="50" width="19.28515625" style="109" hidden="1" customWidth="1"/>
    <col min="51" max="16384" width="0" style="109" hidden="1"/>
  </cols>
  <sheetData>
    <row r="1" spans="1:50" s="104" customFormat="1" ht="16.5" hidden="1" x14ac:dyDescent="0.2">
      <c r="A1" s="81"/>
      <c r="B1" s="82"/>
      <c r="C1" s="82"/>
      <c r="D1" s="83"/>
      <c r="E1" s="84"/>
      <c r="F1" s="85"/>
      <c r="G1" s="86"/>
      <c r="H1" s="81"/>
      <c r="I1" s="89" t="s">
        <v>110</v>
      </c>
      <c r="J1" s="83">
        <f>(COUNTIF($J$18:$J$67,"Ciencias Naturales y Educación Ambiental")+COUNTIF($J$18:$J$67,"Ciencias Naturales – Química")+COUNTIF($J$18:$J$67, "Ciencias Naturales – Física"))</f>
        <v>0</v>
      </c>
      <c r="L1" s="87"/>
      <c r="M1" s="87"/>
      <c r="N1" s="87" t="s">
        <v>54</v>
      </c>
      <c r="O1" s="81">
        <f>COUNT(O18:O67)</f>
        <v>2</v>
      </c>
      <c r="P1" s="81">
        <f>COUNT(P18:P67)</f>
        <v>2</v>
      </c>
      <c r="Q1" s="81">
        <f>COUNT(Q18:Q67)</f>
        <v>2</v>
      </c>
      <c r="R1" s="81">
        <f>COUNT(R18:R67)</f>
        <v>2</v>
      </c>
      <c r="S1" s="81"/>
      <c r="T1" s="81">
        <f>COUNT(T18:T67)</f>
        <v>2</v>
      </c>
      <c r="U1" s="81"/>
      <c r="V1" s="81">
        <f>COUNT(V18:V67)</f>
        <v>2</v>
      </c>
      <c r="W1" s="81">
        <f>COUNT(W18:W67)</f>
        <v>2</v>
      </c>
      <c r="X1" s="81"/>
      <c r="Y1" s="81">
        <f>COUNT(Y18:Y67)</f>
        <v>2</v>
      </c>
      <c r="Z1" s="81"/>
      <c r="AA1" s="81">
        <f>COUNT(AA18:AA67)</f>
        <v>2</v>
      </c>
      <c r="AB1" s="81">
        <f>COUNT(AB18:AB67)</f>
        <v>2</v>
      </c>
      <c r="AC1" s="81"/>
      <c r="AD1" s="81">
        <f>COUNT(AD18:AD67)</f>
        <v>2</v>
      </c>
      <c r="AE1" s="81" t="s">
        <v>128</v>
      </c>
      <c r="AF1" s="81">
        <f>SUM(AG1:AI1)</f>
        <v>0</v>
      </c>
      <c r="AG1" s="81">
        <f>COUNTIF(AG18:AG67,"Liderazgo")</f>
        <v>0</v>
      </c>
      <c r="AH1" s="81">
        <f>COUNTIF(AH18:AH67,"Liderazgo")</f>
        <v>0</v>
      </c>
      <c r="AI1" s="81">
        <f>COUNTIF(AI18:AI67,"Liderazgo")</f>
        <v>0</v>
      </c>
      <c r="AJ1" s="81">
        <f>COUNT(AJ18:AJ67)</f>
        <v>2</v>
      </c>
      <c r="AK1" s="81">
        <f>COUNT(AK18:AK67)</f>
        <v>2</v>
      </c>
      <c r="AL1" s="81">
        <f>COUNT(AL18:AL67)</f>
        <v>2</v>
      </c>
      <c r="AM1" s="81"/>
      <c r="AN1" s="81">
        <f>COUNT(AN18:AN67)</f>
        <v>2</v>
      </c>
      <c r="AO1" s="81"/>
      <c r="AP1" s="81"/>
      <c r="AQ1" s="81">
        <f>COUNT(AQ18:AQ67)</f>
        <v>2</v>
      </c>
      <c r="AR1" s="83">
        <f>COUNTIF(AR18:AR67, "NO SATISFACTORIO")</f>
        <v>0</v>
      </c>
      <c r="AS1" s="181"/>
    </row>
    <row r="2" spans="1:50" s="104" customFormat="1" ht="16.5" x14ac:dyDescent="0.2">
      <c r="A2" s="81"/>
      <c r="B2" s="82"/>
      <c r="C2" s="82"/>
      <c r="D2" s="83"/>
      <c r="E2" s="88"/>
      <c r="F2" s="86"/>
      <c r="G2" s="86"/>
      <c r="H2" s="81"/>
      <c r="I2" s="89" t="s">
        <v>95</v>
      </c>
      <c r="J2" s="83">
        <f>COUNTIF($J$18:$J$67,"Ciencias Sociales")</f>
        <v>1</v>
      </c>
      <c r="L2" s="89"/>
      <c r="M2" s="89"/>
      <c r="N2" s="89" t="s">
        <v>55</v>
      </c>
      <c r="O2" s="90">
        <f>AVERAGE(O18:O67)</f>
        <v>85.5</v>
      </c>
      <c r="P2" s="90">
        <f>AVERAGE(P18:P67)</f>
        <v>86.5</v>
      </c>
      <c r="Q2" s="90">
        <f>AVERAGE(Q18:Q67)</f>
        <v>87.5</v>
      </c>
      <c r="R2" s="90">
        <f>AVERAGE(R18:R67)</f>
        <v>85.5</v>
      </c>
      <c r="S2" s="90"/>
      <c r="T2" s="90">
        <f>AVERAGE(T18:T67)</f>
        <v>86.25</v>
      </c>
      <c r="U2" s="90"/>
      <c r="V2" s="90">
        <f>AVERAGE(V18:V67)</f>
        <v>89.5</v>
      </c>
      <c r="W2" s="90">
        <f>AVERAGE(W18:W67)</f>
        <v>84.5</v>
      </c>
      <c r="X2" s="90"/>
      <c r="Y2" s="90">
        <f>AVERAGE(Y18:Y67)</f>
        <v>87</v>
      </c>
      <c r="Z2" s="90"/>
      <c r="AA2" s="90">
        <f>AVERAGE(AA18:AA67)</f>
        <v>84</v>
      </c>
      <c r="AB2" s="90">
        <f>AVERAGE(AB18:AB67)</f>
        <v>86.5</v>
      </c>
      <c r="AC2" s="90"/>
      <c r="AD2" s="90">
        <f>AVERAGE(AD18:AD67)</f>
        <v>85.25</v>
      </c>
      <c r="AE2" s="90" t="s">
        <v>129</v>
      </c>
      <c r="AF2" s="81">
        <f t="shared" ref="AF2:AF7" si="0">SUM(AG2:AI2)</f>
        <v>0</v>
      </c>
      <c r="AG2" s="81">
        <f>COUNTIF(AG18:AG67,"Comunicación y relaciones")</f>
        <v>0</v>
      </c>
      <c r="AH2" s="81">
        <f>COUNTIF(AH18:AH67,"Comunicación y relaciones")</f>
        <v>0</v>
      </c>
      <c r="AI2" s="81">
        <f>COUNTIF(AI18:AI67,"Comunicación y relaciones")</f>
        <v>0</v>
      </c>
      <c r="AJ2" s="90">
        <f>AVERAGE(AJ18:AJ67)</f>
        <v>88.5</v>
      </c>
      <c r="AK2" s="90">
        <f>AVERAGE(AK18:AK67)</f>
        <v>86.5</v>
      </c>
      <c r="AL2" s="90">
        <f>AVERAGE(AL18:AL67)</f>
        <v>88</v>
      </c>
      <c r="AM2" s="90"/>
      <c r="AN2" s="90">
        <f>AVERAGE(AN18:AN67)</f>
        <v>87.666666666666657</v>
      </c>
      <c r="AO2" s="90"/>
      <c r="AP2" s="90"/>
      <c r="AQ2" s="90">
        <f>AVERAGE(AQ18:AQ67)</f>
        <v>86.65</v>
      </c>
      <c r="AR2" s="83">
        <f>COUNTIF(AR18:AR67, "SATISFACTORIO")</f>
        <v>2</v>
      </c>
      <c r="AS2" s="182"/>
    </row>
    <row r="3" spans="1:50" s="104" customFormat="1" ht="16.5" x14ac:dyDescent="0.2">
      <c r="A3" s="81"/>
      <c r="B3" s="82"/>
      <c r="C3" s="82"/>
      <c r="D3" s="83"/>
      <c r="E3" s="88"/>
      <c r="F3" s="86"/>
      <c r="G3" s="86"/>
      <c r="H3" s="81"/>
      <c r="I3" s="89" t="s">
        <v>143</v>
      </c>
      <c r="J3" s="83">
        <f>(COUNTIF($J$18:$J$67,"Educación Artística y Cultural (Integral)")+COUNTIF($J$18:$J$67,"Educación Artística y Cultural – Plásticas")+COUNTIF($J$18:$J$67,"Educación Artística y Cultural – Música")+COUNTIF($J$18:$J$67, "Educación Artística y Cultural – A. Escénicas")+COUNTIF($J$18:$J$67, "Educación Artística y Cultural – Danzas"))</f>
        <v>0</v>
      </c>
      <c r="L3" s="89"/>
      <c r="M3" s="89"/>
      <c r="N3" s="89" t="s">
        <v>63</v>
      </c>
      <c r="O3" s="90">
        <f>IF(O1&gt;1, STDEV(O18:O67))</f>
        <v>2.1213203435596424</v>
      </c>
      <c r="P3" s="90">
        <f>IF(P1&gt;1, STDEV(P18:P67))</f>
        <v>0.70710678118654757</v>
      </c>
      <c r="Q3" s="90">
        <f>IF(Q1&gt;1, STDEV(Q18:Q67))</f>
        <v>3.5355339059327378</v>
      </c>
      <c r="R3" s="90">
        <f>IF(R1&gt;1, STDEV(R18:R67))</f>
        <v>0.70710678118654757</v>
      </c>
      <c r="S3" s="90"/>
      <c r="T3" s="90">
        <f>IF(T1&gt;1, STDEV(T18:T67))</f>
        <v>1.0606601717798212</v>
      </c>
      <c r="U3" s="90"/>
      <c r="V3" s="90">
        <f>IF(V1&gt;1, STDEV(V18:V67))</f>
        <v>0.70710678118654757</v>
      </c>
      <c r="W3" s="90">
        <f>IF(W1&gt;1, STDEV(W18:W67))</f>
        <v>2.1213203435596424</v>
      </c>
      <c r="X3" s="90"/>
      <c r="Y3" s="90">
        <f>IF(Y1&gt;1, STDEV(Y18:Y67))</f>
        <v>0.70710678118654757</v>
      </c>
      <c r="Z3" s="90"/>
      <c r="AA3" s="90">
        <f>IF(AA1&gt;1, STDEV(AA18:AA67))</f>
        <v>5.6568542494923806</v>
      </c>
      <c r="AB3" s="90">
        <f>IF(AB1&gt;1, STDEV(AB18:AB67))</f>
        <v>0.70710678118654757</v>
      </c>
      <c r="AC3" s="90"/>
      <c r="AD3" s="90">
        <f>IF(AD1&gt;1, STDEV(AD18:AD67))</f>
        <v>3.1819805153394638</v>
      </c>
      <c r="AE3" s="90" t="s">
        <v>130</v>
      </c>
      <c r="AF3" s="81">
        <f t="shared" si="0"/>
        <v>2</v>
      </c>
      <c r="AG3" s="81">
        <f>COUNTIF(AG18:AG67,"Trabajo en equipo")</f>
        <v>0</v>
      </c>
      <c r="AH3" s="81">
        <f>COUNTIF(AH18:AH67,"Trabajo en equipo")</f>
        <v>0</v>
      </c>
      <c r="AI3" s="81">
        <f>COUNTIF(AI18:AI67,"Trabajo en equipo")</f>
        <v>2</v>
      </c>
      <c r="AJ3" s="90">
        <f>IF(AJ1&gt;1, STDEV(AJ18:AJ67))</f>
        <v>2.1213203435596424</v>
      </c>
      <c r="AK3" s="90">
        <f>IF(AK1&gt;1, STDEV(AK18:AK67))</f>
        <v>2.1213203435596424</v>
      </c>
      <c r="AL3" s="90">
        <f>IF(AL1&gt;1, STDEV(AL18:AL67))</f>
        <v>2.8284271247461903</v>
      </c>
      <c r="AM3" s="90"/>
      <c r="AN3" s="90">
        <f>IF(AN1&gt;1, STDEV(AN18:AN67))</f>
        <v>0.94280904158206003</v>
      </c>
      <c r="AO3" s="90"/>
      <c r="AP3" s="90"/>
      <c r="AQ3" s="90">
        <f>IF(AQ1&gt;1, STDEV(AQ18:AQ67))</f>
        <v>0.42426406871193451</v>
      </c>
      <c r="AR3" s="83">
        <f>COUNTIF(AR18:AR67, "SOBRESALIENTE")</f>
        <v>0</v>
      </c>
      <c r="AS3" s="182"/>
    </row>
    <row r="4" spans="1:50" s="104" customFormat="1" ht="16.5" x14ac:dyDescent="0.2">
      <c r="A4" s="81"/>
      <c r="B4" s="82"/>
      <c r="C4" s="82"/>
      <c r="D4" s="83"/>
      <c r="E4" s="88"/>
      <c r="F4" s="86"/>
      <c r="G4" s="86"/>
      <c r="H4" s="81"/>
      <c r="I4" s="89" t="s">
        <v>100</v>
      </c>
      <c r="J4" s="83">
        <f>COUNTIF($J$18:$J$67,"Educación Física, Recreación y Deportes")</f>
        <v>1</v>
      </c>
      <c r="L4" s="89"/>
      <c r="M4" s="89"/>
      <c r="N4" s="89" t="s">
        <v>65</v>
      </c>
      <c r="O4" s="90">
        <f>MIN(O18:O67)</f>
        <v>84</v>
      </c>
      <c r="P4" s="90">
        <f>MIN(P18:P67)</f>
        <v>86</v>
      </c>
      <c r="Q4" s="90">
        <f>MIN(Q18:Q67)</f>
        <v>85</v>
      </c>
      <c r="R4" s="90">
        <f>MIN(R18:R67)</f>
        <v>85</v>
      </c>
      <c r="S4" s="90"/>
      <c r="T4" s="90">
        <f>MIN(T18:T67)</f>
        <v>85.5</v>
      </c>
      <c r="U4" s="90"/>
      <c r="V4" s="90">
        <f>MIN(V18:V67)</f>
        <v>89</v>
      </c>
      <c r="W4" s="90">
        <f>MIN(W18:W67)</f>
        <v>83</v>
      </c>
      <c r="X4" s="90"/>
      <c r="Y4" s="90">
        <f>MIN(Y18:Y67)</f>
        <v>86.5</v>
      </c>
      <c r="Z4" s="90"/>
      <c r="AA4" s="90">
        <f>MIN(AA18:AA67)</f>
        <v>80</v>
      </c>
      <c r="AB4" s="90">
        <f>MIN(AB18:AB67)</f>
        <v>86</v>
      </c>
      <c r="AC4" s="90"/>
      <c r="AD4" s="90">
        <f>MIN(AD18:AD67)</f>
        <v>83</v>
      </c>
      <c r="AE4" s="90" t="s">
        <v>131</v>
      </c>
      <c r="AF4" s="81">
        <f t="shared" si="0"/>
        <v>0</v>
      </c>
      <c r="AG4" s="81">
        <f>COUNTIF(AG18:AG67,"Negociación y mediación")</f>
        <v>0</v>
      </c>
      <c r="AH4" s="81">
        <f>COUNTIF(AH18:AH67,"Negociación y mediación")</f>
        <v>0</v>
      </c>
      <c r="AI4" s="81">
        <f>COUNTIF(AI18:AI67,"Negociación y mediación")</f>
        <v>0</v>
      </c>
      <c r="AJ4" s="90">
        <f>MIN(AJ18:AJ67)</f>
        <v>87</v>
      </c>
      <c r="AK4" s="90">
        <f>MIN(AK18:AK67)</f>
        <v>85</v>
      </c>
      <c r="AL4" s="90">
        <f>MIN(AL18:AL67)</f>
        <v>86</v>
      </c>
      <c r="AM4" s="90"/>
      <c r="AN4" s="90">
        <f>MIN(AN18:AN67)</f>
        <v>87</v>
      </c>
      <c r="AO4" s="90"/>
      <c r="AP4" s="90"/>
      <c r="AQ4" s="90">
        <f>MIN(AQ18:AQ67)</f>
        <v>86.35</v>
      </c>
      <c r="AR4" s="83"/>
      <c r="AS4" s="182"/>
    </row>
    <row r="5" spans="1:50" s="104" customFormat="1" ht="16.5" x14ac:dyDescent="0.2">
      <c r="A5" s="81"/>
      <c r="B5" s="82"/>
      <c r="C5" s="82"/>
      <c r="D5" s="91"/>
      <c r="E5" s="84"/>
      <c r="F5" s="85"/>
      <c r="G5" s="86"/>
      <c r="H5" s="81"/>
      <c r="I5" s="89" t="s">
        <v>144</v>
      </c>
      <c r="J5" s="83">
        <f>COUNTIF($J$18:$J$67,"Educación Ética y en Valores")</f>
        <v>0</v>
      </c>
      <c r="L5" s="89"/>
      <c r="M5" s="89"/>
      <c r="N5" s="89" t="s">
        <v>66</v>
      </c>
      <c r="O5" s="90">
        <f>MAX(O18:O67)</f>
        <v>87</v>
      </c>
      <c r="P5" s="90">
        <f>MAX(P18:P67)</f>
        <v>87</v>
      </c>
      <c r="Q5" s="90">
        <f>MAX(Q18:Q67)</f>
        <v>90</v>
      </c>
      <c r="R5" s="90">
        <f>MAX(R18:R67)</f>
        <v>86</v>
      </c>
      <c r="S5" s="90"/>
      <c r="T5" s="90">
        <f>MAX(T18:T67)</f>
        <v>87</v>
      </c>
      <c r="U5" s="90"/>
      <c r="V5" s="90">
        <f>MAX(V18:V67)</f>
        <v>90</v>
      </c>
      <c r="W5" s="90">
        <f>MAX(W18:W67)</f>
        <v>86</v>
      </c>
      <c r="X5" s="90"/>
      <c r="Y5" s="90">
        <f>MAX(Y18:Y67)</f>
        <v>87.5</v>
      </c>
      <c r="Z5" s="90"/>
      <c r="AA5" s="90">
        <f>MAX(AA18:AA67)</f>
        <v>88</v>
      </c>
      <c r="AB5" s="90">
        <f>MAX(AB18:AB67)</f>
        <v>87</v>
      </c>
      <c r="AC5" s="90"/>
      <c r="AD5" s="90">
        <f>MAX(AD18:AD67)</f>
        <v>87.5</v>
      </c>
      <c r="AE5" s="90" t="s">
        <v>132</v>
      </c>
      <c r="AF5" s="81">
        <f t="shared" si="0"/>
        <v>0</v>
      </c>
      <c r="AG5" s="81">
        <f>COUNTIF(AG18:AG67,"Compromiso social")</f>
        <v>0</v>
      </c>
      <c r="AH5" s="81">
        <f>COUNTIF(AH18:AH67,"Compromiso social")</f>
        <v>0</v>
      </c>
      <c r="AI5" s="81">
        <f>COUNTIF(AI18:AI67,"Compromiso social")</f>
        <v>0</v>
      </c>
      <c r="AJ5" s="90">
        <f>MAX(AJ18:AJ67)</f>
        <v>90</v>
      </c>
      <c r="AK5" s="90">
        <f>MAX(AK18:AK67)</f>
        <v>88</v>
      </c>
      <c r="AL5" s="90">
        <f>MAX(AL18:AL67)</f>
        <v>90</v>
      </c>
      <c r="AM5" s="90"/>
      <c r="AN5" s="90">
        <f>MAX(AN18:AN67)</f>
        <v>88.333333333333329</v>
      </c>
      <c r="AO5" s="90"/>
      <c r="AP5" s="90"/>
      <c r="AQ5" s="90">
        <f>MAX(AQ18:AQ67)</f>
        <v>86.95</v>
      </c>
      <c r="AR5" s="83"/>
      <c r="AS5" s="182"/>
    </row>
    <row r="6" spans="1:50" s="104" customFormat="1" ht="16.5" x14ac:dyDescent="0.2">
      <c r="A6" s="81"/>
      <c r="B6" s="82"/>
      <c r="C6" s="82"/>
      <c r="D6" s="91"/>
      <c r="E6" s="84"/>
      <c r="F6" s="85"/>
      <c r="G6" s="86"/>
      <c r="H6" s="81"/>
      <c r="I6" s="89" t="s">
        <v>102</v>
      </c>
      <c r="J6" s="83">
        <f>COUNTIF($J$18:$J$67,"Educación Religiosa")</f>
        <v>0</v>
      </c>
      <c r="L6" s="89"/>
      <c r="M6" s="89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 t="s">
        <v>133</v>
      </c>
      <c r="AF6" s="81">
        <f t="shared" si="0"/>
        <v>2</v>
      </c>
      <c r="AG6" s="81">
        <f>COUNTIF(AG18:AG67,"Iniciativa")</f>
        <v>2</v>
      </c>
      <c r="AH6" s="81">
        <f>COUNTIF(AH18:AH67,"Iniciativa")</f>
        <v>0</v>
      </c>
      <c r="AI6" s="81">
        <f>COUNTIF(AI18:AI67,"Iniciativa")</f>
        <v>0</v>
      </c>
      <c r="AJ6" s="90"/>
      <c r="AK6" s="90"/>
      <c r="AL6" s="90"/>
      <c r="AM6" s="90"/>
      <c r="AN6" s="90"/>
      <c r="AO6" s="90"/>
      <c r="AP6" s="90"/>
      <c r="AQ6" s="90"/>
      <c r="AR6" s="83"/>
      <c r="AS6" s="182"/>
    </row>
    <row r="7" spans="1:50" s="104" customFormat="1" ht="16.5" x14ac:dyDescent="0.2">
      <c r="A7" s="81"/>
      <c r="B7" s="82"/>
      <c r="C7" s="82"/>
      <c r="D7" s="91"/>
      <c r="E7" s="84"/>
      <c r="F7" s="85"/>
      <c r="G7" s="86"/>
      <c r="H7" s="81"/>
      <c r="I7" s="89" t="s">
        <v>103</v>
      </c>
      <c r="J7" s="83">
        <f>COUNTIF($J$18:$J$67,"Humanidades - Lengua Castellana")</f>
        <v>0</v>
      </c>
      <c r="L7" s="89"/>
      <c r="M7" s="89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 t="s">
        <v>134</v>
      </c>
      <c r="AF7" s="81">
        <f t="shared" si="0"/>
        <v>2</v>
      </c>
      <c r="AG7" s="81">
        <f>COUNTIF(AG18:AG67,"Orientación al logro")</f>
        <v>0</v>
      </c>
      <c r="AH7" s="81">
        <f>COUNTIF(AH18:AH67,"Orientación al logro")</f>
        <v>2</v>
      </c>
      <c r="AI7" s="81">
        <f>COUNTIF(AI18:AI67,"Orientación al logro")</f>
        <v>0</v>
      </c>
      <c r="AJ7" s="90"/>
      <c r="AK7" s="90"/>
      <c r="AL7" s="90"/>
      <c r="AM7" s="90"/>
      <c r="AN7" s="90"/>
      <c r="AO7" s="90"/>
      <c r="AP7" s="90"/>
      <c r="AQ7" s="90"/>
      <c r="AR7" s="83"/>
      <c r="AS7" s="182"/>
    </row>
    <row r="8" spans="1:50" s="104" customFormat="1" ht="16.5" x14ac:dyDescent="0.2">
      <c r="A8" s="81"/>
      <c r="B8" s="82"/>
      <c r="C8" s="82"/>
      <c r="D8" s="91"/>
      <c r="E8" s="84"/>
      <c r="F8" s="85"/>
      <c r="G8" s="86"/>
      <c r="H8" s="81"/>
      <c r="I8" s="89" t="s">
        <v>145</v>
      </c>
      <c r="J8" s="83">
        <f>COUNTIF($J$18:$J$67,"Idioma Extranjero – Francés")+COUNTIF($J$18:$J$67, "Idioma Extranjero – Inglés")</f>
        <v>0</v>
      </c>
      <c r="L8" s="89"/>
      <c r="M8" s="89"/>
      <c r="N8" s="89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83"/>
      <c r="AS8" s="182"/>
    </row>
    <row r="9" spans="1:50" s="104" customFormat="1" ht="16.5" x14ac:dyDescent="0.2">
      <c r="A9" s="81"/>
      <c r="B9" s="82"/>
      <c r="C9" s="82"/>
      <c r="D9" s="91"/>
      <c r="E9" s="84"/>
      <c r="F9" s="85"/>
      <c r="G9" s="86"/>
      <c r="H9" s="81"/>
      <c r="I9" s="89" t="s">
        <v>39</v>
      </c>
      <c r="J9" s="83">
        <f>COUNTIF($J$18:$J$67,"Matemáticas")</f>
        <v>0</v>
      </c>
      <c r="L9" s="89"/>
      <c r="M9" s="89"/>
      <c r="N9" s="8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83"/>
      <c r="AS9" s="182"/>
    </row>
    <row r="10" spans="1:50" s="104" customFormat="1" ht="16.5" x14ac:dyDescent="0.2">
      <c r="A10" s="81"/>
      <c r="B10" s="82"/>
      <c r="C10" s="82"/>
      <c r="D10" s="91"/>
      <c r="E10" s="84"/>
      <c r="F10" s="85"/>
      <c r="G10" s="86"/>
      <c r="H10" s="81"/>
      <c r="I10" s="89" t="s">
        <v>106</v>
      </c>
      <c r="J10" s="83">
        <f>COUNTIF($J$18:$J$67,"Tecnología e Informática")</f>
        <v>0</v>
      </c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83"/>
      <c r="AS10" s="182"/>
    </row>
    <row r="11" spans="1:50" s="104" customFormat="1" ht="16.5" x14ac:dyDescent="0.2">
      <c r="A11" s="81"/>
      <c r="B11" s="82"/>
      <c r="C11" s="82"/>
      <c r="D11" s="91"/>
      <c r="E11" s="84"/>
      <c r="F11" s="85"/>
      <c r="G11" s="86"/>
      <c r="H11" s="81"/>
      <c r="I11" s="89" t="s">
        <v>46</v>
      </c>
      <c r="J11" s="83">
        <f>COUNTIF($J$18:$J$67,"Filosofía")</f>
        <v>0</v>
      </c>
      <c r="L11" s="89"/>
      <c r="M11" s="89"/>
      <c r="N11" s="89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83"/>
      <c r="AS11" s="182"/>
    </row>
    <row r="12" spans="1:50" s="104" customFormat="1" ht="16.5" x14ac:dyDescent="0.2">
      <c r="A12" s="81"/>
      <c r="B12" s="82"/>
      <c r="C12" s="82"/>
      <c r="D12" s="91"/>
      <c r="E12" s="84"/>
      <c r="F12" s="85"/>
      <c r="G12" s="86"/>
      <c r="H12" s="81"/>
      <c r="I12" s="89" t="s">
        <v>109</v>
      </c>
      <c r="J12" s="83">
        <f>COUNTIF($J$18:$J$67,"Ciencias Económicas y Políticas")</f>
        <v>0</v>
      </c>
      <c r="L12" s="89"/>
      <c r="M12" s="89"/>
      <c r="N12" s="8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83"/>
      <c r="AS12" s="182"/>
    </row>
    <row r="13" spans="1:50" s="104" customFormat="1" ht="18" x14ac:dyDescent="0.2">
      <c r="A13" s="81"/>
      <c r="B13" s="228" t="s">
        <v>176</v>
      </c>
      <c r="C13" s="228"/>
      <c r="D13" s="228"/>
      <c r="E13" s="228"/>
      <c r="F13" s="228"/>
      <c r="G13" s="228"/>
      <c r="H13" s="228"/>
      <c r="I13" s="228"/>
      <c r="J13" s="83"/>
      <c r="L13" s="89"/>
      <c r="M13" s="89"/>
      <c r="N13" s="89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83"/>
      <c r="AS13" s="182"/>
    </row>
    <row r="14" spans="1:50" s="104" customFormat="1" ht="18" x14ac:dyDescent="0.2">
      <c r="A14" s="81"/>
      <c r="B14" s="228" t="s">
        <v>177</v>
      </c>
      <c r="C14" s="228"/>
      <c r="D14" s="228"/>
      <c r="E14" s="228"/>
      <c r="F14" s="228"/>
      <c r="G14" s="228"/>
      <c r="H14" s="228"/>
      <c r="I14" s="228"/>
      <c r="J14" s="83"/>
      <c r="L14" s="89"/>
      <c r="M14" s="89"/>
      <c r="N14" s="89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83"/>
      <c r="AS14" s="182"/>
    </row>
    <row r="15" spans="1:50" s="104" customFormat="1" ht="16.5" x14ac:dyDescent="0.2">
      <c r="A15" s="81"/>
      <c r="B15" s="82"/>
      <c r="C15" s="82"/>
      <c r="D15" s="91"/>
      <c r="E15" s="84"/>
      <c r="F15" s="85"/>
      <c r="G15" s="86"/>
      <c r="H15" s="81"/>
      <c r="I15" s="89"/>
      <c r="J15" s="83"/>
      <c r="L15" s="89"/>
      <c r="M15" s="89"/>
      <c r="N15" s="89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83"/>
      <c r="AS15" s="182"/>
    </row>
    <row r="16" spans="1:50" s="145" customFormat="1" ht="30" customHeight="1" x14ac:dyDescent="0.2">
      <c r="A16" s="230" t="s">
        <v>59</v>
      </c>
      <c r="B16" s="229" t="s">
        <v>163</v>
      </c>
      <c r="C16" s="229" t="s">
        <v>71</v>
      </c>
      <c r="D16" s="229" t="s">
        <v>25</v>
      </c>
      <c r="E16" s="229"/>
      <c r="F16" s="229"/>
      <c r="G16" s="229"/>
      <c r="H16" s="229"/>
      <c r="I16" s="229"/>
      <c r="J16" s="229"/>
      <c r="K16" s="229"/>
      <c r="L16" s="229" t="s">
        <v>167</v>
      </c>
      <c r="M16" s="229"/>
      <c r="N16" s="229"/>
      <c r="O16" s="229" t="s">
        <v>26</v>
      </c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 t="s">
        <v>161</v>
      </c>
      <c r="AH16" s="229"/>
      <c r="AI16" s="229"/>
      <c r="AJ16" s="229" t="s">
        <v>162</v>
      </c>
      <c r="AK16" s="229"/>
      <c r="AL16" s="229"/>
      <c r="AM16" s="229"/>
      <c r="AN16" s="229"/>
      <c r="AO16" s="229"/>
      <c r="AP16" s="186"/>
      <c r="AQ16" s="229" t="s">
        <v>27</v>
      </c>
      <c r="AR16" s="229"/>
      <c r="AS16" s="185"/>
      <c r="AT16" s="179" t="s">
        <v>33</v>
      </c>
      <c r="AU16" s="93" t="s">
        <v>7</v>
      </c>
      <c r="AV16" s="93" t="s">
        <v>38</v>
      </c>
      <c r="AW16" s="93" t="s">
        <v>47</v>
      </c>
      <c r="AX16" s="93" t="s">
        <v>111</v>
      </c>
    </row>
    <row r="17" spans="1:50" s="145" customFormat="1" ht="30" customHeight="1" x14ac:dyDescent="0.2">
      <c r="A17" s="230"/>
      <c r="B17" s="229"/>
      <c r="C17" s="229"/>
      <c r="D17" s="186" t="s">
        <v>5</v>
      </c>
      <c r="E17" s="186" t="s">
        <v>0</v>
      </c>
      <c r="F17" s="186" t="s">
        <v>6</v>
      </c>
      <c r="G17" s="186" t="s">
        <v>1</v>
      </c>
      <c r="H17" s="186" t="s">
        <v>2</v>
      </c>
      <c r="I17" s="186" t="s">
        <v>7</v>
      </c>
      <c r="J17" s="186" t="s">
        <v>3</v>
      </c>
      <c r="K17" s="186" t="s">
        <v>4</v>
      </c>
      <c r="L17" s="186" t="s">
        <v>112</v>
      </c>
      <c r="M17" s="186" t="s">
        <v>113</v>
      </c>
      <c r="N17" s="186" t="s">
        <v>114</v>
      </c>
      <c r="O17" s="186" t="s">
        <v>9</v>
      </c>
      <c r="P17" s="186" t="s">
        <v>28</v>
      </c>
      <c r="Q17" s="186" t="s">
        <v>10</v>
      </c>
      <c r="R17" s="186" t="s">
        <v>91</v>
      </c>
      <c r="S17" s="186" t="s">
        <v>117</v>
      </c>
      <c r="T17" s="186" t="s">
        <v>115</v>
      </c>
      <c r="U17" s="186" t="s">
        <v>112</v>
      </c>
      <c r="V17" s="186" t="s">
        <v>12</v>
      </c>
      <c r="W17" s="186" t="s">
        <v>13</v>
      </c>
      <c r="X17" s="186" t="s">
        <v>118</v>
      </c>
      <c r="Y17" s="186" t="s">
        <v>116</v>
      </c>
      <c r="Z17" s="186" t="s">
        <v>113</v>
      </c>
      <c r="AA17" s="186" t="s">
        <v>14</v>
      </c>
      <c r="AB17" s="186" t="s">
        <v>92</v>
      </c>
      <c r="AC17" s="186" t="s">
        <v>119</v>
      </c>
      <c r="AD17" s="186" t="s">
        <v>120</v>
      </c>
      <c r="AE17" s="186" t="s">
        <v>114</v>
      </c>
      <c r="AF17" s="186" t="s">
        <v>121</v>
      </c>
      <c r="AG17" s="186" t="s">
        <v>122</v>
      </c>
      <c r="AH17" s="186" t="s">
        <v>126</v>
      </c>
      <c r="AI17" s="186" t="s">
        <v>127</v>
      </c>
      <c r="AJ17" s="186" t="s">
        <v>123</v>
      </c>
      <c r="AK17" s="186" t="s">
        <v>124</v>
      </c>
      <c r="AL17" s="186" t="s">
        <v>125</v>
      </c>
      <c r="AM17" s="186" t="s">
        <v>64</v>
      </c>
      <c r="AN17" s="186" t="s">
        <v>21</v>
      </c>
      <c r="AO17" s="186" t="s">
        <v>22</v>
      </c>
      <c r="AP17" s="186" t="s">
        <v>64</v>
      </c>
      <c r="AQ17" s="186" t="s">
        <v>23</v>
      </c>
      <c r="AR17" s="220" t="s">
        <v>24</v>
      </c>
      <c r="AS17" s="185"/>
      <c r="AT17" s="180" t="s">
        <v>34</v>
      </c>
      <c r="AU17" s="95" t="s">
        <v>36</v>
      </c>
      <c r="AV17" s="105" t="s">
        <v>110</v>
      </c>
      <c r="AW17" s="95" t="s">
        <v>48</v>
      </c>
      <c r="AX17" s="94" t="s">
        <v>15</v>
      </c>
    </row>
    <row r="18" spans="1:50" ht="15" customHeight="1" x14ac:dyDescent="0.2">
      <c r="A18" s="184">
        <v>1</v>
      </c>
      <c r="B18" s="198" t="s">
        <v>173</v>
      </c>
      <c r="C18" s="206" t="s">
        <v>174</v>
      </c>
      <c r="D18" s="202" t="s">
        <v>34</v>
      </c>
      <c r="E18" s="201"/>
      <c r="F18" s="201"/>
      <c r="G18" s="221"/>
      <c r="H18" s="204">
        <v>254003001336</v>
      </c>
      <c r="I18" s="203" t="s">
        <v>36</v>
      </c>
      <c r="J18" s="195" t="s">
        <v>95</v>
      </c>
      <c r="K18" s="203" t="s">
        <v>49</v>
      </c>
      <c r="L18" s="202">
        <v>50</v>
      </c>
      <c r="M18" s="202">
        <v>10</v>
      </c>
      <c r="N18" s="202">
        <v>10</v>
      </c>
      <c r="O18" s="202">
        <v>84</v>
      </c>
      <c r="P18" s="202">
        <v>87</v>
      </c>
      <c r="Q18" s="202">
        <v>85</v>
      </c>
      <c r="R18" s="202">
        <v>86</v>
      </c>
      <c r="S18" s="106">
        <f t="shared" ref="S18:S58" si="1">SUM(O18:R18)</f>
        <v>342</v>
      </c>
      <c r="T18" s="144">
        <f t="shared" ref="T18:T58" si="2">IF(S18&gt;0,AVERAGE(O18:R18))</f>
        <v>85.5</v>
      </c>
      <c r="U18" s="144">
        <f t="shared" ref="U18:U58" si="3">(T18*L18)/100</f>
        <v>42.75</v>
      </c>
      <c r="V18" s="202">
        <v>89</v>
      </c>
      <c r="W18" s="202">
        <v>86</v>
      </c>
      <c r="X18" s="106">
        <f>SUM(V18:W18)</f>
        <v>175</v>
      </c>
      <c r="Y18" s="144">
        <f>IF(X18&gt;0,AVERAGE(V18:W18))</f>
        <v>87.5</v>
      </c>
      <c r="Z18" s="144">
        <f t="shared" ref="Z18:Z58" si="4">(Y18*M18)/100</f>
        <v>8.75</v>
      </c>
      <c r="AA18" s="202">
        <v>88</v>
      </c>
      <c r="AB18" s="202">
        <v>87</v>
      </c>
      <c r="AC18" s="106">
        <f>SUM(AA18:AB18)</f>
        <v>175</v>
      </c>
      <c r="AD18" s="144">
        <f>IF(AC18&gt;0,AVERAGE(AA18:AB18))</f>
        <v>87.5</v>
      </c>
      <c r="AE18" s="144">
        <f t="shared" ref="AE18:AE58" si="5">(AD18*N18)/100</f>
        <v>8.75</v>
      </c>
      <c r="AF18" s="107">
        <f>U18+Z18+AE18</f>
        <v>60.25</v>
      </c>
      <c r="AG18" s="206" t="s">
        <v>19</v>
      </c>
      <c r="AH18" s="206" t="s">
        <v>20</v>
      </c>
      <c r="AI18" s="206" t="s">
        <v>17</v>
      </c>
      <c r="AJ18" s="202">
        <v>87</v>
      </c>
      <c r="AK18" s="202">
        <v>88</v>
      </c>
      <c r="AL18" s="202">
        <v>86</v>
      </c>
      <c r="AM18" s="106">
        <f>SUM(AJ18:AL18)</f>
        <v>261</v>
      </c>
      <c r="AN18" s="107">
        <f>IF(AM18&gt;0,AVERAGE(AJ18:AL18))</f>
        <v>87</v>
      </c>
      <c r="AO18" s="107">
        <f>AN18*0.3</f>
        <v>26.099999999999998</v>
      </c>
      <c r="AP18" s="107">
        <f>S18+X18+AC18+AM18</f>
        <v>953</v>
      </c>
      <c r="AQ18" s="107">
        <f t="shared" ref="AQ18:AQ49" si="6">IF(AP18&gt;0,(AF18+AO18))</f>
        <v>86.35</v>
      </c>
      <c r="AR18" s="219" t="str">
        <f>IF(AQ18=FALSE,FALSE,IF(AQ18&lt;60,"NO SATISFACTORIO",IF(AQ18&gt;=90,"SOBRESALIENTE","SATISFACTORIO")))</f>
        <v>SATISFACTORIO</v>
      </c>
      <c r="AT18" s="105" t="s">
        <v>35</v>
      </c>
      <c r="AU18" s="105" t="s">
        <v>37</v>
      </c>
      <c r="AV18" s="105" t="s">
        <v>95</v>
      </c>
      <c r="AW18" s="105" t="s">
        <v>49</v>
      </c>
      <c r="AX18" s="109" t="s">
        <v>16</v>
      </c>
    </row>
    <row r="19" spans="1:50" ht="15" customHeight="1" x14ac:dyDescent="0.2">
      <c r="A19" s="184">
        <v>2</v>
      </c>
      <c r="B19" s="198" t="s">
        <v>173</v>
      </c>
      <c r="C19" s="206" t="s">
        <v>174</v>
      </c>
      <c r="D19" s="202" t="s">
        <v>34</v>
      </c>
      <c r="E19" s="201"/>
      <c r="F19" s="201"/>
      <c r="G19" s="221"/>
      <c r="H19" s="204">
        <v>254003000062</v>
      </c>
      <c r="I19" s="203" t="s">
        <v>36</v>
      </c>
      <c r="J19" s="195" t="s">
        <v>100</v>
      </c>
      <c r="K19" s="203" t="s">
        <v>50</v>
      </c>
      <c r="L19" s="202">
        <v>50</v>
      </c>
      <c r="M19" s="202">
        <v>10</v>
      </c>
      <c r="N19" s="202">
        <v>10</v>
      </c>
      <c r="O19" s="202">
        <v>87</v>
      </c>
      <c r="P19" s="202">
        <v>86</v>
      </c>
      <c r="Q19" s="202">
        <v>90</v>
      </c>
      <c r="R19" s="202">
        <v>85</v>
      </c>
      <c r="S19" s="106">
        <f t="shared" si="1"/>
        <v>348</v>
      </c>
      <c r="T19" s="144">
        <f t="shared" si="2"/>
        <v>87</v>
      </c>
      <c r="U19" s="144">
        <f t="shared" si="3"/>
        <v>43.5</v>
      </c>
      <c r="V19" s="202">
        <v>90</v>
      </c>
      <c r="W19" s="202">
        <v>83</v>
      </c>
      <c r="X19" s="106">
        <f t="shared" ref="X19:X67" si="7">SUM(V19:W19)</f>
        <v>173</v>
      </c>
      <c r="Y19" s="144">
        <f t="shared" ref="Y19:Y67" si="8">IF(X19&gt;0,AVERAGE(V19:W19))</f>
        <v>86.5</v>
      </c>
      <c r="Z19" s="144">
        <f t="shared" si="4"/>
        <v>8.65</v>
      </c>
      <c r="AA19" s="202">
        <v>80</v>
      </c>
      <c r="AB19" s="202">
        <v>86</v>
      </c>
      <c r="AC19" s="106">
        <f t="shared" ref="AC19:AC67" si="9">SUM(AA19:AB19)</f>
        <v>166</v>
      </c>
      <c r="AD19" s="144">
        <f t="shared" ref="AD19:AD67" si="10">IF(AC19&gt;0,AVERAGE(AA19:AB19))</f>
        <v>83</v>
      </c>
      <c r="AE19" s="144">
        <f t="shared" si="5"/>
        <v>8.3000000000000007</v>
      </c>
      <c r="AF19" s="107">
        <f t="shared" ref="AF19:AF67" si="11">U19+Z19+AE19</f>
        <v>60.45</v>
      </c>
      <c r="AG19" s="206" t="s">
        <v>19</v>
      </c>
      <c r="AH19" s="206" t="s">
        <v>20</v>
      </c>
      <c r="AI19" s="206" t="s">
        <v>17</v>
      </c>
      <c r="AJ19" s="202">
        <v>90</v>
      </c>
      <c r="AK19" s="202">
        <v>85</v>
      </c>
      <c r="AL19" s="202">
        <v>90</v>
      </c>
      <c r="AM19" s="106">
        <f t="shared" ref="AM19:AM67" si="12">SUM(AJ19:AL19)</f>
        <v>265</v>
      </c>
      <c r="AN19" s="107">
        <f t="shared" ref="AN19:AN67" si="13">IF(AM19&gt;0,AVERAGE(AJ19:AL19))</f>
        <v>88.333333333333329</v>
      </c>
      <c r="AO19" s="107">
        <f t="shared" ref="AO19:AO67" si="14">AN19*0.3</f>
        <v>26.499999999999996</v>
      </c>
      <c r="AP19" s="107">
        <f t="shared" ref="AP19:AP67" si="15">S19+X19+AC19+AM19</f>
        <v>952</v>
      </c>
      <c r="AQ19" s="107">
        <f t="shared" si="6"/>
        <v>86.95</v>
      </c>
      <c r="AR19" s="219" t="str">
        <f t="shared" ref="AR19:AR67" si="16">IF(AQ19=FALSE,FALSE,IF(AQ19&lt;60,"NO SATISFACTORIO",IF(AQ19&gt;=90,"SOBRESALIENTE","SATISFACTORIO")))</f>
        <v>SATISFACTORIO</v>
      </c>
      <c r="AT19" s="105"/>
      <c r="AU19" s="105"/>
      <c r="AV19" s="105" t="s">
        <v>150</v>
      </c>
      <c r="AW19" s="105" t="s">
        <v>50</v>
      </c>
      <c r="AX19" s="109" t="s">
        <v>17</v>
      </c>
    </row>
    <row r="20" spans="1:50" ht="15" customHeight="1" x14ac:dyDescent="0.2">
      <c r="A20" s="184">
        <v>3</v>
      </c>
      <c r="B20" s="198"/>
      <c r="C20" s="202"/>
      <c r="D20" s="202"/>
      <c r="E20" s="201"/>
      <c r="F20" s="201"/>
      <c r="G20" s="221"/>
      <c r="H20" s="204"/>
      <c r="I20" s="203"/>
      <c r="J20" s="195"/>
      <c r="K20" s="203"/>
      <c r="L20" s="202"/>
      <c r="M20" s="202"/>
      <c r="N20" s="202"/>
      <c r="O20" s="202"/>
      <c r="P20" s="202"/>
      <c r="Q20" s="202"/>
      <c r="R20" s="202"/>
      <c r="S20" s="106">
        <f t="shared" si="1"/>
        <v>0</v>
      </c>
      <c r="T20" s="144" t="b">
        <f t="shared" si="2"/>
        <v>0</v>
      </c>
      <c r="U20" s="144">
        <f t="shared" si="3"/>
        <v>0</v>
      </c>
      <c r="V20" s="202"/>
      <c r="W20" s="202"/>
      <c r="X20" s="106">
        <f t="shared" si="7"/>
        <v>0</v>
      </c>
      <c r="Y20" s="144" t="b">
        <f t="shared" si="8"/>
        <v>0</v>
      </c>
      <c r="Z20" s="144">
        <f t="shared" si="4"/>
        <v>0</v>
      </c>
      <c r="AA20" s="202"/>
      <c r="AB20" s="202"/>
      <c r="AC20" s="106">
        <f t="shared" si="9"/>
        <v>0</v>
      </c>
      <c r="AD20" s="144" t="b">
        <f t="shared" si="10"/>
        <v>0</v>
      </c>
      <c r="AE20" s="144">
        <f t="shared" si="5"/>
        <v>0</v>
      </c>
      <c r="AF20" s="107">
        <f t="shared" si="11"/>
        <v>0</v>
      </c>
      <c r="AG20" s="202"/>
      <c r="AH20" s="202"/>
      <c r="AI20" s="202"/>
      <c r="AJ20" s="202"/>
      <c r="AK20" s="202"/>
      <c r="AL20" s="202"/>
      <c r="AM20" s="106">
        <f t="shared" si="12"/>
        <v>0</v>
      </c>
      <c r="AN20" s="107" t="b">
        <f t="shared" si="13"/>
        <v>0</v>
      </c>
      <c r="AO20" s="107">
        <f t="shared" si="14"/>
        <v>0</v>
      </c>
      <c r="AP20" s="107">
        <f t="shared" si="15"/>
        <v>0</v>
      </c>
      <c r="AQ20" s="107" t="b">
        <f t="shared" si="6"/>
        <v>0</v>
      </c>
      <c r="AR20" s="219" t="b">
        <f t="shared" si="16"/>
        <v>0</v>
      </c>
      <c r="AT20" s="105"/>
      <c r="AU20" s="105"/>
      <c r="AV20" s="105" t="s">
        <v>96</v>
      </c>
      <c r="AW20" s="105"/>
      <c r="AX20" s="109" t="s">
        <v>18</v>
      </c>
    </row>
    <row r="21" spans="1:50" ht="15" customHeight="1" x14ac:dyDescent="0.2">
      <c r="A21" s="184">
        <v>4</v>
      </c>
      <c r="B21" s="198"/>
      <c r="C21" s="206"/>
      <c r="D21" s="202"/>
      <c r="E21" s="201"/>
      <c r="F21" s="201"/>
      <c r="G21" s="221"/>
      <c r="H21" s="204"/>
      <c r="I21" s="203"/>
      <c r="J21" s="195"/>
      <c r="K21" s="203"/>
      <c r="L21" s="202"/>
      <c r="M21" s="202"/>
      <c r="N21" s="202"/>
      <c r="O21" s="202"/>
      <c r="P21" s="202"/>
      <c r="Q21" s="202"/>
      <c r="R21" s="202"/>
      <c r="S21" s="106">
        <f t="shared" si="1"/>
        <v>0</v>
      </c>
      <c r="T21" s="144" t="b">
        <f t="shared" si="2"/>
        <v>0</v>
      </c>
      <c r="U21" s="144">
        <f t="shared" si="3"/>
        <v>0</v>
      </c>
      <c r="V21" s="202"/>
      <c r="W21" s="202"/>
      <c r="X21" s="106">
        <f t="shared" si="7"/>
        <v>0</v>
      </c>
      <c r="Y21" s="144" t="b">
        <f t="shared" si="8"/>
        <v>0</v>
      </c>
      <c r="Z21" s="144">
        <f t="shared" si="4"/>
        <v>0</v>
      </c>
      <c r="AA21" s="202"/>
      <c r="AB21" s="202"/>
      <c r="AC21" s="106">
        <f t="shared" si="9"/>
        <v>0</v>
      </c>
      <c r="AD21" s="144" t="b">
        <f t="shared" si="10"/>
        <v>0</v>
      </c>
      <c r="AE21" s="144">
        <f t="shared" si="5"/>
        <v>0</v>
      </c>
      <c r="AF21" s="107">
        <f t="shared" si="11"/>
        <v>0</v>
      </c>
      <c r="AG21" s="206"/>
      <c r="AH21" s="206"/>
      <c r="AI21" s="206"/>
      <c r="AJ21" s="202"/>
      <c r="AK21" s="202"/>
      <c r="AL21" s="202"/>
      <c r="AM21" s="106">
        <f t="shared" si="12"/>
        <v>0</v>
      </c>
      <c r="AN21" s="107" t="b">
        <f t="shared" si="13"/>
        <v>0</v>
      </c>
      <c r="AO21" s="107">
        <f t="shared" si="14"/>
        <v>0</v>
      </c>
      <c r="AP21" s="107">
        <f t="shared" si="15"/>
        <v>0</v>
      </c>
      <c r="AQ21" s="107" t="b">
        <f t="shared" si="6"/>
        <v>0</v>
      </c>
      <c r="AR21" s="219" t="b">
        <f t="shared" si="16"/>
        <v>0</v>
      </c>
      <c r="AT21" s="105"/>
      <c r="AU21" s="105"/>
      <c r="AV21" s="105" t="s">
        <v>97</v>
      </c>
      <c r="AW21" s="105"/>
      <c r="AX21" s="109" t="s">
        <v>93</v>
      </c>
    </row>
    <row r="22" spans="1:50" ht="15" customHeight="1" x14ac:dyDescent="0.2">
      <c r="A22" s="184">
        <v>5</v>
      </c>
      <c r="B22" s="223"/>
      <c r="C22" s="207"/>
      <c r="D22" s="207"/>
      <c r="E22" s="215"/>
      <c r="F22" s="215"/>
      <c r="G22" s="221"/>
      <c r="H22" s="224"/>
      <c r="I22" s="203"/>
      <c r="J22" s="200"/>
      <c r="K22" s="203"/>
      <c r="L22" s="207"/>
      <c r="M22" s="207"/>
      <c r="N22" s="207"/>
      <c r="O22" s="207"/>
      <c r="P22" s="207"/>
      <c r="Q22" s="207"/>
      <c r="R22" s="207"/>
      <c r="S22" s="106">
        <f t="shared" si="1"/>
        <v>0</v>
      </c>
      <c r="T22" s="144" t="b">
        <f t="shared" si="2"/>
        <v>0</v>
      </c>
      <c r="U22" s="144">
        <f t="shared" si="3"/>
        <v>0</v>
      </c>
      <c r="V22" s="202"/>
      <c r="W22" s="202"/>
      <c r="X22" s="106">
        <f t="shared" si="7"/>
        <v>0</v>
      </c>
      <c r="Y22" s="144" t="b">
        <f t="shared" si="8"/>
        <v>0</v>
      </c>
      <c r="Z22" s="144">
        <f t="shared" si="4"/>
        <v>0</v>
      </c>
      <c r="AA22" s="202"/>
      <c r="AB22" s="202"/>
      <c r="AC22" s="106">
        <f t="shared" si="9"/>
        <v>0</v>
      </c>
      <c r="AD22" s="144" t="b">
        <f t="shared" si="10"/>
        <v>0</v>
      </c>
      <c r="AE22" s="144">
        <f t="shared" si="5"/>
        <v>0</v>
      </c>
      <c r="AF22" s="107">
        <f t="shared" si="11"/>
        <v>0</v>
      </c>
      <c r="AG22" s="202"/>
      <c r="AH22" s="202"/>
      <c r="AI22" s="202"/>
      <c r="AJ22" s="202"/>
      <c r="AK22" s="202"/>
      <c r="AL22" s="202"/>
      <c r="AM22" s="106">
        <f t="shared" si="12"/>
        <v>0</v>
      </c>
      <c r="AN22" s="107" t="b">
        <f t="shared" si="13"/>
        <v>0</v>
      </c>
      <c r="AO22" s="107">
        <f t="shared" si="14"/>
        <v>0</v>
      </c>
      <c r="AP22" s="107">
        <f t="shared" si="15"/>
        <v>0</v>
      </c>
      <c r="AQ22" s="107" t="b">
        <f t="shared" si="6"/>
        <v>0</v>
      </c>
      <c r="AR22" s="219" t="b">
        <f t="shared" si="16"/>
        <v>0</v>
      </c>
      <c r="AT22" s="105"/>
      <c r="AU22" s="105"/>
      <c r="AV22" s="105" t="s">
        <v>99</v>
      </c>
      <c r="AW22" s="105"/>
      <c r="AX22" s="109" t="s">
        <v>19</v>
      </c>
    </row>
    <row r="23" spans="1:50" ht="15" customHeight="1" x14ac:dyDescent="0.2">
      <c r="A23" s="184">
        <v>6</v>
      </c>
      <c r="B23" s="223"/>
      <c r="C23" s="207"/>
      <c r="D23" s="207"/>
      <c r="E23" s="215"/>
      <c r="F23" s="215"/>
      <c r="G23" s="221"/>
      <c r="H23" s="224"/>
      <c r="I23" s="203"/>
      <c r="J23" s="200"/>
      <c r="K23" s="203"/>
      <c r="L23" s="207"/>
      <c r="M23" s="207"/>
      <c r="N23" s="207"/>
      <c r="O23" s="207"/>
      <c r="P23" s="207"/>
      <c r="Q23" s="207"/>
      <c r="R23" s="207"/>
      <c r="S23" s="106">
        <f t="shared" si="1"/>
        <v>0</v>
      </c>
      <c r="T23" s="144" t="b">
        <f t="shared" si="2"/>
        <v>0</v>
      </c>
      <c r="U23" s="144">
        <f t="shared" si="3"/>
        <v>0</v>
      </c>
      <c r="V23" s="202"/>
      <c r="W23" s="202"/>
      <c r="X23" s="106">
        <f t="shared" si="7"/>
        <v>0</v>
      </c>
      <c r="Y23" s="144" t="b">
        <f t="shared" si="8"/>
        <v>0</v>
      </c>
      <c r="Z23" s="144">
        <f t="shared" si="4"/>
        <v>0</v>
      </c>
      <c r="AA23" s="202"/>
      <c r="AB23" s="202"/>
      <c r="AC23" s="106">
        <f t="shared" si="9"/>
        <v>0</v>
      </c>
      <c r="AD23" s="144" t="b">
        <f t="shared" si="10"/>
        <v>0</v>
      </c>
      <c r="AE23" s="144">
        <f t="shared" si="5"/>
        <v>0</v>
      </c>
      <c r="AF23" s="107">
        <f t="shared" si="11"/>
        <v>0</v>
      </c>
      <c r="AG23" s="202"/>
      <c r="AH23" s="202"/>
      <c r="AI23" s="202"/>
      <c r="AJ23" s="202"/>
      <c r="AK23" s="202"/>
      <c r="AL23" s="202"/>
      <c r="AM23" s="106">
        <f t="shared" si="12"/>
        <v>0</v>
      </c>
      <c r="AN23" s="107" t="b">
        <f t="shared" si="13"/>
        <v>0</v>
      </c>
      <c r="AO23" s="107">
        <f t="shared" si="14"/>
        <v>0</v>
      </c>
      <c r="AP23" s="107">
        <f t="shared" si="15"/>
        <v>0</v>
      </c>
      <c r="AQ23" s="107" t="b">
        <f t="shared" si="6"/>
        <v>0</v>
      </c>
      <c r="AR23" s="219" t="b">
        <f t="shared" si="16"/>
        <v>0</v>
      </c>
      <c r="AT23" s="105"/>
      <c r="AU23" s="105"/>
      <c r="AV23" s="105" t="s">
        <v>98</v>
      </c>
      <c r="AW23" s="105"/>
      <c r="AX23" s="109" t="s">
        <v>20</v>
      </c>
    </row>
    <row r="24" spans="1:50" ht="15" customHeight="1" x14ac:dyDescent="0.2">
      <c r="A24" s="184">
        <v>7</v>
      </c>
      <c r="B24" s="223"/>
      <c r="C24" s="207"/>
      <c r="D24" s="207"/>
      <c r="E24" s="215"/>
      <c r="F24" s="215"/>
      <c r="G24" s="221"/>
      <c r="H24" s="224"/>
      <c r="I24" s="203"/>
      <c r="J24" s="200"/>
      <c r="K24" s="203"/>
      <c r="L24" s="207"/>
      <c r="M24" s="207"/>
      <c r="N24" s="207"/>
      <c r="O24" s="207"/>
      <c r="P24" s="207"/>
      <c r="Q24" s="207"/>
      <c r="R24" s="207"/>
      <c r="S24" s="106">
        <f t="shared" si="1"/>
        <v>0</v>
      </c>
      <c r="T24" s="144" t="b">
        <f t="shared" si="2"/>
        <v>0</v>
      </c>
      <c r="U24" s="144">
        <f t="shared" si="3"/>
        <v>0</v>
      </c>
      <c r="V24" s="202"/>
      <c r="W24" s="202"/>
      <c r="X24" s="106">
        <f t="shared" si="7"/>
        <v>0</v>
      </c>
      <c r="Y24" s="144" t="b">
        <f t="shared" si="8"/>
        <v>0</v>
      </c>
      <c r="Z24" s="144">
        <f t="shared" si="4"/>
        <v>0</v>
      </c>
      <c r="AA24" s="202"/>
      <c r="AB24" s="202"/>
      <c r="AC24" s="106">
        <f t="shared" si="9"/>
        <v>0</v>
      </c>
      <c r="AD24" s="144" t="b">
        <f t="shared" si="10"/>
        <v>0</v>
      </c>
      <c r="AE24" s="144">
        <f t="shared" si="5"/>
        <v>0</v>
      </c>
      <c r="AF24" s="107">
        <f t="shared" si="11"/>
        <v>0</v>
      </c>
      <c r="AG24" s="202"/>
      <c r="AH24" s="202"/>
      <c r="AI24" s="202"/>
      <c r="AJ24" s="202"/>
      <c r="AK24" s="202"/>
      <c r="AL24" s="202"/>
      <c r="AM24" s="106">
        <f t="shared" si="12"/>
        <v>0</v>
      </c>
      <c r="AN24" s="107" t="b">
        <f t="shared" si="13"/>
        <v>0</v>
      </c>
      <c r="AO24" s="107">
        <f t="shared" si="14"/>
        <v>0</v>
      </c>
      <c r="AP24" s="107">
        <f t="shared" si="15"/>
        <v>0</v>
      </c>
      <c r="AQ24" s="107" t="b">
        <f t="shared" si="6"/>
        <v>0</v>
      </c>
      <c r="AR24" s="219" t="b">
        <f t="shared" si="16"/>
        <v>0</v>
      </c>
      <c r="AT24" s="105"/>
      <c r="AU24" s="105"/>
      <c r="AV24" s="105" t="s">
        <v>100</v>
      </c>
      <c r="AW24" s="105"/>
    </row>
    <row r="25" spans="1:50" ht="15" customHeight="1" x14ac:dyDescent="0.2">
      <c r="A25" s="184">
        <v>8</v>
      </c>
      <c r="B25" s="223"/>
      <c r="C25" s="207"/>
      <c r="D25" s="207"/>
      <c r="E25" s="215"/>
      <c r="F25" s="215"/>
      <c r="G25" s="221"/>
      <c r="H25" s="224"/>
      <c r="I25" s="203"/>
      <c r="J25" s="200"/>
      <c r="K25" s="203"/>
      <c r="L25" s="207"/>
      <c r="M25" s="207"/>
      <c r="N25" s="207"/>
      <c r="O25" s="207"/>
      <c r="P25" s="207"/>
      <c r="Q25" s="207"/>
      <c r="R25" s="207"/>
      <c r="S25" s="106">
        <f t="shared" si="1"/>
        <v>0</v>
      </c>
      <c r="T25" s="144" t="b">
        <f t="shared" si="2"/>
        <v>0</v>
      </c>
      <c r="U25" s="144">
        <f t="shared" si="3"/>
        <v>0</v>
      </c>
      <c r="V25" s="202"/>
      <c r="W25" s="202"/>
      <c r="X25" s="106">
        <f t="shared" si="7"/>
        <v>0</v>
      </c>
      <c r="Y25" s="144" t="b">
        <f t="shared" si="8"/>
        <v>0</v>
      </c>
      <c r="Z25" s="144">
        <f t="shared" si="4"/>
        <v>0</v>
      </c>
      <c r="AA25" s="202"/>
      <c r="AB25" s="202"/>
      <c r="AC25" s="106">
        <f t="shared" si="9"/>
        <v>0</v>
      </c>
      <c r="AD25" s="144" t="b">
        <f t="shared" si="10"/>
        <v>0</v>
      </c>
      <c r="AE25" s="144">
        <f t="shared" si="5"/>
        <v>0</v>
      </c>
      <c r="AF25" s="107">
        <f t="shared" si="11"/>
        <v>0</v>
      </c>
      <c r="AG25" s="202"/>
      <c r="AH25" s="202"/>
      <c r="AI25" s="202"/>
      <c r="AJ25" s="202"/>
      <c r="AK25" s="202"/>
      <c r="AL25" s="202"/>
      <c r="AM25" s="106">
        <f t="shared" si="12"/>
        <v>0</v>
      </c>
      <c r="AN25" s="107" t="b">
        <f t="shared" si="13"/>
        <v>0</v>
      </c>
      <c r="AO25" s="107">
        <f t="shared" si="14"/>
        <v>0</v>
      </c>
      <c r="AP25" s="107">
        <f t="shared" si="15"/>
        <v>0</v>
      </c>
      <c r="AQ25" s="107" t="b">
        <f t="shared" si="6"/>
        <v>0</v>
      </c>
      <c r="AR25" s="219" t="b">
        <f t="shared" si="16"/>
        <v>0</v>
      </c>
      <c r="AT25" s="105"/>
      <c r="AU25" s="105"/>
      <c r="AV25" s="105" t="s">
        <v>101</v>
      </c>
      <c r="AW25" s="105"/>
    </row>
    <row r="26" spans="1:50" ht="15" customHeight="1" x14ac:dyDescent="0.2">
      <c r="A26" s="184">
        <v>9</v>
      </c>
      <c r="B26" s="223"/>
      <c r="C26" s="207"/>
      <c r="D26" s="207"/>
      <c r="E26" s="215"/>
      <c r="F26" s="215"/>
      <c r="G26" s="221"/>
      <c r="H26" s="224"/>
      <c r="I26" s="203"/>
      <c r="J26" s="200"/>
      <c r="K26" s="203"/>
      <c r="L26" s="207"/>
      <c r="M26" s="207"/>
      <c r="N26" s="207"/>
      <c r="O26" s="207"/>
      <c r="P26" s="207"/>
      <c r="Q26" s="207"/>
      <c r="R26" s="207"/>
      <c r="S26" s="106">
        <f t="shared" si="1"/>
        <v>0</v>
      </c>
      <c r="T26" s="144" t="b">
        <f t="shared" si="2"/>
        <v>0</v>
      </c>
      <c r="U26" s="144">
        <f t="shared" si="3"/>
        <v>0</v>
      </c>
      <c r="V26" s="202"/>
      <c r="W26" s="202"/>
      <c r="X26" s="106">
        <f t="shared" si="7"/>
        <v>0</v>
      </c>
      <c r="Y26" s="144" t="b">
        <f t="shared" si="8"/>
        <v>0</v>
      </c>
      <c r="Z26" s="144">
        <f t="shared" si="4"/>
        <v>0</v>
      </c>
      <c r="AA26" s="202"/>
      <c r="AB26" s="202"/>
      <c r="AC26" s="106">
        <f t="shared" si="9"/>
        <v>0</v>
      </c>
      <c r="AD26" s="144" t="b">
        <f t="shared" si="10"/>
        <v>0</v>
      </c>
      <c r="AE26" s="144">
        <f t="shared" si="5"/>
        <v>0</v>
      </c>
      <c r="AF26" s="107">
        <f t="shared" si="11"/>
        <v>0</v>
      </c>
      <c r="AG26" s="202"/>
      <c r="AH26" s="202"/>
      <c r="AI26" s="202"/>
      <c r="AJ26" s="202"/>
      <c r="AK26" s="202"/>
      <c r="AL26" s="202"/>
      <c r="AM26" s="106">
        <f t="shared" si="12"/>
        <v>0</v>
      </c>
      <c r="AN26" s="107" t="b">
        <f t="shared" si="13"/>
        <v>0</v>
      </c>
      <c r="AO26" s="107">
        <f t="shared" si="14"/>
        <v>0</v>
      </c>
      <c r="AP26" s="107">
        <f t="shared" si="15"/>
        <v>0</v>
      </c>
      <c r="AQ26" s="107" t="b">
        <f t="shared" si="6"/>
        <v>0</v>
      </c>
      <c r="AR26" s="219" t="b">
        <f t="shared" si="16"/>
        <v>0</v>
      </c>
      <c r="AT26" s="105"/>
      <c r="AU26" s="105"/>
      <c r="AV26" s="105" t="s">
        <v>102</v>
      </c>
      <c r="AW26" s="105"/>
    </row>
    <row r="27" spans="1:50" ht="15" customHeight="1" x14ac:dyDescent="0.2">
      <c r="A27" s="184">
        <v>10</v>
      </c>
      <c r="B27" s="223"/>
      <c r="C27" s="207"/>
      <c r="D27" s="207"/>
      <c r="E27" s="215"/>
      <c r="F27" s="215"/>
      <c r="G27" s="221"/>
      <c r="H27" s="224"/>
      <c r="I27" s="203"/>
      <c r="J27" s="200"/>
      <c r="K27" s="203"/>
      <c r="L27" s="207"/>
      <c r="M27" s="207"/>
      <c r="N27" s="207"/>
      <c r="O27" s="207"/>
      <c r="P27" s="207"/>
      <c r="Q27" s="207"/>
      <c r="R27" s="207"/>
      <c r="S27" s="106">
        <f t="shared" si="1"/>
        <v>0</v>
      </c>
      <c r="T27" s="144" t="b">
        <f t="shared" si="2"/>
        <v>0</v>
      </c>
      <c r="U27" s="144">
        <f t="shared" si="3"/>
        <v>0</v>
      </c>
      <c r="V27" s="202"/>
      <c r="W27" s="202"/>
      <c r="X27" s="106">
        <f t="shared" si="7"/>
        <v>0</v>
      </c>
      <c r="Y27" s="144" t="b">
        <f t="shared" si="8"/>
        <v>0</v>
      </c>
      <c r="Z27" s="144">
        <f t="shared" si="4"/>
        <v>0</v>
      </c>
      <c r="AA27" s="202"/>
      <c r="AB27" s="202"/>
      <c r="AC27" s="106">
        <f t="shared" si="9"/>
        <v>0</v>
      </c>
      <c r="AD27" s="144" t="b">
        <f t="shared" si="10"/>
        <v>0</v>
      </c>
      <c r="AE27" s="144">
        <f t="shared" si="5"/>
        <v>0</v>
      </c>
      <c r="AF27" s="107">
        <f t="shared" si="11"/>
        <v>0</v>
      </c>
      <c r="AG27" s="202"/>
      <c r="AH27" s="202"/>
      <c r="AI27" s="202"/>
      <c r="AJ27" s="202"/>
      <c r="AK27" s="202"/>
      <c r="AL27" s="202"/>
      <c r="AM27" s="106">
        <f t="shared" si="12"/>
        <v>0</v>
      </c>
      <c r="AN27" s="107" t="b">
        <f t="shared" si="13"/>
        <v>0</v>
      </c>
      <c r="AO27" s="107">
        <f t="shared" si="14"/>
        <v>0</v>
      </c>
      <c r="AP27" s="107">
        <f t="shared" si="15"/>
        <v>0</v>
      </c>
      <c r="AQ27" s="107" t="b">
        <f t="shared" si="6"/>
        <v>0</v>
      </c>
      <c r="AR27" s="219" t="b">
        <f t="shared" si="16"/>
        <v>0</v>
      </c>
      <c r="AT27" s="105"/>
      <c r="AU27" s="105"/>
      <c r="AV27" s="105" t="s">
        <v>103</v>
      </c>
      <c r="AW27" s="105"/>
    </row>
    <row r="28" spans="1:50" ht="15" customHeight="1" x14ac:dyDescent="0.2">
      <c r="A28" s="184">
        <v>11</v>
      </c>
      <c r="B28" s="223"/>
      <c r="C28" s="207"/>
      <c r="D28" s="207"/>
      <c r="E28" s="215"/>
      <c r="F28" s="215"/>
      <c r="G28" s="221"/>
      <c r="H28" s="224"/>
      <c r="I28" s="203"/>
      <c r="J28" s="200"/>
      <c r="K28" s="203"/>
      <c r="L28" s="207"/>
      <c r="M28" s="207"/>
      <c r="N28" s="207"/>
      <c r="O28" s="207"/>
      <c r="P28" s="207"/>
      <c r="Q28" s="207"/>
      <c r="R28" s="207"/>
      <c r="S28" s="106">
        <f t="shared" si="1"/>
        <v>0</v>
      </c>
      <c r="T28" s="144" t="b">
        <f t="shared" si="2"/>
        <v>0</v>
      </c>
      <c r="U28" s="144">
        <f t="shared" si="3"/>
        <v>0</v>
      </c>
      <c r="V28" s="202"/>
      <c r="W28" s="202"/>
      <c r="X28" s="106">
        <f t="shared" si="7"/>
        <v>0</v>
      </c>
      <c r="Y28" s="144" t="b">
        <f t="shared" si="8"/>
        <v>0</v>
      </c>
      <c r="Z28" s="144">
        <f t="shared" si="4"/>
        <v>0</v>
      </c>
      <c r="AA28" s="202"/>
      <c r="AB28" s="202"/>
      <c r="AC28" s="106">
        <f t="shared" si="9"/>
        <v>0</v>
      </c>
      <c r="AD28" s="144" t="b">
        <f t="shared" si="10"/>
        <v>0</v>
      </c>
      <c r="AE28" s="144">
        <f t="shared" si="5"/>
        <v>0</v>
      </c>
      <c r="AF28" s="107">
        <f t="shared" si="11"/>
        <v>0</v>
      </c>
      <c r="AG28" s="202"/>
      <c r="AH28" s="202"/>
      <c r="AI28" s="202"/>
      <c r="AJ28" s="202"/>
      <c r="AK28" s="202"/>
      <c r="AL28" s="202"/>
      <c r="AM28" s="106">
        <f t="shared" si="12"/>
        <v>0</v>
      </c>
      <c r="AN28" s="107" t="b">
        <f t="shared" si="13"/>
        <v>0</v>
      </c>
      <c r="AO28" s="107">
        <f t="shared" si="14"/>
        <v>0</v>
      </c>
      <c r="AP28" s="107">
        <f t="shared" si="15"/>
        <v>0</v>
      </c>
      <c r="AQ28" s="107" t="b">
        <f t="shared" si="6"/>
        <v>0</v>
      </c>
      <c r="AR28" s="219" t="b">
        <f t="shared" si="16"/>
        <v>0</v>
      </c>
      <c r="AT28" s="105"/>
      <c r="AU28" s="105"/>
      <c r="AV28" s="105" t="s">
        <v>104</v>
      </c>
      <c r="AW28" s="105"/>
    </row>
    <row r="29" spans="1:50" ht="15" customHeight="1" x14ac:dyDescent="0.2">
      <c r="A29" s="184">
        <v>12</v>
      </c>
      <c r="B29" s="223"/>
      <c r="C29" s="207"/>
      <c r="D29" s="207"/>
      <c r="E29" s="215"/>
      <c r="F29" s="215"/>
      <c r="G29" s="221"/>
      <c r="H29" s="224"/>
      <c r="I29" s="203"/>
      <c r="J29" s="200"/>
      <c r="K29" s="203"/>
      <c r="L29" s="207"/>
      <c r="M29" s="207"/>
      <c r="N29" s="207"/>
      <c r="O29" s="207"/>
      <c r="P29" s="207"/>
      <c r="Q29" s="207"/>
      <c r="R29" s="207"/>
      <c r="S29" s="106">
        <f t="shared" si="1"/>
        <v>0</v>
      </c>
      <c r="T29" s="144" t="b">
        <f t="shared" si="2"/>
        <v>0</v>
      </c>
      <c r="U29" s="144">
        <f t="shared" si="3"/>
        <v>0</v>
      </c>
      <c r="V29" s="202"/>
      <c r="W29" s="202"/>
      <c r="X29" s="106">
        <f t="shared" si="7"/>
        <v>0</v>
      </c>
      <c r="Y29" s="144" t="b">
        <f t="shared" si="8"/>
        <v>0</v>
      </c>
      <c r="Z29" s="144">
        <f t="shared" si="4"/>
        <v>0</v>
      </c>
      <c r="AA29" s="202"/>
      <c r="AB29" s="202"/>
      <c r="AC29" s="106">
        <f t="shared" si="9"/>
        <v>0</v>
      </c>
      <c r="AD29" s="144" t="b">
        <f t="shared" si="10"/>
        <v>0</v>
      </c>
      <c r="AE29" s="144">
        <f t="shared" si="5"/>
        <v>0</v>
      </c>
      <c r="AF29" s="107">
        <f t="shared" si="11"/>
        <v>0</v>
      </c>
      <c r="AG29" s="202"/>
      <c r="AH29" s="202"/>
      <c r="AI29" s="202"/>
      <c r="AJ29" s="202"/>
      <c r="AK29" s="202"/>
      <c r="AL29" s="202"/>
      <c r="AM29" s="106">
        <f t="shared" si="12"/>
        <v>0</v>
      </c>
      <c r="AN29" s="107" t="b">
        <f t="shared" si="13"/>
        <v>0</v>
      </c>
      <c r="AO29" s="107">
        <f t="shared" si="14"/>
        <v>0</v>
      </c>
      <c r="AP29" s="107">
        <f t="shared" si="15"/>
        <v>0</v>
      </c>
      <c r="AQ29" s="107" t="b">
        <f t="shared" si="6"/>
        <v>0</v>
      </c>
      <c r="AR29" s="219" t="b">
        <f t="shared" si="16"/>
        <v>0</v>
      </c>
      <c r="AV29" s="105" t="s">
        <v>105</v>
      </c>
    </row>
    <row r="30" spans="1:50" ht="15" customHeight="1" x14ac:dyDescent="0.2">
      <c r="A30" s="184">
        <v>13</v>
      </c>
      <c r="B30" s="223"/>
      <c r="C30" s="203"/>
      <c r="D30" s="207"/>
      <c r="E30" s="215"/>
      <c r="F30" s="215"/>
      <c r="G30" s="221"/>
      <c r="H30" s="224"/>
      <c r="I30" s="203"/>
      <c r="J30" s="200"/>
      <c r="K30" s="203"/>
      <c r="L30" s="207"/>
      <c r="M30" s="207"/>
      <c r="N30" s="207"/>
      <c r="O30" s="207"/>
      <c r="P30" s="207"/>
      <c r="Q30" s="207"/>
      <c r="R30" s="207"/>
      <c r="S30" s="106">
        <f t="shared" si="1"/>
        <v>0</v>
      </c>
      <c r="T30" s="144" t="b">
        <f t="shared" si="2"/>
        <v>0</v>
      </c>
      <c r="U30" s="144">
        <f t="shared" si="3"/>
        <v>0</v>
      </c>
      <c r="V30" s="202"/>
      <c r="W30" s="202"/>
      <c r="X30" s="106">
        <f t="shared" si="7"/>
        <v>0</v>
      </c>
      <c r="Y30" s="144" t="b">
        <f t="shared" si="8"/>
        <v>0</v>
      </c>
      <c r="Z30" s="144">
        <f t="shared" si="4"/>
        <v>0</v>
      </c>
      <c r="AA30" s="202"/>
      <c r="AB30" s="202"/>
      <c r="AC30" s="106">
        <f t="shared" si="9"/>
        <v>0</v>
      </c>
      <c r="AD30" s="144" t="b">
        <f t="shared" si="10"/>
        <v>0</v>
      </c>
      <c r="AE30" s="144">
        <f t="shared" si="5"/>
        <v>0</v>
      </c>
      <c r="AF30" s="107">
        <f t="shared" si="11"/>
        <v>0</v>
      </c>
      <c r="AG30" s="206"/>
      <c r="AH30" s="206"/>
      <c r="AI30" s="206"/>
      <c r="AJ30" s="202"/>
      <c r="AK30" s="202"/>
      <c r="AL30" s="202"/>
      <c r="AM30" s="106">
        <f t="shared" si="12"/>
        <v>0</v>
      </c>
      <c r="AN30" s="107" t="b">
        <f t="shared" si="13"/>
        <v>0</v>
      </c>
      <c r="AO30" s="107">
        <f t="shared" si="14"/>
        <v>0</v>
      </c>
      <c r="AP30" s="107">
        <f t="shared" si="15"/>
        <v>0</v>
      </c>
      <c r="AQ30" s="107" t="b">
        <f t="shared" si="6"/>
        <v>0</v>
      </c>
      <c r="AR30" s="219" t="b">
        <f t="shared" si="16"/>
        <v>0</v>
      </c>
      <c r="AV30" s="105" t="s">
        <v>39</v>
      </c>
    </row>
    <row r="31" spans="1:50" ht="15" customHeight="1" x14ac:dyDescent="0.2">
      <c r="A31" s="184">
        <v>14</v>
      </c>
      <c r="B31" s="223"/>
      <c r="C31" s="207"/>
      <c r="D31" s="207"/>
      <c r="E31" s="215"/>
      <c r="F31" s="215"/>
      <c r="G31" s="221"/>
      <c r="H31" s="224"/>
      <c r="I31" s="203"/>
      <c r="J31" s="200"/>
      <c r="K31" s="203"/>
      <c r="L31" s="207"/>
      <c r="M31" s="207"/>
      <c r="N31" s="207"/>
      <c r="O31" s="207"/>
      <c r="P31" s="207"/>
      <c r="Q31" s="207"/>
      <c r="R31" s="207"/>
      <c r="S31" s="106">
        <f t="shared" si="1"/>
        <v>0</v>
      </c>
      <c r="T31" s="144" t="b">
        <f t="shared" si="2"/>
        <v>0</v>
      </c>
      <c r="U31" s="144">
        <f t="shared" si="3"/>
        <v>0</v>
      </c>
      <c r="V31" s="202"/>
      <c r="W31" s="202"/>
      <c r="X31" s="106">
        <f t="shared" si="7"/>
        <v>0</v>
      </c>
      <c r="Y31" s="144" t="b">
        <f t="shared" si="8"/>
        <v>0</v>
      </c>
      <c r="Z31" s="144">
        <f t="shared" si="4"/>
        <v>0</v>
      </c>
      <c r="AA31" s="202"/>
      <c r="AB31" s="202"/>
      <c r="AC31" s="106">
        <f t="shared" si="9"/>
        <v>0</v>
      </c>
      <c r="AD31" s="144" t="b">
        <f t="shared" si="10"/>
        <v>0</v>
      </c>
      <c r="AE31" s="144">
        <f t="shared" si="5"/>
        <v>0</v>
      </c>
      <c r="AF31" s="107">
        <f t="shared" si="11"/>
        <v>0</v>
      </c>
      <c r="AG31" s="202"/>
      <c r="AH31" s="202"/>
      <c r="AI31" s="202"/>
      <c r="AJ31" s="202"/>
      <c r="AK31" s="202"/>
      <c r="AL31" s="202"/>
      <c r="AM31" s="106">
        <f t="shared" si="12"/>
        <v>0</v>
      </c>
      <c r="AN31" s="107" t="b">
        <f t="shared" si="13"/>
        <v>0</v>
      </c>
      <c r="AO31" s="107">
        <f t="shared" si="14"/>
        <v>0</v>
      </c>
      <c r="AP31" s="107">
        <f t="shared" si="15"/>
        <v>0</v>
      </c>
      <c r="AQ31" s="107" t="b">
        <f t="shared" si="6"/>
        <v>0</v>
      </c>
      <c r="AR31" s="219" t="b">
        <f t="shared" si="16"/>
        <v>0</v>
      </c>
      <c r="AV31" s="105" t="s">
        <v>106</v>
      </c>
    </row>
    <row r="32" spans="1:50" ht="15" customHeight="1" x14ac:dyDescent="0.2">
      <c r="A32" s="184">
        <v>15</v>
      </c>
      <c r="B32" s="223"/>
      <c r="C32" s="203"/>
      <c r="D32" s="207"/>
      <c r="E32" s="215"/>
      <c r="F32" s="215"/>
      <c r="G32" s="221"/>
      <c r="H32" s="224"/>
      <c r="I32" s="203"/>
      <c r="J32" s="200"/>
      <c r="K32" s="203"/>
      <c r="L32" s="207"/>
      <c r="M32" s="207"/>
      <c r="N32" s="207"/>
      <c r="O32" s="207"/>
      <c r="P32" s="207"/>
      <c r="Q32" s="207"/>
      <c r="R32" s="207"/>
      <c r="S32" s="106">
        <f t="shared" si="1"/>
        <v>0</v>
      </c>
      <c r="T32" s="144" t="b">
        <f t="shared" si="2"/>
        <v>0</v>
      </c>
      <c r="U32" s="144">
        <f t="shared" si="3"/>
        <v>0</v>
      </c>
      <c r="V32" s="202"/>
      <c r="W32" s="202"/>
      <c r="X32" s="106">
        <f t="shared" si="7"/>
        <v>0</v>
      </c>
      <c r="Y32" s="144" t="b">
        <f t="shared" si="8"/>
        <v>0</v>
      </c>
      <c r="Z32" s="144">
        <f t="shared" si="4"/>
        <v>0</v>
      </c>
      <c r="AA32" s="202"/>
      <c r="AB32" s="202"/>
      <c r="AC32" s="106">
        <f t="shared" si="9"/>
        <v>0</v>
      </c>
      <c r="AD32" s="144" t="b">
        <f t="shared" si="10"/>
        <v>0</v>
      </c>
      <c r="AE32" s="144">
        <f t="shared" si="5"/>
        <v>0</v>
      </c>
      <c r="AF32" s="107">
        <f t="shared" si="11"/>
        <v>0</v>
      </c>
      <c r="AG32" s="206"/>
      <c r="AH32" s="206"/>
      <c r="AI32" s="206"/>
      <c r="AJ32" s="202"/>
      <c r="AK32" s="202"/>
      <c r="AL32" s="202"/>
      <c r="AM32" s="106">
        <f t="shared" si="12"/>
        <v>0</v>
      </c>
      <c r="AN32" s="107" t="b">
        <f t="shared" si="13"/>
        <v>0</v>
      </c>
      <c r="AO32" s="107">
        <f t="shared" si="14"/>
        <v>0</v>
      </c>
      <c r="AP32" s="107">
        <f t="shared" si="15"/>
        <v>0</v>
      </c>
      <c r="AQ32" s="107" t="b">
        <f t="shared" si="6"/>
        <v>0</v>
      </c>
      <c r="AR32" s="219" t="b">
        <f t="shared" si="16"/>
        <v>0</v>
      </c>
      <c r="AV32" s="105" t="s">
        <v>107</v>
      </c>
    </row>
    <row r="33" spans="1:48" ht="15" customHeight="1" x14ac:dyDescent="0.2">
      <c r="A33" s="184">
        <v>16</v>
      </c>
      <c r="B33" s="223"/>
      <c r="C33" s="207"/>
      <c r="D33" s="207"/>
      <c r="E33" s="215"/>
      <c r="F33" s="215"/>
      <c r="G33" s="221"/>
      <c r="H33" s="224"/>
      <c r="I33" s="203"/>
      <c r="J33" s="200"/>
      <c r="K33" s="203"/>
      <c r="L33" s="207"/>
      <c r="M33" s="207"/>
      <c r="N33" s="207"/>
      <c r="O33" s="207"/>
      <c r="P33" s="207"/>
      <c r="Q33" s="207"/>
      <c r="R33" s="207"/>
      <c r="S33" s="106">
        <f t="shared" si="1"/>
        <v>0</v>
      </c>
      <c r="T33" s="144" t="b">
        <f t="shared" si="2"/>
        <v>0</v>
      </c>
      <c r="U33" s="144">
        <f t="shared" si="3"/>
        <v>0</v>
      </c>
      <c r="V33" s="202"/>
      <c r="W33" s="202"/>
      <c r="X33" s="106">
        <f t="shared" si="7"/>
        <v>0</v>
      </c>
      <c r="Y33" s="144" t="b">
        <f t="shared" si="8"/>
        <v>0</v>
      </c>
      <c r="Z33" s="144">
        <f t="shared" si="4"/>
        <v>0</v>
      </c>
      <c r="AA33" s="202"/>
      <c r="AB33" s="202"/>
      <c r="AC33" s="106">
        <f t="shared" si="9"/>
        <v>0</v>
      </c>
      <c r="AD33" s="144" t="b">
        <f t="shared" si="10"/>
        <v>0</v>
      </c>
      <c r="AE33" s="144">
        <f t="shared" si="5"/>
        <v>0</v>
      </c>
      <c r="AF33" s="107">
        <f t="shared" si="11"/>
        <v>0</v>
      </c>
      <c r="AG33" s="202"/>
      <c r="AH33" s="202"/>
      <c r="AI33" s="202"/>
      <c r="AJ33" s="202"/>
      <c r="AK33" s="202"/>
      <c r="AL33" s="202"/>
      <c r="AM33" s="106">
        <f t="shared" si="12"/>
        <v>0</v>
      </c>
      <c r="AN33" s="107" t="b">
        <f t="shared" si="13"/>
        <v>0</v>
      </c>
      <c r="AO33" s="107">
        <f t="shared" si="14"/>
        <v>0</v>
      </c>
      <c r="AP33" s="107">
        <f t="shared" si="15"/>
        <v>0</v>
      </c>
      <c r="AQ33" s="107" t="b">
        <f t="shared" si="6"/>
        <v>0</v>
      </c>
      <c r="AR33" s="219" t="b">
        <f t="shared" si="16"/>
        <v>0</v>
      </c>
      <c r="AV33" s="105" t="s">
        <v>108</v>
      </c>
    </row>
    <row r="34" spans="1:48" ht="15" customHeight="1" x14ac:dyDescent="0.2">
      <c r="A34" s="184">
        <v>17</v>
      </c>
      <c r="B34" s="223"/>
      <c r="C34" s="225"/>
      <c r="D34" s="207"/>
      <c r="E34" s="215"/>
      <c r="F34" s="215"/>
      <c r="G34" s="222"/>
      <c r="H34" s="224"/>
      <c r="I34" s="207"/>
      <c r="J34" s="200"/>
      <c r="K34" s="203"/>
      <c r="L34" s="207"/>
      <c r="M34" s="207"/>
      <c r="N34" s="207"/>
      <c r="O34" s="207"/>
      <c r="P34" s="207"/>
      <c r="Q34" s="207"/>
      <c r="R34" s="207"/>
      <c r="S34" s="106">
        <f t="shared" si="1"/>
        <v>0</v>
      </c>
      <c r="T34" s="144" t="b">
        <f t="shared" si="2"/>
        <v>0</v>
      </c>
      <c r="U34" s="144">
        <f t="shared" si="3"/>
        <v>0</v>
      </c>
      <c r="V34" s="202"/>
      <c r="W34" s="202"/>
      <c r="X34" s="106">
        <f t="shared" si="7"/>
        <v>0</v>
      </c>
      <c r="Y34" s="144" t="b">
        <f t="shared" si="8"/>
        <v>0</v>
      </c>
      <c r="Z34" s="144">
        <f t="shared" si="4"/>
        <v>0</v>
      </c>
      <c r="AA34" s="202"/>
      <c r="AB34" s="202"/>
      <c r="AC34" s="106">
        <f t="shared" si="9"/>
        <v>0</v>
      </c>
      <c r="AD34" s="144" t="b">
        <f t="shared" si="10"/>
        <v>0</v>
      </c>
      <c r="AE34" s="144">
        <f t="shared" si="5"/>
        <v>0</v>
      </c>
      <c r="AF34" s="107">
        <f t="shared" si="11"/>
        <v>0</v>
      </c>
      <c r="AG34" s="202"/>
      <c r="AH34" s="202"/>
      <c r="AI34" s="202"/>
      <c r="AJ34" s="202"/>
      <c r="AK34" s="202"/>
      <c r="AL34" s="202"/>
      <c r="AM34" s="106">
        <f t="shared" si="12"/>
        <v>0</v>
      </c>
      <c r="AN34" s="107" t="b">
        <f t="shared" si="13"/>
        <v>0</v>
      </c>
      <c r="AO34" s="107">
        <f t="shared" si="14"/>
        <v>0</v>
      </c>
      <c r="AP34" s="107">
        <f t="shared" si="15"/>
        <v>0</v>
      </c>
      <c r="AQ34" s="107" t="b">
        <f t="shared" si="6"/>
        <v>0</v>
      </c>
      <c r="AR34" s="219" t="b">
        <f t="shared" si="16"/>
        <v>0</v>
      </c>
      <c r="AV34" s="105" t="s">
        <v>46</v>
      </c>
    </row>
    <row r="35" spans="1:48" ht="15" customHeight="1" x14ac:dyDescent="0.2">
      <c r="A35" s="184">
        <v>18</v>
      </c>
      <c r="B35" s="223"/>
      <c r="C35" s="226"/>
      <c r="D35" s="207"/>
      <c r="E35" s="215"/>
      <c r="F35" s="215"/>
      <c r="G35" s="222"/>
      <c r="H35" s="224"/>
      <c r="I35" s="207"/>
      <c r="J35" s="200"/>
      <c r="K35" s="203"/>
      <c r="L35" s="207"/>
      <c r="M35" s="207"/>
      <c r="N35" s="207"/>
      <c r="O35" s="207"/>
      <c r="P35" s="207"/>
      <c r="Q35" s="207"/>
      <c r="R35" s="207"/>
      <c r="S35" s="106">
        <f t="shared" si="1"/>
        <v>0</v>
      </c>
      <c r="T35" s="144" t="b">
        <f t="shared" si="2"/>
        <v>0</v>
      </c>
      <c r="U35" s="144">
        <f t="shared" si="3"/>
        <v>0</v>
      </c>
      <c r="V35" s="202"/>
      <c r="W35" s="202"/>
      <c r="X35" s="106">
        <f t="shared" si="7"/>
        <v>0</v>
      </c>
      <c r="Y35" s="144" t="b">
        <f t="shared" si="8"/>
        <v>0</v>
      </c>
      <c r="Z35" s="144">
        <f t="shared" si="4"/>
        <v>0</v>
      </c>
      <c r="AA35" s="202"/>
      <c r="AB35" s="202"/>
      <c r="AC35" s="106">
        <f t="shared" si="9"/>
        <v>0</v>
      </c>
      <c r="AD35" s="144" t="b">
        <f t="shared" si="10"/>
        <v>0</v>
      </c>
      <c r="AE35" s="144">
        <f t="shared" si="5"/>
        <v>0</v>
      </c>
      <c r="AF35" s="107">
        <f t="shared" si="11"/>
        <v>0</v>
      </c>
      <c r="AG35" s="202"/>
      <c r="AH35" s="202"/>
      <c r="AI35" s="202"/>
      <c r="AJ35" s="202"/>
      <c r="AK35" s="202"/>
      <c r="AL35" s="202"/>
      <c r="AM35" s="106">
        <f t="shared" si="12"/>
        <v>0</v>
      </c>
      <c r="AN35" s="107" t="b">
        <f t="shared" si="13"/>
        <v>0</v>
      </c>
      <c r="AO35" s="107">
        <f t="shared" si="14"/>
        <v>0</v>
      </c>
      <c r="AP35" s="107">
        <f t="shared" si="15"/>
        <v>0</v>
      </c>
      <c r="AQ35" s="107" t="b">
        <f t="shared" si="6"/>
        <v>0</v>
      </c>
      <c r="AR35" s="219" t="b">
        <f t="shared" si="16"/>
        <v>0</v>
      </c>
      <c r="AV35" s="105" t="s">
        <v>109</v>
      </c>
    </row>
    <row r="36" spans="1:48" ht="15" customHeight="1" x14ac:dyDescent="0.2">
      <c r="A36" s="184">
        <v>19</v>
      </c>
      <c r="B36" s="223"/>
      <c r="C36" s="226"/>
      <c r="D36" s="207"/>
      <c r="E36" s="215"/>
      <c r="F36" s="215"/>
      <c r="G36" s="222"/>
      <c r="H36" s="224"/>
      <c r="I36" s="207"/>
      <c r="J36" s="200"/>
      <c r="K36" s="203"/>
      <c r="L36" s="207"/>
      <c r="M36" s="207"/>
      <c r="N36" s="207"/>
      <c r="O36" s="207"/>
      <c r="P36" s="207"/>
      <c r="Q36" s="207"/>
      <c r="R36" s="207"/>
      <c r="S36" s="106">
        <f t="shared" si="1"/>
        <v>0</v>
      </c>
      <c r="T36" s="144" t="b">
        <f t="shared" si="2"/>
        <v>0</v>
      </c>
      <c r="U36" s="144">
        <f t="shared" si="3"/>
        <v>0</v>
      </c>
      <c r="V36" s="202"/>
      <c r="W36" s="202"/>
      <c r="X36" s="106">
        <f t="shared" si="7"/>
        <v>0</v>
      </c>
      <c r="Y36" s="144" t="b">
        <f t="shared" si="8"/>
        <v>0</v>
      </c>
      <c r="Z36" s="144">
        <f t="shared" si="4"/>
        <v>0</v>
      </c>
      <c r="AA36" s="202"/>
      <c r="AB36" s="202"/>
      <c r="AC36" s="106">
        <f t="shared" si="9"/>
        <v>0</v>
      </c>
      <c r="AD36" s="144" t="b">
        <f t="shared" si="10"/>
        <v>0</v>
      </c>
      <c r="AE36" s="144">
        <f t="shared" si="5"/>
        <v>0</v>
      </c>
      <c r="AF36" s="107">
        <f t="shared" si="11"/>
        <v>0</v>
      </c>
      <c r="AG36" s="202"/>
      <c r="AH36" s="202"/>
      <c r="AI36" s="202"/>
      <c r="AJ36" s="202"/>
      <c r="AK36" s="202"/>
      <c r="AL36" s="202"/>
      <c r="AM36" s="106">
        <f t="shared" si="12"/>
        <v>0</v>
      </c>
      <c r="AN36" s="107" t="b">
        <f t="shared" si="13"/>
        <v>0</v>
      </c>
      <c r="AO36" s="107">
        <f t="shared" si="14"/>
        <v>0</v>
      </c>
      <c r="AP36" s="107">
        <f t="shared" si="15"/>
        <v>0</v>
      </c>
      <c r="AQ36" s="107" t="b">
        <f t="shared" si="6"/>
        <v>0</v>
      </c>
      <c r="AR36" s="219" t="b">
        <f t="shared" si="16"/>
        <v>0</v>
      </c>
      <c r="AV36" s="95" t="s">
        <v>48</v>
      </c>
    </row>
    <row r="37" spans="1:48" ht="15" customHeight="1" x14ac:dyDescent="0.2">
      <c r="A37" s="184">
        <v>20</v>
      </c>
      <c r="B37" s="223"/>
      <c r="C37" s="207"/>
      <c r="D37" s="207"/>
      <c r="E37" s="215"/>
      <c r="F37" s="215"/>
      <c r="G37" s="221"/>
      <c r="H37" s="224"/>
      <c r="I37" s="203"/>
      <c r="J37" s="200"/>
      <c r="K37" s="203"/>
      <c r="L37" s="207"/>
      <c r="M37" s="207"/>
      <c r="N37" s="207"/>
      <c r="O37" s="207"/>
      <c r="P37" s="207"/>
      <c r="Q37" s="207"/>
      <c r="R37" s="207"/>
      <c r="S37" s="106">
        <f t="shared" si="1"/>
        <v>0</v>
      </c>
      <c r="T37" s="144" t="b">
        <f t="shared" si="2"/>
        <v>0</v>
      </c>
      <c r="U37" s="144">
        <f t="shared" si="3"/>
        <v>0</v>
      </c>
      <c r="V37" s="202"/>
      <c r="W37" s="202"/>
      <c r="X37" s="106">
        <f t="shared" si="7"/>
        <v>0</v>
      </c>
      <c r="Y37" s="144" t="b">
        <f t="shared" si="8"/>
        <v>0</v>
      </c>
      <c r="Z37" s="144">
        <f t="shared" si="4"/>
        <v>0</v>
      </c>
      <c r="AA37" s="202"/>
      <c r="AB37" s="202"/>
      <c r="AC37" s="106">
        <f t="shared" si="9"/>
        <v>0</v>
      </c>
      <c r="AD37" s="144" t="b">
        <f t="shared" si="10"/>
        <v>0</v>
      </c>
      <c r="AE37" s="144">
        <f t="shared" si="5"/>
        <v>0</v>
      </c>
      <c r="AF37" s="107">
        <f t="shared" si="11"/>
        <v>0</v>
      </c>
      <c r="AG37" s="202"/>
      <c r="AH37" s="202"/>
      <c r="AI37" s="202"/>
      <c r="AJ37" s="202"/>
      <c r="AK37" s="202"/>
      <c r="AL37" s="202"/>
      <c r="AM37" s="106">
        <f t="shared" si="12"/>
        <v>0</v>
      </c>
      <c r="AN37" s="107" t="b">
        <f t="shared" si="13"/>
        <v>0</v>
      </c>
      <c r="AO37" s="107">
        <f t="shared" si="14"/>
        <v>0</v>
      </c>
      <c r="AP37" s="107">
        <f t="shared" si="15"/>
        <v>0</v>
      </c>
      <c r="AQ37" s="107" t="b">
        <f t="shared" si="6"/>
        <v>0</v>
      </c>
      <c r="AR37" s="219" t="b">
        <f t="shared" si="16"/>
        <v>0</v>
      </c>
      <c r="AV37" s="105" t="s">
        <v>49</v>
      </c>
    </row>
    <row r="38" spans="1:48" ht="15" customHeight="1" x14ac:dyDescent="0.2">
      <c r="A38" s="184">
        <v>21</v>
      </c>
      <c r="B38" s="223"/>
      <c r="C38" s="203"/>
      <c r="D38" s="207"/>
      <c r="E38" s="215"/>
      <c r="F38" s="215"/>
      <c r="G38" s="221"/>
      <c r="H38" s="224"/>
      <c r="I38" s="203"/>
      <c r="J38" s="200"/>
      <c r="K38" s="203"/>
      <c r="L38" s="207"/>
      <c r="M38" s="207"/>
      <c r="N38" s="207"/>
      <c r="O38" s="207"/>
      <c r="P38" s="207"/>
      <c r="Q38" s="207"/>
      <c r="R38" s="207"/>
      <c r="S38" s="106">
        <f t="shared" si="1"/>
        <v>0</v>
      </c>
      <c r="T38" s="144" t="b">
        <f t="shared" si="2"/>
        <v>0</v>
      </c>
      <c r="U38" s="144">
        <f t="shared" si="3"/>
        <v>0</v>
      </c>
      <c r="V38" s="202"/>
      <c r="W38" s="202"/>
      <c r="X38" s="106">
        <f t="shared" si="7"/>
        <v>0</v>
      </c>
      <c r="Y38" s="144" t="b">
        <f t="shared" si="8"/>
        <v>0</v>
      </c>
      <c r="Z38" s="144">
        <f t="shared" si="4"/>
        <v>0</v>
      </c>
      <c r="AA38" s="202"/>
      <c r="AB38" s="202"/>
      <c r="AC38" s="106">
        <f t="shared" si="9"/>
        <v>0</v>
      </c>
      <c r="AD38" s="144" t="b">
        <f t="shared" si="10"/>
        <v>0</v>
      </c>
      <c r="AE38" s="144">
        <f t="shared" si="5"/>
        <v>0</v>
      </c>
      <c r="AF38" s="107">
        <f t="shared" si="11"/>
        <v>0</v>
      </c>
      <c r="AG38" s="206"/>
      <c r="AH38" s="206"/>
      <c r="AI38" s="206"/>
      <c r="AJ38" s="202"/>
      <c r="AK38" s="202"/>
      <c r="AL38" s="202"/>
      <c r="AM38" s="106">
        <f t="shared" si="12"/>
        <v>0</v>
      </c>
      <c r="AN38" s="107" t="b">
        <f t="shared" si="13"/>
        <v>0</v>
      </c>
      <c r="AO38" s="107">
        <f t="shared" si="14"/>
        <v>0</v>
      </c>
      <c r="AP38" s="107">
        <f t="shared" si="15"/>
        <v>0</v>
      </c>
      <c r="AQ38" s="107" t="b">
        <f t="shared" si="6"/>
        <v>0</v>
      </c>
      <c r="AR38" s="219" t="b">
        <f t="shared" si="16"/>
        <v>0</v>
      </c>
    </row>
    <row r="39" spans="1:48" ht="15" customHeight="1" x14ac:dyDescent="0.2">
      <c r="A39" s="184">
        <v>22</v>
      </c>
      <c r="B39" s="223"/>
      <c r="C39" s="203"/>
      <c r="D39" s="207"/>
      <c r="E39" s="215"/>
      <c r="F39" s="215"/>
      <c r="G39" s="221"/>
      <c r="H39" s="224"/>
      <c r="I39" s="203"/>
      <c r="J39" s="200"/>
      <c r="K39" s="203"/>
      <c r="L39" s="207"/>
      <c r="M39" s="207"/>
      <c r="N39" s="207"/>
      <c r="O39" s="207"/>
      <c r="P39" s="207"/>
      <c r="Q39" s="207"/>
      <c r="R39" s="207"/>
      <c r="S39" s="106">
        <f t="shared" si="1"/>
        <v>0</v>
      </c>
      <c r="T39" s="144" t="b">
        <f t="shared" si="2"/>
        <v>0</v>
      </c>
      <c r="U39" s="144">
        <f t="shared" si="3"/>
        <v>0</v>
      </c>
      <c r="V39" s="202"/>
      <c r="W39" s="202"/>
      <c r="X39" s="106">
        <f t="shared" si="7"/>
        <v>0</v>
      </c>
      <c r="Y39" s="144" t="b">
        <f t="shared" si="8"/>
        <v>0</v>
      </c>
      <c r="Z39" s="144">
        <f t="shared" si="4"/>
        <v>0</v>
      </c>
      <c r="AA39" s="202"/>
      <c r="AB39" s="202"/>
      <c r="AC39" s="106">
        <f t="shared" si="9"/>
        <v>0</v>
      </c>
      <c r="AD39" s="144" t="b">
        <f t="shared" si="10"/>
        <v>0</v>
      </c>
      <c r="AE39" s="144">
        <f t="shared" si="5"/>
        <v>0</v>
      </c>
      <c r="AF39" s="107">
        <f t="shared" si="11"/>
        <v>0</v>
      </c>
      <c r="AG39" s="206"/>
      <c r="AH39" s="206"/>
      <c r="AI39" s="206"/>
      <c r="AJ39" s="202"/>
      <c r="AK39" s="202"/>
      <c r="AL39" s="202"/>
      <c r="AM39" s="106">
        <f t="shared" si="12"/>
        <v>0</v>
      </c>
      <c r="AN39" s="107" t="b">
        <f t="shared" si="13"/>
        <v>0</v>
      </c>
      <c r="AO39" s="107">
        <f t="shared" si="14"/>
        <v>0</v>
      </c>
      <c r="AP39" s="107">
        <f t="shared" si="15"/>
        <v>0</v>
      </c>
      <c r="AQ39" s="107" t="b">
        <f t="shared" si="6"/>
        <v>0</v>
      </c>
      <c r="AR39" s="219" t="b">
        <f t="shared" si="16"/>
        <v>0</v>
      </c>
    </row>
    <row r="40" spans="1:48" ht="15" customHeight="1" x14ac:dyDescent="0.2">
      <c r="A40" s="184">
        <v>23</v>
      </c>
      <c r="B40" s="223"/>
      <c r="C40" s="203"/>
      <c r="D40" s="203"/>
      <c r="E40" s="215"/>
      <c r="F40" s="215"/>
      <c r="G40" s="221"/>
      <c r="H40" s="224"/>
      <c r="I40" s="203"/>
      <c r="J40" s="200"/>
      <c r="K40" s="203"/>
      <c r="L40" s="207"/>
      <c r="M40" s="207"/>
      <c r="N40" s="207"/>
      <c r="O40" s="207"/>
      <c r="P40" s="207"/>
      <c r="Q40" s="207"/>
      <c r="R40" s="207"/>
      <c r="S40" s="106">
        <f t="shared" si="1"/>
        <v>0</v>
      </c>
      <c r="T40" s="144" t="b">
        <f t="shared" si="2"/>
        <v>0</v>
      </c>
      <c r="U40" s="144">
        <f t="shared" si="3"/>
        <v>0</v>
      </c>
      <c r="V40" s="202"/>
      <c r="W40" s="202"/>
      <c r="X40" s="106">
        <f t="shared" si="7"/>
        <v>0</v>
      </c>
      <c r="Y40" s="144" t="b">
        <f t="shared" si="8"/>
        <v>0</v>
      </c>
      <c r="Z40" s="144">
        <f t="shared" si="4"/>
        <v>0</v>
      </c>
      <c r="AA40" s="202"/>
      <c r="AB40" s="202"/>
      <c r="AC40" s="106">
        <f t="shared" si="9"/>
        <v>0</v>
      </c>
      <c r="AD40" s="144" t="b">
        <f t="shared" si="10"/>
        <v>0</v>
      </c>
      <c r="AE40" s="144">
        <f t="shared" si="5"/>
        <v>0</v>
      </c>
      <c r="AF40" s="107">
        <f t="shared" si="11"/>
        <v>0</v>
      </c>
      <c r="AG40" s="206"/>
      <c r="AH40" s="206"/>
      <c r="AI40" s="206"/>
      <c r="AJ40" s="202"/>
      <c r="AK40" s="202"/>
      <c r="AL40" s="202"/>
      <c r="AM40" s="106">
        <f t="shared" si="12"/>
        <v>0</v>
      </c>
      <c r="AN40" s="107" t="b">
        <f t="shared" si="13"/>
        <v>0</v>
      </c>
      <c r="AO40" s="107">
        <f t="shared" si="14"/>
        <v>0</v>
      </c>
      <c r="AP40" s="107">
        <f t="shared" si="15"/>
        <v>0</v>
      </c>
      <c r="AQ40" s="107" t="b">
        <f t="shared" si="6"/>
        <v>0</v>
      </c>
      <c r="AR40" s="219" t="b">
        <f t="shared" si="16"/>
        <v>0</v>
      </c>
    </row>
    <row r="41" spans="1:48" ht="15" customHeight="1" x14ac:dyDescent="0.2">
      <c r="A41" s="184">
        <v>24</v>
      </c>
      <c r="B41" s="223"/>
      <c r="C41" s="203"/>
      <c r="D41" s="207"/>
      <c r="E41" s="215"/>
      <c r="F41" s="215"/>
      <c r="G41" s="221"/>
      <c r="H41" s="224"/>
      <c r="I41" s="203"/>
      <c r="J41" s="200"/>
      <c r="K41" s="203"/>
      <c r="L41" s="207"/>
      <c r="M41" s="207"/>
      <c r="N41" s="207"/>
      <c r="O41" s="207"/>
      <c r="P41" s="207"/>
      <c r="Q41" s="207"/>
      <c r="R41" s="207"/>
      <c r="S41" s="106">
        <f t="shared" si="1"/>
        <v>0</v>
      </c>
      <c r="T41" s="144" t="b">
        <f t="shared" si="2"/>
        <v>0</v>
      </c>
      <c r="U41" s="144">
        <f t="shared" si="3"/>
        <v>0</v>
      </c>
      <c r="V41" s="202"/>
      <c r="W41" s="202"/>
      <c r="X41" s="106">
        <f t="shared" si="7"/>
        <v>0</v>
      </c>
      <c r="Y41" s="144" t="b">
        <f t="shared" si="8"/>
        <v>0</v>
      </c>
      <c r="Z41" s="144">
        <f t="shared" si="4"/>
        <v>0</v>
      </c>
      <c r="AA41" s="202"/>
      <c r="AB41" s="202"/>
      <c r="AC41" s="106">
        <f t="shared" si="9"/>
        <v>0</v>
      </c>
      <c r="AD41" s="144" t="b">
        <f t="shared" si="10"/>
        <v>0</v>
      </c>
      <c r="AE41" s="144">
        <f t="shared" si="5"/>
        <v>0</v>
      </c>
      <c r="AF41" s="107">
        <f t="shared" si="11"/>
        <v>0</v>
      </c>
      <c r="AG41" s="206"/>
      <c r="AH41" s="206"/>
      <c r="AI41" s="206"/>
      <c r="AJ41" s="202"/>
      <c r="AK41" s="202"/>
      <c r="AL41" s="202"/>
      <c r="AM41" s="106">
        <f t="shared" si="12"/>
        <v>0</v>
      </c>
      <c r="AN41" s="107" t="b">
        <f t="shared" si="13"/>
        <v>0</v>
      </c>
      <c r="AO41" s="107">
        <f t="shared" si="14"/>
        <v>0</v>
      </c>
      <c r="AP41" s="107">
        <f t="shared" si="15"/>
        <v>0</v>
      </c>
      <c r="AQ41" s="107" t="b">
        <f t="shared" si="6"/>
        <v>0</v>
      </c>
      <c r="AR41" s="219" t="b">
        <f t="shared" si="16"/>
        <v>0</v>
      </c>
    </row>
    <row r="42" spans="1:48" ht="15" customHeight="1" x14ac:dyDescent="0.2">
      <c r="A42" s="184">
        <v>25</v>
      </c>
      <c r="B42" s="223"/>
      <c r="C42" s="203"/>
      <c r="D42" s="207"/>
      <c r="E42" s="215"/>
      <c r="F42" s="215"/>
      <c r="G42" s="221"/>
      <c r="H42" s="224"/>
      <c r="I42" s="203"/>
      <c r="J42" s="200"/>
      <c r="K42" s="203"/>
      <c r="L42" s="207"/>
      <c r="M42" s="207"/>
      <c r="N42" s="207"/>
      <c r="O42" s="207"/>
      <c r="P42" s="207"/>
      <c r="Q42" s="207"/>
      <c r="R42" s="207"/>
      <c r="S42" s="106">
        <f t="shared" si="1"/>
        <v>0</v>
      </c>
      <c r="T42" s="144" t="b">
        <f t="shared" si="2"/>
        <v>0</v>
      </c>
      <c r="U42" s="144">
        <f t="shared" si="3"/>
        <v>0</v>
      </c>
      <c r="V42" s="202"/>
      <c r="W42" s="202"/>
      <c r="X42" s="106">
        <f t="shared" si="7"/>
        <v>0</v>
      </c>
      <c r="Y42" s="144" t="b">
        <f t="shared" si="8"/>
        <v>0</v>
      </c>
      <c r="Z42" s="144">
        <f t="shared" si="4"/>
        <v>0</v>
      </c>
      <c r="AA42" s="202"/>
      <c r="AB42" s="202"/>
      <c r="AC42" s="106">
        <f t="shared" si="9"/>
        <v>0</v>
      </c>
      <c r="AD42" s="144" t="b">
        <f t="shared" si="10"/>
        <v>0</v>
      </c>
      <c r="AE42" s="144">
        <f t="shared" si="5"/>
        <v>0</v>
      </c>
      <c r="AF42" s="107">
        <f t="shared" si="11"/>
        <v>0</v>
      </c>
      <c r="AG42" s="206"/>
      <c r="AH42" s="206"/>
      <c r="AI42" s="206"/>
      <c r="AJ42" s="202"/>
      <c r="AK42" s="202"/>
      <c r="AL42" s="202"/>
      <c r="AM42" s="106">
        <f t="shared" si="12"/>
        <v>0</v>
      </c>
      <c r="AN42" s="107" t="b">
        <f t="shared" si="13"/>
        <v>0</v>
      </c>
      <c r="AO42" s="107">
        <f t="shared" si="14"/>
        <v>0</v>
      </c>
      <c r="AP42" s="107">
        <f t="shared" si="15"/>
        <v>0</v>
      </c>
      <c r="AQ42" s="107" t="b">
        <f t="shared" si="6"/>
        <v>0</v>
      </c>
      <c r="AR42" s="219" t="b">
        <f t="shared" si="16"/>
        <v>0</v>
      </c>
    </row>
    <row r="43" spans="1:48" ht="15" customHeight="1" x14ac:dyDescent="0.2">
      <c r="A43" s="184">
        <v>26</v>
      </c>
      <c r="B43" s="223"/>
      <c r="C43" s="203"/>
      <c r="D43" s="207"/>
      <c r="E43" s="215"/>
      <c r="F43" s="215"/>
      <c r="G43" s="221"/>
      <c r="H43" s="224"/>
      <c r="I43" s="203"/>
      <c r="J43" s="200"/>
      <c r="K43" s="203"/>
      <c r="L43" s="207"/>
      <c r="M43" s="207"/>
      <c r="N43" s="207"/>
      <c r="O43" s="207"/>
      <c r="P43" s="207"/>
      <c r="Q43" s="207"/>
      <c r="R43" s="207"/>
      <c r="S43" s="106">
        <f t="shared" si="1"/>
        <v>0</v>
      </c>
      <c r="T43" s="144" t="b">
        <f t="shared" si="2"/>
        <v>0</v>
      </c>
      <c r="U43" s="144">
        <f t="shared" si="3"/>
        <v>0</v>
      </c>
      <c r="V43" s="202"/>
      <c r="W43" s="202"/>
      <c r="X43" s="106">
        <f t="shared" si="7"/>
        <v>0</v>
      </c>
      <c r="Y43" s="144" t="b">
        <f t="shared" si="8"/>
        <v>0</v>
      </c>
      <c r="Z43" s="144">
        <f t="shared" si="4"/>
        <v>0</v>
      </c>
      <c r="AA43" s="202"/>
      <c r="AB43" s="202"/>
      <c r="AC43" s="106">
        <f t="shared" si="9"/>
        <v>0</v>
      </c>
      <c r="AD43" s="144" t="b">
        <f t="shared" si="10"/>
        <v>0</v>
      </c>
      <c r="AE43" s="144">
        <f t="shared" si="5"/>
        <v>0</v>
      </c>
      <c r="AF43" s="107">
        <f t="shared" si="11"/>
        <v>0</v>
      </c>
      <c r="AG43" s="206"/>
      <c r="AH43" s="206"/>
      <c r="AI43" s="206"/>
      <c r="AJ43" s="202"/>
      <c r="AK43" s="202"/>
      <c r="AL43" s="202"/>
      <c r="AM43" s="106">
        <f t="shared" si="12"/>
        <v>0</v>
      </c>
      <c r="AN43" s="107" t="b">
        <f t="shared" si="13"/>
        <v>0</v>
      </c>
      <c r="AO43" s="107">
        <f t="shared" si="14"/>
        <v>0</v>
      </c>
      <c r="AP43" s="107">
        <f t="shared" si="15"/>
        <v>0</v>
      </c>
      <c r="AQ43" s="107" t="b">
        <f t="shared" si="6"/>
        <v>0</v>
      </c>
      <c r="AR43" s="219" t="b">
        <f t="shared" si="16"/>
        <v>0</v>
      </c>
    </row>
    <row r="44" spans="1:48" ht="15" customHeight="1" x14ac:dyDescent="0.2">
      <c r="A44" s="184">
        <v>27</v>
      </c>
      <c r="B44" s="223"/>
      <c r="C44" s="203"/>
      <c r="D44" s="207"/>
      <c r="E44" s="215"/>
      <c r="F44" s="215"/>
      <c r="G44" s="221"/>
      <c r="H44" s="224"/>
      <c r="I44" s="203"/>
      <c r="J44" s="200"/>
      <c r="K44" s="203"/>
      <c r="L44" s="207"/>
      <c r="M44" s="207"/>
      <c r="N44" s="207"/>
      <c r="O44" s="207"/>
      <c r="P44" s="207"/>
      <c r="Q44" s="207"/>
      <c r="R44" s="207"/>
      <c r="S44" s="106">
        <f t="shared" si="1"/>
        <v>0</v>
      </c>
      <c r="T44" s="144" t="b">
        <f t="shared" si="2"/>
        <v>0</v>
      </c>
      <c r="U44" s="144">
        <f t="shared" si="3"/>
        <v>0</v>
      </c>
      <c r="V44" s="202"/>
      <c r="W44" s="202"/>
      <c r="X44" s="106">
        <f t="shared" si="7"/>
        <v>0</v>
      </c>
      <c r="Y44" s="144" t="b">
        <f t="shared" si="8"/>
        <v>0</v>
      </c>
      <c r="Z44" s="144">
        <f t="shared" si="4"/>
        <v>0</v>
      </c>
      <c r="AA44" s="202"/>
      <c r="AB44" s="202"/>
      <c r="AC44" s="106">
        <f t="shared" si="9"/>
        <v>0</v>
      </c>
      <c r="AD44" s="144" t="b">
        <f t="shared" si="10"/>
        <v>0</v>
      </c>
      <c r="AE44" s="144">
        <f t="shared" si="5"/>
        <v>0</v>
      </c>
      <c r="AF44" s="107">
        <f t="shared" si="11"/>
        <v>0</v>
      </c>
      <c r="AG44" s="206"/>
      <c r="AH44" s="206"/>
      <c r="AI44" s="206"/>
      <c r="AJ44" s="202"/>
      <c r="AK44" s="202"/>
      <c r="AL44" s="202"/>
      <c r="AM44" s="106">
        <f t="shared" si="12"/>
        <v>0</v>
      </c>
      <c r="AN44" s="107" t="b">
        <f t="shared" si="13"/>
        <v>0</v>
      </c>
      <c r="AO44" s="107">
        <f t="shared" si="14"/>
        <v>0</v>
      </c>
      <c r="AP44" s="107">
        <f t="shared" si="15"/>
        <v>0</v>
      </c>
      <c r="AQ44" s="107" t="b">
        <f t="shared" si="6"/>
        <v>0</v>
      </c>
      <c r="AR44" s="219" t="b">
        <f t="shared" si="16"/>
        <v>0</v>
      </c>
    </row>
    <row r="45" spans="1:48" ht="15" customHeight="1" x14ac:dyDescent="0.2">
      <c r="A45" s="184">
        <v>28</v>
      </c>
      <c r="B45" s="223"/>
      <c r="C45" s="203"/>
      <c r="D45" s="207"/>
      <c r="E45" s="215"/>
      <c r="F45" s="215"/>
      <c r="G45" s="221"/>
      <c r="H45" s="224"/>
      <c r="I45" s="203"/>
      <c r="J45" s="200"/>
      <c r="K45" s="203"/>
      <c r="L45" s="207"/>
      <c r="M45" s="207"/>
      <c r="N45" s="207"/>
      <c r="O45" s="207"/>
      <c r="P45" s="207"/>
      <c r="Q45" s="207"/>
      <c r="R45" s="207"/>
      <c r="S45" s="106">
        <f t="shared" si="1"/>
        <v>0</v>
      </c>
      <c r="T45" s="144" t="b">
        <f t="shared" si="2"/>
        <v>0</v>
      </c>
      <c r="U45" s="144">
        <f t="shared" si="3"/>
        <v>0</v>
      </c>
      <c r="V45" s="202"/>
      <c r="W45" s="202"/>
      <c r="X45" s="106">
        <f t="shared" si="7"/>
        <v>0</v>
      </c>
      <c r="Y45" s="144" t="b">
        <f t="shared" si="8"/>
        <v>0</v>
      </c>
      <c r="Z45" s="144">
        <f t="shared" si="4"/>
        <v>0</v>
      </c>
      <c r="AA45" s="202"/>
      <c r="AB45" s="202"/>
      <c r="AC45" s="106">
        <f t="shared" si="9"/>
        <v>0</v>
      </c>
      <c r="AD45" s="144" t="b">
        <f t="shared" si="10"/>
        <v>0</v>
      </c>
      <c r="AE45" s="144">
        <f t="shared" si="5"/>
        <v>0</v>
      </c>
      <c r="AF45" s="107">
        <f t="shared" si="11"/>
        <v>0</v>
      </c>
      <c r="AG45" s="206"/>
      <c r="AH45" s="206"/>
      <c r="AI45" s="206"/>
      <c r="AJ45" s="202"/>
      <c r="AK45" s="202"/>
      <c r="AL45" s="202"/>
      <c r="AM45" s="106">
        <f t="shared" si="12"/>
        <v>0</v>
      </c>
      <c r="AN45" s="107" t="b">
        <f t="shared" si="13"/>
        <v>0</v>
      </c>
      <c r="AO45" s="107">
        <f t="shared" si="14"/>
        <v>0</v>
      </c>
      <c r="AP45" s="107">
        <f t="shared" si="15"/>
        <v>0</v>
      </c>
      <c r="AQ45" s="107" t="b">
        <f t="shared" si="6"/>
        <v>0</v>
      </c>
      <c r="AR45" s="219" t="b">
        <f t="shared" si="16"/>
        <v>0</v>
      </c>
    </row>
    <row r="46" spans="1:48" ht="15" customHeight="1" x14ac:dyDescent="0.2">
      <c r="A46" s="184">
        <v>29</v>
      </c>
      <c r="B46" s="223"/>
      <c r="C46" s="207"/>
      <c r="D46" s="207"/>
      <c r="E46" s="215"/>
      <c r="F46" s="215"/>
      <c r="G46" s="221"/>
      <c r="H46" s="224"/>
      <c r="I46" s="203"/>
      <c r="J46" s="200"/>
      <c r="K46" s="203"/>
      <c r="L46" s="207"/>
      <c r="M46" s="207"/>
      <c r="N46" s="207"/>
      <c r="O46" s="207"/>
      <c r="P46" s="207"/>
      <c r="Q46" s="207"/>
      <c r="R46" s="207"/>
      <c r="S46" s="106">
        <f t="shared" si="1"/>
        <v>0</v>
      </c>
      <c r="T46" s="144" t="b">
        <f t="shared" si="2"/>
        <v>0</v>
      </c>
      <c r="U46" s="144">
        <f t="shared" si="3"/>
        <v>0</v>
      </c>
      <c r="V46" s="202"/>
      <c r="W46" s="202"/>
      <c r="X46" s="106">
        <f t="shared" si="7"/>
        <v>0</v>
      </c>
      <c r="Y46" s="144" t="b">
        <f t="shared" si="8"/>
        <v>0</v>
      </c>
      <c r="Z46" s="144">
        <f t="shared" si="4"/>
        <v>0</v>
      </c>
      <c r="AA46" s="202"/>
      <c r="AB46" s="202"/>
      <c r="AC46" s="106">
        <f t="shared" si="9"/>
        <v>0</v>
      </c>
      <c r="AD46" s="144" t="b">
        <f t="shared" si="10"/>
        <v>0</v>
      </c>
      <c r="AE46" s="144">
        <f t="shared" si="5"/>
        <v>0</v>
      </c>
      <c r="AF46" s="107">
        <f t="shared" si="11"/>
        <v>0</v>
      </c>
      <c r="AG46" s="202"/>
      <c r="AH46" s="202"/>
      <c r="AI46" s="202"/>
      <c r="AJ46" s="202"/>
      <c r="AK46" s="202"/>
      <c r="AL46" s="202"/>
      <c r="AM46" s="106">
        <f t="shared" si="12"/>
        <v>0</v>
      </c>
      <c r="AN46" s="107" t="b">
        <f t="shared" si="13"/>
        <v>0</v>
      </c>
      <c r="AO46" s="107">
        <f t="shared" si="14"/>
        <v>0</v>
      </c>
      <c r="AP46" s="107">
        <f t="shared" si="15"/>
        <v>0</v>
      </c>
      <c r="AQ46" s="107" t="b">
        <f t="shared" si="6"/>
        <v>0</v>
      </c>
      <c r="AR46" s="219" t="b">
        <f t="shared" si="16"/>
        <v>0</v>
      </c>
    </row>
    <row r="47" spans="1:48" ht="15" customHeight="1" x14ac:dyDescent="0.2">
      <c r="A47" s="184">
        <v>30</v>
      </c>
      <c r="B47" s="223"/>
      <c r="C47" s="207"/>
      <c r="D47" s="207"/>
      <c r="E47" s="215"/>
      <c r="F47" s="215"/>
      <c r="G47" s="221"/>
      <c r="H47" s="224"/>
      <c r="I47" s="203"/>
      <c r="J47" s="200"/>
      <c r="K47" s="203"/>
      <c r="L47" s="207"/>
      <c r="M47" s="207"/>
      <c r="N47" s="207"/>
      <c r="O47" s="207"/>
      <c r="P47" s="207"/>
      <c r="Q47" s="207"/>
      <c r="R47" s="207"/>
      <c r="S47" s="106">
        <f t="shared" si="1"/>
        <v>0</v>
      </c>
      <c r="T47" s="144" t="b">
        <f t="shared" si="2"/>
        <v>0</v>
      </c>
      <c r="U47" s="144">
        <f t="shared" si="3"/>
        <v>0</v>
      </c>
      <c r="V47" s="202"/>
      <c r="W47" s="202"/>
      <c r="X47" s="106">
        <f t="shared" si="7"/>
        <v>0</v>
      </c>
      <c r="Y47" s="144" t="b">
        <f t="shared" si="8"/>
        <v>0</v>
      </c>
      <c r="Z47" s="144">
        <f t="shared" si="4"/>
        <v>0</v>
      </c>
      <c r="AA47" s="202"/>
      <c r="AB47" s="202"/>
      <c r="AC47" s="106">
        <f t="shared" si="9"/>
        <v>0</v>
      </c>
      <c r="AD47" s="144" t="b">
        <f t="shared" si="10"/>
        <v>0</v>
      </c>
      <c r="AE47" s="144">
        <f t="shared" si="5"/>
        <v>0</v>
      </c>
      <c r="AF47" s="107">
        <f t="shared" si="11"/>
        <v>0</v>
      </c>
      <c r="AG47" s="202"/>
      <c r="AH47" s="202"/>
      <c r="AI47" s="202"/>
      <c r="AJ47" s="202"/>
      <c r="AK47" s="202"/>
      <c r="AL47" s="202"/>
      <c r="AM47" s="106">
        <f t="shared" si="12"/>
        <v>0</v>
      </c>
      <c r="AN47" s="107" t="b">
        <f t="shared" si="13"/>
        <v>0</v>
      </c>
      <c r="AO47" s="107">
        <f t="shared" si="14"/>
        <v>0</v>
      </c>
      <c r="AP47" s="107">
        <f t="shared" si="15"/>
        <v>0</v>
      </c>
      <c r="AQ47" s="107" t="b">
        <f t="shared" si="6"/>
        <v>0</v>
      </c>
      <c r="AR47" s="219" t="b">
        <f t="shared" si="16"/>
        <v>0</v>
      </c>
    </row>
    <row r="48" spans="1:48" ht="15" customHeight="1" x14ac:dyDescent="0.2">
      <c r="A48" s="184">
        <v>31</v>
      </c>
      <c r="B48" s="223"/>
      <c r="C48" s="207"/>
      <c r="D48" s="207"/>
      <c r="E48" s="215"/>
      <c r="F48" s="215"/>
      <c r="G48" s="221"/>
      <c r="H48" s="224"/>
      <c r="I48" s="203"/>
      <c r="J48" s="200"/>
      <c r="K48" s="203"/>
      <c r="L48" s="207"/>
      <c r="M48" s="207"/>
      <c r="N48" s="207"/>
      <c r="O48" s="207"/>
      <c r="P48" s="207"/>
      <c r="Q48" s="207"/>
      <c r="R48" s="207"/>
      <c r="S48" s="106">
        <f t="shared" si="1"/>
        <v>0</v>
      </c>
      <c r="T48" s="144" t="b">
        <f t="shared" si="2"/>
        <v>0</v>
      </c>
      <c r="U48" s="144">
        <f t="shared" si="3"/>
        <v>0</v>
      </c>
      <c r="V48" s="202"/>
      <c r="W48" s="202"/>
      <c r="X48" s="106">
        <f t="shared" si="7"/>
        <v>0</v>
      </c>
      <c r="Y48" s="144" t="b">
        <f t="shared" si="8"/>
        <v>0</v>
      </c>
      <c r="Z48" s="144">
        <f t="shared" si="4"/>
        <v>0</v>
      </c>
      <c r="AA48" s="202"/>
      <c r="AB48" s="202"/>
      <c r="AC48" s="106">
        <f t="shared" si="9"/>
        <v>0</v>
      </c>
      <c r="AD48" s="144" t="b">
        <f t="shared" si="10"/>
        <v>0</v>
      </c>
      <c r="AE48" s="144">
        <f t="shared" si="5"/>
        <v>0</v>
      </c>
      <c r="AF48" s="107">
        <f t="shared" si="11"/>
        <v>0</v>
      </c>
      <c r="AG48" s="202"/>
      <c r="AH48" s="202"/>
      <c r="AI48" s="202"/>
      <c r="AJ48" s="202"/>
      <c r="AK48" s="202"/>
      <c r="AL48" s="202"/>
      <c r="AM48" s="106">
        <f t="shared" si="12"/>
        <v>0</v>
      </c>
      <c r="AN48" s="107" t="b">
        <f t="shared" si="13"/>
        <v>0</v>
      </c>
      <c r="AO48" s="107">
        <f t="shared" si="14"/>
        <v>0</v>
      </c>
      <c r="AP48" s="107">
        <f t="shared" si="15"/>
        <v>0</v>
      </c>
      <c r="AQ48" s="107" t="b">
        <f t="shared" si="6"/>
        <v>0</v>
      </c>
      <c r="AR48" s="219" t="b">
        <f t="shared" si="16"/>
        <v>0</v>
      </c>
    </row>
    <row r="49" spans="1:44" ht="15" customHeight="1" x14ac:dyDescent="0.2">
      <c r="A49" s="184">
        <v>32</v>
      </c>
      <c r="B49" s="223"/>
      <c r="C49" s="207"/>
      <c r="D49" s="207"/>
      <c r="E49" s="215"/>
      <c r="F49" s="215"/>
      <c r="G49" s="221"/>
      <c r="H49" s="224"/>
      <c r="I49" s="203"/>
      <c r="J49" s="200"/>
      <c r="K49" s="203"/>
      <c r="L49" s="207"/>
      <c r="M49" s="207"/>
      <c r="N49" s="207"/>
      <c r="O49" s="207"/>
      <c r="P49" s="207"/>
      <c r="Q49" s="207"/>
      <c r="R49" s="207"/>
      <c r="S49" s="106">
        <f t="shared" si="1"/>
        <v>0</v>
      </c>
      <c r="T49" s="144" t="b">
        <f t="shared" si="2"/>
        <v>0</v>
      </c>
      <c r="U49" s="144">
        <f t="shared" si="3"/>
        <v>0</v>
      </c>
      <c r="V49" s="202"/>
      <c r="W49" s="202"/>
      <c r="X49" s="106">
        <f t="shared" si="7"/>
        <v>0</v>
      </c>
      <c r="Y49" s="144" t="b">
        <f t="shared" si="8"/>
        <v>0</v>
      </c>
      <c r="Z49" s="144">
        <f t="shared" si="4"/>
        <v>0</v>
      </c>
      <c r="AA49" s="202"/>
      <c r="AB49" s="202"/>
      <c r="AC49" s="106">
        <f t="shared" si="9"/>
        <v>0</v>
      </c>
      <c r="AD49" s="144" t="b">
        <f t="shared" si="10"/>
        <v>0</v>
      </c>
      <c r="AE49" s="144">
        <f t="shared" si="5"/>
        <v>0</v>
      </c>
      <c r="AF49" s="107">
        <f t="shared" si="11"/>
        <v>0</v>
      </c>
      <c r="AG49" s="202"/>
      <c r="AH49" s="202"/>
      <c r="AI49" s="202"/>
      <c r="AJ49" s="202"/>
      <c r="AK49" s="202"/>
      <c r="AL49" s="202"/>
      <c r="AM49" s="106">
        <f t="shared" si="12"/>
        <v>0</v>
      </c>
      <c r="AN49" s="107" t="b">
        <f t="shared" si="13"/>
        <v>0</v>
      </c>
      <c r="AO49" s="107">
        <f t="shared" si="14"/>
        <v>0</v>
      </c>
      <c r="AP49" s="107">
        <f t="shared" si="15"/>
        <v>0</v>
      </c>
      <c r="AQ49" s="107" t="b">
        <f t="shared" si="6"/>
        <v>0</v>
      </c>
      <c r="AR49" s="219" t="b">
        <f t="shared" si="16"/>
        <v>0</v>
      </c>
    </row>
    <row r="50" spans="1:44" ht="15" customHeight="1" x14ac:dyDescent="0.2">
      <c r="A50" s="184">
        <v>33</v>
      </c>
      <c r="B50" s="223"/>
      <c r="C50" s="207"/>
      <c r="D50" s="207"/>
      <c r="E50" s="215"/>
      <c r="F50" s="215"/>
      <c r="G50" s="221"/>
      <c r="H50" s="224"/>
      <c r="I50" s="203"/>
      <c r="J50" s="200"/>
      <c r="K50" s="203"/>
      <c r="L50" s="207"/>
      <c r="M50" s="207"/>
      <c r="N50" s="207"/>
      <c r="O50" s="207"/>
      <c r="P50" s="207"/>
      <c r="Q50" s="207"/>
      <c r="R50" s="207"/>
      <c r="S50" s="106">
        <f t="shared" si="1"/>
        <v>0</v>
      </c>
      <c r="T50" s="144" t="b">
        <f t="shared" si="2"/>
        <v>0</v>
      </c>
      <c r="U50" s="144">
        <f t="shared" si="3"/>
        <v>0</v>
      </c>
      <c r="V50" s="202"/>
      <c r="W50" s="202"/>
      <c r="X50" s="106">
        <f t="shared" si="7"/>
        <v>0</v>
      </c>
      <c r="Y50" s="144" t="b">
        <f t="shared" si="8"/>
        <v>0</v>
      </c>
      <c r="Z50" s="144">
        <f t="shared" si="4"/>
        <v>0</v>
      </c>
      <c r="AA50" s="202"/>
      <c r="AB50" s="202"/>
      <c r="AC50" s="106">
        <f t="shared" si="9"/>
        <v>0</v>
      </c>
      <c r="AD50" s="144" t="b">
        <f t="shared" si="10"/>
        <v>0</v>
      </c>
      <c r="AE50" s="144">
        <f t="shared" si="5"/>
        <v>0</v>
      </c>
      <c r="AF50" s="107">
        <f t="shared" si="11"/>
        <v>0</v>
      </c>
      <c r="AG50" s="202"/>
      <c r="AH50" s="202"/>
      <c r="AI50" s="202"/>
      <c r="AJ50" s="202"/>
      <c r="AK50" s="202"/>
      <c r="AL50" s="202"/>
      <c r="AM50" s="106">
        <f t="shared" si="12"/>
        <v>0</v>
      </c>
      <c r="AN50" s="107" t="b">
        <f t="shared" si="13"/>
        <v>0</v>
      </c>
      <c r="AO50" s="107">
        <f t="shared" si="14"/>
        <v>0</v>
      </c>
      <c r="AP50" s="107">
        <f t="shared" si="15"/>
        <v>0</v>
      </c>
      <c r="AQ50" s="107" t="b">
        <f t="shared" ref="AQ50:AQ67" si="17">IF(AP50&gt;0,(AF50+AO50))</f>
        <v>0</v>
      </c>
      <c r="AR50" s="219" t="b">
        <f t="shared" si="16"/>
        <v>0</v>
      </c>
    </row>
    <row r="51" spans="1:44" ht="15" customHeight="1" x14ac:dyDescent="0.2">
      <c r="A51" s="184">
        <v>34</v>
      </c>
      <c r="B51" s="223"/>
      <c r="C51" s="203"/>
      <c r="D51" s="207"/>
      <c r="E51" s="215"/>
      <c r="F51" s="215"/>
      <c r="G51" s="221"/>
      <c r="H51" s="224"/>
      <c r="I51" s="203"/>
      <c r="J51" s="200"/>
      <c r="K51" s="203"/>
      <c r="L51" s="207"/>
      <c r="M51" s="207"/>
      <c r="N51" s="207"/>
      <c r="O51" s="207"/>
      <c r="P51" s="207"/>
      <c r="Q51" s="207"/>
      <c r="R51" s="207"/>
      <c r="S51" s="106">
        <f t="shared" si="1"/>
        <v>0</v>
      </c>
      <c r="T51" s="144" t="b">
        <f t="shared" si="2"/>
        <v>0</v>
      </c>
      <c r="U51" s="144">
        <f t="shared" si="3"/>
        <v>0</v>
      </c>
      <c r="V51" s="202"/>
      <c r="W51" s="202"/>
      <c r="X51" s="106">
        <f t="shared" si="7"/>
        <v>0</v>
      </c>
      <c r="Y51" s="144" t="b">
        <f t="shared" si="8"/>
        <v>0</v>
      </c>
      <c r="Z51" s="144">
        <f t="shared" si="4"/>
        <v>0</v>
      </c>
      <c r="AA51" s="202"/>
      <c r="AB51" s="202"/>
      <c r="AC51" s="106">
        <f t="shared" si="9"/>
        <v>0</v>
      </c>
      <c r="AD51" s="144" t="b">
        <f t="shared" si="10"/>
        <v>0</v>
      </c>
      <c r="AE51" s="144">
        <f t="shared" si="5"/>
        <v>0</v>
      </c>
      <c r="AF51" s="107">
        <f t="shared" si="11"/>
        <v>0</v>
      </c>
      <c r="AG51" s="206"/>
      <c r="AH51" s="206"/>
      <c r="AI51" s="206"/>
      <c r="AJ51" s="202"/>
      <c r="AK51" s="202"/>
      <c r="AL51" s="202"/>
      <c r="AM51" s="106">
        <f t="shared" si="12"/>
        <v>0</v>
      </c>
      <c r="AN51" s="107" t="b">
        <f t="shared" si="13"/>
        <v>0</v>
      </c>
      <c r="AO51" s="107">
        <f t="shared" si="14"/>
        <v>0</v>
      </c>
      <c r="AP51" s="107">
        <f t="shared" si="15"/>
        <v>0</v>
      </c>
      <c r="AQ51" s="107" t="b">
        <f t="shared" si="17"/>
        <v>0</v>
      </c>
      <c r="AR51" s="219" t="b">
        <f t="shared" si="16"/>
        <v>0</v>
      </c>
    </row>
    <row r="52" spans="1:44" ht="15" customHeight="1" x14ac:dyDescent="0.2">
      <c r="A52" s="184">
        <v>35</v>
      </c>
      <c r="B52" s="223"/>
      <c r="C52" s="203"/>
      <c r="D52" s="207"/>
      <c r="E52" s="215"/>
      <c r="F52" s="215"/>
      <c r="G52" s="221"/>
      <c r="H52" s="224"/>
      <c r="I52" s="203"/>
      <c r="J52" s="200"/>
      <c r="K52" s="203"/>
      <c r="L52" s="207"/>
      <c r="M52" s="207"/>
      <c r="N52" s="207"/>
      <c r="O52" s="207"/>
      <c r="P52" s="207"/>
      <c r="Q52" s="207"/>
      <c r="R52" s="207"/>
      <c r="S52" s="106">
        <f t="shared" si="1"/>
        <v>0</v>
      </c>
      <c r="T52" s="144" t="b">
        <f t="shared" si="2"/>
        <v>0</v>
      </c>
      <c r="U52" s="144">
        <f t="shared" si="3"/>
        <v>0</v>
      </c>
      <c r="V52" s="202"/>
      <c r="W52" s="202"/>
      <c r="X52" s="106">
        <f t="shared" si="7"/>
        <v>0</v>
      </c>
      <c r="Y52" s="144" t="b">
        <f t="shared" si="8"/>
        <v>0</v>
      </c>
      <c r="Z52" s="144">
        <f t="shared" si="4"/>
        <v>0</v>
      </c>
      <c r="AA52" s="202"/>
      <c r="AB52" s="202"/>
      <c r="AC52" s="106">
        <f t="shared" si="9"/>
        <v>0</v>
      </c>
      <c r="AD52" s="144" t="b">
        <f t="shared" si="10"/>
        <v>0</v>
      </c>
      <c r="AE52" s="144">
        <f t="shared" si="5"/>
        <v>0</v>
      </c>
      <c r="AF52" s="107">
        <f t="shared" si="11"/>
        <v>0</v>
      </c>
      <c r="AG52" s="206"/>
      <c r="AH52" s="206"/>
      <c r="AI52" s="206"/>
      <c r="AJ52" s="202"/>
      <c r="AK52" s="202"/>
      <c r="AL52" s="202"/>
      <c r="AM52" s="106">
        <f t="shared" si="12"/>
        <v>0</v>
      </c>
      <c r="AN52" s="107" t="b">
        <f t="shared" si="13"/>
        <v>0</v>
      </c>
      <c r="AO52" s="107">
        <f t="shared" si="14"/>
        <v>0</v>
      </c>
      <c r="AP52" s="107">
        <f t="shared" si="15"/>
        <v>0</v>
      </c>
      <c r="AQ52" s="107" t="b">
        <f t="shared" si="17"/>
        <v>0</v>
      </c>
      <c r="AR52" s="219" t="b">
        <f t="shared" si="16"/>
        <v>0</v>
      </c>
    </row>
    <row r="53" spans="1:44" ht="15" customHeight="1" x14ac:dyDescent="0.2">
      <c r="A53" s="184">
        <v>36</v>
      </c>
      <c r="B53" s="223"/>
      <c r="C53" s="207"/>
      <c r="D53" s="207"/>
      <c r="E53" s="215"/>
      <c r="F53" s="215"/>
      <c r="G53" s="221"/>
      <c r="H53" s="224"/>
      <c r="I53" s="203"/>
      <c r="J53" s="200"/>
      <c r="K53" s="203"/>
      <c r="L53" s="207"/>
      <c r="M53" s="207"/>
      <c r="N53" s="207"/>
      <c r="O53" s="207"/>
      <c r="P53" s="207"/>
      <c r="Q53" s="207"/>
      <c r="R53" s="207"/>
      <c r="S53" s="106">
        <f t="shared" si="1"/>
        <v>0</v>
      </c>
      <c r="T53" s="144" t="b">
        <f t="shared" si="2"/>
        <v>0</v>
      </c>
      <c r="U53" s="144">
        <f t="shared" si="3"/>
        <v>0</v>
      </c>
      <c r="V53" s="202"/>
      <c r="W53" s="202"/>
      <c r="X53" s="106">
        <f t="shared" si="7"/>
        <v>0</v>
      </c>
      <c r="Y53" s="144" t="b">
        <f t="shared" si="8"/>
        <v>0</v>
      </c>
      <c r="Z53" s="144">
        <f t="shared" si="4"/>
        <v>0</v>
      </c>
      <c r="AA53" s="202"/>
      <c r="AB53" s="202"/>
      <c r="AC53" s="106">
        <f t="shared" si="9"/>
        <v>0</v>
      </c>
      <c r="AD53" s="144" t="b">
        <f t="shared" si="10"/>
        <v>0</v>
      </c>
      <c r="AE53" s="144">
        <f t="shared" si="5"/>
        <v>0</v>
      </c>
      <c r="AF53" s="107">
        <f t="shared" si="11"/>
        <v>0</v>
      </c>
      <c r="AG53" s="202"/>
      <c r="AH53" s="202"/>
      <c r="AI53" s="202"/>
      <c r="AJ53" s="202"/>
      <c r="AK53" s="202"/>
      <c r="AL53" s="202"/>
      <c r="AM53" s="106">
        <f t="shared" si="12"/>
        <v>0</v>
      </c>
      <c r="AN53" s="107" t="b">
        <f t="shared" si="13"/>
        <v>0</v>
      </c>
      <c r="AO53" s="107">
        <f t="shared" si="14"/>
        <v>0</v>
      </c>
      <c r="AP53" s="107">
        <f t="shared" si="15"/>
        <v>0</v>
      </c>
      <c r="AQ53" s="107" t="b">
        <f t="shared" si="17"/>
        <v>0</v>
      </c>
      <c r="AR53" s="219" t="b">
        <f t="shared" si="16"/>
        <v>0</v>
      </c>
    </row>
    <row r="54" spans="1:44" ht="15" customHeight="1" x14ac:dyDescent="0.2">
      <c r="A54" s="184">
        <v>37</v>
      </c>
      <c r="B54" s="223"/>
      <c r="C54" s="203"/>
      <c r="D54" s="207"/>
      <c r="E54" s="215"/>
      <c r="F54" s="215"/>
      <c r="G54" s="221"/>
      <c r="H54" s="224"/>
      <c r="I54" s="203"/>
      <c r="J54" s="200"/>
      <c r="K54" s="203"/>
      <c r="L54" s="207"/>
      <c r="M54" s="207"/>
      <c r="N54" s="207"/>
      <c r="O54" s="207"/>
      <c r="P54" s="207"/>
      <c r="Q54" s="207"/>
      <c r="R54" s="207"/>
      <c r="S54" s="106">
        <f t="shared" si="1"/>
        <v>0</v>
      </c>
      <c r="T54" s="144" t="b">
        <f t="shared" si="2"/>
        <v>0</v>
      </c>
      <c r="U54" s="144">
        <f t="shared" si="3"/>
        <v>0</v>
      </c>
      <c r="V54" s="202"/>
      <c r="W54" s="202"/>
      <c r="X54" s="106">
        <f t="shared" si="7"/>
        <v>0</v>
      </c>
      <c r="Y54" s="144" t="b">
        <f t="shared" si="8"/>
        <v>0</v>
      </c>
      <c r="Z54" s="144">
        <f t="shared" si="4"/>
        <v>0</v>
      </c>
      <c r="AA54" s="202"/>
      <c r="AB54" s="202"/>
      <c r="AC54" s="106">
        <f t="shared" si="9"/>
        <v>0</v>
      </c>
      <c r="AD54" s="144" t="b">
        <f t="shared" si="10"/>
        <v>0</v>
      </c>
      <c r="AE54" s="144">
        <f t="shared" si="5"/>
        <v>0</v>
      </c>
      <c r="AF54" s="107">
        <f t="shared" si="11"/>
        <v>0</v>
      </c>
      <c r="AG54" s="206"/>
      <c r="AH54" s="206"/>
      <c r="AI54" s="206"/>
      <c r="AJ54" s="202"/>
      <c r="AK54" s="202"/>
      <c r="AL54" s="202"/>
      <c r="AM54" s="106">
        <f t="shared" si="12"/>
        <v>0</v>
      </c>
      <c r="AN54" s="107" t="b">
        <f t="shared" si="13"/>
        <v>0</v>
      </c>
      <c r="AO54" s="107">
        <f t="shared" si="14"/>
        <v>0</v>
      </c>
      <c r="AP54" s="107">
        <f t="shared" si="15"/>
        <v>0</v>
      </c>
      <c r="AQ54" s="107" t="b">
        <f t="shared" si="17"/>
        <v>0</v>
      </c>
      <c r="AR54" s="219" t="b">
        <f t="shared" si="16"/>
        <v>0</v>
      </c>
    </row>
    <row r="55" spans="1:44" ht="15" customHeight="1" x14ac:dyDescent="0.2">
      <c r="A55" s="184">
        <v>38</v>
      </c>
      <c r="B55" s="223"/>
      <c r="C55" s="203"/>
      <c r="D55" s="207"/>
      <c r="E55" s="215"/>
      <c r="F55" s="215"/>
      <c r="G55" s="221"/>
      <c r="H55" s="224"/>
      <c r="I55" s="203"/>
      <c r="J55" s="200"/>
      <c r="K55" s="203"/>
      <c r="L55" s="207"/>
      <c r="M55" s="207"/>
      <c r="N55" s="207"/>
      <c r="O55" s="207"/>
      <c r="P55" s="207"/>
      <c r="Q55" s="207"/>
      <c r="R55" s="207"/>
      <c r="S55" s="106">
        <f t="shared" si="1"/>
        <v>0</v>
      </c>
      <c r="T55" s="144" t="b">
        <f t="shared" si="2"/>
        <v>0</v>
      </c>
      <c r="U55" s="144">
        <f t="shared" si="3"/>
        <v>0</v>
      </c>
      <c r="V55" s="202"/>
      <c r="W55" s="202"/>
      <c r="X55" s="106">
        <f t="shared" si="7"/>
        <v>0</v>
      </c>
      <c r="Y55" s="144" t="b">
        <f t="shared" si="8"/>
        <v>0</v>
      </c>
      <c r="Z55" s="144">
        <f t="shared" si="4"/>
        <v>0</v>
      </c>
      <c r="AA55" s="202"/>
      <c r="AB55" s="202"/>
      <c r="AC55" s="106">
        <f t="shared" si="9"/>
        <v>0</v>
      </c>
      <c r="AD55" s="144" t="b">
        <f t="shared" si="10"/>
        <v>0</v>
      </c>
      <c r="AE55" s="144">
        <f t="shared" si="5"/>
        <v>0</v>
      </c>
      <c r="AF55" s="107">
        <f t="shared" si="11"/>
        <v>0</v>
      </c>
      <c r="AG55" s="206"/>
      <c r="AH55" s="206"/>
      <c r="AI55" s="206"/>
      <c r="AJ55" s="202"/>
      <c r="AK55" s="202"/>
      <c r="AL55" s="202"/>
      <c r="AM55" s="106">
        <f t="shared" si="12"/>
        <v>0</v>
      </c>
      <c r="AN55" s="107" t="b">
        <f t="shared" si="13"/>
        <v>0</v>
      </c>
      <c r="AO55" s="107">
        <f t="shared" si="14"/>
        <v>0</v>
      </c>
      <c r="AP55" s="107">
        <f t="shared" si="15"/>
        <v>0</v>
      </c>
      <c r="AQ55" s="107" t="b">
        <f t="shared" si="17"/>
        <v>0</v>
      </c>
      <c r="AR55" s="219" t="b">
        <f t="shared" si="16"/>
        <v>0</v>
      </c>
    </row>
    <row r="56" spans="1:44" ht="15" customHeight="1" x14ac:dyDescent="0.2">
      <c r="A56" s="184">
        <v>39</v>
      </c>
      <c r="B56" s="223"/>
      <c r="C56" s="203"/>
      <c r="D56" s="207"/>
      <c r="E56" s="215"/>
      <c r="F56" s="215"/>
      <c r="G56" s="221"/>
      <c r="H56" s="224"/>
      <c r="I56" s="203"/>
      <c r="J56" s="200"/>
      <c r="K56" s="203"/>
      <c r="L56" s="207"/>
      <c r="M56" s="207"/>
      <c r="N56" s="207"/>
      <c r="O56" s="207"/>
      <c r="P56" s="207"/>
      <c r="Q56" s="207"/>
      <c r="R56" s="207"/>
      <c r="S56" s="106">
        <f t="shared" si="1"/>
        <v>0</v>
      </c>
      <c r="T56" s="144" t="b">
        <f t="shared" si="2"/>
        <v>0</v>
      </c>
      <c r="U56" s="144">
        <f t="shared" si="3"/>
        <v>0</v>
      </c>
      <c r="V56" s="202"/>
      <c r="W56" s="202"/>
      <c r="X56" s="106">
        <f t="shared" si="7"/>
        <v>0</v>
      </c>
      <c r="Y56" s="144" t="b">
        <f t="shared" si="8"/>
        <v>0</v>
      </c>
      <c r="Z56" s="144">
        <f t="shared" si="4"/>
        <v>0</v>
      </c>
      <c r="AA56" s="202"/>
      <c r="AB56" s="202"/>
      <c r="AC56" s="106">
        <f t="shared" si="9"/>
        <v>0</v>
      </c>
      <c r="AD56" s="144" t="b">
        <f t="shared" si="10"/>
        <v>0</v>
      </c>
      <c r="AE56" s="144">
        <f t="shared" si="5"/>
        <v>0</v>
      </c>
      <c r="AF56" s="107">
        <f t="shared" si="11"/>
        <v>0</v>
      </c>
      <c r="AG56" s="206"/>
      <c r="AH56" s="206"/>
      <c r="AI56" s="206"/>
      <c r="AJ56" s="202"/>
      <c r="AK56" s="202"/>
      <c r="AL56" s="202"/>
      <c r="AM56" s="106">
        <f t="shared" si="12"/>
        <v>0</v>
      </c>
      <c r="AN56" s="107" t="b">
        <f t="shared" si="13"/>
        <v>0</v>
      </c>
      <c r="AO56" s="107">
        <f t="shared" si="14"/>
        <v>0</v>
      </c>
      <c r="AP56" s="107">
        <f t="shared" si="15"/>
        <v>0</v>
      </c>
      <c r="AQ56" s="107" t="b">
        <f t="shared" si="17"/>
        <v>0</v>
      </c>
      <c r="AR56" s="219" t="b">
        <f t="shared" si="16"/>
        <v>0</v>
      </c>
    </row>
    <row r="57" spans="1:44" ht="15" customHeight="1" x14ac:dyDescent="0.2">
      <c r="A57" s="184">
        <v>40</v>
      </c>
      <c r="B57" s="223"/>
      <c r="C57" s="227"/>
      <c r="D57" s="207"/>
      <c r="E57" s="215"/>
      <c r="F57" s="215"/>
      <c r="G57" s="222"/>
      <c r="H57" s="224"/>
      <c r="I57" s="205"/>
      <c r="J57" s="200"/>
      <c r="K57" s="203"/>
      <c r="L57" s="207"/>
      <c r="M57" s="207"/>
      <c r="N57" s="207"/>
      <c r="O57" s="207"/>
      <c r="P57" s="207"/>
      <c r="Q57" s="207"/>
      <c r="R57" s="207"/>
      <c r="S57" s="106">
        <f t="shared" si="1"/>
        <v>0</v>
      </c>
      <c r="T57" s="144" t="b">
        <f t="shared" si="2"/>
        <v>0</v>
      </c>
      <c r="U57" s="144">
        <f t="shared" si="3"/>
        <v>0</v>
      </c>
      <c r="V57" s="202"/>
      <c r="W57" s="202"/>
      <c r="X57" s="106">
        <f t="shared" si="7"/>
        <v>0</v>
      </c>
      <c r="Y57" s="144" t="b">
        <f t="shared" si="8"/>
        <v>0</v>
      </c>
      <c r="Z57" s="144">
        <f t="shared" si="4"/>
        <v>0</v>
      </c>
      <c r="AA57" s="202"/>
      <c r="AB57" s="202"/>
      <c r="AC57" s="106">
        <f t="shared" si="9"/>
        <v>0</v>
      </c>
      <c r="AD57" s="144" t="b">
        <f t="shared" si="10"/>
        <v>0</v>
      </c>
      <c r="AE57" s="144">
        <f t="shared" si="5"/>
        <v>0</v>
      </c>
      <c r="AF57" s="107">
        <f t="shared" si="11"/>
        <v>0</v>
      </c>
      <c r="AG57" s="202"/>
      <c r="AH57" s="202"/>
      <c r="AI57" s="202"/>
      <c r="AJ57" s="202"/>
      <c r="AK57" s="202"/>
      <c r="AL57" s="202"/>
      <c r="AM57" s="106">
        <f t="shared" si="12"/>
        <v>0</v>
      </c>
      <c r="AN57" s="107" t="b">
        <f t="shared" si="13"/>
        <v>0</v>
      </c>
      <c r="AO57" s="107">
        <f t="shared" si="14"/>
        <v>0</v>
      </c>
      <c r="AP57" s="107">
        <f t="shared" si="15"/>
        <v>0</v>
      </c>
      <c r="AQ57" s="107" t="b">
        <f t="shared" si="17"/>
        <v>0</v>
      </c>
      <c r="AR57" s="219" t="b">
        <f t="shared" si="16"/>
        <v>0</v>
      </c>
    </row>
    <row r="58" spans="1:44" ht="15" customHeight="1" x14ac:dyDescent="0.2">
      <c r="A58" s="184">
        <v>41</v>
      </c>
      <c r="B58" s="223"/>
      <c r="C58" s="203"/>
      <c r="D58" s="207"/>
      <c r="E58" s="215"/>
      <c r="F58" s="215"/>
      <c r="G58" s="221"/>
      <c r="H58" s="224"/>
      <c r="I58" s="203"/>
      <c r="J58" s="196"/>
      <c r="K58" s="203"/>
      <c r="L58" s="207"/>
      <c r="M58" s="207"/>
      <c r="N58" s="207"/>
      <c r="O58" s="207"/>
      <c r="P58" s="207"/>
      <c r="Q58" s="207"/>
      <c r="R58" s="207"/>
      <c r="S58" s="106">
        <f t="shared" si="1"/>
        <v>0</v>
      </c>
      <c r="T58" s="144" t="b">
        <f t="shared" si="2"/>
        <v>0</v>
      </c>
      <c r="U58" s="144">
        <f t="shared" si="3"/>
        <v>0</v>
      </c>
      <c r="V58" s="202"/>
      <c r="W58" s="202"/>
      <c r="X58" s="106">
        <f t="shared" si="7"/>
        <v>0</v>
      </c>
      <c r="Y58" s="144" t="b">
        <f t="shared" si="8"/>
        <v>0</v>
      </c>
      <c r="Z58" s="144">
        <f t="shared" si="4"/>
        <v>0</v>
      </c>
      <c r="AA58" s="202"/>
      <c r="AB58" s="202"/>
      <c r="AC58" s="106">
        <f t="shared" si="9"/>
        <v>0</v>
      </c>
      <c r="AD58" s="144" t="b">
        <f t="shared" si="10"/>
        <v>0</v>
      </c>
      <c r="AE58" s="144">
        <f t="shared" si="5"/>
        <v>0</v>
      </c>
      <c r="AF58" s="107">
        <f t="shared" si="11"/>
        <v>0</v>
      </c>
      <c r="AG58" s="202"/>
      <c r="AH58" s="206"/>
      <c r="AI58" s="206"/>
      <c r="AJ58" s="202"/>
      <c r="AK58" s="202"/>
      <c r="AL58" s="202"/>
      <c r="AM58" s="106">
        <f t="shared" si="12"/>
        <v>0</v>
      </c>
      <c r="AN58" s="107" t="b">
        <f t="shared" si="13"/>
        <v>0</v>
      </c>
      <c r="AO58" s="107">
        <f t="shared" si="14"/>
        <v>0</v>
      </c>
      <c r="AP58" s="107">
        <f t="shared" si="15"/>
        <v>0</v>
      </c>
      <c r="AQ58" s="107" t="b">
        <f t="shared" si="17"/>
        <v>0</v>
      </c>
      <c r="AR58" s="219" t="b">
        <f t="shared" si="16"/>
        <v>0</v>
      </c>
    </row>
    <row r="59" spans="1:44" ht="15" customHeight="1" x14ac:dyDescent="0.2">
      <c r="A59" s="184">
        <v>42</v>
      </c>
      <c r="B59" s="223"/>
      <c r="C59" s="203"/>
      <c r="D59" s="203"/>
      <c r="E59" s="215"/>
      <c r="F59" s="215"/>
      <c r="G59" s="221"/>
      <c r="H59" s="224"/>
      <c r="I59" s="203"/>
      <c r="J59" s="196"/>
      <c r="K59" s="203"/>
      <c r="L59" s="207"/>
      <c r="M59" s="207"/>
      <c r="N59" s="207"/>
      <c r="O59" s="207"/>
      <c r="P59" s="207"/>
      <c r="Q59" s="207"/>
      <c r="R59" s="207"/>
      <c r="S59" s="106">
        <f t="shared" ref="S59:S67" si="18">SUM(O59:R59)</f>
        <v>0</v>
      </c>
      <c r="T59" s="144" t="b">
        <f t="shared" ref="T59:T67" si="19">IF(S59&gt;0,AVERAGE(O59:R59))</f>
        <v>0</v>
      </c>
      <c r="U59" s="144">
        <f t="shared" ref="U59:U67" si="20">(T59*L59)/100</f>
        <v>0</v>
      </c>
      <c r="V59" s="202"/>
      <c r="W59" s="202"/>
      <c r="X59" s="106">
        <f t="shared" si="7"/>
        <v>0</v>
      </c>
      <c r="Y59" s="144" t="b">
        <f t="shared" si="8"/>
        <v>0</v>
      </c>
      <c r="Z59" s="144">
        <f t="shared" ref="Z59:Z67" si="21">(Y59*M59)/100</f>
        <v>0</v>
      </c>
      <c r="AA59" s="202"/>
      <c r="AB59" s="202"/>
      <c r="AC59" s="106">
        <f t="shared" si="9"/>
        <v>0</v>
      </c>
      <c r="AD59" s="144" t="b">
        <f t="shared" si="10"/>
        <v>0</v>
      </c>
      <c r="AE59" s="144">
        <f t="shared" ref="AE59:AE67" si="22">(AD59*N59)/100</f>
        <v>0</v>
      </c>
      <c r="AF59" s="107">
        <f t="shared" si="11"/>
        <v>0</v>
      </c>
      <c r="AG59" s="206"/>
      <c r="AH59" s="206"/>
      <c r="AI59" s="206"/>
      <c r="AJ59" s="202"/>
      <c r="AK59" s="202"/>
      <c r="AL59" s="202"/>
      <c r="AM59" s="106">
        <f t="shared" si="12"/>
        <v>0</v>
      </c>
      <c r="AN59" s="107" t="b">
        <f t="shared" si="13"/>
        <v>0</v>
      </c>
      <c r="AO59" s="107">
        <f t="shared" si="14"/>
        <v>0</v>
      </c>
      <c r="AP59" s="107">
        <f t="shared" si="15"/>
        <v>0</v>
      </c>
      <c r="AQ59" s="107" t="b">
        <f t="shared" si="17"/>
        <v>0</v>
      </c>
      <c r="AR59" s="219" t="b">
        <f t="shared" si="16"/>
        <v>0</v>
      </c>
    </row>
    <row r="60" spans="1:44" ht="15" customHeight="1" x14ac:dyDescent="0.2">
      <c r="A60" s="184">
        <v>43</v>
      </c>
      <c r="B60" s="223"/>
      <c r="C60" s="203"/>
      <c r="D60" s="203"/>
      <c r="E60" s="215"/>
      <c r="F60" s="215"/>
      <c r="G60" s="221"/>
      <c r="H60" s="224"/>
      <c r="I60" s="203"/>
      <c r="J60" s="197"/>
      <c r="K60" s="203"/>
      <c r="L60" s="207"/>
      <c r="M60" s="207"/>
      <c r="N60" s="207"/>
      <c r="O60" s="207"/>
      <c r="P60" s="207"/>
      <c r="Q60" s="207"/>
      <c r="R60" s="207"/>
      <c r="S60" s="106">
        <f t="shared" si="18"/>
        <v>0</v>
      </c>
      <c r="T60" s="144" t="b">
        <f t="shared" si="19"/>
        <v>0</v>
      </c>
      <c r="U60" s="144">
        <f t="shared" si="20"/>
        <v>0</v>
      </c>
      <c r="V60" s="202"/>
      <c r="W60" s="202"/>
      <c r="X60" s="106">
        <f t="shared" si="7"/>
        <v>0</v>
      </c>
      <c r="Y60" s="144" t="b">
        <f t="shared" si="8"/>
        <v>0</v>
      </c>
      <c r="Z60" s="144">
        <f t="shared" si="21"/>
        <v>0</v>
      </c>
      <c r="AA60" s="202"/>
      <c r="AB60" s="202"/>
      <c r="AC60" s="106">
        <f t="shared" si="9"/>
        <v>0</v>
      </c>
      <c r="AD60" s="144" t="b">
        <f t="shared" si="10"/>
        <v>0</v>
      </c>
      <c r="AE60" s="144">
        <f t="shared" si="22"/>
        <v>0</v>
      </c>
      <c r="AF60" s="107">
        <f t="shared" si="11"/>
        <v>0</v>
      </c>
      <c r="AG60" s="206"/>
      <c r="AH60" s="206"/>
      <c r="AI60" s="206"/>
      <c r="AJ60" s="202"/>
      <c r="AK60" s="202"/>
      <c r="AL60" s="202"/>
      <c r="AM60" s="106">
        <f t="shared" si="12"/>
        <v>0</v>
      </c>
      <c r="AN60" s="107" t="b">
        <f t="shared" si="13"/>
        <v>0</v>
      </c>
      <c r="AO60" s="107">
        <f t="shared" si="14"/>
        <v>0</v>
      </c>
      <c r="AP60" s="107">
        <f t="shared" si="15"/>
        <v>0</v>
      </c>
      <c r="AQ60" s="107" t="b">
        <f t="shared" si="17"/>
        <v>0</v>
      </c>
      <c r="AR60" s="219" t="b">
        <f t="shared" si="16"/>
        <v>0</v>
      </c>
    </row>
    <row r="61" spans="1:44" ht="15" customHeight="1" x14ac:dyDescent="0.2">
      <c r="A61" s="184">
        <v>44</v>
      </c>
      <c r="B61" s="223"/>
      <c r="C61" s="203"/>
      <c r="D61" s="203"/>
      <c r="E61" s="215"/>
      <c r="F61" s="215"/>
      <c r="G61" s="221"/>
      <c r="H61" s="224"/>
      <c r="I61" s="203"/>
      <c r="J61" s="196"/>
      <c r="K61" s="203"/>
      <c r="L61" s="207"/>
      <c r="M61" s="207"/>
      <c r="N61" s="207"/>
      <c r="O61" s="207"/>
      <c r="P61" s="207"/>
      <c r="Q61" s="207"/>
      <c r="R61" s="207"/>
      <c r="S61" s="106">
        <f t="shared" si="18"/>
        <v>0</v>
      </c>
      <c r="T61" s="144" t="b">
        <f t="shared" si="19"/>
        <v>0</v>
      </c>
      <c r="U61" s="144">
        <f t="shared" si="20"/>
        <v>0</v>
      </c>
      <c r="V61" s="202"/>
      <c r="W61" s="202"/>
      <c r="X61" s="106">
        <f t="shared" si="7"/>
        <v>0</v>
      </c>
      <c r="Y61" s="144" t="b">
        <f t="shared" si="8"/>
        <v>0</v>
      </c>
      <c r="Z61" s="144">
        <f t="shared" si="21"/>
        <v>0</v>
      </c>
      <c r="AA61" s="202"/>
      <c r="AB61" s="202"/>
      <c r="AC61" s="106">
        <f t="shared" si="9"/>
        <v>0</v>
      </c>
      <c r="AD61" s="144" t="b">
        <f t="shared" si="10"/>
        <v>0</v>
      </c>
      <c r="AE61" s="144">
        <f t="shared" si="22"/>
        <v>0</v>
      </c>
      <c r="AF61" s="107">
        <f t="shared" si="11"/>
        <v>0</v>
      </c>
      <c r="AG61" s="206"/>
      <c r="AH61" s="206"/>
      <c r="AI61" s="206"/>
      <c r="AJ61" s="202"/>
      <c r="AK61" s="202"/>
      <c r="AL61" s="202"/>
      <c r="AM61" s="106">
        <f t="shared" si="12"/>
        <v>0</v>
      </c>
      <c r="AN61" s="107" t="b">
        <f t="shared" si="13"/>
        <v>0</v>
      </c>
      <c r="AO61" s="107">
        <f t="shared" si="14"/>
        <v>0</v>
      </c>
      <c r="AP61" s="107">
        <f t="shared" si="15"/>
        <v>0</v>
      </c>
      <c r="AQ61" s="107" t="b">
        <f t="shared" si="17"/>
        <v>0</v>
      </c>
      <c r="AR61" s="219" t="b">
        <f t="shared" si="16"/>
        <v>0</v>
      </c>
    </row>
    <row r="62" spans="1:44" ht="15" customHeight="1" x14ac:dyDescent="0.2">
      <c r="A62" s="184">
        <v>45</v>
      </c>
      <c r="B62" s="223"/>
      <c r="C62" s="203"/>
      <c r="D62" s="207"/>
      <c r="E62" s="215"/>
      <c r="F62" s="215"/>
      <c r="G62" s="221"/>
      <c r="H62" s="224"/>
      <c r="I62" s="203"/>
      <c r="J62" s="196"/>
      <c r="K62" s="203"/>
      <c r="L62" s="207"/>
      <c r="M62" s="207"/>
      <c r="N62" s="207"/>
      <c r="O62" s="207"/>
      <c r="P62" s="207"/>
      <c r="Q62" s="207"/>
      <c r="R62" s="207"/>
      <c r="S62" s="106">
        <f t="shared" si="18"/>
        <v>0</v>
      </c>
      <c r="T62" s="144" t="b">
        <f t="shared" si="19"/>
        <v>0</v>
      </c>
      <c r="U62" s="144">
        <f t="shared" si="20"/>
        <v>0</v>
      </c>
      <c r="V62" s="202"/>
      <c r="W62" s="202"/>
      <c r="X62" s="106">
        <f t="shared" si="7"/>
        <v>0</v>
      </c>
      <c r="Y62" s="144" t="b">
        <f t="shared" si="8"/>
        <v>0</v>
      </c>
      <c r="Z62" s="144">
        <f t="shared" si="21"/>
        <v>0</v>
      </c>
      <c r="AA62" s="202"/>
      <c r="AB62" s="202"/>
      <c r="AC62" s="106">
        <f t="shared" si="9"/>
        <v>0</v>
      </c>
      <c r="AD62" s="144" t="b">
        <f t="shared" si="10"/>
        <v>0</v>
      </c>
      <c r="AE62" s="144">
        <f t="shared" si="22"/>
        <v>0</v>
      </c>
      <c r="AF62" s="107">
        <f t="shared" si="11"/>
        <v>0</v>
      </c>
      <c r="AG62" s="206"/>
      <c r="AH62" s="206"/>
      <c r="AI62" s="206"/>
      <c r="AJ62" s="202"/>
      <c r="AK62" s="202"/>
      <c r="AL62" s="202"/>
      <c r="AM62" s="106">
        <f t="shared" si="12"/>
        <v>0</v>
      </c>
      <c r="AN62" s="107" t="b">
        <f t="shared" si="13"/>
        <v>0</v>
      </c>
      <c r="AO62" s="107">
        <f t="shared" si="14"/>
        <v>0</v>
      </c>
      <c r="AP62" s="107">
        <f t="shared" si="15"/>
        <v>0</v>
      </c>
      <c r="AQ62" s="107" t="b">
        <f t="shared" si="17"/>
        <v>0</v>
      </c>
      <c r="AR62" s="219" t="b">
        <f t="shared" si="16"/>
        <v>0</v>
      </c>
    </row>
    <row r="63" spans="1:44" ht="15" customHeight="1" x14ac:dyDescent="0.2">
      <c r="A63" s="184">
        <v>46</v>
      </c>
      <c r="B63" s="223"/>
      <c r="C63" s="203"/>
      <c r="D63" s="207"/>
      <c r="E63" s="215"/>
      <c r="F63" s="215"/>
      <c r="G63" s="221"/>
      <c r="H63" s="224"/>
      <c r="I63" s="203"/>
      <c r="J63" s="196"/>
      <c r="K63" s="203"/>
      <c r="L63" s="207"/>
      <c r="M63" s="207"/>
      <c r="N63" s="207"/>
      <c r="O63" s="207"/>
      <c r="P63" s="207"/>
      <c r="Q63" s="207"/>
      <c r="R63" s="207"/>
      <c r="S63" s="106">
        <f t="shared" si="18"/>
        <v>0</v>
      </c>
      <c r="T63" s="144" t="b">
        <f t="shared" si="19"/>
        <v>0</v>
      </c>
      <c r="U63" s="144">
        <f t="shared" si="20"/>
        <v>0</v>
      </c>
      <c r="V63" s="202"/>
      <c r="W63" s="202"/>
      <c r="X63" s="106">
        <f t="shared" si="7"/>
        <v>0</v>
      </c>
      <c r="Y63" s="144" t="b">
        <f t="shared" si="8"/>
        <v>0</v>
      </c>
      <c r="Z63" s="144">
        <f t="shared" si="21"/>
        <v>0</v>
      </c>
      <c r="AA63" s="202"/>
      <c r="AB63" s="202"/>
      <c r="AC63" s="106">
        <f t="shared" si="9"/>
        <v>0</v>
      </c>
      <c r="AD63" s="144" t="b">
        <f t="shared" si="10"/>
        <v>0</v>
      </c>
      <c r="AE63" s="144">
        <f t="shared" si="22"/>
        <v>0</v>
      </c>
      <c r="AF63" s="107">
        <f t="shared" si="11"/>
        <v>0</v>
      </c>
      <c r="AG63" s="206"/>
      <c r="AH63" s="206"/>
      <c r="AI63" s="206"/>
      <c r="AJ63" s="202"/>
      <c r="AK63" s="202"/>
      <c r="AL63" s="202"/>
      <c r="AM63" s="106">
        <f t="shared" si="12"/>
        <v>0</v>
      </c>
      <c r="AN63" s="107" t="b">
        <f t="shared" si="13"/>
        <v>0</v>
      </c>
      <c r="AO63" s="107">
        <f t="shared" si="14"/>
        <v>0</v>
      </c>
      <c r="AP63" s="107">
        <f t="shared" si="15"/>
        <v>0</v>
      </c>
      <c r="AQ63" s="107" t="b">
        <f t="shared" si="17"/>
        <v>0</v>
      </c>
      <c r="AR63" s="219" t="b">
        <f t="shared" si="16"/>
        <v>0</v>
      </c>
    </row>
    <row r="64" spans="1:44" ht="15" customHeight="1" x14ac:dyDescent="0.2">
      <c r="A64" s="184">
        <v>47</v>
      </c>
      <c r="B64" s="223"/>
      <c r="C64" s="203"/>
      <c r="D64" s="207"/>
      <c r="E64" s="215"/>
      <c r="F64" s="215"/>
      <c r="G64" s="221"/>
      <c r="H64" s="224"/>
      <c r="I64" s="203"/>
      <c r="J64" s="196"/>
      <c r="K64" s="203"/>
      <c r="L64" s="207"/>
      <c r="M64" s="207"/>
      <c r="N64" s="207"/>
      <c r="O64" s="207"/>
      <c r="P64" s="207"/>
      <c r="Q64" s="207"/>
      <c r="R64" s="207"/>
      <c r="S64" s="106">
        <f t="shared" si="18"/>
        <v>0</v>
      </c>
      <c r="T64" s="144" t="b">
        <f t="shared" si="19"/>
        <v>0</v>
      </c>
      <c r="U64" s="144">
        <f t="shared" si="20"/>
        <v>0</v>
      </c>
      <c r="V64" s="202"/>
      <c r="W64" s="202"/>
      <c r="X64" s="106">
        <f t="shared" si="7"/>
        <v>0</v>
      </c>
      <c r="Y64" s="144" t="b">
        <f t="shared" si="8"/>
        <v>0</v>
      </c>
      <c r="Z64" s="144">
        <f t="shared" si="21"/>
        <v>0</v>
      </c>
      <c r="AA64" s="202"/>
      <c r="AB64" s="202"/>
      <c r="AC64" s="106">
        <f t="shared" si="9"/>
        <v>0</v>
      </c>
      <c r="AD64" s="144" t="b">
        <f t="shared" si="10"/>
        <v>0</v>
      </c>
      <c r="AE64" s="144">
        <f t="shared" si="22"/>
        <v>0</v>
      </c>
      <c r="AF64" s="107">
        <f t="shared" si="11"/>
        <v>0</v>
      </c>
      <c r="AG64" s="206"/>
      <c r="AH64" s="206"/>
      <c r="AI64" s="206"/>
      <c r="AJ64" s="202"/>
      <c r="AK64" s="202"/>
      <c r="AL64" s="202"/>
      <c r="AM64" s="106">
        <f t="shared" si="12"/>
        <v>0</v>
      </c>
      <c r="AN64" s="107" t="b">
        <f t="shared" si="13"/>
        <v>0</v>
      </c>
      <c r="AO64" s="107">
        <f t="shared" si="14"/>
        <v>0</v>
      </c>
      <c r="AP64" s="107">
        <f t="shared" si="15"/>
        <v>0</v>
      </c>
      <c r="AQ64" s="107" t="b">
        <f t="shared" si="17"/>
        <v>0</v>
      </c>
      <c r="AR64" s="219" t="b">
        <f t="shared" si="16"/>
        <v>0</v>
      </c>
    </row>
    <row r="65" spans="1:44" ht="15" customHeight="1" x14ac:dyDescent="0.2">
      <c r="A65" s="184">
        <v>48</v>
      </c>
      <c r="B65" s="223"/>
      <c r="C65" s="203"/>
      <c r="D65" s="207"/>
      <c r="E65" s="215"/>
      <c r="F65" s="215"/>
      <c r="G65" s="221"/>
      <c r="H65" s="224"/>
      <c r="I65" s="203"/>
      <c r="J65" s="196"/>
      <c r="K65" s="203"/>
      <c r="L65" s="207"/>
      <c r="M65" s="207"/>
      <c r="N65" s="207"/>
      <c r="O65" s="207"/>
      <c r="P65" s="207"/>
      <c r="Q65" s="207"/>
      <c r="R65" s="207"/>
      <c r="S65" s="106">
        <f t="shared" si="18"/>
        <v>0</v>
      </c>
      <c r="T65" s="144" t="b">
        <f t="shared" si="19"/>
        <v>0</v>
      </c>
      <c r="U65" s="144">
        <f t="shared" si="20"/>
        <v>0</v>
      </c>
      <c r="V65" s="202"/>
      <c r="W65" s="202"/>
      <c r="X65" s="106">
        <f t="shared" si="7"/>
        <v>0</v>
      </c>
      <c r="Y65" s="144" t="b">
        <f t="shared" si="8"/>
        <v>0</v>
      </c>
      <c r="Z65" s="144">
        <f t="shared" si="21"/>
        <v>0</v>
      </c>
      <c r="AA65" s="202"/>
      <c r="AB65" s="202"/>
      <c r="AC65" s="106">
        <f t="shared" si="9"/>
        <v>0</v>
      </c>
      <c r="AD65" s="144" t="b">
        <f t="shared" si="10"/>
        <v>0</v>
      </c>
      <c r="AE65" s="144">
        <f t="shared" si="22"/>
        <v>0</v>
      </c>
      <c r="AF65" s="107">
        <f t="shared" si="11"/>
        <v>0</v>
      </c>
      <c r="AG65" s="206"/>
      <c r="AH65" s="206"/>
      <c r="AI65" s="206"/>
      <c r="AJ65" s="202"/>
      <c r="AK65" s="202"/>
      <c r="AL65" s="202"/>
      <c r="AM65" s="106">
        <f t="shared" si="12"/>
        <v>0</v>
      </c>
      <c r="AN65" s="107" t="b">
        <f t="shared" si="13"/>
        <v>0</v>
      </c>
      <c r="AO65" s="107">
        <f t="shared" si="14"/>
        <v>0</v>
      </c>
      <c r="AP65" s="107">
        <f t="shared" si="15"/>
        <v>0</v>
      </c>
      <c r="AQ65" s="107" t="b">
        <f t="shared" si="17"/>
        <v>0</v>
      </c>
      <c r="AR65" s="219" t="b">
        <f t="shared" si="16"/>
        <v>0</v>
      </c>
    </row>
    <row r="66" spans="1:44" ht="15" customHeight="1" x14ac:dyDescent="0.2">
      <c r="A66" s="184">
        <v>49</v>
      </c>
      <c r="B66" s="223"/>
      <c r="C66" s="203"/>
      <c r="D66" s="207"/>
      <c r="E66" s="215"/>
      <c r="F66" s="215"/>
      <c r="G66" s="221"/>
      <c r="H66" s="224"/>
      <c r="I66" s="203"/>
      <c r="J66" s="196"/>
      <c r="K66" s="203"/>
      <c r="L66" s="207"/>
      <c r="M66" s="207"/>
      <c r="N66" s="207"/>
      <c r="O66" s="207"/>
      <c r="P66" s="207"/>
      <c r="Q66" s="207"/>
      <c r="R66" s="207"/>
      <c r="S66" s="106">
        <f t="shared" si="18"/>
        <v>0</v>
      </c>
      <c r="T66" s="144" t="b">
        <f t="shared" si="19"/>
        <v>0</v>
      </c>
      <c r="U66" s="144">
        <f t="shared" si="20"/>
        <v>0</v>
      </c>
      <c r="V66" s="202"/>
      <c r="W66" s="202"/>
      <c r="X66" s="106">
        <f t="shared" si="7"/>
        <v>0</v>
      </c>
      <c r="Y66" s="144" t="b">
        <f t="shared" si="8"/>
        <v>0</v>
      </c>
      <c r="Z66" s="144">
        <f t="shared" si="21"/>
        <v>0</v>
      </c>
      <c r="AA66" s="202"/>
      <c r="AB66" s="202"/>
      <c r="AC66" s="106">
        <f t="shared" si="9"/>
        <v>0</v>
      </c>
      <c r="AD66" s="144" t="b">
        <f t="shared" si="10"/>
        <v>0</v>
      </c>
      <c r="AE66" s="144">
        <f t="shared" si="22"/>
        <v>0</v>
      </c>
      <c r="AF66" s="107">
        <f t="shared" si="11"/>
        <v>0</v>
      </c>
      <c r="AG66" s="206"/>
      <c r="AH66" s="206"/>
      <c r="AI66" s="206"/>
      <c r="AJ66" s="202"/>
      <c r="AK66" s="202"/>
      <c r="AL66" s="202"/>
      <c r="AM66" s="106">
        <f t="shared" si="12"/>
        <v>0</v>
      </c>
      <c r="AN66" s="107" t="b">
        <f t="shared" si="13"/>
        <v>0</v>
      </c>
      <c r="AO66" s="107">
        <f t="shared" si="14"/>
        <v>0</v>
      </c>
      <c r="AP66" s="107">
        <f t="shared" si="15"/>
        <v>0</v>
      </c>
      <c r="AQ66" s="107" t="b">
        <f t="shared" si="17"/>
        <v>0</v>
      </c>
      <c r="AR66" s="219" t="b">
        <f t="shared" si="16"/>
        <v>0</v>
      </c>
    </row>
    <row r="67" spans="1:44" ht="15" customHeight="1" x14ac:dyDescent="0.2">
      <c r="A67" s="184">
        <v>50</v>
      </c>
      <c r="B67" s="223"/>
      <c r="C67" s="207"/>
      <c r="D67" s="207"/>
      <c r="E67" s="215"/>
      <c r="F67" s="215"/>
      <c r="G67" s="221"/>
      <c r="H67" s="224"/>
      <c r="I67" s="203"/>
      <c r="J67" s="200"/>
      <c r="K67" s="203"/>
      <c r="L67" s="207"/>
      <c r="M67" s="207"/>
      <c r="N67" s="207"/>
      <c r="O67" s="207"/>
      <c r="P67" s="207"/>
      <c r="Q67" s="207"/>
      <c r="R67" s="207"/>
      <c r="S67" s="106">
        <f t="shared" si="18"/>
        <v>0</v>
      </c>
      <c r="T67" s="144" t="b">
        <f t="shared" si="19"/>
        <v>0</v>
      </c>
      <c r="U67" s="144">
        <f t="shared" si="20"/>
        <v>0</v>
      </c>
      <c r="V67" s="202"/>
      <c r="W67" s="202"/>
      <c r="X67" s="106">
        <f t="shared" si="7"/>
        <v>0</v>
      </c>
      <c r="Y67" s="144" t="b">
        <f t="shared" si="8"/>
        <v>0</v>
      </c>
      <c r="Z67" s="144">
        <f t="shared" si="21"/>
        <v>0</v>
      </c>
      <c r="AA67" s="202"/>
      <c r="AB67" s="202"/>
      <c r="AC67" s="106">
        <f t="shared" si="9"/>
        <v>0</v>
      </c>
      <c r="AD67" s="144" t="b">
        <f t="shared" si="10"/>
        <v>0</v>
      </c>
      <c r="AE67" s="144">
        <f t="shared" si="22"/>
        <v>0</v>
      </c>
      <c r="AF67" s="107">
        <f t="shared" si="11"/>
        <v>0</v>
      </c>
      <c r="AG67" s="202"/>
      <c r="AH67" s="202"/>
      <c r="AI67" s="202"/>
      <c r="AJ67" s="202"/>
      <c r="AK67" s="202"/>
      <c r="AL67" s="202"/>
      <c r="AM67" s="106">
        <f t="shared" si="12"/>
        <v>0</v>
      </c>
      <c r="AN67" s="107" t="b">
        <f t="shared" si="13"/>
        <v>0</v>
      </c>
      <c r="AO67" s="107">
        <f t="shared" si="14"/>
        <v>0</v>
      </c>
      <c r="AP67" s="107">
        <f t="shared" si="15"/>
        <v>0</v>
      </c>
      <c r="AQ67" s="107" t="b">
        <f t="shared" si="17"/>
        <v>0</v>
      </c>
      <c r="AR67" s="219" t="b">
        <f t="shared" si="16"/>
        <v>0</v>
      </c>
    </row>
    <row r="68" spans="1:44" ht="15" customHeight="1" x14ac:dyDescent="0.2"/>
    <row r="69" spans="1:44" ht="15" customHeight="1" x14ac:dyDescent="0.2"/>
    <row r="70" spans="1:44" ht="15" customHeight="1" x14ac:dyDescent="0.2"/>
    <row r="71" spans="1:44" ht="15" customHeight="1" x14ac:dyDescent="0.2"/>
    <row r="72" spans="1:44" ht="15" customHeight="1" x14ac:dyDescent="0.2"/>
    <row r="73" spans="1:44" ht="15" customHeight="1" x14ac:dyDescent="0.2"/>
    <row r="74" spans="1:44" ht="15" customHeight="1" x14ac:dyDescent="0.2"/>
    <row r="75" spans="1:44" ht="15" customHeight="1" x14ac:dyDescent="0.2"/>
    <row r="76" spans="1:44" ht="15" customHeight="1" x14ac:dyDescent="0.2"/>
    <row r="77" spans="1:44" ht="15" customHeight="1" x14ac:dyDescent="0.2"/>
    <row r="78" spans="1:44" ht="15" customHeight="1" x14ac:dyDescent="0.2"/>
    <row r="79" spans="1:44" ht="15" customHeight="1" x14ac:dyDescent="0.2"/>
    <row r="80" spans="1:44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  <row r="4015" ht="15" customHeight="1" x14ac:dyDescent="0.2"/>
    <row r="4016" ht="15" customHeight="1" x14ac:dyDescent="0.2"/>
    <row r="4017" ht="15" customHeight="1" x14ac:dyDescent="0.2"/>
    <row r="4018" ht="15" customHeight="1" x14ac:dyDescent="0.2"/>
    <row r="4019" ht="15" customHeight="1" x14ac:dyDescent="0.2"/>
  </sheetData>
  <autoFilter ref="B16:C67" xr:uid="{3425CACF-7221-41CA-AEF2-C6EDCF61ED8D}"/>
  <mergeCells count="11">
    <mergeCell ref="AJ16:AO16"/>
    <mergeCell ref="B13:I13"/>
    <mergeCell ref="B14:I14"/>
    <mergeCell ref="AQ16:AR16"/>
    <mergeCell ref="B16:B17"/>
    <mergeCell ref="C16:C17"/>
    <mergeCell ref="A16:A17"/>
    <mergeCell ref="O16:AF16"/>
    <mergeCell ref="D16:K16"/>
    <mergeCell ref="L16:N16"/>
    <mergeCell ref="AG16:AI16"/>
  </mergeCells>
  <phoneticPr fontId="1" type="noConversion"/>
  <conditionalFormatting sqref="A1:AJ12 AK1:AO15 AK17:AO17 AM18:AO67 A18:B67 S18:U67 AC18:AF67 X18:Z67 A68:XFD65536 A13:B14 J13:AJ14 AP1:IV67 A15:AJ17">
    <cfRule type="expression" priority="1221" stopIfTrue="1">
      <formula>largo</formula>
    </cfRule>
    <cfRule type="cellIs" dxfId="6" priority="1222" stopIfTrue="1" operator="equal">
      <formula>FALSE</formula>
    </cfRule>
  </conditionalFormatting>
  <dataValidations xWindow="415" yWindow="382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9:AL67 AA18:AB67 V18:W67 O18:R67" xr:uid="{2C248388-FBAB-49EE-96C3-665CB87458E5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8:AL18" xr:uid="{A9EF4A1E-596F-4489-A53F-83C3D2E71FC5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8:AI67" xr:uid="{C4A83D4C-15E4-4204-93DD-A4D564619D22}">
      <formula1>$AX$17:$AX$23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8:D67" xr:uid="{1D41FB2D-95E2-4CFF-B12B-B27404256170}">
      <formula1>$AT$17:$AT$18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8:E67" xr:uid="{9022C10B-44F0-48EA-B258-04AA8D7D0143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8:F67" xr:uid="{F3D9A964-C0C2-479B-BA40-3ACDDEDA0DA2}"/>
    <dataValidation allowBlank="1" showInputMessage="1" showErrorMessage="1" promptTitle="ESTABLECIMIENTO EDUCATIVO" prompt="Escriba el nombre del establecimiento educativo en el que labora el docente evaluado." sqref="G18:G67" xr:uid="{1DABFF5D-E2F4-4794-B1DE-06D44FBADA0C}"/>
    <dataValidation allowBlank="1" showInputMessage="1" showErrorMessage="1" promptTitle="Código DANE" prompt="Escriba el código DANE del establecimiento educativo en el que labora el docente evaluado." sqref="H18:H67" xr:uid="{11688DF1-8D48-4E29-84BA-A4176914A883}"/>
    <dataValidation type="list" allowBlank="1" showInputMessage="1" showErrorMessage="1" promptTitle="ZONA" prompt="Seleccione la zona en la que se ubica el establecimiento educativo." sqref="I18:I67" xr:uid="{0899DFB2-504F-46F8-BE50-E0D1E80E164D}">
      <formula1>$AU$17:$AU$18</formula1>
    </dataValidation>
    <dataValidation type="list" allowBlank="1" showInputMessage="1" showErrorMessage="1" promptTitle="NIVEL" prompt="Seleccione el nivel en el que enseña el docente evaluado." sqref="K18:K55 K62:K67" xr:uid="{0DFE1FA7-ADE2-4B8A-807E-B12A8E5AB60D}">
      <formula1>$AW$17:$AW$19</formula1>
    </dataValidation>
    <dataValidation allowBlank="1" showInputMessage="1" showErrorMessage="1" promptTitle="ENTIDAD TERRITORIAL CERTIFICADA" prompt="Escriba el nombre de la entidad territorial certificada." sqref="B18:B67" xr:uid="{8E807FBF-C569-4766-8BE4-0A329757E008}"/>
    <dataValidation allowBlank="1" showInputMessage="1" showErrorMessage="1" promptTitle="MUNICIPIO" prompt="Escriba el nombre del municipio en el que labora el docente evaluado." sqref="C18:C67" xr:uid="{1DF3E5CC-24EA-4A3A-A670-BF62835FD7CB}"/>
    <dataValidation type="list" allowBlank="1" showInputMessage="1" showErrorMessage="1" promptTitle="ÁREA" prompt="Seleccione el área en la que se desempeña el docente evaluado." sqref="J18:J67" xr:uid="{159FD527-B8D6-4BDC-9EEC-F61E77C48D0D}">
      <formula1>$AV$17:$AV$37</formula1>
    </dataValidation>
    <dataValidation allowBlank="1" showInputMessage="1" showErrorMessage="1" promptTitle="Ponderación áreas de gestión" prompt="RECUERDE QUE LA SUMA DE LAS PONDERACIONES DE LAS ÁREAS DE GESTIÓN SIEMPRE DEBE SER IGUAL A 70." sqref="L18:N67" xr:uid="{6B74FCFD-1A36-4EA2-B6B7-413BC8CC9ADE}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8:AN67 AD18:AD67 AE18:AE67 Y18:Z23 T18:U26 T28:U67 Y25:Z67 Y24" emptyCellReference="1"/>
    <ignoredError sqref="AR18:AR67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65A76-11FE-4F02-A000-CC16A53D48E0}">
  <sheetPr codeName="Hoja2">
    <pageSetUpPr autoPageBreaks="0"/>
  </sheetPr>
  <dimension ref="A1:BA29"/>
  <sheetViews>
    <sheetView showRowColHeaders="0" showZeros="0" tabSelected="1" topLeftCell="A13" zoomScaleNormal="100" zoomScaleSheetLayoutView="100" workbookViewId="0">
      <pane xSplit="5" ySplit="6" topLeftCell="F19" activePane="bottomRight" state="frozen"/>
      <selection activeCell="A13" sqref="A13"/>
      <selection pane="topRight" activeCell="F13" sqref="F13"/>
      <selection pane="bottomLeft" activeCell="A15" sqref="A15"/>
      <selection pane="bottomRight" activeCell="G21" sqref="G21"/>
    </sheetView>
  </sheetViews>
  <sheetFormatPr baseColWidth="10" defaultColWidth="0" defaultRowHeight="0" customHeight="1" zeroHeight="1" x14ac:dyDescent="0.2"/>
  <cols>
    <col min="1" max="1" width="8.5703125" style="150" customWidth="1"/>
    <col min="2" max="3" width="37.42578125" style="161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4" width="10.7109375" style="147" customWidth="1"/>
    <col min="15" max="16" width="13.7109375" style="106" customWidth="1"/>
    <col min="17" max="17" width="13.7109375" style="106" hidden="1" customWidth="1"/>
    <col min="18" max="21" width="13.7109375" style="106" customWidth="1"/>
    <col min="22" max="22" width="13.7109375" style="106" hidden="1" customWidth="1"/>
    <col min="23" max="26" width="13.7109375" style="106" customWidth="1"/>
    <col min="27" max="27" width="13.7109375" style="106" hidden="1" customWidth="1"/>
    <col min="28" max="31" width="13.7109375" style="106" customWidth="1"/>
    <col min="32" max="32" width="13.7109375" style="106" hidden="1" customWidth="1"/>
    <col min="33" max="34" width="13.7109375" style="106" customWidth="1"/>
    <col min="35" max="35" width="10.5703125" style="144" customWidth="1"/>
    <col min="36" max="38" width="20.7109375" style="106" customWidth="1"/>
    <col min="39" max="41" width="15.140625" style="106" customWidth="1"/>
    <col min="42" max="42" width="12.7109375" style="106" hidden="1" customWidth="1"/>
    <col min="43" max="44" width="18.7109375" style="144" customWidth="1"/>
    <col min="45" max="45" width="16.7109375" style="144" hidden="1" customWidth="1"/>
    <col min="46" max="46" width="16.7109375" style="162" customWidth="1"/>
    <col min="47" max="47" width="20" style="108" customWidth="1"/>
    <col min="48" max="48" width="0.28515625" style="178" customWidth="1"/>
    <col min="49" max="49" width="9.7109375" style="147" hidden="1" customWidth="1"/>
    <col min="50" max="50" width="5.85546875" style="147" hidden="1" customWidth="1"/>
    <col min="51" max="51" width="6.85546875" style="1" hidden="1" customWidth="1"/>
    <col min="52" max="52" width="11.140625" style="1" hidden="1" customWidth="1"/>
    <col min="53" max="53" width="19.28515625" style="147" hidden="1" customWidth="1"/>
    <col min="54" max="16384" width="0" style="147" hidden="1"/>
  </cols>
  <sheetData>
    <row r="1" spans="1:52" s="158" customFormat="1" ht="16.5" hidden="1" x14ac:dyDescent="0.2">
      <c r="A1" s="97"/>
      <c r="B1" s="157"/>
      <c r="C1" s="157"/>
      <c r="D1" s="91"/>
      <c r="E1" s="84"/>
      <c r="F1" s="85"/>
      <c r="G1" s="85"/>
      <c r="H1" s="188" t="s">
        <v>36</v>
      </c>
      <c r="I1" s="158">
        <f>COUNTIF($I$19:$I$29,"Rural")</f>
        <v>0</v>
      </c>
      <c r="J1" s="91">
        <f>COUNTIF($J$19:$J$29,"Coordinador")</f>
        <v>0</v>
      </c>
      <c r="K1" s="85" t="s">
        <v>68</v>
      </c>
      <c r="L1" s="98"/>
      <c r="M1" s="98"/>
      <c r="N1" s="98" t="s">
        <v>54</v>
      </c>
      <c r="O1" s="97">
        <f>COUNT(O19:O29)</f>
        <v>0</v>
      </c>
      <c r="P1" s="97">
        <f>COUNT(P19:P29)</f>
        <v>0</v>
      </c>
      <c r="Q1" s="97"/>
      <c r="R1" s="97">
        <f>COUNT(R19:R29)</f>
        <v>0</v>
      </c>
      <c r="S1" s="97"/>
      <c r="T1" s="97">
        <f>COUNT(T19:T29)</f>
        <v>0</v>
      </c>
      <c r="U1" s="97">
        <f>COUNT(U19:U29)</f>
        <v>0</v>
      </c>
      <c r="V1" s="97"/>
      <c r="W1" s="97">
        <f>COUNT(W19:W29)</f>
        <v>0</v>
      </c>
      <c r="X1" s="97"/>
      <c r="Y1" s="97">
        <f>COUNT(Y19:Y29)</f>
        <v>0</v>
      </c>
      <c r="Z1" s="97">
        <f>COUNT(Z19:Z29)</f>
        <v>0</v>
      </c>
      <c r="AA1" s="97"/>
      <c r="AB1" s="97">
        <f>COUNT(AB19:AB29)</f>
        <v>0</v>
      </c>
      <c r="AC1" s="97"/>
      <c r="AD1" s="97">
        <f>COUNT(AD19:AD29)</f>
        <v>0</v>
      </c>
      <c r="AE1" s="97">
        <f>COUNT(AE19:AE29)</f>
        <v>0</v>
      </c>
      <c r="AF1" s="97"/>
      <c r="AG1" s="97">
        <f>COUNT(AG19:AG29)</f>
        <v>0</v>
      </c>
      <c r="AH1" s="97" t="s">
        <v>128</v>
      </c>
      <c r="AI1" s="97">
        <f t="shared" ref="AI1:AI7" si="0">SUM(AJ1:AL1)</f>
        <v>0</v>
      </c>
      <c r="AJ1" s="97">
        <f>COUNTIF(AJ19:AJ29,"Liderazgo")</f>
        <v>0</v>
      </c>
      <c r="AK1" s="97">
        <f>COUNTIF(AK19:AK29,"Liderazgo")</f>
        <v>0</v>
      </c>
      <c r="AL1" s="97">
        <f>COUNTIF(AL19:AL29,"Liderazgo")</f>
        <v>0</v>
      </c>
      <c r="AM1" s="97">
        <f>COUNT(AM19:AM29)</f>
        <v>0</v>
      </c>
      <c r="AN1" s="97">
        <f>COUNT(AN19:AN29)</f>
        <v>0</v>
      </c>
      <c r="AO1" s="97">
        <f>COUNT(AO19:AO29)</f>
        <v>0</v>
      </c>
      <c r="AP1" s="97"/>
      <c r="AQ1" s="97">
        <f>COUNT(AQ19:AQ29)</f>
        <v>0</v>
      </c>
      <c r="AR1" s="97"/>
      <c r="AS1" s="97"/>
      <c r="AT1" s="97">
        <f>COUNT(AT19:AT29)</f>
        <v>0</v>
      </c>
      <c r="AU1" s="91">
        <f>COUNTIF(AU19:AU29, "NO SATISFACTORIO")</f>
        <v>0</v>
      </c>
      <c r="AV1" s="176"/>
      <c r="AY1" s="91"/>
      <c r="AZ1" s="91"/>
    </row>
    <row r="2" spans="1:52" s="158" customFormat="1" ht="16.5" hidden="1" x14ac:dyDescent="0.2">
      <c r="A2" s="97"/>
      <c r="B2" s="157"/>
      <c r="C2" s="157"/>
      <c r="D2" s="91"/>
      <c r="E2" s="84"/>
      <c r="F2" s="85"/>
      <c r="G2" s="85"/>
      <c r="H2" s="188" t="s">
        <v>37</v>
      </c>
      <c r="I2" s="158">
        <f>COUNTIF($I$19:$I$29,"Urbana")</f>
        <v>0</v>
      </c>
      <c r="J2" s="91">
        <f>COUNTIF($J$19:$J$29,"Director Rural")</f>
        <v>0</v>
      </c>
      <c r="K2" s="85" t="s">
        <v>152</v>
      </c>
      <c r="L2" s="99"/>
      <c r="M2" s="99"/>
      <c r="N2" s="99" t="s">
        <v>55</v>
      </c>
      <c r="O2" s="100" t="e">
        <f>AVERAGE(O19:O29)</f>
        <v>#DIV/0!</v>
      </c>
      <c r="P2" s="100" t="e">
        <f>AVERAGE(P19:P29)</f>
        <v>#DIV/0!</v>
      </c>
      <c r="Q2" s="100"/>
      <c r="R2" s="100" t="e">
        <f>AVERAGE(R19:R29)</f>
        <v>#DIV/0!</v>
      </c>
      <c r="S2" s="100"/>
      <c r="T2" s="100" t="e">
        <f>AVERAGE(T19:T29)</f>
        <v>#DIV/0!</v>
      </c>
      <c r="U2" s="100" t="e">
        <f>AVERAGE(U19:U29)</f>
        <v>#DIV/0!</v>
      </c>
      <c r="V2" s="100"/>
      <c r="W2" s="100" t="e">
        <f>AVERAGE(W19:W29)</f>
        <v>#DIV/0!</v>
      </c>
      <c r="X2" s="100"/>
      <c r="Y2" s="100" t="e">
        <f>AVERAGE(Y19:Y29)</f>
        <v>#DIV/0!</v>
      </c>
      <c r="Z2" s="100" t="e">
        <f>AVERAGE(Z19:Z29)</f>
        <v>#DIV/0!</v>
      </c>
      <c r="AA2" s="100"/>
      <c r="AB2" s="100" t="e">
        <f>AVERAGE(AB19:AB29)</f>
        <v>#DIV/0!</v>
      </c>
      <c r="AC2" s="100"/>
      <c r="AD2" s="100" t="e">
        <f>AVERAGE(AD19:AD29)</f>
        <v>#DIV/0!</v>
      </c>
      <c r="AE2" s="100" t="e">
        <f>AVERAGE(AE19:AE29)</f>
        <v>#DIV/0!</v>
      </c>
      <c r="AF2" s="100"/>
      <c r="AG2" s="100" t="e">
        <f>AVERAGE(AG19:AG29)</f>
        <v>#DIV/0!</v>
      </c>
      <c r="AH2" s="100" t="s">
        <v>129</v>
      </c>
      <c r="AI2" s="97">
        <f t="shared" si="0"/>
        <v>0</v>
      </c>
      <c r="AJ2" s="97">
        <f>COUNTIF(AJ19:AJ29,"Comunicación y relaciones")</f>
        <v>0</v>
      </c>
      <c r="AK2" s="97">
        <f>COUNTIF(AK19:AK29,"Comunicación y relaciones")</f>
        <v>0</v>
      </c>
      <c r="AL2" s="97">
        <f>COUNTIF(AL19:AL29,"Comunicación y relaciones")</f>
        <v>0</v>
      </c>
      <c r="AM2" s="100" t="e">
        <f>AVERAGE(AM19:AM29)</f>
        <v>#DIV/0!</v>
      </c>
      <c r="AN2" s="100" t="e">
        <f>AVERAGE(AN19:AN29)</f>
        <v>#DIV/0!</v>
      </c>
      <c r="AO2" s="100" t="e">
        <f>AVERAGE(AO19:AO29)</f>
        <v>#DIV/0!</v>
      </c>
      <c r="AP2" s="100"/>
      <c r="AQ2" s="100" t="e">
        <f>AVERAGE(AQ19:AQ29)</f>
        <v>#DIV/0!</v>
      </c>
      <c r="AR2" s="100"/>
      <c r="AS2" s="100"/>
      <c r="AT2" s="100" t="e">
        <f>AVERAGE(AT19:AT29)</f>
        <v>#DIV/0!</v>
      </c>
      <c r="AU2" s="91">
        <f>COUNTIF(AU19:AU29, "SATISFACTORIO")</f>
        <v>0</v>
      </c>
      <c r="AV2" s="177"/>
      <c r="AY2" s="91"/>
      <c r="AZ2" s="91"/>
    </row>
    <row r="3" spans="1:52" s="158" customFormat="1" ht="16.5" hidden="1" x14ac:dyDescent="0.2">
      <c r="A3" s="97"/>
      <c r="B3" s="157"/>
      <c r="C3" s="157"/>
      <c r="D3" s="91"/>
      <c r="E3" s="84"/>
      <c r="F3" s="85"/>
      <c r="G3" s="85"/>
      <c r="H3" s="97"/>
      <c r="J3" s="91">
        <f>COUNTIF($J$19:$J$29,"Rector")</f>
        <v>0</v>
      </c>
      <c r="K3" s="85" t="s">
        <v>51</v>
      </c>
      <c r="L3" s="99"/>
      <c r="M3" s="99"/>
      <c r="N3" s="99" t="s">
        <v>63</v>
      </c>
      <c r="O3" s="100" t="b">
        <f>IF(O1&gt;1, STDEV(O19:O29))</f>
        <v>0</v>
      </c>
      <c r="P3" s="100" t="b">
        <f>IF(P1&gt;1, STDEV(P19:P29))</f>
        <v>0</v>
      </c>
      <c r="Q3" s="100"/>
      <c r="R3" s="100" t="b">
        <f>IF(R1&gt;1, STDEV(R19:R29))</f>
        <v>0</v>
      </c>
      <c r="S3" s="100"/>
      <c r="T3" s="100" t="b">
        <f>IF(T1&gt;1, STDEV(T19:T29))</f>
        <v>0</v>
      </c>
      <c r="U3" s="100" t="b">
        <f>IF(U1&gt;1, STDEV(U19:U29))</f>
        <v>0</v>
      </c>
      <c r="V3" s="100"/>
      <c r="W3" s="100" t="b">
        <f>IF(W1&gt;1, STDEV(W19:W29))</f>
        <v>0</v>
      </c>
      <c r="X3" s="100"/>
      <c r="Y3" s="100" t="b">
        <f>IF(Y1&gt;1, STDEV(Y19:Y29))</f>
        <v>0</v>
      </c>
      <c r="Z3" s="100" t="b">
        <f>IF(Z1&gt;1, STDEV(Z19:Z29))</f>
        <v>0</v>
      </c>
      <c r="AA3" s="100"/>
      <c r="AB3" s="100" t="b">
        <f>IF(AB1&gt;1, STDEV(AB19:AB29))</f>
        <v>0</v>
      </c>
      <c r="AC3" s="100"/>
      <c r="AD3" s="100" t="b">
        <f>IF(AD1&gt;1, STDEV(AD19:AD29))</f>
        <v>0</v>
      </c>
      <c r="AE3" s="100" t="b">
        <f>IF(AE1&gt;1, STDEV(AE19:AE29))</f>
        <v>0</v>
      </c>
      <c r="AF3" s="100"/>
      <c r="AG3" s="100" t="b">
        <f>IF(AG1&gt;1, STDEV(AG19:AG29))</f>
        <v>0</v>
      </c>
      <c r="AH3" s="100" t="s">
        <v>130</v>
      </c>
      <c r="AI3" s="97">
        <f t="shared" si="0"/>
        <v>0</v>
      </c>
      <c r="AJ3" s="97">
        <f>COUNTIF(AJ19:AJ29,"Trabajo en equipo")</f>
        <v>0</v>
      </c>
      <c r="AK3" s="97">
        <f>COUNTIF(AK19:AK29,"Trabajo en equipo")</f>
        <v>0</v>
      </c>
      <c r="AL3" s="97">
        <f>COUNTIF(AL19:AL29,"Trabajo en equipo")</f>
        <v>0</v>
      </c>
      <c r="AM3" s="100" t="b">
        <f>IF(AM1&gt;1, STDEV(AM19:AM29))</f>
        <v>0</v>
      </c>
      <c r="AN3" s="100" t="b">
        <f>IF(AN1&gt;1, STDEV(AN19:AN29))</f>
        <v>0</v>
      </c>
      <c r="AO3" s="100" t="b">
        <f>IF(AO1&gt;1, STDEV(AO19:AO29))</f>
        <v>0</v>
      </c>
      <c r="AP3" s="100"/>
      <c r="AQ3" s="100" t="b">
        <f>IF(AQ1&gt;1, STDEV(AQ19:AQ29))</f>
        <v>0</v>
      </c>
      <c r="AR3" s="100"/>
      <c r="AS3" s="100"/>
      <c r="AT3" s="100" t="b">
        <f>IF(AT1&gt;1, STDEV(AT19:AT29))</f>
        <v>0</v>
      </c>
      <c r="AU3" s="91">
        <f>COUNTIF(AU19:AU29, "SOBRESALIENTE")</f>
        <v>0</v>
      </c>
      <c r="AV3" s="177"/>
      <c r="AY3" s="91"/>
      <c r="AZ3" s="91"/>
    </row>
    <row r="4" spans="1:52" s="158" customFormat="1" ht="16.5" hidden="1" x14ac:dyDescent="0.2">
      <c r="A4" s="97"/>
      <c r="B4" s="157"/>
      <c r="C4" s="157"/>
      <c r="D4" s="91"/>
      <c r="E4" s="84"/>
      <c r="F4" s="85"/>
      <c r="G4" s="85"/>
      <c r="H4" s="97"/>
      <c r="I4" s="99"/>
      <c r="J4" s="91"/>
      <c r="K4" s="99"/>
      <c r="L4" s="99"/>
      <c r="M4" s="99"/>
      <c r="N4" s="99" t="s">
        <v>65</v>
      </c>
      <c r="O4" s="100">
        <f>MIN(O19:O29)</f>
        <v>0</v>
      </c>
      <c r="P4" s="100">
        <f>MIN(P19:P29)</f>
        <v>0</v>
      </c>
      <c r="Q4" s="100"/>
      <c r="R4" s="100">
        <f>MIN(R19:R29)</f>
        <v>0</v>
      </c>
      <c r="S4" s="100"/>
      <c r="T4" s="100">
        <f>MIN(T19:T29)</f>
        <v>0</v>
      </c>
      <c r="U4" s="100">
        <f>MIN(U19:U29)</f>
        <v>0</v>
      </c>
      <c r="V4" s="100"/>
      <c r="W4" s="100">
        <f>MIN(W19:W29)</f>
        <v>0</v>
      </c>
      <c r="X4" s="100"/>
      <c r="Y4" s="100">
        <f>MIN(Y19:Y29)</f>
        <v>0</v>
      </c>
      <c r="Z4" s="100">
        <f>MIN(Z19:Z29)</f>
        <v>0</v>
      </c>
      <c r="AA4" s="100"/>
      <c r="AB4" s="100">
        <f>MIN(AB19:AB29)</f>
        <v>0</v>
      </c>
      <c r="AC4" s="100"/>
      <c r="AD4" s="100">
        <f>MIN(AD19:AD29)</f>
        <v>0</v>
      </c>
      <c r="AE4" s="100">
        <f>MIN(AE19:AE29)</f>
        <v>0</v>
      </c>
      <c r="AF4" s="100"/>
      <c r="AG4" s="100">
        <f>MIN(AG19:AG29)</f>
        <v>0</v>
      </c>
      <c r="AH4" s="100" t="s">
        <v>131</v>
      </c>
      <c r="AI4" s="97">
        <f t="shared" si="0"/>
        <v>0</v>
      </c>
      <c r="AJ4" s="97">
        <f>COUNTIF(AJ19:AJ29,"Negociación y mediación")</f>
        <v>0</v>
      </c>
      <c r="AK4" s="97">
        <f>COUNTIF(AK19:AK29,"Negociación y mediación")</f>
        <v>0</v>
      </c>
      <c r="AL4" s="97">
        <f>COUNTIF(AL19:AL29,"Negociación y mediación")</f>
        <v>0</v>
      </c>
      <c r="AM4" s="100">
        <f>MIN(AM19:AM29)</f>
        <v>0</v>
      </c>
      <c r="AN4" s="100">
        <f>MIN(AN19:AN29)</f>
        <v>0</v>
      </c>
      <c r="AO4" s="100">
        <f>MIN(AO19:AO29)</f>
        <v>0</v>
      </c>
      <c r="AP4" s="100"/>
      <c r="AQ4" s="100">
        <f>MIN(AQ19:AQ29)</f>
        <v>0</v>
      </c>
      <c r="AR4" s="100"/>
      <c r="AS4" s="100"/>
      <c r="AT4" s="100">
        <f>MIN(AT19:AT29)</f>
        <v>0</v>
      </c>
      <c r="AU4" s="91"/>
      <c r="AV4" s="177"/>
      <c r="AY4" s="91"/>
      <c r="AZ4" s="91"/>
    </row>
    <row r="5" spans="1:52" s="158" customFormat="1" ht="16.5" hidden="1" x14ac:dyDescent="0.2">
      <c r="A5" s="97"/>
      <c r="B5" s="157"/>
      <c r="C5" s="157"/>
      <c r="D5" s="91"/>
      <c r="E5" s="84"/>
      <c r="F5" s="85"/>
      <c r="G5" s="85"/>
      <c r="H5" s="97"/>
      <c r="I5" s="99"/>
      <c r="J5" s="91"/>
      <c r="K5" s="99"/>
      <c r="L5" s="99"/>
      <c r="M5" s="99"/>
      <c r="N5" s="99" t="s">
        <v>66</v>
      </c>
      <c r="O5" s="100">
        <f>MAX(O19:O29)</f>
        <v>0</v>
      </c>
      <c r="P5" s="100">
        <f>MAX(P19:P29)</f>
        <v>0</v>
      </c>
      <c r="Q5" s="100"/>
      <c r="R5" s="100">
        <f>MAX(R19:R29)</f>
        <v>0</v>
      </c>
      <c r="S5" s="100"/>
      <c r="T5" s="100">
        <f>MAX(T19:T29)</f>
        <v>0</v>
      </c>
      <c r="U5" s="100">
        <f>MAX(U19:U29)</f>
        <v>0</v>
      </c>
      <c r="V5" s="100"/>
      <c r="W5" s="100">
        <f>MAX(W19:W29)</f>
        <v>0</v>
      </c>
      <c r="X5" s="100"/>
      <c r="Y5" s="100">
        <f>MAX(Y19:Y29)</f>
        <v>0</v>
      </c>
      <c r="Z5" s="100">
        <f>MAX(Z19:Z29)</f>
        <v>0</v>
      </c>
      <c r="AA5" s="100"/>
      <c r="AB5" s="100">
        <f>MAX(AB19:AB29)</f>
        <v>0</v>
      </c>
      <c r="AC5" s="100"/>
      <c r="AD5" s="100">
        <f>MAX(AD19:AD29)</f>
        <v>0</v>
      </c>
      <c r="AE5" s="100">
        <f>MAX(AE19:AE29)</f>
        <v>0</v>
      </c>
      <c r="AF5" s="100"/>
      <c r="AG5" s="100">
        <f>MAX(AG19:AG29)</f>
        <v>0</v>
      </c>
      <c r="AH5" s="100" t="s">
        <v>132</v>
      </c>
      <c r="AI5" s="97">
        <f t="shared" si="0"/>
        <v>0</v>
      </c>
      <c r="AJ5" s="97">
        <f>COUNTIF(AJ19:AJ29,"Compromiso social")</f>
        <v>0</v>
      </c>
      <c r="AK5" s="97">
        <f>COUNTIF(AK19:AK29,"Compromiso social")</f>
        <v>0</v>
      </c>
      <c r="AL5" s="97">
        <f>COUNTIF(AL19:AL29,"Compromiso social")</f>
        <v>0</v>
      </c>
      <c r="AM5" s="100">
        <f>MAX(AM19:AM29)</f>
        <v>0</v>
      </c>
      <c r="AN5" s="100">
        <f>MAX(AN19:AN29)</f>
        <v>0</v>
      </c>
      <c r="AO5" s="100">
        <f>MAX(AO19:AO29)</f>
        <v>0</v>
      </c>
      <c r="AP5" s="100"/>
      <c r="AQ5" s="100">
        <f>MAX(AQ19:AQ29)</f>
        <v>0</v>
      </c>
      <c r="AR5" s="100"/>
      <c r="AS5" s="100"/>
      <c r="AT5" s="100">
        <f>MAX(AT19:AT29)</f>
        <v>0</v>
      </c>
      <c r="AU5" s="91"/>
      <c r="AV5" s="177"/>
      <c r="AY5" s="91"/>
      <c r="AZ5" s="91"/>
    </row>
    <row r="6" spans="1:52" s="158" customFormat="1" ht="16.5" hidden="1" x14ac:dyDescent="0.2">
      <c r="A6" s="97"/>
      <c r="B6" s="157"/>
      <c r="C6" s="157"/>
      <c r="D6" s="91"/>
      <c r="E6" s="84"/>
      <c r="F6" s="85"/>
      <c r="G6" s="85"/>
      <c r="H6" s="97"/>
      <c r="I6" s="99"/>
      <c r="J6" s="91"/>
      <c r="K6" s="99"/>
      <c r="L6" s="99"/>
      <c r="M6" s="99"/>
      <c r="N6" s="99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 t="s">
        <v>133</v>
      </c>
      <c r="AI6" s="97">
        <f t="shared" si="0"/>
        <v>0</v>
      </c>
      <c r="AJ6" s="97">
        <f>COUNTIF(AJ19:AJ29,"Iniciativa")</f>
        <v>0</v>
      </c>
      <c r="AK6" s="97">
        <f>COUNTIF(AK19:AK29,"Iniciativa")</f>
        <v>0</v>
      </c>
      <c r="AL6" s="97">
        <f>COUNTIF(AL19:AL29,"Iniciativa")</f>
        <v>0</v>
      </c>
      <c r="AM6" s="100"/>
      <c r="AN6" s="100"/>
      <c r="AO6" s="100"/>
      <c r="AP6" s="100"/>
      <c r="AQ6" s="100"/>
      <c r="AR6" s="100"/>
      <c r="AS6" s="100"/>
      <c r="AT6" s="100"/>
      <c r="AU6" s="91"/>
      <c r="AV6" s="177"/>
      <c r="AY6" s="91"/>
      <c r="AZ6" s="91"/>
    </row>
    <row r="7" spans="1:52" s="158" customFormat="1" ht="16.5" hidden="1" x14ac:dyDescent="0.2">
      <c r="A7" s="97"/>
      <c r="B7" s="157"/>
      <c r="C7" s="157"/>
      <c r="D7" s="91"/>
      <c r="E7" s="84"/>
      <c r="F7" s="85"/>
      <c r="G7" s="85"/>
      <c r="H7" s="97"/>
      <c r="I7" s="99"/>
      <c r="J7" s="91"/>
      <c r="K7" s="99"/>
      <c r="L7" s="99"/>
      <c r="M7" s="99"/>
      <c r="N7" s="99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 t="s">
        <v>134</v>
      </c>
      <c r="AI7" s="97">
        <f t="shared" si="0"/>
        <v>0</v>
      </c>
      <c r="AJ7" s="97">
        <f>COUNTIF(AJ19:AJ29,"Orientación al logro")</f>
        <v>0</v>
      </c>
      <c r="AK7" s="97">
        <f>COUNTIF(AK19:AK29,"Orientación al logro")</f>
        <v>0</v>
      </c>
      <c r="AL7" s="97">
        <f>COUNTIF(AL19:AL29,"Orientación al logro")</f>
        <v>0</v>
      </c>
      <c r="AM7" s="100"/>
      <c r="AN7" s="100"/>
      <c r="AO7" s="100"/>
      <c r="AP7" s="100"/>
      <c r="AQ7" s="100"/>
      <c r="AR7" s="100"/>
      <c r="AS7" s="100"/>
      <c r="AT7" s="100"/>
      <c r="AU7" s="91"/>
      <c r="AV7" s="177"/>
      <c r="AY7" s="91"/>
      <c r="AZ7" s="91"/>
    </row>
    <row r="8" spans="1:52" s="158" customFormat="1" ht="16.5" hidden="1" x14ac:dyDescent="0.2">
      <c r="A8" s="97"/>
      <c r="B8" s="157"/>
      <c r="C8" s="157"/>
      <c r="D8" s="91"/>
      <c r="E8" s="84"/>
      <c r="F8" s="85"/>
      <c r="G8" s="85"/>
      <c r="H8" s="97"/>
      <c r="I8" s="99"/>
      <c r="J8" s="91"/>
      <c r="K8" s="99"/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91"/>
      <c r="AV8" s="177"/>
      <c r="AY8" s="91"/>
      <c r="AZ8" s="91"/>
    </row>
    <row r="9" spans="1:52" s="158" customFormat="1" ht="16.5" hidden="1" x14ac:dyDescent="0.2">
      <c r="A9" s="97"/>
      <c r="B9" s="157"/>
      <c r="C9" s="157"/>
      <c r="D9" s="91"/>
      <c r="E9" s="84"/>
      <c r="F9" s="85"/>
      <c r="G9" s="85"/>
      <c r="H9" s="97"/>
      <c r="I9" s="99"/>
      <c r="J9" s="91"/>
      <c r="K9" s="99"/>
      <c r="L9" s="99"/>
      <c r="M9" s="99"/>
      <c r="N9" s="99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91"/>
      <c r="AV9" s="177"/>
      <c r="AY9" s="91"/>
      <c r="AZ9" s="91"/>
    </row>
    <row r="10" spans="1:52" s="158" customFormat="1" ht="16.5" hidden="1" x14ac:dyDescent="0.2">
      <c r="A10" s="97"/>
      <c r="B10" s="157"/>
      <c r="C10" s="157"/>
      <c r="D10" s="91"/>
      <c r="E10" s="84"/>
      <c r="F10" s="85"/>
      <c r="G10" s="85"/>
      <c r="H10" s="97"/>
      <c r="I10" s="99"/>
      <c r="J10" s="91"/>
      <c r="K10" s="99"/>
      <c r="L10" s="99"/>
      <c r="M10" s="99"/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91"/>
      <c r="AV10" s="177"/>
      <c r="AY10" s="91"/>
      <c r="AZ10" s="91"/>
    </row>
    <row r="11" spans="1:52" s="158" customFormat="1" ht="16.5" hidden="1" x14ac:dyDescent="0.2">
      <c r="A11" s="97"/>
      <c r="B11" s="157"/>
      <c r="C11" s="157"/>
      <c r="D11" s="91"/>
      <c r="E11" s="84"/>
      <c r="F11" s="85"/>
      <c r="G11" s="85"/>
      <c r="H11" s="97"/>
      <c r="I11" s="99"/>
      <c r="J11" s="91"/>
      <c r="K11" s="99"/>
      <c r="L11" s="99"/>
      <c r="M11" s="99"/>
      <c r="N11" s="99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91"/>
      <c r="AV11" s="177"/>
      <c r="AY11" s="91"/>
      <c r="AZ11" s="91"/>
    </row>
    <row r="12" spans="1:52" s="158" customFormat="1" ht="16.5" hidden="1" x14ac:dyDescent="0.2">
      <c r="A12" s="97"/>
      <c r="B12" s="157"/>
      <c r="C12" s="157"/>
      <c r="D12" s="91"/>
      <c r="E12" s="84"/>
      <c r="F12" s="85"/>
      <c r="G12" s="85"/>
      <c r="H12" s="97"/>
      <c r="I12" s="99"/>
      <c r="J12" s="91"/>
      <c r="K12" s="99"/>
      <c r="L12" s="99"/>
      <c r="M12" s="99"/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91"/>
      <c r="AV12" s="177"/>
      <c r="AY12" s="91"/>
      <c r="AZ12" s="91"/>
    </row>
    <row r="13" spans="1:52" s="158" customFormat="1" ht="18" x14ac:dyDescent="0.2">
      <c r="A13" s="97"/>
      <c r="B13" s="228" t="s">
        <v>176</v>
      </c>
      <c r="C13" s="228"/>
      <c r="D13" s="228"/>
      <c r="E13" s="228"/>
      <c r="F13" s="228"/>
      <c r="G13" s="228"/>
      <c r="H13" s="228"/>
      <c r="I13" s="228"/>
      <c r="J13" s="91"/>
      <c r="K13" s="99"/>
      <c r="L13" s="99"/>
      <c r="M13" s="99"/>
      <c r="N13" s="99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91"/>
      <c r="AV13" s="177"/>
      <c r="AY13" s="91"/>
      <c r="AZ13" s="91"/>
    </row>
    <row r="14" spans="1:52" s="158" customFormat="1" ht="18" x14ac:dyDescent="0.2">
      <c r="A14" s="97"/>
      <c r="B14" s="228" t="s">
        <v>177</v>
      </c>
      <c r="C14" s="228"/>
      <c r="D14" s="228"/>
      <c r="E14" s="228"/>
      <c r="F14" s="228"/>
      <c r="G14" s="228"/>
      <c r="H14" s="228"/>
      <c r="I14" s="228"/>
      <c r="J14" s="91"/>
      <c r="K14" s="99"/>
      <c r="L14" s="99"/>
      <c r="M14" s="99"/>
      <c r="N14" s="99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91"/>
      <c r="AV14" s="177"/>
      <c r="AY14" s="91"/>
      <c r="AZ14" s="91"/>
    </row>
    <row r="15" spans="1:52" s="158" customFormat="1" ht="16.5" x14ac:dyDescent="0.2">
      <c r="A15" s="97"/>
      <c r="B15" s="157"/>
      <c r="C15" s="157"/>
      <c r="D15" s="91"/>
      <c r="E15" s="84"/>
      <c r="F15" s="85"/>
      <c r="G15" s="85"/>
      <c r="H15" s="97"/>
      <c r="I15" s="99"/>
      <c r="J15" s="91"/>
      <c r="K15" s="99"/>
      <c r="L15" s="99"/>
      <c r="M15" s="99"/>
      <c r="N15" s="99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91"/>
      <c r="AV15" s="177"/>
      <c r="AY15" s="91"/>
      <c r="AZ15" s="91"/>
    </row>
    <row r="16" spans="1:52" s="158" customFormat="1" ht="16.5" x14ac:dyDescent="0.2">
      <c r="A16" s="97"/>
      <c r="B16" s="157"/>
      <c r="C16" s="157"/>
      <c r="D16" s="91"/>
      <c r="E16" s="84"/>
      <c r="F16" s="85"/>
      <c r="G16" s="85"/>
      <c r="H16" s="97"/>
      <c r="I16" s="99"/>
      <c r="J16" s="91"/>
      <c r="K16" s="99"/>
      <c r="L16" s="99"/>
      <c r="M16" s="99"/>
      <c r="N16" s="99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91"/>
      <c r="AV16" s="177"/>
      <c r="AY16" s="91"/>
      <c r="AZ16" s="91"/>
    </row>
    <row r="17" spans="1:53" s="101" customFormat="1" ht="30.6" customHeight="1" x14ac:dyDescent="0.2">
      <c r="A17" s="229" t="s">
        <v>59</v>
      </c>
      <c r="B17" s="229" t="s">
        <v>170</v>
      </c>
      <c r="C17" s="229" t="s">
        <v>71</v>
      </c>
      <c r="D17" s="229" t="s">
        <v>25</v>
      </c>
      <c r="E17" s="229"/>
      <c r="F17" s="229"/>
      <c r="G17" s="229"/>
      <c r="H17" s="229"/>
      <c r="I17" s="229"/>
      <c r="J17" s="229"/>
      <c r="K17" s="231" t="s">
        <v>166</v>
      </c>
      <c r="L17" s="232"/>
      <c r="M17" s="232"/>
      <c r="N17" s="230"/>
      <c r="O17" s="229" t="s">
        <v>168</v>
      </c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 t="s">
        <v>169</v>
      </c>
      <c r="AK17" s="229"/>
      <c r="AL17" s="229"/>
      <c r="AM17" s="231" t="s">
        <v>162</v>
      </c>
      <c r="AN17" s="232"/>
      <c r="AO17" s="232"/>
      <c r="AP17" s="233"/>
      <c r="AQ17" s="233"/>
      <c r="AR17" s="234"/>
      <c r="AS17" s="186"/>
      <c r="AT17" s="229" t="s">
        <v>27</v>
      </c>
      <c r="AU17" s="229"/>
      <c r="AV17" s="187"/>
      <c r="AW17" s="103" t="s">
        <v>33</v>
      </c>
      <c r="AX17" s="96" t="s">
        <v>7</v>
      </c>
      <c r="AY17" s="101" t="s">
        <v>7</v>
      </c>
      <c r="AZ17" s="101" t="s">
        <v>8</v>
      </c>
      <c r="BA17" s="96" t="s">
        <v>111</v>
      </c>
    </row>
    <row r="18" spans="1:53" s="101" customFormat="1" ht="30.6" customHeight="1" x14ac:dyDescent="0.2">
      <c r="A18" s="229"/>
      <c r="B18" s="229"/>
      <c r="C18" s="229"/>
      <c r="D18" s="186" t="s">
        <v>5</v>
      </c>
      <c r="E18" s="186" t="s">
        <v>0</v>
      </c>
      <c r="F18" s="186" t="s">
        <v>6</v>
      </c>
      <c r="G18" s="186" t="s">
        <v>1</v>
      </c>
      <c r="H18" s="186" t="s">
        <v>2</v>
      </c>
      <c r="I18" s="186" t="s">
        <v>7</v>
      </c>
      <c r="J18" s="186" t="s">
        <v>151</v>
      </c>
      <c r="K18" s="186" t="s">
        <v>153</v>
      </c>
      <c r="L18" s="186" t="s">
        <v>112</v>
      </c>
      <c r="M18" s="186" t="s">
        <v>113</v>
      </c>
      <c r="N18" s="186" t="s">
        <v>114</v>
      </c>
      <c r="O18" s="186" t="s">
        <v>28</v>
      </c>
      <c r="P18" s="186" t="s">
        <v>31</v>
      </c>
      <c r="Q18" s="186" t="s">
        <v>154</v>
      </c>
      <c r="R18" s="186" t="s">
        <v>155</v>
      </c>
      <c r="S18" s="186" t="s">
        <v>153</v>
      </c>
      <c r="T18" s="186" t="s">
        <v>10</v>
      </c>
      <c r="U18" s="186" t="s">
        <v>156</v>
      </c>
      <c r="V18" s="186" t="s">
        <v>117</v>
      </c>
      <c r="W18" s="186" t="s">
        <v>115</v>
      </c>
      <c r="X18" s="186" t="s">
        <v>112</v>
      </c>
      <c r="Y18" s="186" t="s">
        <v>53</v>
      </c>
      <c r="Z18" s="186" t="s">
        <v>157</v>
      </c>
      <c r="AA18" s="186" t="s">
        <v>118</v>
      </c>
      <c r="AB18" s="186" t="s">
        <v>116</v>
      </c>
      <c r="AC18" s="186" t="s">
        <v>113</v>
      </c>
      <c r="AD18" s="186" t="s">
        <v>14</v>
      </c>
      <c r="AE18" s="186" t="s">
        <v>92</v>
      </c>
      <c r="AF18" s="186" t="s">
        <v>119</v>
      </c>
      <c r="AG18" s="186" t="s">
        <v>120</v>
      </c>
      <c r="AH18" s="186" t="s">
        <v>114</v>
      </c>
      <c r="AI18" s="186" t="s">
        <v>121</v>
      </c>
      <c r="AJ18" s="186" t="s">
        <v>122</v>
      </c>
      <c r="AK18" s="186" t="s">
        <v>126</v>
      </c>
      <c r="AL18" s="186" t="s">
        <v>127</v>
      </c>
      <c r="AM18" s="186" t="s">
        <v>123</v>
      </c>
      <c r="AN18" s="186" t="s">
        <v>124</v>
      </c>
      <c r="AO18" s="186" t="s">
        <v>125</v>
      </c>
      <c r="AP18" s="186" t="s">
        <v>64</v>
      </c>
      <c r="AQ18" s="186" t="s">
        <v>21</v>
      </c>
      <c r="AR18" s="186" t="s">
        <v>22</v>
      </c>
      <c r="AS18" s="186" t="s">
        <v>64</v>
      </c>
      <c r="AT18" s="186" t="s">
        <v>23</v>
      </c>
      <c r="AU18" s="186" t="s">
        <v>24</v>
      </c>
      <c r="AV18" s="187"/>
      <c r="AW18" s="175" t="s">
        <v>34</v>
      </c>
      <c r="AX18" s="159" t="s">
        <v>36</v>
      </c>
      <c r="AY18" s="102" t="s">
        <v>36</v>
      </c>
      <c r="AZ18" s="102" t="s">
        <v>68</v>
      </c>
      <c r="BA18" s="92" t="s">
        <v>15</v>
      </c>
    </row>
    <row r="19" spans="1:53" ht="15" customHeight="1" x14ac:dyDescent="0.2">
      <c r="A19" s="184">
        <v>1</v>
      </c>
      <c r="B19" s="198" t="s">
        <v>173</v>
      </c>
      <c r="C19" s="208"/>
      <c r="D19" s="208"/>
      <c r="E19" s="217"/>
      <c r="F19" s="218"/>
      <c r="G19" s="218"/>
      <c r="H19" s="212"/>
      <c r="I19" s="216"/>
      <c r="J19" s="210"/>
      <c r="K19" s="210"/>
      <c r="L19" s="210"/>
      <c r="M19" s="210"/>
      <c r="N19" s="210"/>
      <c r="O19" s="210"/>
      <c r="P19" s="210"/>
      <c r="Q19" s="106">
        <f t="shared" ref="Q19:Q29" si="1">SUM(O19:P19)</f>
        <v>0</v>
      </c>
      <c r="R19" s="144" t="b">
        <f t="shared" ref="R19:R29" si="2">IF(Q19&gt;0,AVERAGE(O19:P19))</f>
        <v>0</v>
      </c>
      <c r="S19" s="144">
        <f>(R19*K19)/100</f>
        <v>0</v>
      </c>
      <c r="T19" s="210"/>
      <c r="U19" s="210"/>
      <c r="V19" s="106">
        <f t="shared" ref="V19:V29" si="3">SUM(T19:U19)</f>
        <v>0</v>
      </c>
      <c r="W19" s="144" t="b">
        <f t="shared" ref="W19:W29" si="4">IF(V19&gt;0,AVERAGE(T19:U19))</f>
        <v>0</v>
      </c>
      <c r="X19" s="144">
        <f>(W19*L19)/100</f>
        <v>0</v>
      </c>
      <c r="Y19" s="210"/>
      <c r="Z19" s="210"/>
      <c r="AA19" s="106">
        <f t="shared" ref="AA19:AA29" si="5">SUM(Y19:Z19)</f>
        <v>0</v>
      </c>
      <c r="AB19" s="144" t="b">
        <f t="shared" ref="AB19:AB29" si="6">IF(AA19&gt;0,AVERAGE(Y19:Z19))</f>
        <v>0</v>
      </c>
      <c r="AC19" s="144">
        <f t="shared" ref="AC19:AC29" si="7">(AB19*M19)/100</f>
        <v>0</v>
      </c>
      <c r="AD19" s="210"/>
      <c r="AE19" s="210"/>
      <c r="AF19" s="106">
        <f t="shared" ref="AF19:AF29" si="8">SUM(AD19:AE19)</f>
        <v>0</v>
      </c>
      <c r="AG19" s="144" t="b">
        <f t="shared" ref="AG19:AG29" si="9">IF(AF19&gt;0,AVERAGE(AD19:AE19))</f>
        <v>0</v>
      </c>
      <c r="AH19" s="144">
        <f t="shared" ref="AH19:AH29" si="10">(AG19*N19)/100</f>
        <v>0</v>
      </c>
      <c r="AI19" s="144">
        <f>S19+AC19+AH19+X19</f>
        <v>0</v>
      </c>
      <c r="AJ19" s="210"/>
      <c r="AK19" s="210"/>
      <c r="AL19" s="210"/>
      <c r="AM19" s="210"/>
      <c r="AN19" s="210"/>
      <c r="AO19" s="210"/>
      <c r="AP19" s="106">
        <f t="shared" ref="AP19:AP29" si="11">SUM(AM19:AO19)</f>
        <v>0</v>
      </c>
      <c r="AQ19" s="144" t="b">
        <f t="shared" ref="AQ19:AQ29" si="12">IF(AP19&gt;0,AVERAGE(AM19:AO19))</f>
        <v>0</v>
      </c>
      <c r="AR19" s="144">
        <f t="shared" ref="AR19:AR29" si="13">AQ19*0.3</f>
        <v>0</v>
      </c>
      <c r="AS19" s="144">
        <f>Q19+V19+AA19+AF19+AP19</f>
        <v>0</v>
      </c>
      <c r="AT19" s="144" t="b">
        <f t="shared" ref="AT19:AT29" si="14">IF(AS19&gt;0,(AI19+AR19))</f>
        <v>0</v>
      </c>
      <c r="AU19" s="108" t="b">
        <f t="shared" ref="AU19:AU29" si="15">IF(AT19=FALSE,FALSE,IF(AT19&lt;60,"NO SATISFACTORIO",IF(AT19&gt;=90,"SOBRESALIENTE","SATISFACTORIO")))</f>
        <v>0</v>
      </c>
      <c r="AW19" s="149" t="s">
        <v>35</v>
      </c>
      <c r="AX19" s="149" t="s">
        <v>37</v>
      </c>
      <c r="AY19" s="160" t="s">
        <v>37</v>
      </c>
      <c r="AZ19" s="160" t="s">
        <v>52</v>
      </c>
      <c r="BA19" s="147" t="s">
        <v>16</v>
      </c>
    </row>
    <row r="20" spans="1:53" ht="15" customHeight="1" x14ac:dyDescent="0.2">
      <c r="A20" s="184">
        <v>2</v>
      </c>
      <c r="B20" s="198" t="s">
        <v>173</v>
      </c>
      <c r="C20" s="208"/>
      <c r="D20" s="208"/>
      <c r="E20" s="217"/>
      <c r="F20" s="218"/>
      <c r="G20" s="211"/>
      <c r="H20" s="212"/>
      <c r="I20" s="210"/>
      <c r="J20" s="210"/>
      <c r="K20" s="210"/>
      <c r="L20" s="210"/>
      <c r="M20" s="210"/>
      <c r="N20" s="210"/>
      <c r="O20" s="210"/>
      <c r="P20" s="210"/>
      <c r="Q20" s="106">
        <f t="shared" si="1"/>
        <v>0</v>
      </c>
      <c r="R20" s="144" t="b">
        <f t="shared" si="2"/>
        <v>0</v>
      </c>
      <c r="S20" s="144">
        <f>(R20*K20)/100</f>
        <v>0</v>
      </c>
      <c r="T20" s="210"/>
      <c r="U20" s="210"/>
      <c r="V20" s="106">
        <f t="shared" si="3"/>
        <v>0</v>
      </c>
      <c r="W20" s="144" t="b">
        <f t="shared" si="4"/>
        <v>0</v>
      </c>
      <c r="X20" s="144">
        <f>(W20*L20)/100</f>
        <v>0</v>
      </c>
      <c r="Y20" s="210"/>
      <c r="Z20" s="210"/>
      <c r="AA20" s="106">
        <f t="shared" si="5"/>
        <v>0</v>
      </c>
      <c r="AB20" s="144" t="b">
        <f t="shared" si="6"/>
        <v>0</v>
      </c>
      <c r="AC20" s="144">
        <f t="shared" si="7"/>
        <v>0</v>
      </c>
      <c r="AD20" s="210"/>
      <c r="AE20" s="210"/>
      <c r="AF20" s="106">
        <f t="shared" si="8"/>
        <v>0</v>
      </c>
      <c r="AG20" s="144" t="b">
        <f t="shared" si="9"/>
        <v>0</v>
      </c>
      <c r="AH20" s="144">
        <f t="shared" si="10"/>
        <v>0</v>
      </c>
      <c r="AI20" s="144">
        <f>S20+AC20+AH20+X20</f>
        <v>0</v>
      </c>
      <c r="AJ20" s="208"/>
      <c r="AK20" s="210"/>
      <c r="AL20" s="208"/>
      <c r="AM20" s="210"/>
      <c r="AN20" s="210"/>
      <c r="AO20" s="210"/>
      <c r="AP20" s="106">
        <f t="shared" si="11"/>
        <v>0</v>
      </c>
      <c r="AQ20" s="144" t="b">
        <f t="shared" si="12"/>
        <v>0</v>
      </c>
      <c r="AR20" s="144">
        <f t="shared" si="13"/>
        <v>0</v>
      </c>
      <c r="AS20" s="144">
        <f t="shared" ref="AS20:AS29" si="16">Q20+V20+AA20+AF20+AP20</f>
        <v>0</v>
      </c>
      <c r="AT20" s="144" t="b">
        <f t="shared" si="14"/>
        <v>0</v>
      </c>
      <c r="AU20" s="108" t="b">
        <f t="shared" si="15"/>
        <v>0</v>
      </c>
      <c r="AW20" s="149"/>
      <c r="AX20" s="149"/>
      <c r="AY20" s="160"/>
      <c r="AZ20" s="160" t="s">
        <v>51</v>
      </c>
      <c r="BA20" s="147" t="s">
        <v>17</v>
      </c>
    </row>
    <row r="21" spans="1:53" ht="15" customHeight="1" x14ac:dyDescent="0.2">
      <c r="A21" s="184">
        <v>3</v>
      </c>
      <c r="B21" s="198" t="s">
        <v>173</v>
      </c>
      <c r="C21" s="206"/>
      <c r="D21" s="208"/>
      <c r="E21" s="202"/>
      <c r="F21" s="214"/>
      <c r="G21" s="209"/>
      <c r="H21" s="204"/>
      <c r="I21" s="206"/>
      <c r="J21" s="206"/>
      <c r="K21" s="202"/>
      <c r="L21" s="202"/>
      <c r="M21" s="202"/>
      <c r="N21" s="202"/>
      <c r="O21" s="202"/>
      <c r="P21" s="202"/>
      <c r="Q21" s="106">
        <f t="shared" si="1"/>
        <v>0</v>
      </c>
      <c r="R21" s="144" t="b">
        <f t="shared" si="2"/>
        <v>0</v>
      </c>
      <c r="S21" s="144">
        <f t="shared" ref="S21:S29" si="17">(R21*K21)/100</f>
        <v>0</v>
      </c>
      <c r="T21" s="202"/>
      <c r="U21" s="202"/>
      <c r="V21" s="106">
        <f t="shared" si="3"/>
        <v>0</v>
      </c>
      <c r="W21" s="144" t="b">
        <f t="shared" si="4"/>
        <v>0</v>
      </c>
      <c r="X21" s="144">
        <f t="shared" ref="X21:X29" si="18">(W21*L21)/100</f>
        <v>0</v>
      </c>
      <c r="Y21" s="202"/>
      <c r="Z21" s="202"/>
      <c r="AA21" s="106">
        <f t="shared" si="5"/>
        <v>0</v>
      </c>
      <c r="AB21" s="144" t="b">
        <f t="shared" si="6"/>
        <v>0</v>
      </c>
      <c r="AC21" s="144">
        <f t="shared" si="7"/>
        <v>0</v>
      </c>
      <c r="AD21" s="202"/>
      <c r="AE21" s="202"/>
      <c r="AF21" s="106">
        <f t="shared" si="8"/>
        <v>0</v>
      </c>
      <c r="AG21" s="144" t="b">
        <f t="shared" si="9"/>
        <v>0</v>
      </c>
      <c r="AH21" s="144">
        <f t="shared" si="10"/>
        <v>0</v>
      </c>
      <c r="AI21" s="144">
        <f t="shared" ref="AI21:AI29" si="19">S21+AC21+AH21+X21</f>
        <v>0</v>
      </c>
      <c r="AJ21" s="202"/>
      <c r="AK21" s="202"/>
      <c r="AL21" s="202"/>
      <c r="AM21" s="202"/>
      <c r="AN21" s="202"/>
      <c r="AO21" s="202"/>
      <c r="AP21" s="106">
        <f t="shared" si="11"/>
        <v>0</v>
      </c>
      <c r="AQ21" s="144" t="b">
        <f t="shared" si="12"/>
        <v>0</v>
      </c>
      <c r="AR21" s="144">
        <f t="shared" si="13"/>
        <v>0</v>
      </c>
      <c r="AS21" s="144">
        <f t="shared" si="16"/>
        <v>0</v>
      </c>
      <c r="AT21" s="144" t="b">
        <f t="shared" si="14"/>
        <v>0</v>
      </c>
      <c r="AU21" s="108" t="b">
        <f t="shared" si="15"/>
        <v>0</v>
      </c>
      <c r="AW21" s="149"/>
      <c r="AX21" s="149"/>
      <c r="BA21" s="147" t="s">
        <v>18</v>
      </c>
    </row>
    <row r="22" spans="1:53" ht="15" customHeight="1" x14ac:dyDescent="0.2">
      <c r="A22" s="184">
        <v>4</v>
      </c>
      <c r="B22" s="198" t="s">
        <v>173</v>
      </c>
      <c r="C22" s="208"/>
      <c r="D22" s="208"/>
      <c r="E22" s="210"/>
      <c r="F22" s="214"/>
      <c r="G22" s="211"/>
      <c r="H22" s="212"/>
      <c r="I22" s="208"/>
      <c r="J22" s="210"/>
      <c r="K22" s="210"/>
      <c r="L22" s="210"/>
      <c r="M22" s="210"/>
      <c r="N22" s="210"/>
      <c r="O22" s="210"/>
      <c r="P22" s="210"/>
      <c r="Q22" s="106">
        <f t="shared" si="1"/>
        <v>0</v>
      </c>
      <c r="R22" s="144" t="b">
        <f t="shared" si="2"/>
        <v>0</v>
      </c>
      <c r="S22" s="144">
        <f t="shared" si="17"/>
        <v>0</v>
      </c>
      <c r="T22" s="210"/>
      <c r="U22" s="210"/>
      <c r="V22" s="106">
        <f t="shared" si="3"/>
        <v>0</v>
      </c>
      <c r="W22" s="144" t="b">
        <f t="shared" si="4"/>
        <v>0</v>
      </c>
      <c r="X22" s="144">
        <f t="shared" si="18"/>
        <v>0</v>
      </c>
      <c r="Y22" s="210"/>
      <c r="Z22" s="210"/>
      <c r="AA22" s="106">
        <f t="shared" si="5"/>
        <v>0</v>
      </c>
      <c r="AB22" s="144" t="b">
        <f t="shared" si="6"/>
        <v>0</v>
      </c>
      <c r="AC22" s="144">
        <f t="shared" si="7"/>
        <v>0</v>
      </c>
      <c r="AD22" s="210"/>
      <c r="AE22" s="210"/>
      <c r="AF22" s="106">
        <f t="shared" si="8"/>
        <v>0</v>
      </c>
      <c r="AG22" s="144" t="b">
        <f t="shared" si="9"/>
        <v>0</v>
      </c>
      <c r="AH22" s="144">
        <f t="shared" si="10"/>
        <v>0</v>
      </c>
      <c r="AI22" s="144">
        <f t="shared" si="19"/>
        <v>0</v>
      </c>
      <c r="AJ22" s="210"/>
      <c r="AK22" s="210"/>
      <c r="AL22" s="210"/>
      <c r="AM22" s="210"/>
      <c r="AN22" s="210"/>
      <c r="AO22" s="210"/>
      <c r="AP22" s="106">
        <f t="shared" si="11"/>
        <v>0</v>
      </c>
      <c r="AQ22" s="144" t="b">
        <f t="shared" si="12"/>
        <v>0</v>
      </c>
      <c r="AR22" s="144">
        <f t="shared" si="13"/>
        <v>0</v>
      </c>
      <c r="AS22" s="144">
        <f t="shared" si="16"/>
        <v>0</v>
      </c>
      <c r="AT22" s="144" t="b">
        <f t="shared" si="14"/>
        <v>0</v>
      </c>
      <c r="AU22" s="108" t="b">
        <f t="shared" si="15"/>
        <v>0</v>
      </c>
      <c r="AW22" s="149"/>
      <c r="AX22" s="149"/>
      <c r="BA22" s="147" t="s">
        <v>93</v>
      </c>
    </row>
    <row r="23" spans="1:53" ht="15" customHeight="1" x14ac:dyDescent="0.2">
      <c r="A23" s="184">
        <v>5</v>
      </c>
      <c r="B23" s="198"/>
      <c r="C23" s="208"/>
      <c r="D23" s="208"/>
      <c r="E23" s="210"/>
      <c r="F23" s="214"/>
      <c r="G23" s="211"/>
      <c r="H23" s="212"/>
      <c r="I23" s="208"/>
      <c r="J23" s="208"/>
      <c r="K23" s="210"/>
      <c r="L23" s="210"/>
      <c r="M23" s="210"/>
      <c r="N23" s="210"/>
      <c r="O23" s="210"/>
      <c r="P23" s="210"/>
      <c r="Q23" s="106">
        <f t="shared" si="1"/>
        <v>0</v>
      </c>
      <c r="R23" s="144" t="b">
        <f t="shared" si="2"/>
        <v>0</v>
      </c>
      <c r="S23" s="144">
        <f t="shared" si="17"/>
        <v>0</v>
      </c>
      <c r="T23" s="210"/>
      <c r="U23" s="210"/>
      <c r="V23" s="106">
        <f t="shared" si="3"/>
        <v>0</v>
      </c>
      <c r="W23" s="144" t="b">
        <f t="shared" si="4"/>
        <v>0</v>
      </c>
      <c r="X23" s="144">
        <f t="shared" si="18"/>
        <v>0</v>
      </c>
      <c r="Y23" s="210"/>
      <c r="Z23" s="210"/>
      <c r="AA23" s="106">
        <f t="shared" si="5"/>
        <v>0</v>
      </c>
      <c r="AB23" s="144" t="b">
        <f t="shared" si="6"/>
        <v>0</v>
      </c>
      <c r="AC23" s="144">
        <f t="shared" si="7"/>
        <v>0</v>
      </c>
      <c r="AD23" s="210"/>
      <c r="AE23" s="210"/>
      <c r="AF23" s="106">
        <f t="shared" si="8"/>
        <v>0</v>
      </c>
      <c r="AG23" s="144" t="b">
        <f t="shared" si="9"/>
        <v>0</v>
      </c>
      <c r="AH23" s="144">
        <f t="shared" si="10"/>
        <v>0</v>
      </c>
      <c r="AI23" s="144">
        <f t="shared" si="19"/>
        <v>0</v>
      </c>
      <c r="AJ23" s="210"/>
      <c r="AK23" s="210"/>
      <c r="AL23" s="210"/>
      <c r="AM23" s="210"/>
      <c r="AN23" s="210"/>
      <c r="AO23" s="210"/>
      <c r="AP23" s="106">
        <f t="shared" si="11"/>
        <v>0</v>
      </c>
      <c r="AQ23" s="144" t="b">
        <f t="shared" si="12"/>
        <v>0</v>
      </c>
      <c r="AR23" s="144">
        <f t="shared" si="13"/>
        <v>0</v>
      </c>
      <c r="AS23" s="144">
        <f t="shared" si="16"/>
        <v>0</v>
      </c>
      <c r="AT23" s="144" t="b">
        <f t="shared" si="14"/>
        <v>0</v>
      </c>
      <c r="AU23" s="108" t="b">
        <f t="shared" si="15"/>
        <v>0</v>
      </c>
      <c r="AW23" s="149"/>
      <c r="AX23" s="149"/>
      <c r="BA23" s="147" t="s">
        <v>19</v>
      </c>
    </row>
    <row r="24" spans="1:53" ht="15" customHeight="1" x14ac:dyDescent="0.2">
      <c r="A24" s="184">
        <v>6</v>
      </c>
      <c r="B24" s="198"/>
      <c r="C24" s="208"/>
      <c r="D24" s="208"/>
      <c r="E24" s="210"/>
      <c r="F24" s="211"/>
      <c r="G24" s="211"/>
      <c r="H24" s="212"/>
      <c r="I24" s="208"/>
      <c r="J24" s="208"/>
      <c r="K24" s="210"/>
      <c r="L24" s="210"/>
      <c r="M24" s="210"/>
      <c r="N24" s="210"/>
      <c r="O24" s="210"/>
      <c r="P24" s="210"/>
      <c r="Q24" s="106">
        <f t="shared" si="1"/>
        <v>0</v>
      </c>
      <c r="R24" s="144" t="b">
        <f t="shared" si="2"/>
        <v>0</v>
      </c>
      <c r="S24" s="144">
        <f t="shared" si="17"/>
        <v>0</v>
      </c>
      <c r="T24" s="210"/>
      <c r="U24" s="210"/>
      <c r="V24" s="106">
        <f t="shared" si="3"/>
        <v>0</v>
      </c>
      <c r="W24" s="144" t="b">
        <f t="shared" si="4"/>
        <v>0</v>
      </c>
      <c r="X24" s="144">
        <f t="shared" si="18"/>
        <v>0</v>
      </c>
      <c r="Y24" s="210"/>
      <c r="Z24" s="210"/>
      <c r="AA24" s="106">
        <f t="shared" si="5"/>
        <v>0</v>
      </c>
      <c r="AB24" s="144" t="b">
        <f t="shared" si="6"/>
        <v>0</v>
      </c>
      <c r="AC24" s="144">
        <f t="shared" si="7"/>
        <v>0</v>
      </c>
      <c r="AD24" s="210"/>
      <c r="AE24" s="210"/>
      <c r="AF24" s="106">
        <f t="shared" si="8"/>
        <v>0</v>
      </c>
      <c r="AG24" s="144" t="b">
        <f t="shared" si="9"/>
        <v>0</v>
      </c>
      <c r="AH24" s="144">
        <f t="shared" si="10"/>
        <v>0</v>
      </c>
      <c r="AI24" s="144">
        <f t="shared" si="19"/>
        <v>0</v>
      </c>
      <c r="AJ24" s="210"/>
      <c r="AK24" s="210"/>
      <c r="AL24" s="210"/>
      <c r="AM24" s="210"/>
      <c r="AN24" s="210"/>
      <c r="AO24" s="210"/>
      <c r="AP24" s="106">
        <f t="shared" si="11"/>
        <v>0</v>
      </c>
      <c r="AQ24" s="144" t="b">
        <f t="shared" si="12"/>
        <v>0</v>
      </c>
      <c r="AR24" s="144">
        <f t="shared" si="13"/>
        <v>0</v>
      </c>
      <c r="AS24" s="144">
        <f t="shared" si="16"/>
        <v>0</v>
      </c>
      <c r="AT24" s="144" t="b">
        <f t="shared" si="14"/>
        <v>0</v>
      </c>
      <c r="AU24" s="108" t="b">
        <f t="shared" si="15"/>
        <v>0</v>
      </c>
      <c r="AW24" s="149"/>
      <c r="AX24" s="149"/>
      <c r="BA24" s="147" t="s">
        <v>20</v>
      </c>
    </row>
    <row r="25" spans="1:53" ht="15" customHeight="1" x14ac:dyDescent="0.2">
      <c r="A25" s="184">
        <v>7</v>
      </c>
      <c r="B25" s="198"/>
      <c r="C25" s="208"/>
      <c r="D25" s="208"/>
      <c r="E25" s="210"/>
      <c r="F25" s="214"/>
      <c r="G25" s="211"/>
      <c r="H25" s="212"/>
      <c r="I25" s="208"/>
      <c r="J25" s="208"/>
      <c r="K25" s="210"/>
      <c r="L25" s="210"/>
      <c r="M25" s="210"/>
      <c r="N25" s="210"/>
      <c r="O25" s="210"/>
      <c r="P25" s="210"/>
      <c r="Q25" s="106">
        <f t="shared" si="1"/>
        <v>0</v>
      </c>
      <c r="R25" s="144" t="b">
        <f t="shared" si="2"/>
        <v>0</v>
      </c>
      <c r="S25" s="144">
        <f t="shared" si="17"/>
        <v>0</v>
      </c>
      <c r="T25" s="210"/>
      <c r="U25" s="210"/>
      <c r="V25" s="106">
        <f t="shared" si="3"/>
        <v>0</v>
      </c>
      <c r="W25" s="144" t="b">
        <f t="shared" si="4"/>
        <v>0</v>
      </c>
      <c r="X25" s="144">
        <f t="shared" si="18"/>
        <v>0</v>
      </c>
      <c r="Y25" s="210"/>
      <c r="Z25" s="210"/>
      <c r="AA25" s="106">
        <f t="shared" si="5"/>
        <v>0</v>
      </c>
      <c r="AB25" s="144" t="b">
        <f t="shared" si="6"/>
        <v>0</v>
      </c>
      <c r="AC25" s="144">
        <f t="shared" si="7"/>
        <v>0</v>
      </c>
      <c r="AD25" s="210"/>
      <c r="AE25" s="210"/>
      <c r="AF25" s="106">
        <f t="shared" si="8"/>
        <v>0</v>
      </c>
      <c r="AG25" s="144" t="b">
        <f t="shared" si="9"/>
        <v>0</v>
      </c>
      <c r="AH25" s="144">
        <f t="shared" si="10"/>
        <v>0</v>
      </c>
      <c r="AI25" s="144">
        <f t="shared" si="19"/>
        <v>0</v>
      </c>
      <c r="AJ25" s="210"/>
      <c r="AK25" s="210"/>
      <c r="AL25" s="210"/>
      <c r="AM25" s="210"/>
      <c r="AN25" s="210"/>
      <c r="AO25" s="210"/>
      <c r="AP25" s="106">
        <f t="shared" si="11"/>
        <v>0</v>
      </c>
      <c r="AQ25" s="144" t="b">
        <f t="shared" si="12"/>
        <v>0</v>
      </c>
      <c r="AR25" s="144">
        <f t="shared" si="13"/>
        <v>0</v>
      </c>
      <c r="AS25" s="144">
        <f t="shared" si="16"/>
        <v>0</v>
      </c>
      <c r="AT25" s="144" t="b">
        <f t="shared" si="14"/>
        <v>0</v>
      </c>
      <c r="AU25" s="108" t="b">
        <f t="shared" si="15"/>
        <v>0</v>
      </c>
      <c r="AW25" s="149"/>
      <c r="AX25" s="149"/>
    </row>
    <row r="26" spans="1:53" ht="15" customHeight="1" x14ac:dyDescent="0.2">
      <c r="A26" s="184">
        <v>8</v>
      </c>
      <c r="B26" s="198"/>
      <c r="C26" s="208"/>
      <c r="D26" s="208"/>
      <c r="E26" s="210"/>
      <c r="F26" s="213"/>
      <c r="G26" s="211"/>
      <c r="H26" s="212"/>
      <c r="I26" s="208"/>
      <c r="J26" s="208"/>
      <c r="K26" s="210"/>
      <c r="L26" s="210"/>
      <c r="M26" s="210"/>
      <c r="N26" s="210"/>
      <c r="O26" s="210"/>
      <c r="P26" s="210"/>
      <c r="Q26" s="106">
        <f t="shared" si="1"/>
        <v>0</v>
      </c>
      <c r="R26" s="144" t="b">
        <f t="shared" si="2"/>
        <v>0</v>
      </c>
      <c r="S26" s="144">
        <f t="shared" si="17"/>
        <v>0</v>
      </c>
      <c r="T26" s="210"/>
      <c r="U26" s="210"/>
      <c r="V26" s="106">
        <f t="shared" si="3"/>
        <v>0</v>
      </c>
      <c r="W26" s="144" t="b">
        <f t="shared" si="4"/>
        <v>0</v>
      </c>
      <c r="X26" s="144">
        <f t="shared" si="18"/>
        <v>0</v>
      </c>
      <c r="Y26" s="210"/>
      <c r="Z26" s="210"/>
      <c r="AA26" s="106">
        <f t="shared" si="5"/>
        <v>0</v>
      </c>
      <c r="AB26" s="144" t="b">
        <f t="shared" si="6"/>
        <v>0</v>
      </c>
      <c r="AC26" s="144">
        <f t="shared" si="7"/>
        <v>0</v>
      </c>
      <c r="AD26" s="210"/>
      <c r="AE26" s="210"/>
      <c r="AF26" s="106">
        <f t="shared" si="8"/>
        <v>0</v>
      </c>
      <c r="AG26" s="144" t="b">
        <f t="shared" si="9"/>
        <v>0</v>
      </c>
      <c r="AH26" s="144">
        <f t="shared" si="10"/>
        <v>0</v>
      </c>
      <c r="AI26" s="144">
        <f t="shared" si="19"/>
        <v>0</v>
      </c>
      <c r="AJ26" s="208"/>
      <c r="AK26" s="208"/>
      <c r="AL26" s="208"/>
      <c r="AM26" s="210"/>
      <c r="AN26" s="210"/>
      <c r="AO26" s="210"/>
      <c r="AP26" s="106">
        <f t="shared" si="11"/>
        <v>0</v>
      </c>
      <c r="AQ26" s="144" t="b">
        <f t="shared" si="12"/>
        <v>0</v>
      </c>
      <c r="AR26" s="144">
        <f t="shared" si="13"/>
        <v>0</v>
      </c>
      <c r="AS26" s="144">
        <f t="shared" si="16"/>
        <v>0</v>
      </c>
      <c r="AT26" s="144" t="b">
        <f t="shared" si="14"/>
        <v>0</v>
      </c>
      <c r="AU26" s="108" t="b">
        <f t="shared" si="15"/>
        <v>0</v>
      </c>
      <c r="AW26" s="149"/>
      <c r="AX26" s="149"/>
    </row>
    <row r="27" spans="1:53" ht="15" customHeight="1" x14ac:dyDescent="0.2">
      <c r="A27" s="184">
        <v>9</v>
      </c>
      <c r="B27" s="198"/>
      <c r="C27" s="210"/>
      <c r="D27" s="208"/>
      <c r="E27" s="210"/>
      <c r="F27" s="213"/>
      <c r="G27" s="213"/>
      <c r="H27" s="212"/>
      <c r="I27" s="210"/>
      <c r="J27" s="210"/>
      <c r="K27" s="210"/>
      <c r="L27" s="210"/>
      <c r="M27" s="210"/>
      <c r="N27" s="210"/>
      <c r="O27" s="210"/>
      <c r="P27" s="210"/>
      <c r="Q27" s="106">
        <f t="shared" si="1"/>
        <v>0</v>
      </c>
      <c r="R27" s="144" t="b">
        <f t="shared" si="2"/>
        <v>0</v>
      </c>
      <c r="S27" s="144">
        <f t="shared" si="17"/>
        <v>0</v>
      </c>
      <c r="T27" s="210"/>
      <c r="U27" s="210"/>
      <c r="V27" s="106">
        <f t="shared" si="3"/>
        <v>0</v>
      </c>
      <c r="W27" s="144" t="b">
        <f t="shared" si="4"/>
        <v>0</v>
      </c>
      <c r="X27" s="144">
        <f t="shared" si="18"/>
        <v>0</v>
      </c>
      <c r="Y27" s="210"/>
      <c r="Z27" s="210"/>
      <c r="AA27" s="106">
        <f t="shared" si="5"/>
        <v>0</v>
      </c>
      <c r="AB27" s="144" t="b">
        <f t="shared" si="6"/>
        <v>0</v>
      </c>
      <c r="AC27" s="144">
        <f t="shared" si="7"/>
        <v>0</v>
      </c>
      <c r="AD27" s="210"/>
      <c r="AE27" s="210"/>
      <c r="AF27" s="106">
        <f t="shared" si="8"/>
        <v>0</v>
      </c>
      <c r="AG27" s="144" t="b">
        <f t="shared" si="9"/>
        <v>0</v>
      </c>
      <c r="AH27" s="144">
        <f t="shared" si="10"/>
        <v>0</v>
      </c>
      <c r="AI27" s="144">
        <f t="shared" si="19"/>
        <v>0</v>
      </c>
      <c r="AJ27" s="210"/>
      <c r="AK27" s="210"/>
      <c r="AL27" s="210"/>
      <c r="AM27" s="210"/>
      <c r="AN27" s="210"/>
      <c r="AO27" s="210"/>
      <c r="AP27" s="106">
        <f t="shared" si="11"/>
        <v>0</v>
      </c>
      <c r="AQ27" s="144" t="b">
        <f t="shared" si="12"/>
        <v>0</v>
      </c>
      <c r="AR27" s="144">
        <f t="shared" si="13"/>
        <v>0</v>
      </c>
      <c r="AS27" s="144">
        <f t="shared" si="16"/>
        <v>0</v>
      </c>
      <c r="AT27" s="144" t="b">
        <f t="shared" si="14"/>
        <v>0</v>
      </c>
      <c r="AU27" s="108" t="b">
        <f t="shared" si="15"/>
        <v>0</v>
      </c>
      <c r="AW27" s="149"/>
      <c r="AX27" s="149"/>
    </row>
    <row r="28" spans="1:53" ht="15" customHeight="1" x14ac:dyDescent="0.2">
      <c r="A28" s="184">
        <v>10</v>
      </c>
      <c r="B28" s="198"/>
      <c r="C28" s="210"/>
      <c r="D28" s="208"/>
      <c r="E28" s="210"/>
      <c r="F28" s="214"/>
      <c r="G28" s="211"/>
      <c r="H28" s="212"/>
      <c r="I28" s="210"/>
      <c r="J28" s="210"/>
      <c r="K28" s="210"/>
      <c r="L28" s="210"/>
      <c r="M28" s="210"/>
      <c r="N28" s="210"/>
      <c r="O28" s="210"/>
      <c r="P28" s="210"/>
      <c r="Q28" s="106">
        <f t="shared" si="1"/>
        <v>0</v>
      </c>
      <c r="R28" s="144" t="b">
        <f t="shared" si="2"/>
        <v>0</v>
      </c>
      <c r="S28" s="144">
        <f t="shared" si="17"/>
        <v>0</v>
      </c>
      <c r="T28" s="210"/>
      <c r="U28" s="210"/>
      <c r="V28" s="106">
        <f t="shared" si="3"/>
        <v>0</v>
      </c>
      <c r="W28" s="144" t="b">
        <f t="shared" si="4"/>
        <v>0</v>
      </c>
      <c r="X28" s="144">
        <f t="shared" si="18"/>
        <v>0</v>
      </c>
      <c r="Y28" s="210"/>
      <c r="Z28" s="210"/>
      <c r="AA28" s="106">
        <f t="shared" si="5"/>
        <v>0</v>
      </c>
      <c r="AB28" s="144" t="b">
        <f t="shared" si="6"/>
        <v>0</v>
      </c>
      <c r="AC28" s="144">
        <f t="shared" si="7"/>
        <v>0</v>
      </c>
      <c r="AD28" s="210"/>
      <c r="AE28" s="210"/>
      <c r="AF28" s="106">
        <f t="shared" si="8"/>
        <v>0</v>
      </c>
      <c r="AG28" s="144" t="b">
        <f t="shared" si="9"/>
        <v>0</v>
      </c>
      <c r="AH28" s="144">
        <f t="shared" si="10"/>
        <v>0</v>
      </c>
      <c r="AI28" s="144">
        <f t="shared" si="19"/>
        <v>0</v>
      </c>
      <c r="AJ28" s="210"/>
      <c r="AK28" s="210"/>
      <c r="AL28" s="210"/>
      <c r="AM28" s="210"/>
      <c r="AN28" s="210"/>
      <c r="AO28" s="210"/>
      <c r="AP28" s="106">
        <f t="shared" si="11"/>
        <v>0</v>
      </c>
      <c r="AQ28" s="144" t="b">
        <f t="shared" si="12"/>
        <v>0</v>
      </c>
      <c r="AR28" s="144">
        <f t="shared" si="13"/>
        <v>0</v>
      </c>
      <c r="AS28" s="144">
        <f t="shared" si="16"/>
        <v>0</v>
      </c>
      <c r="AT28" s="144" t="b">
        <f t="shared" si="14"/>
        <v>0</v>
      </c>
      <c r="AU28" s="108" t="b">
        <f t="shared" si="15"/>
        <v>0</v>
      </c>
      <c r="AW28" s="149"/>
      <c r="AX28" s="149"/>
    </row>
    <row r="29" spans="1:53" ht="15" customHeight="1" x14ac:dyDescent="0.2">
      <c r="A29" s="184">
        <v>11</v>
      </c>
      <c r="B29" s="198"/>
      <c r="C29" s="207"/>
      <c r="D29" s="208"/>
      <c r="E29" s="210"/>
      <c r="F29" s="199"/>
      <c r="G29" s="213"/>
      <c r="H29" s="212"/>
      <c r="I29" s="210"/>
      <c r="J29" s="210"/>
      <c r="K29" s="210"/>
      <c r="L29" s="210"/>
      <c r="M29" s="210"/>
      <c r="N29" s="210"/>
      <c r="O29" s="207"/>
      <c r="P29" s="210"/>
      <c r="Q29" s="106">
        <f t="shared" si="1"/>
        <v>0</v>
      </c>
      <c r="R29" s="144" t="b">
        <f t="shared" si="2"/>
        <v>0</v>
      </c>
      <c r="S29" s="144">
        <f t="shared" si="17"/>
        <v>0</v>
      </c>
      <c r="T29" s="210"/>
      <c r="U29" s="210"/>
      <c r="V29" s="106">
        <f t="shared" si="3"/>
        <v>0</v>
      </c>
      <c r="W29" s="144" t="b">
        <f t="shared" si="4"/>
        <v>0</v>
      </c>
      <c r="X29" s="144">
        <f t="shared" si="18"/>
        <v>0</v>
      </c>
      <c r="Y29" s="207"/>
      <c r="Z29" s="210"/>
      <c r="AA29" s="106">
        <f t="shared" si="5"/>
        <v>0</v>
      </c>
      <c r="AB29" s="144" t="b">
        <f t="shared" si="6"/>
        <v>0</v>
      </c>
      <c r="AC29" s="144">
        <f t="shared" si="7"/>
        <v>0</v>
      </c>
      <c r="AD29" s="210"/>
      <c r="AE29" s="210"/>
      <c r="AF29" s="106">
        <f t="shared" si="8"/>
        <v>0</v>
      </c>
      <c r="AG29" s="144" t="b">
        <f t="shared" si="9"/>
        <v>0</v>
      </c>
      <c r="AH29" s="144">
        <f t="shared" si="10"/>
        <v>0</v>
      </c>
      <c r="AI29" s="144">
        <f t="shared" si="19"/>
        <v>0</v>
      </c>
      <c r="AJ29" s="210"/>
      <c r="AK29" s="210"/>
      <c r="AL29" s="210"/>
      <c r="AM29" s="210"/>
      <c r="AN29" s="210"/>
      <c r="AO29" s="210"/>
      <c r="AP29" s="106">
        <f t="shared" si="11"/>
        <v>0</v>
      </c>
      <c r="AQ29" s="144" t="b">
        <f t="shared" si="12"/>
        <v>0</v>
      </c>
      <c r="AR29" s="144">
        <f t="shared" si="13"/>
        <v>0</v>
      </c>
      <c r="AS29" s="144">
        <f t="shared" si="16"/>
        <v>0</v>
      </c>
      <c r="AT29" s="144" t="b">
        <f t="shared" si="14"/>
        <v>0</v>
      </c>
      <c r="AU29" s="108" t="b">
        <f t="shared" si="15"/>
        <v>0</v>
      </c>
      <c r="AW29" s="149"/>
      <c r="AX29" s="149"/>
    </row>
  </sheetData>
  <autoFilter ref="A17:AU29" xr:uid="{3C4C2767-8FC8-4DBC-9B61-852647688045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11">
    <mergeCell ref="AM17:AR17"/>
    <mergeCell ref="AT17:AU17"/>
    <mergeCell ref="B17:B18"/>
    <mergeCell ref="C17:C18"/>
    <mergeCell ref="AJ17:AL17"/>
    <mergeCell ref="B13:I13"/>
    <mergeCell ref="B14:I14"/>
    <mergeCell ref="A17:A18"/>
    <mergeCell ref="O17:AI17"/>
    <mergeCell ref="D17:J17"/>
    <mergeCell ref="K17:N17"/>
  </mergeCells>
  <phoneticPr fontId="1" type="noConversion"/>
  <conditionalFormatting sqref="AP1:AR16 AP18:AR29 AD1:AE18 T1:U18 Y1:Z18 I4:I12 J1:P18 AJ1:AO18 A1:H12 AS1:IV29 V1:X29 AA1:AC29 AF1:AI29 Q1:S29 A19:A29 A13:A14 A15:I18">
    <cfRule type="expression" priority="817" stopIfTrue="1">
      <formula>largo</formula>
    </cfRule>
    <cfRule type="cellIs" dxfId="5" priority="818" stopIfTrue="1" operator="equal">
      <formula>FALSE</formula>
    </cfRule>
  </conditionalFormatting>
  <conditionalFormatting sqref="B13:B14">
    <cfRule type="expression" priority="1" stopIfTrue="1">
      <formula>largo</formula>
    </cfRule>
    <cfRule type="cellIs" dxfId="4" priority="2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20:AO29 Y19:Z29 O19:P29 T19:U29 AD19:AE29" xr:uid="{A0BA56D7-B2E0-4476-8D39-4714868069D4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9:AO19" xr:uid="{E90A3143-16E1-497D-A266-5C16F915AB48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9:D29" xr:uid="{7DDA8392-EBB9-4E3F-8C7B-B13729C9EE8D}">
      <formula1>$AW$18:$AW$19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9:E29" xr:uid="{46BBDDBB-57E3-44BC-AECB-D34A74B14666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9:F29" xr:uid="{79EB29AD-2111-40CD-B028-CFB7FDFCD374}"/>
    <dataValidation type="list" allowBlank="1" showInputMessage="1" showErrorMessage="1" promptTitle="ZONA" prompt="Seleccione la zona en la que se ubica el establecimiento educativo." sqref="I19:I29" xr:uid="{5F7EFF16-CCE5-4DE4-9B68-3FC77B4E576E}">
      <formula1>$AX$18:$AX$19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9:AL29" xr:uid="{B803ABCC-70D9-42B6-8EF0-80140356ECEF}">
      <formula1>$BA$18:$BA$24</formula1>
    </dataValidation>
    <dataValidation allowBlank="1" showInputMessage="1" showErrorMessage="1" promptTitle="Ponderación áreas de gestión" prompt="RECUERDE QUE LA SUMA DE LAS PONDERACIONES DE LAS ÁREAS DE GESTIÓN SIEMPRE DEBE SER IGUAL A 70." sqref="K19:N29" xr:uid="{98CC0636-72BC-4579-8B38-AF5C7A73E732}"/>
    <dataValidation allowBlank="1" showInputMessage="1" showErrorMessage="1" promptTitle="ESTABLECIMIENTO EDUCATIVO" prompt="Escriba el nombre del establecimiento educativo en el que labora el docente evaluado." sqref="G19:G29" xr:uid="{99F429E0-CAB5-4367-BB42-C9A58CAC4BF5}"/>
    <dataValidation allowBlank="1" showInputMessage="1" showErrorMessage="1" promptTitle="Código DANE" prompt="Escriba el código DANE del establecimiento educativo en el que labora el docente evaluado." sqref="H19:H29" xr:uid="{31E9C0C0-6F1D-492E-9D47-DAAE529DF15D}"/>
    <dataValidation allowBlank="1" showInputMessage="1" showErrorMessage="1" promptTitle="ENTIDAD TERRITORIAL CERTIFICADA" prompt="Escriba el nombre de la entidad territorial certificada." sqref="B19:B29" xr:uid="{3BE4B5A1-AF4B-4F33-927C-91F56223AF2D}"/>
    <dataValidation allowBlank="1" showInputMessage="1" showErrorMessage="1" promptTitle="MUNICIPIO" prompt="Escriba el nombre del municipio en el que labora el docente evaluado." sqref="C19:C29" xr:uid="{0385539A-6C28-46DF-A27B-9DD44E51928B}"/>
    <dataValidation type="list" allowBlank="1" showInputMessage="1" showErrorMessage="1" promptTitle="CARGO" prompt="Seleccione el cargo que desempeña el directivo docente evaluado." sqref="J19:J29" xr:uid="{8AEB8E75-BE41-40BD-9086-BF077E20A5D6}">
      <formula1>$AZ$18:$AZ$20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21:S29 W19:X19 AB19:AC19 AG19:AH19 AQ19:AQ29 R19 W21:X29 AB21:AC29 AG21:AH29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1F39-D5B8-471E-8B4D-F40FBC49F8E4}">
  <sheetPr codeName="Hoja3">
    <pageSetUpPr autoPageBreaks="0"/>
  </sheetPr>
  <dimension ref="A1:O101"/>
  <sheetViews>
    <sheetView showRowColHeaders="0" showZeros="0" view="pageBreakPreview" zoomScaleNormal="90" zoomScaleSheetLayoutView="100" workbookViewId="0">
      <selection activeCell="K87" sqref="K87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79"/>
      <c r="D1" s="279"/>
      <c r="E1" s="273" t="s">
        <v>29</v>
      </c>
      <c r="F1" s="273"/>
      <c r="G1" s="273"/>
      <c r="H1" s="273"/>
      <c r="I1" s="273"/>
      <c r="J1" s="273"/>
      <c r="K1" s="273"/>
      <c r="L1" s="273"/>
      <c r="M1" s="3"/>
      <c r="N1" s="4"/>
    </row>
    <row r="2" spans="1:14" s="10" customFormat="1" ht="13.5" customHeight="1" x14ac:dyDescent="0.2">
      <c r="A2" s="6"/>
      <c r="B2" s="7"/>
      <c r="C2" s="280"/>
      <c r="D2" s="280"/>
      <c r="E2" s="277" t="s">
        <v>58</v>
      </c>
      <c r="F2" s="277"/>
      <c r="G2" s="277"/>
      <c r="H2" s="277"/>
      <c r="I2" s="277"/>
      <c r="J2" s="277"/>
      <c r="K2" s="277"/>
      <c r="L2" s="277"/>
      <c r="M2" s="8"/>
      <c r="N2" s="9"/>
    </row>
    <row r="3" spans="1:14" s="10" customFormat="1" ht="13.5" customHeight="1" x14ac:dyDescent="0.2">
      <c r="A3" s="6"/>
      <c r="B3" s="7"/>
      <c r="C3" s="280"/>
      <c r="D3" s="280"/>
      <c r="E3" s="277" t="s">
        <v>175</v>
      </c>
      <c r="F3" s="277"/>
      <c r="G3" s="277"/>
      <c r="H3" s="277"/>
      <c r="I3" s="277"/>
      <c r="J3" s="277"/>
      <c r="K3" s="277"/>
      <c r="L3" s="277"/>
      <c r="M3" s="8"/>
      <c r="N3" s="9"/>
    </row>
    <row r="4" spans="1:14" s="10" customFormat="1" ht="13.5" customHeight="1" x14ac:dyDescent="0.2">
      <c r="A4" s="6"/>
      <c r="B4" s="7"/>
      <c r="C4" s="280"/>
      <c r="D4" s="280"/>
      <c r="E4" s="277" t="s">
        <v>61</v>
      </c>
      <c r="F4" s="277"/>
      <c r="G4" s="277"/>
      <c r="H4" s="277"/>
      <c r="I4" s="277"/>
      <c r="J4" s="277"/>
      <c r="K4" s="277"/>
      <c r="L4" s="277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Docentes!B18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7" t="s">
        <v>75</v>
      </c>
      <c r="D9" s="277"/>
      <c r="E9" s="277"/>
      <c r="F9" s="277"/>
      <c r="G9" s="277"/>
      <c r="H9" s="277"/>
      <c r="I9" s="277"/>
      <c r="J9" s="277"/>
      <c r="K9" s="277"/>
      <c r="L9" s="277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35" t="s">
        <v>135</v>
      </c>
      <c r="D11" s="236"/>
      <c r="E11" s="236"/>
      <c r="F11" s="236"/>
      <c r="G11" s="236"/>
      <c r="H11" s="237"/>
      <c r="I11" s="23"/>
      <c r="J11" s="235" t="s">
        <v>72</v>
      </c>
      <c r="K11" s="236"/>
      <c r="L11" s="237"/>
      <c r="M11" s="24"/>
      <c r="N11" s="15"/>
    </row>
    <row r="12" spans="1:14" s="10" customFormat="1" ht="12.75" customHeight="1" x14ac:dyDescent="0.2">
      <c r="A12" s="15"/>
      <c r="B12" s="22"/>
      <c r="C12" s="238" t="s">
        <v>3</v>
      </c>
      <c r="D12" s="239"/>
      <c r="E12" s="239"/>
      <c r="F12" s="239"/>
      <c r="G12" s="25" t="s">
        <v>59</v>
      </c>
      <c r="H12" s="26" t="s">
        <v>77</v>
      </c>
      <c r="I12" s="23"/>
      <c r="J12" s="154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40" t="s">
        <v>41</v>
      </c>
      <c r="D13" s="241"/>
      <c r="E13" s="241"/>
      <c r="F13" s="241"/>
      <c r="G13" s="59">
        <f>Docentes!$J$1</f>
        <v>0</v>
      </c>
      <c r="H13" s="60">
        <f t="shared" ref="H13:H24" si="0">(G13*100)/$G$25</f>
        <v>0</v>
      </c>
      <c r="I13" s="27"/>
      <c r="J13" s="155" t="s">
        <v>36</v>
      </c>
      <c r="K13" s="59">
        <f>COUNTIF(Docentes!$I$18:$I$67,"Rural")</f>
        <v>2</v>
      </c>
      <c r="L13" s="60">
        <f>(K13*100)/K15</f>
        <v>100</v>
      </c>
      <c r="M13" s="24"/>
      <c r="N13" s="15"/>
    </row>
    <row r="14" spans="1:14" s="10" customFormat="1" ht="12.75" customHeight="1" x14ac:dyDescent="0.2">
      <c r="A14" s="15"/>
      <c r="B14" s="22"/>
      <c r="C14" s="242" t="s">
        <v>40</v>
      </c>
      <c r="D14" s="243"/>
      <c r="E14" s="243"/>
      <c r="F14" s="243"/>
      <c r="G14" s="61">
        <f>Docentes!$J$2</f>
        <v>1</v>
      </c>
      <c r="H14" s="62">
        <f t="shared" si="0"/>
        <v>50</v>
      </c>
      <c r="I14" s="27"/>
      <c r="J14" s="156" t="s">
        <v>37</v>
      </c>
      <c r="K14" s="63">
        <f>COUNTIF(Docentes!$I$18:$I$67,"Urbana")</f>
        <v>0</v>
      </c>
      <c r="L14" s="64">
        <f>(K14*100)/K15</f>
        <v>0</v>
      </c>
      <c r="M14" s="24"/>
      <c r="N14" s="15"/>
    </row>
    <row r="15" spans="1:14" s="10" customFormat="1" ht="12.75" customHeight="1" x14ac:dyDescent="0.2">
      <c r="A15" s="15"/>
      <c r="B15" s="22"/>
      <c r="C15" s="242" t="s">
        <v>141</v>
      </c>
      <c r="D15" s="243"/>
      <c r="E15" s="243"/>
      <c r="F15" s="243"/>
      <c r="G15" s="61">
        <f>Docentes!$J$3</f>
        <v>0</v>
      </c>
      <c r="H15" s="62">
        <f t="shared" si="0"/>
        <v>0</v>
      </c>
      <c r="I15" s="27"/>
      <c r="J15" s="154" t="s">
        <v>60</v>
      </c>
      <c r="K15" s="25">
        <f>SUM(K13:K14)</f>
        <v>2</v>
      </c>
      <c r="L15" s="193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42" t="s">
        <v>42</v>
      </c>
      <c r="D16" s="243"/>
      <c r="E16" s="243"/>
      <c r="F16" s="243"/>
      <c r="G16" s="61">
        <f>Docentes!$J$4</f>
        <v>1</v>
      </c>
      <c r="H16" s="62">
        <f t="shared" si="0"/>
        <v>50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42" t="s">
        <v>43</v>
      </c>
      <c r="D17" s="243"/>
      <c r="E17" s="243"/>
      <c r="F17" s="243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42" t="s">
        <v>44</v>
      </c>
      <c r="D18" s="243"/>
      <c r="E18" s="243"/>
      <c r="F18" s="243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42" t="s">
        <v>103</v>
      </c>
      <c r="D19" s="243"/>
      <c r="E19" s="243"/>
      <c r="F19" s="243"/>
      <c r="G19" s="61">
        <f>Docentes!$J$7</f>
        <v>0</v>
      </c>
      <c r="H19" s="62">
        <f t="shared" si="0"/>
        <v>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42" t="s">
        <v>145</v>
      </c>
      <c r="D20" s="243"/>
      <c r="E20" s="243"/>
      <c r="F20" s="243"/>
      <c r="G20" s="61">
        <f>Docentes!$J$8</f>
        <v>0</v>
      </c>
      <c r="H20" s="62">
        <f t="shared" si="0"/>
        <v>0</v>
      </c>
      <c r="I20" s="27"/>
      <c r="J20" s="235" t="s">
        <v>73</v>
      </c>
      <c r="K20" s="236"/>
      <c r="L20" s="237"/>
      <c r="M20" s="24"/>
      <c r="N20" s="15"/>
    </row>
    <row r="21" spans="1:14" s="10" customFormat="1" ht="12.75" customHeight="1" x14ac:dyDescent="0.2">
      <c r="A21" s="15"/>
      <c r="B21" s="22"/>
      <c r="C21" s="242" t="s">
        <v>39</v>
      </c>
      <c r="D21" s="243"/>
      <c r="E21" s="243"/>
      <c r="F21" s="243"/>
      <c r="G21" s="61">
        <f>Docentes!$J$9</f>
        <v>0</v>
      </c>
      <c r="H21" s="62">
        <f t="shared" si="0"/>
        <v>0</v>
      </c>
      <c r="I21" s="27"/>
      <c r="J21" s="153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42" t="s">
        <v>45</v>
      </c>
      <c r="D22" s="243"/>
      <c r="E22" s="243"/>
      <c r="F22" s="243"/>
      <c r="G22" s="61">
        <f>Docentes!$J$10</f>
        <v>0</v>
      </c>
      <c r="H22" s="62">
        <f t="shared" si="0"/>
        <v>0</v>
      </c>
      <c r="I22" s="27"/>
      <c r="J22" s="172" t="s">
        <v>48</v>
      </c>
      <c r="K22" s="59">
        <f>COUNTIF(Docentes!$K$18:$K$67,"Preescolar")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">
      <c r="A23" s="15"/>
      <c r="B23" s="22"/>
      <c r="C23" s="242" t="s">
        <v>46</v>
      </c>
      <c r="D23" s="243"/>
      <c r="E23" s="243"/>
      <c r="F23" s="243"/>
      <c r="G23" s="61">
        <f>Docentes!$J$11</f>
        <v>0</v>
      </c>
      <c r="H23" s="62">
        <f t="shared" si="0"/>
        <v>0</v>
      </c>
      <c r="I23" s="27"/>
      <c r="J23" s="173" t="s">
        <v>171</v>
      </c>
      <c r="K23" s="61">
        <f>COUNTIF(Docentes!$K$18:$K$67,"Básica primaria")</f>
        <v>1</v>
      </c>
      <c r="L23" s="62">
        <f>(K23*100)/K25</f>
        <v>50</v>
      </c>
      <c r="M23" s="24"/>
      <c r="N23" s="15"/>
    </row>
    <row r="24" spans="1:14" s="10" customFormat="1" ht="12.75" customHeight="1" x14ac:dyDescent="0.2">
      <c r="A24" s="15"/>
      <c r="B24" s="22"/>
      <c r="C24" s="292" t="s">
        <v>146</v>
      </c>
      <c r="D24" s="293"/>
      <c r="E24" s="293"/>
      <c r="F24" s="293"/>
      <c r="G24" s="63">
        <f>Docentes!$J$12</f>
        <v>0</v>
      </c>
      <c r="H24" s="64">
        <f t="shared" si="0"/>
        <v>0</v>
      </c>
      <c r="I24" s="27"/>
      <c r="J24" s="174" t="s">
        <v>172</v>
      </c>
      <c r="K24" s="63">
        <f>COUNTIF(Docentes!$K$18:$K$67,"Básica secundaria y media")</f>
        <v>1</v>
      </c>
      <c r="L24" s="64">
        <f>(K24*100)/K25</f>
        <v>50</v>
      </c>
      <c r="M24" s="24"/>
      <c r="N24" s="15"/>
    </row>
    <row r="25" spans="1:14" s="10" customFormat="1" ht="12.75" customHeight="1" x14ac:dyDescent="0.2">
      <c r="A25" s="15"/>
      <c r="B25" s="22"/>
      <c r="C25" s="238" t="s">
        <v>60</v>
      </c>
      <c r="D25" s="239"/>
      <c r="E25" s="239"/>
      <c r="F25" s="239"/>
      <c r="G25" s="25">
        <f>SUM(G13:G24)</f>
        <v>2</v>
      </c>
      <c r="H25" s="193">
        <f>SUM(H13:H24)</f>
        <v>100</v>
      </c>
      <c r="I25" s="23"/>
      <c r="J25" s="153" t="s">
        <v>60</v>
      </c>
      <c r="K25" s="25">
        <f>SUM(K22:K24)</f>
        <v>2</v>
      </c>
      <c r="L25" s="193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77" t="s">
        <v>74</v>
      </c>
      <c r="D28" s="277"/>
      <c r="E28" s="277"/>
      <c r="F28" s="277"/>
      <c r="G28" s="277"/>
      <c r="H28" s="277"/>
      <c r="I28" s="277"/>
      <c r="J28" s="277"/>
      <c r="K28" s="277"/>
      <c r="L28" s="277"/>
      <c r="M28" s="20"/>
      <c r="N28" s="15"/>
    </row>
    <row r="29" spans="1:14" s="10" customFormat="1" ht="15" customHeight="1" x14ac:dyDescent="0.2">
      <c r="A29" s="15"/>
      <c r="B29" s="19"/>
      <c r="C29" s="278" t="s">
        <v>67</v>
      </c>
      <c r="D29" s="278"/>
      <c r="E29" s="278"/>
      <c r="F29" s="278"/>
      <c r="G29" s="278"/>
      <c r="H29" s="278"/>
      <c r="I29" s="278"/>
      <c r="J29" s="278"/>
      <c r="K29" s="278"/>
      <c r="L29" s="278"/>
      <c r="M29" s="20"/>
      <c r="N29" s="15"/>
    </row>
    <row r="30" spans="1:14" s="10" customFormat="1" ht="15" customHeight="1" x14ac:dyDescent="0.2">
      <c r="A30" s="15"/>
      <c r="B30" s="19"/>
      <c r="C30" s="278" t="s">
        <v>147</v>
      </c>
      <c r="D30" s="278"/>
      <c r="E30" s="278"/>
      <c r="F30" s="278"/>
      <c r="G30" s="278"/>
      <c r="H30" s="278"/>
      <c r="I30" s="278"/>
      <c r="J30" s="278"/>
      <c r="K30" s="278"/>
      <c r="L30" s="278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87" t="s">
        <v>57</v>
      </c>
      <c r="D32" s="287"/>
      <c r="E32" s="288"/>
      <c r="F32" s="288"/>
      <c r="G32" s="289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84" t="s">
        <v>148</v>
      </c>
      <c r="D33" s="261" t="s">
        <v>9</v>
      </c>
      <c r="E33" s="262"/>
      <c r="F33" s="262"/>
      <c r="G33" s="240"/>
      <c r="H33" s="40">
        <f>Docentes!$O$1</f>
        <v>2</v>
      </c>
      <c r="I33" s="41">
        <f>Docentes!$O$4</f>
        <v>84</v>
      </c>
      <c r="J33" s="41">
        <f>Docentes!$O$5</f>
        <v>87</v>
      </c>
      <c r="K33" s="41">
        <f>Docentes!$O$2</f>
        <v>85.5</v>
      </c>
      <c r="L33" s="78">
        <f>Docentes!$O$3</f>
        <v>2.1213203435596424</v>
      </c>
      <c r="M33" s="39"/>
      <c r="N33" s="33"/>
    </row>
    <row r="34" spans="1:14" ht="16.899999999999999" customHeight="1" x14ac:dyDescent="0.2">
      <c r="A34" s="33"/>
      <c r="B34" s="37"/>
      <c r="C34" s="285"/>
      <c r="D34" s="263" t="s">
        <v>28</v>
      </c>
      <c r="E34" s="264"/>
      <c r="F34" s="264"/>
      <c r="G34" s="242"/>
      <c r="H34" s="42">
        <f>Docentes!$P$1</f>
        <v>2</v>
      </c>
      <c r="I34" s="43">
        <f>Docentes!$P$4</f>
        <v>86</v>
      </c>
      <c r="J34" s="43">
        <f>Docentes!$P$5</f>
        <v>87</v>
      </c>
      <c r="K34" s="43">
        <f>Docentes!$P$2</f>
        <v>86.5</v>
      </c>
      <c r="L34" s="79">
        <f>Docentes!$P$3</f>
        <v>0.70710678118654757</v>
      </c>
      <c r="M34" s="39"/>
      <c r="N34" s="33"/>
    </row>
    <row r="35" spans="1:14" ht="16.899999999999999" customHeight="1" x14ac:dyDescent="0.2">
      <c r="A35" s="33"/>
      <c r="B35" s="37"/>
      <c r="C35" s="285"/>
      <c r="D35" s="263" t="s">
        <v>10</v>
      </c>
      <c r="E35" s="264"/>
      <c r="F35" s="264"/>
      <c r="G35" s="242"/>
      <c r="H35" s="42">
        <f>Docentes!$Q$1</f>
        <v>2</v>
      </c>
      <c r="I35" s="43">
        <f>Docentes!$Q$4</f>
        <v>85</v>
      </c>
      <c r="J35" s="43">
        <f>Docentes!$Q$5</f>
        <v>90</v>
      </c>
      <c r="K35" s="43">
        <f>Docentes!$Q$2</f>
        <v>87.5</v>
      </c>
      <c r="L35" s="79">
        <f>Docentes!$Q$3</f>
        <v>3.5355339059327378</v>
      </c>
      <c r="M35" s="39"/>
      <c r="N35" s="33"/>
    </row>
    <row r="36" spans="1:14" ht="16.899999999999999" customHeight="1" x14ac:dyDescent="0.2">
      <c r="A36" s="33"/>
      <c r="B36" s="37"/>
      <c r="C36" s="285"/>
      <c r="D36" s="265" t="s">
        <v>11</v>
      </c>
      <c r="E36" s="266"/>
      <c r="F36" s="266"/>
      <c r="G36" s="267"/>
      <c r="H36" s="111">
        <f>Docentes!$R$1</f>
        <v>2</v>
      </c>
      <c r="I36" s="112">
        <f>Docentes!$R$4</f>
        <v>85</v>
      </c>
      <c r="J36" s="112">
        <f>Docentes!$R$5</f>
        <v>86</v>
      </c>
      <c r="K36" s="112">
        <f>Docentes!$R$2</f>
        <v>85.5</v>
      </c>
      <c r="L36" s="113">
        <f>Docentes!$R$3</f>
        <v>0.70710678118654757</v>
      </c>
      <c r="M36" s="39"/>
      <c r="N36" s="33"/>
    </row>
    <row r="37" spans="1:14" ht="16.899999999999999" customHeight="1" x14ac:dyDescent="0.2">
      <c r="A37" s="33"/>
      <c r="B37" s="37"/>
      <c r="C37" s="285"/>
      <c r="D37" s="281" t="s">
        <v>136</v>
      </c>
      <c r="E37" s="282"/>
      <c r="F37" s="282"/>
      <c r="G37" s="283"/>
      <c r="H37" s="117">
        <f>Docentes!$T$1</f>
        <v>2</v>
      </c>
      <c r="I37" s="118">
        <f>Docentes!$T$4</f>
        <v>85.5</v>
      </c>
      <c r="J37" s="118">
        <f>Docentes!$T$5</f>
        <v>87</v>
      </c>
      <c r="K37" s="118">
        <f>Docentes!$T$2</f>
        <v>86.25</v>
      </c>
      <c r="L37" s="119">
        <f>Docentes!$T$3</f>
        <v>1.0606601717798212</v>
      </c>
      <c r="M37" s="39"/>
      <c r="N37" s="33"/>
    </row>
    <row r="38" spans="1:14" ht="16.899999999999999" customHeight="1" x14ac:dyDescent="0.2">
      <c r="A38" s="33"/>
      <c r="B38" s="37"/>
      <c r="C38" s="285"/>
      <c r="D38" s="268" t="s">
        <v>12</v>
      </c>
      <c r="E38" s="269"/>
      <c r="F38" s="269"/>
      <c r="G38" s="270"/>
      <c r="H38" s="114">
        <f>Docentes!$V$1</f>
        <v>2</v>
      </c>
      <c r="I38" s="115">
        <f>Docentes!$V$4</f>
        <v>89</v>
      </c>
      <c r="J38" s="115">
        <f>Docentes!$V$5</f>
        <v>90</v>
      </c>
      <c r="K38" s="115">
        <f>Docentes!$V$2</f>
        <v>89.5</v>
      </c>
      <c r="L38" s="116">
        <f>Docentes!$V$3</f>
        <v>0.70710678118654757</v>
      </c>
      <c r="M38" s="39"/>
      <c r="N38" s="33"/>
    </row>
    <row r="39" spans="1:14" ht="16.899999999999999" customHeight="1" x14ac:dyDescent="0.2">
      <c r="A39" s="33"/>
      <c r="B39" s="37"/>
      <c r="C39" s="285"/>
      <c r="D39" s="265" t="s">
        <v>13</v>
      </c>
      <c r="E39" s="266"/>
      <c r="F39" s="266"/>
      <c r="G39" s="267"/>
      <c r="H39" s="111">
        <f>Docentes!$W$1</f>
        <v>2</v>
      </c>
      <c r="I39" s="112">
        <f>Docentes!$W$4</f>
        <v>83</v>
      </c>
      <c r="J39" s="112">
        <f>Docentes!$W$5</f>
        <v>86</v>
      </c>
      <c r="K39" s="112">
        <f>Docentes!$W$2</f>
        <v>84.5</v>
      </c>
      <c r="L39" s="113">
        <f>Docentes!$W$3</f>
        <v>2.1213203435596424</v>
      </c>
      <c r="M39" s="39"/>
      <c r="N39" s="33"/>
    </row>
    <row r="40" spans="1:14" ht="16.899999999999999" customHeight="1" x14ac:dyDescent="0.2">
      <c r="A40" s="33"/>
      <c r="B40" s="37"/>
      <c r="C40" s="285"/>
      <c r="D40" s="281" t="s">
        <v>137</v>
      </c>
      <c r="E40" s="282"/>
      <c r="F40" s="282"/>
      <c r="G40" s="283"/>
      <c r="H40" s="117">
        <f>Docentes!$Y$1</f>
        <v>2</v>
      </c>
      <c r="I40" s="118">
        <f>Docentes!$Y$4</f>
        <v>86.5</v>
      </c>
      <c r="J40" s="118">
        <f>Docentes!$Y$5</f>
        <v>87.5</v>
      </c>
      <c r="K40" s="118">
        <f>Docentes!$Y$2</f>
        <v>87</v>
      </c>
      <c r="L40" s="119">
        <f>Docentes!$Y$3</f>
        <v>0.70710678118654757</v>
      </c>
      <c r="M40" s="39"/>
      <c r="N40" s="33"/>
    </row>
    <row r="41" spans="1:14" ht="16.899999999999999" customHeight="1" x14ac:dyDescent="0.2">
      <c r="A41" s="33"/>
      <c r="B41" s="37"/>
      <c r="C41" s="285"/>
      <c r="D41" s="268" t="s">
        <v>14</v>
      </c>
      <c r="E41" s="269"/>
      <c r="F41" s="269"/>
      <c r="G41" s="270"/>
      <c r="H41" s="114">
        <f>Docentes!$AA$1</f>
        <v>2</v>
      </c>
      <c r="I41" s="115">
        <f>Docentes!$AA$4</f>
        <v>80</v>
      </c>
      <c r="J41" s="115">
        <f>Docentes!$AA$5</f>
        <v>88</v>
      </c>
      <c r="K41" s="115">
        <f>Docentes!$AA$2</f>
        <v>84</v>
      </c>
      <c r="L41" s="116">
        <f>Docentes!$AA$3</f>
        <v>5.6568542494923806</v>
      </c>
      <c r="M41" s="39"/>
      <c r="N41" s="33"/>
    </row>
    <row r="42" spans="1:14" ht="16.899999999999999" customHeight="1" x14ac:dyDescent="0.2">
      <c r="A42" s="33"/>
      <c r="B42" s="37"/>
      <c r="C42" s="285"/>
      <c r="D42" s="265" t="s">
        <v>90</v>
      </c>
      <c r="E42" s="266"/>
      <c r="F42" s="266"/>
      <c r="G42" s="267"/>
      <c r="H42" s="111">
        <f>Docentes!$AB$1</f>
        <v>2</v>
      </c>
      <c r="I42" s="112">
        <f>Docentes!$AB$4</f>
        <v>86</v>
      </c>
      <c r="J42" s="112">
        <f>Docentes!$AB$5</f>
        <v>87</v>
      </c>
      <c r="K42" s="112">
        <f>Docentes!$AB$2</f>
        <v>86.5</v>
      </c>
      <c r="L42" s="113">
        <f>Docentes!$AB$3</f>
        <v>0.70710678118654757</v>
      </c>
      <c r="M42" s="39"/>
      <c r="N42" s="33"/>
    </row>
    <row r="43" spans="1:14" ht="16.899999999999999" customHeight="1" x14ac:dyDescent="0.2">
      <c r="A43" s="33"/>
      <c r="B43" s="37"/>
      <c r="C43" s="286"/>
      <c r="D43" s="258" t="s">
        <v>138</v>
      </c>
      <c r="E43" s="259"/>
      <c r="F43" s="259"/>
      <c r="G43" s="260"/>
      <c r="H43" s="120">
        <f>Docentes!$AD$1</f>
        <v>2</v>
      </c>
      <c r="I43" s="121">
        <f>Docentes!$AD$4</f>
        <v>83</v>
      </c>
      <c r="J43" s="121">
        <f>Docentes!$AD$5</f>
        <v>87.5</v>
      </c>
      <c r="K43" s="121">
        <f>Docentes!$AD$2</f>
        <v>85.25</v>
      </c>
      <c r="L43" s="122">
        <f>Docentes!$AD$3</f>
        <v>3.1819805153394638</v>
      </c>
      <c r="M43" s="39"/>
      <c r="N43" s="33"/>
    </row>
    <row r="44" spans="1:14" ht="16.899999999999999" customHeight="1" x14ac:dyDescent="0.2">
      <c r="A44" s="33"/>
      <c r="B44" s="37"/>
      <c r="C44" s="284" t="s">
        <v>149</v>
      </c>
      <c r="D44" s="261" t="s">
        <v>122</v>
      </c>
      <c r="E44" s="262"/>
      <c r="F44" s="262"/>
      <c r="G44" s="240"/>
      <c r="H44" s="40">
        <f>Docentes!$AJ$1</f>
        <v>2</v>
      </c>
      <c r="I44" s="41">
        <f>Docentes!$AJ$4</f>
        <v>87</v>
      </c>
      <c r="J44" s="41">
        <f>Docentes!$AJ$5</f>
        <v>90</v>
      </c>
      <c r="K44" s="41">
        <f>Docentes!$AJ$2</f>
        <v>88.5</v>
      </c>
      <c r="L44" s="78">
        <f>Docentes!$AJ$3</f>
        <v>2.1213203435596424</v>
      </c>
      <c r="M44" s="39"/>
      <c r="N44" s="33"/>
    </row>
    <row r="45" spans="1:14" ht="16.899999999999999" customHeight="1" x14ac:dyDescent="0.2">
      <c r="A45" s="33"/>
      <c r="B45" s="37"/>
      <c r="C45" s="285"/>
      <c r="D45" s="263" t="s">
        <v>126</v>
      </c>
      <c r="E45" s="264"/>
      <c r="F45" s="264"/>
      <c r="G45" s="242"/>
      <c r="H45" s="42">
        <f>Docentes!$AK$1</f>
        <v>2</v>
      </c>
      <c r="I45" s="43">
        <f>Docentes!$AK$4</f>
        <v>85</v>
      </c>
      <c r="J45" s="43">
        <f>Docentes!$AK$5</f>
        <v>88</v>
      </c>
      <c r="K45" s="43">
        <f>Docentes!$AK$2</f>
        <v>86.5</v>
      </c>
      <c r="L45" s="79">
        <f>Docentes!$AK$3</f>
        <v>2.1213203435596424</v>
      </c>
      <c r="M45" s="39"/>
      <c r="N45" s="33"/>
    </row>
    <row r="46" spans="1:14" ht="16.899999999999999" customHeight="1" x14ac:dyDescent="0.2">
      <c r="A46" s="33"/>
      <c r="B46" s="37"/>
      <c r="C46" s="285"/>
      <c r="D46" s="265" t="s">
        <v>127</v>
      </c>
      <c r="E46" s="266"/>
      <c r="F46" s="266"/>
      <c r="G46" s="267"/>
      <c r="H46" s="111">
        <f>Docentes!$AL$1</f>
        <v>2</v>
      </c>
      <c r="I46" s="112">
        <f>Docentes!$AL$4</f>
        <v>86</v>
      </c>
      <c r="J46" s="112">
        <f>Docentes!$AL$5</f>
        <v>90</v>
      </c>
      <c r="K46" s="112">
        <f>Docentes!$AL$2</f>
        <v>88</v>
      </c>
      <c r="L46" s="113">
        <f>Docentes!$AL$3</f>
        <v>2.8284271247461903</v>
      </c>
      <c r="M46" s="39"/>
      <c r="N46" s="33"/>
    </row>
    <row r="47" spans="1:14" ht="16.899999999999999" customHeight="1" x14ac:dyDescent="0.2">
      <c r="A47" s="33"/>
      <c r="B47" s="37"/>
      <c r="C47" s="286"/>
      <c r="D47" s="258" t="s">
        <v>89</v>
      </c>
      <c r="E47" s="259"/>
      <c r="F47" s="259"/>
      <c r="G47" s="260"/>
      <c r="H47" s="120">
        <f>Docentes!$AN$1</f>
        <v>2</v>
      </c>
      <c r="I47" s="121">
        <f>Docentes!$AN$4</f>
        <v>87</v>
      </c>
      <c r="J47" s="121">
        <f>Docentes!$AN$5</f>
        <v>88.333333333333329</v>
      </c>
      <c r="K47" s="121">
        <f>Docentes!$AN$2</f>
        <v>87.666666666666657</v>
      </c>
      <c r="L47" s="122">
        <f>Docentes!$AN$3</f>
        <v>0.94280904158206003</v>
      </c>
      <c r="M47" s="39"/>
      <c r="N47" s="33"/>
    </row>
    <row r="48" spans="1:14" ht="16.899999999999999" customHeight="1" x14ac:dyDescent="0.2">
      <c r="A48" s="33"/>
      <c r="B48" s="37"/>
      <c r="C48" s="44"/>
      <c r="D48" s="274" t="s">
        <v>56</v>
      </c>
      <c r="E48" s="274"/>
      <c r="F48" s="274"/>
      <c r="G48" s="275"/>
      <c r="H48" s="45">
        <f>Docentes!$AQ$1</f>
        <v>2</v>
      </c>
      <c r="I48" s="46">
        <f>Docentes!$AQ$4</f>
        <v>86.35</v>
      </c>
      <c r="J48" s="46">
        <f>Docentes!$AQ$5</f>
        <v>86.95</v>
      </c>
      <c r="K48" s="46">
        <f>Docentes!$AQ$2</f>
        <v>86.65</v>
      </c>
      <c r="L48" s="80">
        <f>Docentes!$AQ$3</f>
        <v>0.42426406871193451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76" t="s">
        <v>76</v>
      </c>
      <c r="D58" s="276"/>
      <c r="E58" s="276"/>
      <c r="F58" s="276"/>
      <c r="G58" s="276"/>
      <c r="H58" s="276"/>
      <c r="I58" s="276"/>
      <c r="J58" s="276"/>
      <c r="K58" s="276"/>
      <c r="L58" s="276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2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35" t="s">
        <v>88</v>
      </c>
      <c r="D85" s="236"/>
      <c r="E85" s="236"/>
      <c r="F85" s="237"/>
      <c r="G85" s="33"/>
      <c r="H85" s="37"/>
      <c r="I85" s="291" t="s">
        <v>139</v>
      </c>
      <c r="J85" s="291"/>
      <c r="K85" s="291"/>
      <c r="L85" s="291"/>
      <c r="M85" s="39"/>
      <c r="N85" s="33"/>
    </row>
    <row r="86" spans="1:14" ht="15" customHeight="1" x14ac:dyDescent="0.2">
      <c r="A86" s="33"/>
      <c r="B86" s="37"/>
      <c r="C86" s="254" t="s">
        <v>87</v>
      </c>
      <c r="D86" s="250"/>
      <c r="E86" s="25" t="s">
        <v>59</v>
      </c>
      <c r="F86" s="26" t="s">
        <v>77</v>
      </c>
      <c r="G86" s="33"/>
      <c r="H86" s="37"/>
      <c r="I86" s="250" t="s">
        <v>140</v>
      </c>
      <c r="J86" s="251"/>
      <c r="K86" s="130" t="s">
        <v>142</v>
      </c>
      <c r="L86" s="131" t="s">
        <v>77</v>
      </c>
      <c r="M86" s="39"/>
      <c r="N86" s="33"/>
    </row>
    <row r="87" spans="1:14" ht="15" customHeight="1" x14ac:dyDescent="0.2">
      <c r="A87" s="33"/>
      <c r="B87" s="37"/>
      <c r="C87" s="255" t="s">
        <v>69</v>
      </c>
      <c r="D87" s="256"/>
      <c r="E87" s="135">
        <f>Docentes!AR1</f>
        <v>0</v>
      </c>
      <c r="F87" s="136">
        <f>(E87*100)/H48</f>
        <v>0</v>
      </c>
      <c r="G87" s="33"/>
      <c r="H87" s="37"/>
      <c r="I87" s="252" t="s">
        <v>15</v>
      </c>
      <c r="J87" s="253"/>
      <c r="K87" s="127">
        <f>Docentes!$AF$1</f>
        <v>0</v>
      </c>
      <c r="L87" s="141">
        <f t="shared" ref="L87:L93" si="1">($K87*100)/$K$94</f>
        <v>0</v>
      </c>
      <c r="M87" s="39"/>
      <c r="N87" s="33"/>
    </row>
    <row r="88" spans="1:14" ht="15" customHeight="1" x14ac:dyDescent="0.2">
      <c r="A88" s="33"/>
      <c r="B88" s="37"/>
      <c r="C88" s="257" t="s">
        <v>30</v>
      </c>
      <c r="D88" s="248"/>
      <c r="E88" s="137">
        <f>Docentes!AR2</f>
        <v>2</v>
      </c>
      <c r="F88" s="138">
        <f>(E88*100)/H48</f>
        <v>100</v>
      </c>
      <c r="G88" s="33"/>
      <c r="H88" s="37"/>
      <c r="I88" s="248" t="s">
        <v>16</v>
      </c>
      <c r="J88" s="249"/>
      <c r="K88" s="128">
        <f>Docentes!$AF$2</f>
        <v>0</v>
      </c>
      <c r="L88" s="142">
        <f t="shared" si="1"/>
        <v>0</v>
      </c>
      <c r="M88" s="39"/>
      <c r="N88" s="33"/>
    </row>
    <row r="89" spans="1:14" ht="15" customHeight="1" x14ac:dyDescent="0.2">
      <c r="A89" s="33"/>
      <c r="B89" s="37"/>
      <c r="C89" s="271" t="s">
        <v>32</v>
      </c>
      <c r="D89" s="272"/>
      <c r="E89" s="139">
        <f>Docentes!AR3</f>
        <v>0</v>
      </c>
      <c r="F89" s="140">
        <f>(E89*100)/H48</f>
        <v>0</v>
      </c>
      <c r="G89" s="33"/>
      <c r="H89" s="37"/>
      <c r="I89" s="248" t="s">
        <v>17</v>
      </c>
      <c r="J89" s="249"/>
      <c r="K89" s="128">
        <f>Docentes!$AF$3</f>
        <v>2</v>
      </c>
      <c r="L89" s="142">
        <f t="shared" si="1"/>
        <v>33.333333333333336</v>
      </c>
      <c r="M89" s="39"/>
      <c r="N89" s="33"/>
    </row>
    <row r="90" spans="1:14" ht="15" customHeight="1" x14ac:dyDescent="0.2">
      <c r="A90" s="33"/>
      <c r="B90" s="34"/>
      <c r="C90" s="290" t="s">
        <v>60</v>
      </c>
      <c r="D90" s="251"/>
      <c r="E90" s="130">
        <f>SUM(E87:E89)</f>
        <v>2</v>
      </c>
      <c r="F90" s="132">
        <f>SUM(F87:F89)</f>
        <v>100</v>
      </c>
      <c r="G90" s="124"/>
      <c r="H90" s="37"/>
      <c r="I90" s="248" t="s">
        <v>18</v>
      </c>
      <c r="J90" s="249"/>
      <c r="K90" s="128">
        <f>Docentes!$AF$4</f>
        <v>0</v>
      </c>
      <c r="L90" s="14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48" t="s">
        <v>93</v>
      </c>
      <c r="J91" s="249"/>
      <c r="K91" s="128">
        <f>Docentes!$AF$5</f>
        <v>0</v>
      </c>
      <c r="L91" s="142">
        <f t="shared" si="1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8" t="s">
        <v>19</v>
      </c>
      <c r="J92" s="249"/>
      <c r="K92" s="128">
        <f>Docentes!$AF$6</f>
        <v>2</v>
      </c>
      <c r="L92" s="142">
        <f t="shared" si="1"/>
        <v>33.333333333333336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44" t="s">
        <v>20</v>
      </c>
      <c r="J93" s="245"/>
      <c r="K93" s="129">
        <f>Docentes!$AF$7</f>
        <v>2</v>
      </c>
      <c r="L93" s="143">
        <f t="shared" si="1"/>
        <v>33.333333333333336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26"/>
      <c r="H94" s="37"/>
      <c r="I94" s="246" t="s">
        <v>60</v>
      </c>
      <c r="J94" s="247"/>
      <c r="K94" s="133">
        <f>SUM(K87:K93)</f>
        <v>6</v>
      </c>
      <c r="L94" s="134">
        <f>SUM(L87:L93)</f>
        <v>100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2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C89:D89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D43:G43"/>
    <mergeCell ref="D33:G33"/>
    <mergeCell ref="D34:G34"/>
    <mergeCell ref="D35:G35"/>
    <mergeCell ref="D36:G36"/>
    <mergeCell ref="D38:G38"/>
    <mergeCell ref="D39:G39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6F881-7276-44F1-8303-CFD0FC239B41}">
  <sheetPr codeName="Hoja4">
    <pageSetUpPr autoPageBreaks="0"/>
  </sheetPr>
  <dimension ref="A1:O99"/>
  <sheetViews>
    <sheetView showRowColHeaders="0" showZeros="0" view="pageBreakPreview" zoomScaleNormal="85" zoomScaleSheetLayoutView="100" workbookViewId="0">
      <selection activeCell="E3" sqref="E3:L3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79"/>
      <c r="D1" s="279"/>
      <c r="E1" s="273" t="s">
        <v>29</v>
      </c>
      <c r="F1" s="273"/>
      <c r="G1" s="273"/>
      <c r="H1" s="273"/>
      <c r="I1" s="273"/>
      <c r="J1" s="273"/>
      <c r="K1" s="273"/>
      <c r="L1" s="273"/>
      <c r="M1" s="3"/>
      <c r="N1" s="4"/>
    </row>
    <row r="2" spans="1:14" s="10" customFormat="1" ht="13.5" customHeight="1" x14ac:dyDescent="0.2">
      <c r="A2" s="6"/>
      <c r="B2" s="7"/>
      <c r="C2" s="280"/>
      <c r="D2" s="280"/>
      <c r="E2" s="277" t="s">
        <v>58</v>
      </c>
      <c r="F2" s="277"/>
      <c r="G2" s="277"/>
      <c r="H2" s="277"/>
      <c r="I2" s="277"/>
      <c r="J2" s="277"/>
      <c r="K2" s="277"/>
      <c r="L2" s="277"/>
      <c r="M2" s="8"/>
      <c r="N2" s="9"/>
    </row>
    <row r="3" spans="1:14" s="10" customFormat="1" ht="13.5" customHeight="1" x14ac:dyDescent="0.2">
      <c r="A3" s="6"/>
      <c r="B3" s="7"/>
      <c r="C3" s="280"/>
      <c r="D3" s="280"/>
      <c r="E3" s="277" t="s">
        <v>158</v>
      </c>
      <c r="F3" s="277"/>
      <c r="G3" s="277"/>
      <c r="H3" s="277"/>
      <c r="I3" s="277"/>
      <c r="J3" s="277"/>
      <c r="K3" s="277"/>
      <c r="L3" s="277"/>
      <c r="M3" s="8"/>
      <c r="N3" s="9"/>
    </row>
    <row r="4" spans="1:14" s="10" customFormat="1" ht="13.5" customHeight="1" x14ac:dyDescent="0.2">
      <c r="A4" s="6"/>
      <c r="B4" s="7"/>
      <c r="C4" s="280"/>
      <c r="D4" s="280"/>
      <c r="E4" s="277" t="s">
        <v>61</v>
      </c>
      <c r="F4" s="277"/>
      <c r="G4" s="277"/>
      <c r="H4" s="277"/>
      <c r="I4" s="277"/>
      <c r="J4" s="277"/>
      <c r="K4" s="277"/>
      <c r="L4" s="277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Directivos!B19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7" t="s">
        <v>70</v>
      </c>
      <c r="D9" s="277"/>
      <c r="E9" s="277"/>
      <c r="F9" s="277"/>
      <c r="G9" s="277"/>
      <c r="H9" s="277"/>
      <c r="I9" s="277"/>
      <c r="J9" s="277"/>
      <c r="K9" s="277"/>
      <c r="L9" s="277"/>
      <c r="M9" s="20"/>
      <c r="N9" s="15"/>
    </row>
    <row r="10" spans="1:14" s="10" customFormat="1" x14ac:dyDescent="0.2">
      <c r="A10" s="15"/>
      <c r="B10" s="19"/>
      <c r="C10" s="168"/>
      <c r="D10" s="169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66"/>
      <c r="D11" s="170"/>
      <c r="E11" s="170"/>
      <c r="F11" s="170"/>
      <c r="G11" s="170"/>
      <c r="H11" s="170"/>
      <c r="I11" s="164"/>
      <c r="J11" s="170"/>
      <c r="K11" s="170"/>
      <c r="L11" s="170"/>
      <c r="M11" s="24"/>
      <c r="N11" s="15"/>
    </row>
    <row r="12" spans="1:14" s="10" customFormat="1" ht="12.75" customHeight="1" x14ac:dyDescent="0.2">
      <c r="A12" s="15"/>
      <c r="B12" s="22"/>
      <c r="C12" s="166"/>
      <c r="D12" s="170"/>
      <c r="E12" s="170"/>
      <c r="F12" s="170"/>
      <c r="G12" s="170"/>
      <c r="H12" s="71"/>
      <c r="I12" s="164"/>
      <c r="J12" s="170"/>
      <c r="K12" s="170"/>
      <c r="L12" s="71"/>
      <c r="M12" s="24"/>
      <c r="N12" s="15"/>
    </row>
    <row r="13" spans="1:14" s="10" customFormat="1" ht="12.75" customHeight="1" x14ac:dyDescent="0.2">
      <c r="A13" s="15"/>
      <c r="B13" s="22"/>
      <c r="C13" s="167"/>
      <c r="D13" s="171"/>
      <c r="E13" s="171"/>
      <c r="F13" s="171"/>
      <c r="G13" s="171"/>
      <c r="H13" s="165"/>
      <c r="I13" s="72"/>
      <c r="J13" s="171"/>
      <c r="K13" s="171"/>
      <c r="L13" s="165"/>
      <c r="M13" s="24"/>
      <c r="N13" s="15"/>
    </row>
    <row r="14" spans="1:14" s="10" customFormat="1" ht="12.75" customHeight="1" x14ac:dyDescent="0.2">
      <c r="A14" s="15"/>
      <c r="B14" s="22"/>
      <c r="C14" s="167"/>
      <c r="D14" s="71"/>
      <c r="E14" s="294" t="s">
        <v>72</v>
      </c>
      <c r="F14" s="295"/>
      <c r="G14" s="296"/>
      <c r="H14" s="72"/>
      <c r="I14" s="294" t="s">
        <v>72</v>
      </c>
      <c r="J14" s="295"/>
      <c r="K14" s="296"/>
      <c r="L14" s="165"/>
      <c r="M14" s="24"/>
      <c r="N14" s="15"/>
    </row>
    <row r="15" spans="1:14" s="10" customFormat="1" ht="12.75" customHeight="1" x14ac:dyDescent="0.2">
      <c r="A15" s="15"/>
      <c r="B15" s="22"/>
      <c r="C15" s="167"/>
      <c r="D15" s="8"/>
      <c r="E15" s="153" t="s">
        <v>7</v>
      </c>
      <c r="F15" s="25" t="s">
        <v>59</v>
      </c>
      <c r="G15" s="26" t="s">
        <v>77</v>
      </c>
      <c r="H15" s="72"/>
      <c r="I15" s="153" t="s">
        <v>7</v>
      </c>
      <c r="J15" s="25" t="s">
        <v>59</v>
      </c>
      <c r="K15" s="26" t="s">
        <v>77</v>
      </c>
      <c r="L15" s="163"/>
      <c r="M15" s="24"/>
      <c r="N15" s="15"/>
    </row>
    <row r="16" spans="1:14" s="10" customFormat="1" ht="12.75" customHeight="1" x14ac:dyDescent="0.2">
      <c r="A16" s="15"/>
      <c r="B16" s="22"/>
      <c r="C16" s="167"/>
      <c r="D16" s="8"/>
      <c r="E16" s="172" t="s">
        <v>68</v>
      </c>
      <c r="F16" s="59">
        <f>Directivos!J1</f>
        <v>0</v>
      </c>
      <c r="G16" s="60" t="e">
        <f>(F16*100)/F19</f>
        <v>#DIV/0!</v>
      </c>
      <c r="H16" s="32"/>
      <c r="I16" s="172" t="s">
        <v>36</v>
      </c>
      <c r="J16" s="59">
        <f>Directivos!I1</f>
        <v>0</v>
      </c>
      <c r="K16" s="60" t="e">
        <f>(J16*100)/J18</f>
        <v>#DIV/0!</v>
      </c>
      <c r="L16" s="163"/>
      <c r="M16" s="24"/>
      <c r="N16" s="15"/>
    </row>
    <row r="17" spans="1:14" s="10" customFormat="1" ht="12.75" customHeight="1" x14ac:dyDescent="0.2">
      <c r="A17" s="15"/>
      <c r="B17" s="22"/>
      <c r="C17" s="167"/>
      <c r="D17" s="8"/>
      <c r="E17" s="173" t="s">
        <v>52</v>
      </c>
      <c r="F17" s="190">
        <f>Directivos!J2</f>
        <v>0</v>
      </c>
      <c r="G17" s="192" t="e">
        <f>(F17*100)/F19</f>
        <v>#DIV/0!</v>
      </c>
      <c r="H17" s="32"/>
      <c r="I17" s="174" t="s">
        <v>37</v>
      </c>
      <c r="J17" s="191">
        <f>Directivos!I2</f>
        <v>0</v>
      </c>
      <c r="K17" s="194" t="e">
        <f>(J17*100)/J18</f>
        <v>#DIV/0!</v>
      </c>
      <c r="L17" s="163"/>
      <c r="M17" s="24"/>
      <c r="N17" s="15"/>
    </row>
    <row r="18" spans="1:14" s="10" customFormat="1" ht="12.75" customHeight="1" x14ac:dyDescent="0.2">
      <c r="A18" s="15"/>
      <c r="B18" s="22"/>
      <c r="C18" s="167"/>
      <c r="D18" s="8"/>
      <c r="E18" s="174" t="s">
        <v>51</v>
      </c>
      <c r="F18" s="63">
        <f>Directivos!J3</f>
        <v>0</v>
      </c>
      <c r="G18" s="64" t="e">
        <f>(F18*100)/F19</f>
        <v>#DIV/0!</v>
      </c>
      <c r="H18" s="32"/>
      <c r="I18" s="153" t="s">
        <v>60</v>
      </c>
      <c r="J18" s="25">
        <f>SUM(J16:J17)</f>
        <v>0</v>
      </c>
      <c r="K18" s="193" t="e">
        <f>SUM(K16:K17)</f>
        <v>#DIV/0!</v>
      </c>
      <c r="L18" s="170"/>
      <c r="M18" s="24"/>
      <c r="N18" s="15"/>
    </row>
    <row r="19" spans="1:14" s="10" customFormat="1" ht="12.75" customHeight="1" x14ac:dyDescent="0.2">
      <c r="A19" s="15"/>
      <c r="B19" s="22"/>
      <c r="C19" s="167"/>
      <c r="D19" s="8"/>
      <c r="E19" s="153" t="s">
        <v>60</v>
      </c>
      <c r="F19" s="25">
        <f>SUM(F16:F18)</f>
        <v>0</v>
      </c>
      <c r="G19" s="193" t="e">
        <f>SUM(G16:G18)</f>
        <v>#DIV/0!</v>
      </c>
      <c r="H19" s="72"/>
      <c r="I19" s="262"/>
      <c r="J19" s="262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67"/>
      <c r="D20" s="8"/>
      <c r="E20" s="50"/>
      <c r="F20" s="47"/>
      <c r="G20" s="47"/>
      <c r="H20" s="47"/>
      <c r="I20" s="47"/>
      <c r="J20" s="47"/>
      <c r="K20" s="52"/>
      <c r="L20" s="165"/>
      <c r="M20" s="24"/>
      <c r="N20" s="15"/>
    </row>
    <row r="21" spans="1:14" s="10" customFormat="1" ht="12.75" customHeight="1" x14ac:dyDescent="0.2">
      <c r="A21" s="15"/>
      <c r="B21" s="22"/>
      <c r="C21" s="167"/>
      <c r="D21" s="74"/>
      <c r="E21" s="74"/>
      <c r="F21" s="74"/>
      <c r="G21" s="74"/>
      <c r="H21" s="74"/>
      <c r="I21" s="47"/>
      <c r="J21" s="47"/>
      <c r="K21" s="47"/>
      <c r="L21" s="165"/>
      <c r="M21" s="24"/>
      <c r="N21" s="15"/>
    </row>
    <row r="22" spans="1:14" s="10" customFormat="1" ht="12.75" customHeight="1" x14ac:dyDescent="0.2">
      <c r="A22" s="15"/>
      <c r="B22" s="22"/>
      <c r="C22" s="167"/>
      <c r="D22" s="171"/>
      <c r="E22" s="171"/>
      <c r="F22" s="171"/>
      <c r="G22" s="171"/>
      <c r="H22" s="165"/>
      <c r="I22" s="72"/>
      <c r="J22" s="171"/>
      <c r="K22" s="171"/>
      <c r="L22" s="165"/>
      <c r="M22" s="24"/>
      <c r="N22" s="15"/>
    </row>
    <row r="23" spans="1:14" s="10" customFormat="1" ht="12.75" customHeight="1" x14ac:dyDescent="0.2">
      <c r="A23" s="15"/>
      <c r="B23" s="22"/>
      <c r="C23" s="166"/>
      <c r="D23" s="170"/>
      <c r="E23" s="170"/>
      <c r="F23" s="170"/>
      <c r="G23" s="170"/>
      <c r="H23" s="71"/>
      <c r="I23" s="164"/>
      <c r="J23" s="170"/>
      <c r="K23" s="170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77" t="s">
        <v>159</v>
      </c>
      <c r="D26" s="277"/>
      <c r="E26" s="277"/>
      <c r="F26" s="277"/>
      <c r="G26" s="277"/>
      <c r="H26" s="277"/>
      <c r="I26" s="277"/>
      <c r="J26" s="277"/>
      <c r="K26" s="277"/>
      <c r="L26" s="277"/>
      <c r="M26" s="20"/>
      <c r="N26" s="15"/>
    </row>
    <row r="27" spans="1:14" s="10" customFormat="1" ht="15" customHeight="1" x14ac:dyDescent="0.2">
      <c r="A27" s="15"/>
      <c r="B27" s="19"/>
      <c r="C27" s="278" t="s">
        <v>67</v>
      </c>
      <c r="D27" s="278"/>
      <c r="E27" s="278"/>
      <c r="F27" s="278"/>
      <c r="G27" s="278"/>
      <c r="H27" s="278"/>
      <c r="I27" s="278"/>
      <c r="J27" s="278"/>
      <c r="K27" s="278"/>
      <c r="L27" s="278"/>
      <c r="M27" s="20"/>
      <c r="N27" s="15"/>
    </row>
    <row r="28" spans="1:14" s="10" customFormat="1" ht="15" customHeight="1" x14ac:dyDescent="0.2">
      <c r="A28" s="15"/>
      <c r="B28" s="19"/>
      <c r="C28" s="278" t="s">
        <v>147</v>
      </c>
      <c r="D28" s="278"/>
      <c r="E28" s="278"/>
      <c r="F28" s="278"/>
      <c r="G28" s="278"/>
      <c r="H28" s="278"/>
      <c r="I28" s="278"/>
      <c r="J28" s="278"/>
      <c r="K28" s="278"/>
      <c r="L28" s="278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87" t="s">
        <v>57</v>
      </c>
      <c r="D30" s="287"/>
      <c r="E30" s="288"/>
      <c r="F30" s="288"/>
      <c r="G30" s="289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84" t="s">
        <v>148</v>
      </c>
      <c r="D31" s="261" t="s">
        <v>164</v>
      </c>
      <c r="E31" s="262"/>
      <c r="F31" s="262"/>
      <c r="G31" s="240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85"/>
      <c r="D32" s="265" t="s">
        <v>31</v>
      </c>
      <c r="E32" s="266"/>
      <c r="F32" s="266"/>
      <c r="G32" s="267"/>
      <c r="H32" s="111">
        <f>Directivos!$P$1</f>
        <v>0</v>
      </c>
      <c r="I32" s="112">
        <f>Directivos!$P$4</f>
        <v>0</v>
      </c>
      <c r="J32" s="112">
        <f>Directivos!$P$5</f>
        <v>0</v>
      </c>
      <c r="K32" s="112" t="e">
        <f>Directivos!$P$2</f>
        <v>#DIV/0!</v>
      </c>
      <c r="L32" s="11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85"/>
      <c r="D33" s="281" t="s">
        <v>160</v>
      </c>
      <c r="E33" s="282"/>
      <c r="F33" s="282"/>
      <c r="G33" s="283"/>
      <c r="H33" s="117">
        <f>Directivos!$R$1</f>
        <v>0</v>
      </c>
      <c r="I33" s="118">
        <f>Directivos!$R$4</f>
        <v>0</v>
      </c>
      <c r="J33" s="118">
        <f>Directivos!$R$5</f>
        <v>0</v>
      </c>
      <c r="K33" s="118" t="e">
        <f>Directivos!$R$2</f>
        <v>#DIV/0!</v>
      </c>
      <c r="L33" s="11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85"/>
      <c r="D34" s="268" t="s">
        <v>10</v>
      </c>
      <c r="E34" s="269"/>
      <c r="F34" s="269"/>
      <c r="G34" s="270"/>
      <c r="H34" s="114">
        <f>Directivos!$T$1</f>
        <v>0</v>
      </c>
      <c r="I34" s="115">
        <f>Directivos!$T$4</f>
        <v>0</v>
      </c>
      <c r="J34" s="115">
        <f>Directivos!$T$5</f>
        <v>0</v>
      </c>
      <c r="K34" s="115" t="e">
        <f>Directivos!$T$2</f>
        <v>#DIV/0!</v>
      </c>
      <c r="L34" s="11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85"/>
      <c r="D35" s="265" t="s">
        <v>165</v>
      </c>
      <c r="E35" s="266"/>
      <c r="F35" s="266"/>
      <c r="G35" s="267"/>
      <c r="H35" s="111">
        <f>Directivos!$U$1</f>
        <v>0</v>
      </c>
      <c r="I35" s="112">
        <f>Directivos!$U$4</f>
        <v>0</v>
      </c>
      <c r="J35" s="112">
        <f>Directivos!$U$5</f>
        <v>0</v>
      </c>
      <c r="K35" s="112" t="e">
        <f>Directivos!$U$2</f>
        <v>#DIV/0!</v>
      </c>
      <c r="L35" s="11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85"/>
      <c r="D36" s="281" t="s">
        <v>136</v>
      </c>
      <c r="E36" s="282"/>
      <c r="F36" s="282"/>
      <c r="G36" s="283"/>
      <c r="H36" s="117">
        <f>Directivos!$W$1</f>
        <v>0</v>
      </c>
      <c r="I36" s="118">
        <f>Directivos!$W$4</f>
        <v>0</v>
      </c>
      <c r="J36" s="118">
        <f>Directivos!$W$5</f>
        <v>0</v>
      </c>
      <c r="K36" s="118" t="e">
        <f>Directivos!$W$2</f>
        <v>#DIV/0!</v>
      </c>
      <c r="L36" s="11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85"/>
      <c r="D37" s="268" t="s">
        <v>53</v>
      </c>
      <c r="E37" s="269"/>
      <c r="F37" s="269"/>
      <c r="G37" s="270"/>
      <c r="H37" s="114">
        <f>Directivos!$Y$1</f>
        <v>0</v>
      </c>
      <c r="I37" s="115">
        <f>Directivos!$Y$4</f>
        <v>0</v>
      </c>
      <c r="J37" s="115">
        <f>Directivos!$Y$5</f>
        <v>0</v>
      </c>
      <c r="K37" s="115" t="e">
        <f>Directivos!$Y$2</f>
        <v>#DIV/0!</v>
      </c>
      <c r="L37" s="11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85"/>
      <c r="D38" s="265" t="s">
        <v>157</v>
      </c>
      <c r="E38" s="266"/>
      <c r="F38" s="266"/>
      <c r="G38" s="267"/>
      <c r="H38" s="111">
        <f>Directivos!$Z$1</f>
        <v>0</v>
      </c>
      <c r="I38" s="112">
        <f>Directivos!$Z$4</f>
        <v>0</v>
      </c>
      <c r="J38" s="112">
        <f>Directivos!$Z$5</f>
        <v>0</v>
      </c>
      <c r="K38" s="112" t="e">
        <f>Directivos!$Z$2</f>
        <v>#DIV/0!</v>
      </c>
      <c r="L38" s="11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85"/>
      <c r="D39" s="281" t="s">
        <v>137</v>
      </c>
      <c r="E39" s="282"/>
      <c r="F39" s="282"/>
      <c r="G39" s="283"/>
      <c r="H39" s="117">
        <f>Directivos!$AB$1</f>
        <v>0</v>
      </c>
      <c r="I39" s="118">
        <f>Directivos!$AB$4</f>
        <v>0</v>
      </c>
      <c r="J39" s="118">
        <f>Directivos!$AB$5</f>
        <v>0</v>
      </c>
      <c r="K39" s="118" t="e">
        <f>Directivos!$AB$2</f>
        <v>#DIV/0!</v>
      </c>
      <c r="L39" s="11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85"/>
      <c r="D40" s="268" t="s">
        <v>14</v>
      </c>
      <c r="E40" s="269"/>
      <c r="F40" s="269"/>
      <c r="G40" s="270"/>
      <c r="H40" s="114">
        <f>Directivos!$AD$1</f>
        <v>0</v>
      </c>
      <c r="I40" s="115">
        <f>Directivos!$AD$4</f>
        <v>0</v>
      </c>
      <c r="J40" s="115">
        <f>Directivos!$AD$5</f>
        <v>0</v>
      </c>
      <c r="K40" s="115" t="e">
        <f>Directivos!$AD$2</f>
        <v>#DIV/0!</v>
      </c>
      <c r="L40" s="11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85"/>
      <c r="D41" s="265" t="s">
        <v>90</v>
      </c>
      <c r="E41" s="266"/>
      <c r="F41" s="266"/>
      <c r="G41" s="267"/>
      <c r="H41" s="111">
        <f>Directivos!$AE$1</f>
        <v>0</v>
      </c>
      <c r="I41" s="112">
        <f>Directivos!$AE$4</f>
        <v>0</v>
      </c>
      <c r="J41" s="112">
        <f>Directivos!$AE$5</f>
        <v>0</v>
      </c>
      <c r="K41" s="112" t="e">
        <f>Directivos!$AE$2</f>
        <v>#DIV/0!</v>
      </c>
      <c r="L41" s="11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86"/>
      <c r="D42" s="258" t="s">
        <v>138</v>
      </c>
      <c r="E42" s="259"/>
      <c r="F42" s="259"/>
      <c r="G42" s="260"/>
      <c r="H42" s="120">
        <f>Directivos!$AG$1</f>
        <v>0</v>
      </c>
      <c r="I42" s="121">
        <f>Directivos!$AG$4</f>
        <v>0</v>
      </c>
      <c r="J42" s="121">
        <f>Directivos!$AG$5</f>
        <v>0</v>
      </c>
      <c r="K42" s="121" t="e">
        <f>Directivos!$AG$2</f>
        <v>#DIV/0!</v>
      </c>
      <c r="L42" s="12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84" t="s">
        <v>149</v>
      </c>
      <c r="D43" s="261" t="s">
        <v>122</v>
      </c>
      <c r="E43" s="262"/>
      <c r="F43" s="262"/>
      <c r="G43" s="240"/>
      <c r="H43" s="40">
        <f>Directivos!$AM$1</f>
        <v>0</v>
      </c>
      <c r="I43" s="41">
        <f>Directivos!$AM$4</f>
        <v>0</v>
      </c>
      <c r="J43" s="41">
        <f>Directivos!$AM$5</f>
        <v>0</v>
      </c>
      <c r="K43" s="41" t="e">
        <f>Directivos!$AM$2</f>
        <v>#DIV/0!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85"/>
      <c r="D44" s="263" t="s">
        <v>126</v>
      </c>
      <c r="E44" s="264"/>
      <c r="F44" s="264"/>
      <c r="G44" s="242"/>
      <c r="H44" s="42">
        <f>Directivos!$AN$1</f>
        <v>0</v>
      </c>
      <c r="I44" s="43">
        <f>Directivos!$AN$4</f>
        <v>0</v>
      </c>
      <c r="J44" s="43">
        <f>Directivos!$AN$5</f>
        <v>0</v>
      </c>
      <c r="K44" s="43" t="e">
        <f>Directivos!$AN$2</f>
        <v>#DIV/0!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85"/>
      <c r="D45" s="265" t="s">
        <v>127</v>
      </c>
      <c r="E45" s="266"/>
      <c r="F45" s="266"/>
      <c r="G45" s="267"/>
      <c r="H45" s="111">
        <f>Directivos!$AO$1</f>
        <v>0</v>
      </c>
      <c r="I45" s="112">
        <f>Directivos!$AO$4</f>
        <v>0</v>
      </c>
      <c r="J45" s="112">
        <f>Directivos!$AO$5</f>
        <v>0</v>
      </c>
      <c r="K45" s="112" t="e">
        <f>Directivos!$AO$2</f>
        <v>#DIV/0!</v>
      </c>
      <c r="L45" s="11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86"/>
      <c r="D46" s="258" t="s">
        <v>89</v>
      </c>
      <c r="E46" s="259"/>
      <c r="F46" s="259"/>
      <c r="G46" s="260"/>
      <c r="H46" s="120">
        <f>Directivos!$AQ$1</f>
        <v>0</v>
      </c>
      <c r="I46" s="121">
        <f>Directivos!$AQ$4</f>
        <v>0</v>
      </c>
      <c r="J46" s="121">
        <f>Directivos!$AQ$5</f>
        <v>0</v>
      </c>
      <c r="K46" s="121" t="e">
        <f>Directivos!$AQ$2</f>
        <v>#DIV/0!</v>
      </c>
      <c r="L46" s="12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74" t="s">
        <v>56</v>
      </c>
      <c r="E47" s="274"/>
      <c r="F47" s="274"/>
      <c r="G47" s="275"/>
      <c r="H47" s="45">
        <f>Directivos!$AT$1</f>
        <v>0</v>
      </c>
      <c r="I47" s="46">
        <f>Directivos!$AT$4</f>
        <v>0</v>
      </c>
      <c r="J47" s="46">
        <f>Directivos!$AT$5</f>
        <v>0</v>
      </c>
      <c r="K47" s="46" t="e">
        <f>Directivos!$AT$2</f>
        <v>#DIV/0!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76" t="s">
        <v>76</v>
      </c>
      <c r="D57" s="276"/>
      <c r="E57" s="276"/>
      <c r="F57" s="276"/>
      <c r="G57" s="276"/>
      <c r="H57" s="276"/>
      <c r="I57" s="276"/>
      <c r="J57" s="276"/>
      <c r="K57" s="276"/>
      <c r="L57" s="276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2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35" t="s">
        <v>88</v>
      </c>
      <c r="D84" s="236"/>
      <c r="E84" s="236"/>
      <c r="F84" s="237"/>
      <c r="G84" s="33"/>
      <c r="H84" s="37"/>
      <c r="I84" s="291" t="s">
        <v>139</v>
      </c>
      <c r="J84" s="291"/>
      <c r="K84" s="291"/>
      <c r="L84" s="291"/>
      <c r="M84" s="39"/>
      <c r="N84" s="33"/>
    </row>
    <row r="85" spans="1:14" ht="15" customHeight="1" x14ac:dyDescent="0.2">
      <c r="A85" s="33"/>
      <c r="B85" s="37"/>
      <c r="C85" s="254" t="s">
        <v>87</v>
      </c>
      <c r="D85" s="250"/>
      <c r="E85" s="25" t="s">
        <v>59</v>
      </c>
      <c r="F85" s="26" t="s">
        <v>77</v>
      </c>
      <c r="G85" s="33"/>
      <c r="H85" s="37"/>
      <c r="I85" s="250" t="s">
        <v>140</v>
      </c>
      <c r="J85" s="251"/>
      <c r="K85" s="130" t="s">
        <v>142</v>
      </c>
      <c r="L85" s="131" t="s">
        <v>77</v>
      </c>
      <c r="M85" s="39"/>
      <c r="N85" s="33"/>
    </row>
    <row r="86" spans="1:14" ht="15" customHeight="1" x14ac:dyDescent="0.2">
      <c r="A86" s="33"/>
      <c r="B86" s="37"/>
      <c r="C86" s="255" t="s">
        <v>69</v>
      </c>
      <c r="D86" s="256"/>
      <c r="E86" s="189">
        <f>Directivos!AU1</f>
        <v>0</v>
      </c>
      <c r="F86" s="136" t="e">
        <f>(E86*100)/H47</f>
        <v>#DIV/0!</v>
      </c>
      <c r="G86" s="33"/>
      <c r="H86" s="37"/>
      <c r="I86" s="252" t="s">
        <v>15</v>
      </c>
      <c r="J86" s="253"/>
      <c r="K86" s="127">
        <f>Directivos!AI1</f>
        <v>0</v>
      </c>
      <c r="L86" s="141" t="e">
        <f t="shared" ref="L86:L92" si="0">($K86*100)/$K$93</f>
        <v>#DIV/0!</v>
      </c>
      <c r="M86" s="39"/>
      <c r="N86" s="33"/>
    </row>
    <row r="87" spans="1:14" ht="15" customHeight="1" x14ac:dyDescent="0.2">
      <c r="A87" s="33"/>
      <c r="B87" s="37"/>
      <c r="C87" s="257" t="s">
        <v>30</v>
      </c>
      <c r="D87" s="248"/>
      <c r="E87" s="137">
        <f>Directivos!AU2</f>
        <v>0</v>
      </c>
      <c r="F87" s="138" t="e">
        <f>(E87*100)/H47</f>
        <v>#DIV/0!</v>
      </c>
      <c r="G87" s="33"/>
      <c r="H87" s="37"/>
      <c r="I87" s="248" t="s">
        <v>16</v>
      </c>
      <c r="J87" s="249"/>
      <c r="K87" s="128">
        <f>Directivos!AI2</f>
        <v>0</v>
      </c>
      <c r="L87" s="142" t="e">
        <f t="shared" si="0"/>
        <v>#DIV/0!</v>
      </c>
      <c r="M87" s="39"/>
      <c r="N87" s="33"/>
    </row>
    <row r="88" spans="1:14" ht="15" customHeight="1" x14ac:dyDescent="0.2">
      <c r="A88" s="33"/>
      <c r="B88" s="37"/>
      <c r="C88" s="271" t="s">
        <v>32</v>
      </c>
      <c r="D88" s="272"/>
      <c r="E88" s="139">
        <f>Directivos!AU3</f>
        <v>0</v>
      </c>
      <c r="F88" s="140" t="e">
        <f>(E88*100)/H47</f>
        <v>#DIV/0!</v>
      </c>
      <c r="G88" s="33"/>
      <c r="H88" s="37"/>
      <c r="I88" s="248" t="s">
        <v>17</v>
      </c>
      <c r="J88" s="249"/>
      <c r="K88" s="128">
        <f>Directivos!AI3</f>
        <v>0</v>
      </c>
      <c r="L88" s="142" t="e">
        <f t="shared" si="0"/>
        <v>#DIV/0!</v>
      </c>
      <c r="M88" s="39"/>
      <c r="N88" s="33"/>
    </row>
    <row r="89" spans="1:14" ht="15" customHeight="1" x14ac:dyDescent="0.2">
      <c r="A89" s="33"/>
      <c r="B89" s="34"/>
      <c r="C89" s="290" t="s">
        <v>60</v>
      </c>
      <c r="D89" s="251"/>
      <c r="E89" s="130">
        <f>SUM(E86:E88)</f>
        <v>0</v>
      </c>
      <c r="F89" s="132" t="e">
        <f>SUM(F86:F88)</f>
        <v>#DIV/0!</v>
      </c>
      <c r="G89" s="124"/>
      <c r="H89" s="37"/>
      <c r="I89" s="248" t="s">
        <v>18</v>
      </c>
      <c r="J89" s="249"/>
      <c r="K89" s="128">
        <f>Directivos!AI4</f>
        <v>0</v>
      </c>
      <c r="L89" s="142" t="e">
        <f t="shared" si="0"/>
        <v>#DIV/0!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48" t="s">
        <v>93</v>
      </c>
      <c r="J90" s="249"/>
      <c r="K90" s="128">
        <f>Directivos!AI5</f>
        <v>0</v>
      </c>
      <c r="L90" s="142" t="e">
        <f t="shared" si="0"/>
        <v>#DIV/0!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48" t="s">
        <v>19</v>
      </c>
      <c r="J91" s="249"/>
      <c r="K91" s="128">
        <f>Directivos!AI6</f>
        <v>0</v>
      </c>
      <c r="L91" s="142" t="e">
        <f t="shared" si="0"/>
        <v>#DIV/0!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4" t="s">
        <v>20</v>
      </c>
      <c r="J92" s="245"/>
      <c r="K92" s="129">
        <f>Directivos!AI7</f>
        <v>0</v>
      </c>
      <c r="L92" s="143" t="e">
        <f t="shared" si="0"/>
        <v>#DIV/0!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26"/>
      <c r="H93" s="37"/>
      <c r="I93" s="246" t="s">
        <v>60</v>
      </c>
      <c r="J93" s="247"/>
      <c r="K93" s="133">
        <f>SUM(K86:K92)</f>
        <v>0</v>
      </c>
      <c r="L93" s="134" t="e">
        <f>SUM(L86:L92)</f>
        <v>#DIV/0!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2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I92:J92"/>
    <mergeCell ref="I93:J93"/>
    <mergeCell ref="I88:J88"/>
    <mergeCell ref="I89:J89"/>
    <mergeCell ref="I90:J90"/>
    <mergeCell ref="I91:J91"/>
    <mergeCell ref="I85:J85"/>
    <mergeCell ref="I86:J86"/>
    <mergeCell ref="I87:J87"/>
    <mergeCell ref="C84:F84"/>
    <mergeCell ref="C85:D85"/>
    <mergeCell ref="C86:D86"/>
    <mergeCell ref="C87:D87"/>
    <mergeCell ref="C88:D88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D35:G35"/>
    <mergeCell ref="D37:G37"/>
    <mergeCell ref="D38:G38"/>
    <mergeCell ref="D40:G40"/>
    <mergeCell ref="C1:D4"/>
    <mergeCell ref="D36:G36"/>
    <mergeCell ref="C31:C42"/>
    <mergeCell ref="C28:L28"/>
    <mergeCell ref="C30:G30"/>
    <mergeCell ref="D41:G41"/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USUARIO</cp:lastModifiedBy>
  <cp:lastPrinted>2008-11-27T15:47:24Z</cp:lastPrinted>
  <dcterms:created xsi:type="dcterms:W3CDTF">2008-01-23T15:29:27Z</dcterms:created>
  <dcterms:modified xsi:type="dcterms:W3CDTF">2026-04-10T23:16:41Z</dcterms:modified>
</cp:coreProperties>
</file>