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FBD1305F-5609-4473-94E2-1EB27D59C271}" xr6:coauthVersionLast="47" xr6:coauthVersionMax="47" xr10:uidLastSave="{00000000-0000-0000-0000-000000000000}"/>
  <bookViews>
    <workbookView xWindow="-108" yWindow="-108" windowWidth="23256" windowHeight="13896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Docentes!$B$13:$C$40</definedName>
    <definedName name="_xlnm.Print_Area" localSheetId="1">Directivos!$A$1:$AU$25</definedName>
    <definedName name="_xlnm.Print_Area" localSheetId="0">Docentes!$A$1:$AR$40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I2" i="13"/>
  <c r="J17" i="14" s="1"/>
  <c r="J1" i="13"/>
  <c r="F16" i="14" s="1"/>
  <c r="O1" i="13"/>
  <c r="P1" i="13"/>
  <c r="H32" i="14" s="1"/>
  <c r="T1" i="13"/>
  <c r="H34" i="14" s="1"/>
  <c r="U1" i="13"/>
  <c r="Y1" i="13"/>
  <c r="H37" i="14" s="1"/>
  <c r="Z1" i="13"/>
  <c r="H38" i="14" s="1"/>
  <c r="AD1" i="13"/>
  <c r="H40" i="14" s="1"/>
  <c r="AE1" i="13"/>
  <c r="AE3" i="13" s="1"/>
  <c r="L41" i="14" s="1"/>
  <c r="AJ1" i="13"/>
  <c r="AK1" i="13"/>
  <c r="AL1" i="13"/>
  <c r="AM1" i="13"/>
  <c r="AN1" i="13"/>
  <c r="AN3" i="13" s="1"/>
  <c r="L44" i="14" s="1"/>
  <c r="AO1" i="13"/>
  <c r="H45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 s="1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 s="1"/>
  <c r="AN4" i="13"/>
  <c r="I44" i="14"/>
  <c r="AO4" i="13"/>
  <c r="I45" i="14"/>
  <c r="O5" i="13"/>
  <c r="J31" i="14" s="1"/>
  <c r="P5" i="13"/>
  <c r="J32" i="14" s="1"/>
  <c r="T5" i="13"/>
  <c r="J34" i="14" s="1"/>
  <c r="U5" i="13"/>
  <c r="J35" i="14" s="1"/>
  <c r="Y5" i="13"/>
  <c r="J37" i="14" s="1"/>
  <c r="Z5" i="13"/>
  <c r="J38" i="14" s="1"/>
  <c r="AD5" i="13"/>
  <c r="J40" i="14"/>
  <c r="AE5" i="13"/>
  <c r="J41" i="14" s="1"/>
  <c r="AJ5" i="13"/>
  <c r="AK5" i="13"/>
  <c r="AL5" i="13"/>
  <c r="AM5" i="13"/>
  <c r="J43" i="14" s="1"/>
  <c r="AN5" i="13"/>
  <c r="J44" i="14" s="1"/>
  <c r="AO5" i="13"/>
  <c r="J45" i="14" s="1"/>
  <c r="AJ6" i="13"/>
  <c r="AI6" i="13" s="1"/>
  <c r="K91" i="14" s="1"/>
  <c r="AK6" i="13"/>
  <c r="AL6" i="13"/>
  <c r="AJ7" i="13"/>
  <c r="AK7" i="13"/>
  <c r="AL7" i="13"/>
  <c r="Q15" i="13"/>
  <c r="R15" i="13" s="1"/>
  <c r="V15" i="13"/>
  <c r="AA15" i="13"/>
  <c r="AF15" i="13"/>
  <c r="AG15" i="13" s="1"/>
  <c r="AH15" i="13" s="1"/>
  <c r="AP15" i="13"/>
  <c r="AQ15" i="13" s="1"/>
  <c r="AR15" i="13" s="1"/>
  <c r="Q16" i="13"/>
  <c r="R16" i="13" s="1"/>
  <c r="S16" i="13" s="1"/>
  <c r="V16" i="13"/>
  <c r="AA16" i="13"/>
  <c r="AB16" i="13" s="1"/>
  <c r="AF16" i="13"/>
  <c r="AG16" i="13" s="1"/>
  <c r="AH16" i="13" s="1"/>
  <c r="AP16" i="13"/>
  <c r="Q17" i="13"/>
  <c r="R17" i="13" s="1"/>
  <c r="S17" i="13" s="1"/>
  <c r="V17" i="13"/>
  <c r="W17" i="13"/>
  <c r="X17" i="13" s="1"/>
  <c r="AA17" i="13"/>
  <c r="AF17" i="13"/>
  <c r="AG17" i="13" s="1"/>
  <c r="AP17" i="13"/>
  <c r="AQ17" i="13" s="1"/>
  <c r="AR17" i="13" s="1"/>
  <c r="Q18" i="13"/>
  <c r="R18" i="13" s="1"/>
  <c r="S18" i="13" s="1"/>
  <c r="V18" i="13"/>
  <c r="W18" i="13" s="1"/>
  <c r="AA18" i="13"/>
  <c r="AB18" i="13" s="1"/>
  <c r="AC18" i="13" s="1"/>
  <c r="AF18" i="13"/>
  <c r="AG18" i="13" s="1"/>
  <c r="AH18" i="13" s="1"/>
  <c r="AP18" i="13"/>
  <c r="AQ18" i="13" s="1"/>
  <c r="Q19" i="13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/>
  <c r="S20" i="13" s="1"/>
  <c r="V20" i="13"/>
  <c r="AA20" i="13"/>
  <c r="AB20" i="13" s="1"/>
  <c r="AC20" i="13" s="1"/>
  <c r="AF20" i="13"/>
  <c r="AG20" i="13" s="1"/>
  <c r="AH20" i="13" s="1"/>
  <c r="AP20" i="13"/>
  <c r="AQ20" i="13" s="1"/>
  <c r="AR20" i="13" s="1"/>
  <c r="Q21" i="13"/>
  <c r="R21" i="13" s="1"/>
  <c r="S21" i="13" s="1"/>
  <c r="V21" i="13"/>
  <c r="AA21" i="13"/>
  <c r="AB21" i="13" s="1"/>
  <c r="AC21" i="13" s="1"/>
  <c r="AF21" i="13"/>
  <c r="AG21" i="13" s="1"/>
  <c r="AH21" i="13" s="1"/>
  <c r="AP21" i="13"/>
  <c r="AQ21" i="13" s="1"/>
  <c r="AR21" i="13" s="1"/>
  <c r="Q22" i="13"/>
  <c r="R22" i="13" s="1"/>
  <c r="S22" i="13" s="1"/>
  <c r="V22" i="13"/>
  <c r="AA22" i="13"/>
  <c r="AB22" i="13" s="1"/>
  <c r="AC22" i="13" s="1"/>
  <c r="AF22" i="13"/>
  <c r="AG22" i="13" s="1"/>
  <c r="AH22" i="13" s="1"/>
  <c r="AP22" i="13"/>
  <c r="AQ22" i="13" s="1"/>
  <c r="AR22" i="13" s="1"/>
  <c r="Q23" i="13"/>
  <c r="V23" i="13"/>
  <c r="W23" i="13" s="1"/>
  <c r="X23" i="13" s="1"/>
  <c r="AA23" i="13"/>
  <c r="AB23" i="13" s="1"/>
  <c r="AC23" i="13" s="1"/>
  <c r="AF23" i="13"/>
  <c r="AG23" i="13" s="1"/>
  <c r="AH23" i="13" s="1"/>
  <c r="AP23" i="13"/>
  <c r="Q24" i="13"/>
  <c r="R24" i="13" s="1"/>
  <c r="S24" i="13" s="1"/>
  <c r="V24" i="13"/>
  <c r="W24" i="13" s="1"/>
  <c r="X24" i="13" s="1"/>
  <c r="AA24" i="13"/>
  <c r="AB24" i="13" s="1"/>
  <c r="AC24" i="13" s="1"/>
  <c r="AF24" i="13"/>
  <c r="AG24" i="13" s="1"/>
  <c r="AH24" i="13" s="1"/>
  <c r="AP24" i="13"/>
  <c r="AQ24" i="13" s="1"/>
  <c r="AR24" i="13" s="1"/>
  <c r="Q25" i="13"/>
  <c r="V25" i="13"/>
  <c r="W25" i="13"/>
  <c r="X25" i="13" s="1"/>
  <c r="AA25" i="13"/>
  <c r="AB25" i="13" s="1"/>
  <c r="AC25" i="13" s="1"/>
  <c r="AF25" i="13"/>
  <c r="AG25" i="13" s="1"/>
  <c r="AH25" i="13" s="1"/>
  <c r="AP25" i="13"/>
  <c r="AQ25" i="13" s="1"/>
  <c r="AR25" i="13" s="1"/>
  <c r="J1" i="1"/>
  <c r="G13" i="9" s="1"/>
  <c r="O1" i="1"/>
  <c r="O3" i="1" s="1"/>
  <c r="L33" i="9" s="1"/>
  <c r="P1" i="1"/>
  <c r="P3" i="1" s="1"/>
  <c r="L34" i="9" s="1"/>
  <c r="Q1" i="1"/>
  <c r="Q3" i="1" s="1"/>
  <c r="L35" i="9" s="1"/>
  <c r="R1" i="1"/>
  <c r="H36" i="9" s="1"/>
  <c r="V1" i="1"/>
  <c r="H38" i="9" s="1"/>
  <c r="W1" i="1"/>
  <c r="W3" i="1" s="1"/>
  <c r="L39" i="9" s="1"/>
  <c r="AA1" i="1"/>
  <c r="H41" i="9" s="1"/>
  <c r="AB1" i="1"/>
  <c r="H42" i="9" s="1"/>
  <c r="AG1" i="1"/>
  <c r="AH1" i="1"/>
  <c r="AI1" i="1"/>
  <c r="AJ1" i="1"/>
  <c r="AJ3" i="1" s="1"/>
  <c r="L44" i="9" s="1"/>
  <c r="AK1" i="1"/>
  <c r="H45" i="9" s="1"/>
  <c r="AL1" i="1"/>
  <c r="AL3" i="1" s="1"/>
  <c r="L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AG6" i="1"/>
  <c r="AH6" i="1"/>
  <c r="AI6" i="1"/>
  <c r="J7" i="1"/>
  <c r="G19" i="9" s="1"/>
  <c r="AG7" i="1"/>
  <c r="AH7" i="1"/>
  <c r="AI7" i="1"/>
  <c r="J8" i="1"/>
  <c r="G20" i="9" s="1"/>
  <c r="J9" i="1"/>
  <c r="G21" i="9" s="1"/>
  <c r="J10" i="1"/>
  <c r="G22" i="9" s="1"/>
  <c r="J11" i="1"/>
  <c r="G23" i="9" s="1"/>
  <c r="J12" i="1"/>
  <c r="G24" i="9" s="1"/>
  <c r="S17" i="1"/>
  <c r="T17" i="1" s="1"/>
  <c r="X17" i="1"/>
  <c r="Y17" i="1" s="1"/>
  <c r="AC17" i="1"/>
  <c r="AD17" i="1" s="1"/>
  <c r="AE17" i="1" s="1"/>
  <c r="AM17" i="1"/>
  <c r="S18" i="1"/>
  <c r="T18" i="1" s="1"/>
  <c r="U18" i="1" s="1"/>
  <c r="X18" i="1"/>
  <c r="Y18" i="1" s="1"/>
  <c r="Z18" i="1" s="1"/>
  <c r="AC18" i="1"/>
  <c r="AD18" i="1" s="1"/>
  <c r="AE18" i="1" s="1"/>
  <c r="AM18" i="1"/>
  <c r="AN18" i="1" s="1"/>
  <c r="AO18" i="1" s="1"/>
  <c r="S19" i="1"/>
  <c r="T19" i="1" s="1"/>
  <c r="U19" i="1" s="1"/>
  <c r="X19" i="1"/>
  <c r="Y19" i="1" s="1"/>
  <c r="Z19" i="1" s="1"/>
  <c r="AC19" i="1"/>
  <c r="AD19" i="1" s="1"/>
  <c r="AE19" i="1" s="1"/>
  <c r="AM19" i="1"/>
  <c r="AO19" i="1" s="1"/>
  <c r="S20" i="1"/>
  <c r="U20" i="1" s="1"/>
  <c r="X20" i="1"/>
  <c r="AC20" i="1"/>
  <c r="AD20" i="1" s="1"/>
  <c r="AE20" i="1" s="1"/>
  <c r="AM20" i="1"/>
  <c r="AN20" i="1" s="1"/>
  <c r="S21" i="1"/>
  <c r="T21" i="1" s="1"/>
  <c r="U21" i="1" s="1"/>
  <c r="X21" i="1"/>
  <c r="AC21" i="1"/>
  <c r="AD21" i="1" s="1"/>
  <c r="AE21" i="1" s="1"/>
  <c r="AM21" i="1"/>
  <c r="AN21" i="1" s="1"/>
  <c r="AO21" i="1" s="1"/>
  <c r="S22" i="1"/>
  <c r="T22" i="1" s="1"/>
  <c r="U22" i="1" s="1"/>
  <c r="X22" i="1"/>
  <c r="Y22" i="1" s="1"/>
  <c r="Z22" i="1" s="1"/>
  <c r="AC22" i="1"/>
  <c r="AD22" i="1" s="1"/>
  <c r="AE22" i="1" s="1"/>
  <c r="AM22" i="1"/>
  <c r="AN22" i="1" s="1"/>
  <c r="AO22" i="1" s="1"/>
  <c r="S23" i="1"/>
  <c r="T23" i="1" s="1"/>
  <c r="U23" i="1" s="1"/>
  <c r="X23" i="1"/>
  <c r="Y23" i="1" s="1"/>
  <c r="Z23" i="1" s="1"/>
  <c r="AC23" i="1"/>
  <c r="AD23" i="1" s="1"/>
  <c r="AE23" i="1" s="1"/>
  <c r="AM23" i="1"/>
  <c r="AN23" i="1" s="1"/>
  <c r="AO23" i="1" s="1"/>
  <c r="S24" i="1"/>
  <c r="T24" i="1" s="1"/>
  <c r="U24" i="1" s="1"/>
  <c r="X24" i="1"/>
  <c r="Y24" i="1" s="1"/>
  <c r="Z24" i="1" s="1"/>
  <c r="AC24" i="1"/>
  <c r="AD24" i="1" s="1"/>
  <c r="AE24" i="1" s="1"/>
  <c r="AM24" i="1"/>
  <c r="AN24" i="1" s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S26" i="1"/>
  <c r="T26" i="1" s="1"/>
  <c r="U26" i="1" s="1"/>
  <c r="X26" i="1"/>
  <c r="Y26" i="1" s="1"/>
  <c r="Z26" i="1" s="1"/>
  <c r="AC26" i="1"/>
  <c r="AD26" i="1" s="1"/>
  <c r="AE26" i="1" s="1"/>
  <c r="AM26" i="1"/>
  <c r="AN26" i="1" s="1"/>
  <c r="AO26" i="1" s="1"/>
  <c r="S27" i="1"/>
  <c r="T27" i="1" s="1"/>
  <c r="U27" i="1" s="1"/>
  <c r="X27" i="1"/>
  <c r="AC27" i="1"/>
  <c r="AD27" i="1" s="1"/>
  <c r="AE27" i="1" s="1"/>
  <c r="AM27" i="1"/>
  <c r="AN27" i="1" s="1"/>
  <c r="AO27" i="1" s="1"/>
  <c r="S28" i="1"/>
  <c r="T28" i="1" s="1"/>
  <c r="U28" i="1" s="1"/>
  <c r="X28" i="1"/>
  <c r="Y28" i="1" s="1"/>
  <c r="Z28" i="1" s="1"/>
  <c r="AC28" i="1"/>
  <c r="AE28" i="1"/>
  <c r="AM28" i="1"/>
  <c r="AN28" i="1" s="1"/>
  <c r="AO28" i="1" s="1"/>
  <c r="S29" i="1"/>
  <c r="T29" i="1" s="1"/>
  <c r="U29" i="1" s="1"/>
  <c r="X29" i="1"/>
  <c r="Y29" i="1" s="1"/>
  <c r="Z29" i="1" s="1"/>
  <c r="AC29" i="1"/>
  <c r="AD29" i="1" s="1"/>
  <c r="AE29" i="1" s="1"/>
  <c r="AM29" i="1"/>
  <c r="AN29" i="1" s="1"/>
  <c r="AO29" i="1" s="1"/>
  <c r="S30" i="1"/>
  <c r="T30" i="1" s="1"/>
  <c r="U30" i="1" s="1"/>
  <c r="X30" i="1"/>
  <c r="Y30" i="1" s="1"/>
  <c r="Z30" i="1" s="1"/>
  <c r="AC30" i="1"/>
  <c r="AE30" i="1" s="1"/>
  <c r="AM30" i="1"/>
  <c r="AN30" i="1" s="1"/>
  <c r="AO30" i="1" s="1"/>
  <c r="S31" i="1"/>
  <c r="T31" i="1" s="1"/>
  <c r="U31" i="1" s="1"/>
  <c r="X31" i="1"/>
  <c r="Y31" i="1" s="1"/>
  <c r="Z31" i="1" s="1"/>
  <c r="AC31" i="1"/>
  <c r="AD31" i="1" s="1"/>
  <c r="AE31" i="1" s="1"/>
  <c r="AM31" i="1"/>
  <c r="AN31" i="1" s="1"/>
  <c r="AO31" i="1" s="1"/>
  <c r="S32" i="1"/>
  <c r="T32" i="1" s="1"/>
  <c r="U32" i="1" s="1"/>
  <c r="X32" i="1"/>
  <c r="Y32" i="1" s="1"/>
  <c r="Z32" i="1" s="1"/>
  <c r="AC32" i="1"/>
  <c r="AD32" i="1" s="1"/>
  <c r="AE32" i="1" s="1"/>
  <c r="AM32" i="1"/>
  <c r="AN32" i="1" s="1"/>
  <c r="AO32" i="1" s="1"/>
  <c r="S33" i="1"/>
  <c r="T33" i="1" s="1"/>
  <c r="U33" i="1" s="1"/>
  <c r="X33" i="1"/>
  <c r="Y33" i="1" s="1"/>
  <c r="Z33" i="1" s="1"/>
  <c r="AC33" i="1"/>
  <c r="AD33" i="1" s="1"/>
  <c r="AE33" i="1" s="1"/>
  <c r="AM33" i="1"/>
  <c r="AN33" i="1" s="1"/>
  <c r="AO33" i="1" s="1"/>
  <c r="S34" i="1"/>
  <c r="T34" i="1" s="1"/>
  <c r="U34" i="1" s="1"/>
  <c r="X34" i="1"/>
  <c r="Y34" i="1" s="1"/>
  <c r="Z34" i="1" s="1"/>
  <c r="AC34" i="1"/>
  <c r="AD34" i="1" s="1"/>
  <c r="AE34" i="1" s="1"/>
  <c r="AM34" i="1"/>
  <c r="AN34" i="1" s="1"/>
  <c r="AO34" i="1" s="1"/>
  <c r="S35" i="1"/>
  <c r="T35" i="1" s="1"/>
  <c r="U35" i="1" s="1"/>
  <c r="X35" i="1"/>
  <c r="AC35" i="1"/>
  <c r="AD35" i="1" s="1"/>
  <c r="AE35" i="1" s="1"/>
  <c r="AM35" i="1"/>
  <c r="AN35" i="1" s="1"/>
  <c r="AO35" i="1" s="1"/>
  <c r="S36" i="1"/>
  <c r="T36" i="1" s="1"/>
  <c r="U36" i="1" s="1"/>
  <c r="X36" i="1"/>
  <c r="Y36" i="1" s="1"/>
  <c r="Z36" i="1" s="1"/>
  <c r="AC36" i="1"/>
  <c r="AD36" i="1" s="1"/>
  <c r="AE36" i="1" s="1"/>
  <c r="AM36" i="1"/>
  <c r="AN36" i="1" s="1"/>
  <c r="AO36" i="1" s="1"/>
  <c r="S37" i="1"/>
  <c r="T37" i="1" s="1"/>
  <c r="U37" i="1" s="1"/>
  <c r="X37" i="1"/>
  <c r="Y37" i="1" s="1"/>
  <c r="Z37" i="1" s="1"/>
  <c r="AC37" i="1"/>
  <c r="AD37" i="1" s="1"/>
  <c r="AE37" i="1" s="1"/>
  <c r="AM37" i="1"/>
  <c r="AN37" i="1" s="1"/>
  <c r="AO37" i="1" s="1"/>
  <c r="S38" i="1"/>
  <c r="T38" i="1" s="1"/>
  <c r="U38" i="1" s="1"/>
  <c r="X38" i="1"/>
  <c r="Y38" i="1" s="1"/>
  <c r="Z38" i="1" s="1"/>
  <c r="AC38" i="1"/>
  <c r="AD38" i="1" s="1"/>
  <c r="AE38" i="1" s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E39" i="1" s="1"/>
  <c r="AM39" i="1"/>
  <c r="AN39" i="1" s="1"/>
  <c r="AO39" i="1" s="1"/>
  <c r="S40" i="1"/>
  <c r="T40" i="1" s="1"/>
  <c r="U40" i="1" s="1"/>
  <c r="X40" i="1"/>
  <c r="Y40" i="1" s="1"/>
  <c r="Z40" i="1" s="1"/>
  <c r="AC40" i="1"/>
  <c r="AD40" i="1" s="1"/>
  <c r="AE40" i="1" s="1"/>
  <c r="AM40" i="1"/>
  <c r="AN40" i="1" s="1"/>
  <c r="AO40" i="1" s="1"/>
  <c r="AN25" i="1"/>
  <c r="AO25" i="1" s="1"/>
  <c r="H44" i="14"/>
  <c r="H43" i="14"/>
  <c r="AM3" i="13"/>
  <c r="L43" i="14" s="1"/>
  <c r="H41" i="14"/>
  <c r="R19" i="13"/>
  <c r="S19" i="13" s="1"/>
  <c r="AD3" i="13"/>
  <c r="L40" i="14" s="1"/>
  <c r="AI2" i="13"/>
  <c r="K87" i="14" s="1"/>
  <c r="Y3" i="13"/>
  <c r="L37" i="14" s="1"/>
  <c r="AS18" i="13"/>
  <c r="AT18" i="13" s="1"/>
  <c r="AU18" i="13" s="1"/>
  <c r="W15" i="13"/>
  <c r="X15" i="13" s="1"/>
  <c r="W16" i="13"/>
  <c r="X16" i="13" s="1"/>
  <c r="T3" i="13"/>
  <c r="L34" i="14" s="1"/>
  <c r="R23" i="13"/>
  <c r="S23" i="13" s="1"/>
  <c r="U3" i="13"/>
  <c r="L35" i="14" s="1"/>
  <c r="H35" i="14"/>
  <c r="O3" i="13"/>
  <c r="L31" i="14" s="1"/>
  <c r="H31" i="14"/>
  <c r="AO17" i="1"/>
  <c r="AS22" i="13" l="1"/>
  <c r="AT22" i="13" s="1"/>
  <c r="AU22" i="13" s="1"/>
  <c r="AS25" i="13"/>
  <c r="AT25" i="13" s="1"/>
  <c r="AU25" i="13" s="1"/>
  <c r="P3" i="13"/>
  <c r="L32" i="14" s="1"/>
  <c r="Z27" i="1"/>
  <c r="AF27" i="1" s="1"/>
  <c r="Y27" i="1"/>
  <c r="AS20" i="13"/>
  <c r="AT20" i="13" s="1"/>
  <c r="AU20" i="13" s="1"/>
  <c r="AS17" i="13"/>
  <c r="AT17" i="13" s="1"/>
  <c r="AU17" i="13" s="1"/>
  <c r="AI5" i="13"/>
  <c r="K90" i="14" s="1"/>
  <c r="AS24" i="13"/>
  <c r="AT24" i="13" s="1"/>
  <c r="AU24" i="13" s="1"/>
  <c r="W22" i="13"/>
  <c r="X22" i="13" s="1"/>
  <c r="AS16" i="13"/>
  <c r="AT16" i="13" s="1"/>
  <c r="AU16" i="13" s="1"/>
  <c r="AI4" i="13"/>
  <c r="K89" i="14" s="1"/>
  <c r="AS15" i="13"/>
  <c r="R3" i="1"/>
  <c r="L36" i="9" s="1"/>
  <c r="K25" i="9"/>
  <c r="L22" i="9" s="1"/>
  <c r="AQ16" i="13"/>
  <c r="AR16" i="13" s="1"/>
  <c r="AS19" i="13"/>
  <c r="AT19" i="13" s="1"/>
  <c r="AU19" i="13" s="1"/>
  <c r="AI7" i="13"/>
  <c r="K92" i="14" s="1"/>
  <c r="AB17" i="13"/>
  <c r="AC17" i="13" s="1"/>
  <c r="AI17" i="13" s="1"/>
  <c r="R25" i="13"/>
  <c r="S25" i="13" s="1"/>
  <c r="AI25" i="13" s="1"/>
  <c r="W20" i="13"/>
  <c r="X20" i="13" s="1"/>
  <c r="AI20" i="13" s="1"/>
  <c r="AB15" i="13"/>
  <c r="AC15" i="13" s="1"/>
  <c r="AI1" i="13"/>
  <c r="K86" i="14" s="1"/>
  <c r="AS23" i="13"/>
  <c r="AT23" i="13" s="1"/>
  <c r="AU23" i="13" s="1"/>
  <c r="AS21" i="13"/>
  <c r="AT21" i="13" s="1"/>
  <c r="AU21" i="13" s="1"/>
  <c r="AI3" i="13"/>
  <c r="K88" i="14" s="1"/>
  <c r="H44" i="9"/>
  <c r="AP17" i="1"/>
  <c r="AB3" i="1"/>
  <c r="L42" i="9" s="1"/>
  <c r="AP19" i="1"/>
  <c r="H33" i="9"/>
  <c r="J18" i="14"/>
  <c r="K16" i="14"/>
  <c r="AI23" i="13"/>
  <c r="AI22" i="13"/>
  <c r="AG1" i="13"/>
  <c r="AH17" i="13"/>
  <c r="AG5" i="13"/>
  <c r="J42" i="14" s="1"/>
  <c r="AG4" i="13"/>
  <c r="I42" i="14" s="1"/>
  <c r="AG2" i="13"/>
  <c r="K42" i="14" s="1"/>
  <c r="X18" i="13"/>
  <c r="AI18" i="13" s="1"/>
  <c r="AC16" i="13"/>
  <c r="AI16" i="13" s="1"/>
  <c r="AI19" i="13"/>
  <c r="AR18" i="13"/>
  <c r="F19" i="14"/>
  <c r="G16" i="14" s="1"/>
  <c r="AI24" i="13"/>
  <c r="S15" i="13"/>
  <c r="K17" i="14"/>
  <c r="AF33" i="1"/>
  <c r="Z3" i="13"/>
  <c r="L38" i="14" s="1"/>
  <c r="AQ23" i="13"/>
  <c r="AR23" i="13" s="1"/>
  <c r="W21" i="13"/>
  <c r="X21" i="13" s="1"/>
  <c r="AI21" i="13" s="1"/>
  <c r="AP20" i="1"/>
  <c r="AO3" i="13"/>
  <c r="L45" i="14" s="1"/>
  <c r="AF31" i="1"/>
  <c r="AF19" i="1"/>
  <c r="AR19" i="1" s="1"/>
  <c r="AF4" i="1"/>
  <c r="K90" i="9" s="1"/>
  <c r="AP28" i="1"/>
  <c r="K15" i="9"/>
  <c r="L13" i="9" s="1"/>
  <c r="AF40" i="1"/>
  <c r="AP31" i="1"/>
  <c r="AP36" i="1"/>
  <c r="AQ36" i="1" s="1"/>
  <c r="AR36" i="1" s="1"/>
  <c r="AF37" i="1"/>
  <c r="AF39" i="1"/>
  <c r="AF38" i="1"/>
  <c r="G25" i="9"/>
  <c r="H17" i="9" s="1"/>
  <c r="H35" i="9"/>
  <c r="AP34" i="1"/>
  <c r="AP37" i="1"/>
  <c r="AQ37" i="1" s="1"/>
  <c r="AR37" i="1" s="1"/>
  <c r="AP38" i="1"/>
  <c r="AQ38" i="1" s="1"/>
  <c r="AR38" i="1" s="1"/>
  <c r="AP39" i="1"/>
  <c r="AQ39" i="1" s="1"/>
  <c r="AR39" i="1" s="1"/>
  <c r="AF36" i="1"/>
  <c r="AK3" i="1"/>
  <c r="L45" i="9" s="1"/>
  <c r="AP32" i="1"/>
  <c r="AP33" i="1"/>
  <c r="AP35" i="1"/>
  <c r="AF34" i="1"/>
  <c r="AF32" i="1"/>
  <c r="AF24" i="1"/>
  <c r="AP40" i="1"/>
  <c r="AQ40" i="1" s="1"/>
  <c r="AR40" i="1" s="1"/>
  <c r="Y35" i="1"/>
  <c r="Z35" i="1" s="1"/>
  <c r="AF35" i="1" s="1"/>
  <c r="AP26" i="1"/>
  <c r="AP30" i="1"/>
  <c r="AF29" i="1"/>
  <c r="AF26" i="1"/>
  <c r="AF21" i="1"/>
  <c r="AP24" i="1"/>
  <c r="AF1" i="1"/>
  <c r="K87" i="9" s="1"/>
  <c r="AP18" i="1"/>
  <c r="AF18" i="1"/>
  <c r="AP29" i="1"/>
  <c r="AF2" i="1"/>
  <c r="K88" i="9" s="1"/>
  <c r="V3" i="1"/>
  <c r="L38" i="9" s="1"/>
  <c r="AF28" i="1"/>
  <c r="AP27" i="1"/>
  <c r="AF3" i="1"/>
  <c r="K89" i="9" s="1"/>
  <c r="AF7" i="1"/>
  <c r="K93" i="9" s="1"/>
  <c r="AF25" i="1"/>
  <c r="AP25" i="1"/>
  <c r="AF23" i="1"/>
  <c r="AP23" i="1"/>
  <c r="AP22" i="1"/>
  <c r="AF22" i="1"/>
  <c r="AP21" i="1"/>
  <c r="AF6" i="1"/>
  <c r="K92" i="9" s="1"/>
  <c r="AF5" i="1"/>
  <c r="K91" i="9" s="1"/>
  <c r="AR21" i="1"/>
  <c r="AN5" i="1"/>
  <c r="J47" i="9" s="1"/>
  <c r="AN1" i="1"/>
  <c r="H47" i="9" s="1"/>
  <c r="AO20" i="1"/>
  <c r="AR20" i="1" s="1"/>
  <c r="AN2" i="1"/>
  <c r="K47" i="9" s="1"/>
  <c r="AN4" i="1"/>
  <c r="I47" i="9" s="1"/>
  <c r="H39" i="9"/>
  <c r="Z17" i="1"/>
  <c r="U17" i="1"/>
  <c r="AA3" i="1"/>
  <c r="L41" i="9" s="1"/>
  <c r="H46" i="9"/>
  <c r="H34" i="9"/>
  <c r="R1" i="13" l="1"/>
  <c r="K93" i="14"/>
  <c r="L92" i="14" s="1"/>
  <c r="AQ35" i="1"/>
  <c r="AR35" i="1" s="1"/>
  <c r="AQ34" i="1"/>
  <c r="AR34" i="1" s="1"/>
  <c r="AQ33" i="1"/>
  <c r="AR33" i="1" s="1"/>
  <c r="AQ32" i="1"/>
  <c r="AR32" i="1" s="1"/>
  <c r="R5" i="13"/>
  <c r="J33" i="14" s="1"/>
  <c r="R4" i="13"/>
  <c r="I33" i="14" s="1"/>
  <c r="R2" i="13"/>
  <c r="K33" i="14" s="1"/>
  <c r="K18" i="14"/>
  <c r="AQ31" i="1"/>
  <c r="AR31" i="1" s="1"/>
  <c r="L24" i="9"/>
  <c r="L23" i="9"/>
  <c r="Y4" i="1"/>
  <c r="I40" i="9" s="1"/>
  <c r="AB1" i="13"/>
  <c r="AB3" i="13" s="1"/>
  <c r="L39" i="14" s="1"/>
  <c r="AQ1" i="13"/>
  <c r="AQ3" i="13" s="1"/>
  <c r="L46" i="14" s="1"/>
  <c r="AB4" i="13"/>
  <c r="I39" i="14" s="1"/>
  <c r="AI15" i="13"/>
  <c r="AT15" i="13" s="1"/>
  <c r="AB5" i="13"/>
  <c r="J39" i="14" s="1"/>
  <c r="AB2" i="13"/>
  <c r="K39" i="14" s="1"/>
  <c r="Y5" i="1"/>
  <c r="J40" i="9" s="1"/>
  <c r="AQ28" i="1"/>
  <c r="AR28" i="1" s="1"/>
  <c r="T5" i="1"/>
  <c r="J37" i="9" s="1"/>
  <c r="AQ4" i="13"/>
  <c r="I46" i="14" s="1"/>
  <c r="L86" i="14"/>
  <c r="W4" i="13"/>
  <c r="I36" i="14" s="1"/>
  <c r="H33" i="14"/>
  <c r="R3" i="13"/>
  <c r="L33" i="14" s="1"/>
  <c r="AD2" i="1"/>
  <c r="K43" i="9" s="1"/>
  <c r="W5" i="13"/>
  <c r="J36" i="14" s="1"/>
  <c r="L91" i="14"/>
  <c r="H46" i="14"/>
  <c r="L88" i="14"/>
  <c r="G17" i="14"/>
  <c r="G18" i="14"/>
  <c r="W1" i="13"/>
  <c r="H42" i="14"/>
  <c r="AG3" i="13"/>
  <c r="L42" i="14" s="1"/>
  <c r="T4" i="1"/>
  <c r="I37" i="9" s="1"/>
  <c r="AQ5" i="13"/>
  <c r="J46" i="14" s="1"/>
  <c r="W2" i="13"/>
  <c r="K36" i="14" s="1"/>
  <c r="AQ2" i="13"/>
  <c r="K46" i="14" s="1"/>
  <c r="AQ30" i="1"/>
  <c r="AR30" i="1" s="1"/>
  <c r="H15" i="9"/>
  <c r="H13" i="9"/>
  <c r="H23" i="9"/>
  <c r="Y2" i="1"/>
  <c r="K40" i="9" s="1"/>
  <c r="AQ23" i="1"/>
  <c r="AR23" i="1" s="1"/>
  <c r="H24" i="9"/>
  <c r="H14" i="9"/>
  <c r="Y1" i="1"/>
  <c r="Y3" i="1" s="1"/>
  <c r="L40" i="9" s="1"/>
  <c r="H16" i="9"/>
  <c r="T1" i="1"/>
  <c r="T3" i="1" s="1"/>
  <c r="L37" i="9" s="1"/>
  <c r="T2" i="1"/>
  <c r="K37" i="9" s="1"/>
  <c r="L14" i="9"/>
  <c r="L15" i="9" s="1"/>
  <c r="AD1" i="1"/>
  <c r="H43" i="9" s="1"/>
  <c r="AD4" i="1"/>
  <c r="I43" i="9" s="1"/>
  <c r="AR22" i="1"/>
  <c r="AQ24" i="1"/>
  <c r="AR24" i="1" s="1"/>
  <c r="H21" i="9"/>
  <c r="H20" i="9"/>
  <c r="H19" i="9"/>
  <c r="AQ26" i="1"/>
  <c r="AR26" i="1" s="1"/>
  <c r="AD5" i="1"/>
  <c r="J43" i="9" s="1"/>
  <c r="H22" i="9"/>
  <c r="H18" i="9"/>
  <c r="AQ27" i="1"/>
  <c r="AR27" i="1" s="1"/>
  <c r="AQ29" i="1"/>
  <c r="AR29" i="1" s="1"/>
  <c r="AQ18" i="1"/>
  <c r="AR18" i="1" s="1"/>
  <c r="K94" i="9"/>
  <c r="L90" i="9" s="1"/>
  <c r="AQ25" i="1"/>
  <c r="AR25" i="1" s="1"/>
  <c r="AN3" i="1"/>
  <c r="L47" i="9" s="1"/>
  <c r="AR17" i="1"/>
  <c r="H39" i="14" l="1"/>
  <c r="L87" i="14"/>
  <c r="L89" i="14"/>
  <c r="L90" i="14"/>
  <c r="G19" i="14"/>
  <c r="L25" i="9"/>
  <c r="AU15" i="13"/>
  <c r="AT4" i="13"/>
  <c r="I47" i="14" s="1"/>
  <c r="AT2" i="13"/>
  <c r="K47" i="14" s="1"/>
  <c r="AT1" i="13"/>
  <c r="AT5" i="13"/>
  <c r="J47" i="14" s="1"/>
  <c r="H36" i="14"/>
  <c r="W3" i="13"/>
  <c r="L36" i="14" s="1"/>
  <c r="H37" i="9"/>
  <c r="AD3" i="1"/>
  <c r="L43" i="9" s="1"/>
  <c r="H40" i="9"/>
  <c r="H25" i="9"/>
  <c r="L91" i="9"/>
  <c r="L89" i="9"/>
  <c r="L92" i="9"/>
  <c r="L88" i="9"/>
  <c r="L87" i="9"/>
  <c r="L93" i="9"/>
  <c r="AQ2" i="1"/>
  <c r="K48" i="9" s="1"/>
  <c r="AQ4" i="1"/>
  <c r="I48" i="9" s="1"/>
  <c r="AQ5" i="1"/>
  <c r="J48" i="9" s="1"/>
  <c r="AQ1" i="1"/>
  <c r="AQ3" i="1" s="1"/>
  <c r="L48" i="9" s="1"/>
  <c r="AR1" i="1"/>
  <c r="E87" i="9" s="1"/>
  <c r="AR2" i="1"/>
  <c r="E88" i="9" s="1"/>
  <c r="AR3" i="1"/>
  <c r="E89" i="9" s="1"/>
  <c r="L93" i="14" l="1"/>
  <c r="AU1" i="13"/>
  <c r="E86" i="14" s="1"/>
  <c r="AU2" i="13"/>
  <c r="E87" i="14" s="1"/>
  <c r="AU3" i="13"/>
  <c r="E88" i="14" s="1"/>
  <c r="H47" i="14"/>
  <c r="AT3" i="13"/>
  <c r="L47" i="14" s="1"/>
  <c r="L94" i="9"/>
  <c r="H48" i="9"/>
  <c r="F88" i="9" s="1"/>
  <c r="E90" i="9"/>
  <c r="F87" i="14" l="1"/>
  <c r="F88" i="14"/>
  <c r="E89" i="14"/>
  <c r="F86" i="14"/>
  <c r="F87" i="9"/>
  <c r="F89" i="9"/>
  <c r="F89" i="14" l="1"/>
  <c r="F90" i="9"/>
</calcChain>
</file>

<file path=xl/sharedStrings.xml><?xml version="1.0" encoding="utf-8"?>
<sst xmlns="http://schemas.openxmlformats.org/spreadsheetml/2006/main" count="623" uniqueCount="205">
  <si>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</si>
  <si>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</si>
  <si>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</si>
  <si>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</si>
  <si>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</si>
  <si>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</si>
  <si>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</si>
  <si>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</si>
  <si>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</si>
  <si>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</si>
  <si>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</si>
  <si>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</si>
  <si>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</si>
  <si>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</si>
  <si>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</si>
  <si>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</si>
  <si>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</si>
  <si>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</si>
  <si>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</si>
  <si>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</si>
  <si>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</si>
  <si>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</si>
  <si>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</si>
  <si>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</si>
  <si>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</si>
  <si>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</si>
  <si>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</si>
  <si>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</si>
  <si>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</si>
  <si>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</si>
  <si>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</si>
  <si>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</si>
  <si>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</si>
  <si>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</si>
  <si>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</si>
  <si>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</si>
  <si>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</si>
  <si>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</si>
  <si>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</si>
  <si>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</si>
  <si>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</si>
  <si>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</si>
  <si>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</si>
  <si>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</si>
  <si>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</si>
  <si>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</si>
  <si>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</si>
  <si>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</si>
  <si>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</si>
  <si>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</si>
  <si>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</si>
  <si>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</si>
  <si>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</si>
  <si>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</si>
  <si>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</si>
  <si>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</si>
  <si>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</si>
  <si>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</si>
  <si>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</si>
  <si>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</si>
  <si>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</si>
  <si>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</si>
  <si>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</si>
  <si>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</si>
  <si>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</si>
  <si>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</si>
  <si>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</si>
  <si>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</si>
  <si>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</si>
  <si>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</si>
  <si>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</si>
  <si>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</si>
  <si>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</si>
  <si>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</si>
  <si>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</si>
  <si>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</si>
  <si>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</si>
  <si>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</si>
  <si>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</si>
  <si>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</si>
  <si>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</si>
  <si>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</si>
  <si>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</si>
  <si>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</si>
  <si>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</si>
  <si>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</si>
  <si>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</si>
  <si>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</si>
  <si>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</si>
  <si>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</si>
  <si>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</si>
  <si>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</si>
  <si>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</si>
  <si>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</si>
  <si>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</si>
  <si>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</si>
  <si>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</si>
  <si>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</si>
  <si>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</si>
  <si>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</si>
  <si>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</si>
  <si>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</si>
  <si>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</si>
  <si>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</si>
  <si>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</si>
  <si>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</si>
  <si>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</si>
  <si>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</si>
  <si>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</si>
  <si>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</si>
  <si>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</si>
  <si>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</si>
  <si>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</si>
  <si>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</si>
  <si>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</si>
  <si>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</si>
  <si>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</si>
  <si>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</si>
  <si>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</si>
  <si>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</si>
  <si>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</si>
  <si>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</si>
  <si>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</si>
  <si>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</si>
  <si>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</si>
  <si>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</si>
  <si>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</si>
  <si>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</si>
  <si>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</si>
  <si>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</si>
  <si>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</si>
  <si>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</si>
  <si>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</si>
  <si>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</si>
  <si>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</si>
  <si>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</si>
  <si>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</si>
  <si>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</si>
  <si>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</si>
  <si>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</si>
  <si>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</si>
  <si>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</si>
  <si>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</si>
  <si>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</si>
  <si>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</si>
  <si>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</si>
  <si>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</si>
  <si>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</si>
  <si>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</si>
  <si>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</si>
  <si>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</si>
  <si>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</si>
  <si>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</si>
  <si>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</si>
  <si>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</si>
  <si>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</si>
  <si>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</si>
  <si>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</si>
  <si>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</si>
  <si>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</si>
  <si>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</si>
  <si>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</si>
  <si>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</si>
  <si>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</si>
  <si>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</si>
  <si>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</si>
  <si>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</si>
  <si>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</si>
  <si>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</si>
  <si>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</si>
  <si>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</si>
  <si>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</si>
  <si>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</si>
  <si>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</si>
  <si>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</si>
  <si>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</si>
  <si>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 xml:space="preserve">Ocaña </t>
  </si>
  <si>
    <t xml:space="preserve">YEFFERSON ESTEVEZ PACHECO </t>
  </si>
  <si>
    <t xml:space="preserve">I.E. Colegio Agustina Ferro </t>
  </si>
  <si>
    <t xml:space="preserve">ALEYDA CELEITA BARBOSA </t>
  </si>
  <si>
    <t>14.10</t>
  </si>
  <si>
    <t>94.00</t>
  </si>
  <si>
    <t xml:space="preserve">SOBRESALIENTE </t>
  </si>
  <si>
    <t>CINDY CATERINE BAYONA CRIADO</t>
  </si>
  <si>
    <t xml:space="preserve">CLAUDIA LORENA RINCON RINCON </t>
  </si>
  <si>
    <t xml:space="preserve">FERNANDO AUGUSTO IBAÑEZ BARBOSA </t>
  </si>
  <si>
    <t>JAIRO ANGARITA NAVARRO</t>
  </si>
  <si>
    <t>LANY SAMANTHA GALVIS LANZZIANO</t>
  </si>
  <si>
    <t>LEIDY LISET PACHECO PACHECO</t>
  </si>
  <si>
    <t xml:space="preserve">JOHAN AUGUSTO LOBO SANCHEZ </t>
  </si>
  <si>
    <t xml:space="preserve">LEONARDO RAFAEL GENTIL QUINTERO </t>
  </si>
  <si>
    <t xml:space="preserve">ANA LORAINE BARBOSA JAIME </t>
  </si>
  <si>
    <t xml:space="preserve">ROSA ISMENIA GUERRERO GUERRERO </t>
  </si>
  <si>
    <t xml:space="preserve">ANNA KARINA GUERRA CLAVIJO </t>
  </si>
  <si>
    <t>ANA MILENA PACHECO DELGADO</t>
  </si>
  <si>
    <t>SANDRA MILENA CAÑIZARES TORRADO</t>
  </si>
  <si>
    <t>OCAÑA</t>
  </si>
  <si>
    <t xml:space="preserve">NEIL VEGA PEÑARANDA </t>
  </si>
  <si>
    <t xml:space="preserve">ALGER RODRIGO DAVILA SERRANO </t>
  </si>
  <si>
    <t>CARLOS MANUEL MIRANDA ARIAS</t>
  </si>
  <si>
    <t>YANIR BAYONA AREVALO</t>
  </si>
  <si>
    <t xml:space="preserve">NAZLY MILAIDY GUILLEN POLONIA </t>
  </si>
  <si>
    <t>DIANA MARCELA ALVAREZ JIMENEZ</t>
  </si>
  <si>
    <t>MAIRA ALEJANDRA PINO LOBO</t>
  </si>
  <si>
    <t>OSCAR EDUARDO CAMPILLO CHINCHILLA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</si>
</sst>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164" fontId="13" fillId="0" borderId="68" xfId="0" applyNumberFormat="1" applyFont="1" applyBorder="1" applyAlignment="1">
      <alignment horizontal="center" vertical="center" wrapText="1"/>
    </xf>
    <xf numFmtId="1" fontId="2" fillId="0" borderId="68" xfId="0" applyNumberFormat="1" applyFont="1" applyBorder="1" applyAlignment="1" applyProtection="1">
      <alignment horizontal="center" vertical="center" wrapText="1"/>
      <protection locked="0"/>
    </xf>
    <xf numFmtId="164" fontId="12" fillId="0" borderId="68" xfId="0" applyNumberFormat="1" applyFont="1" applyBorder="1" applyAlignment="1">
      <alignment horizontal="center" vertical="center" wrapText="1"/>
    </xf>
    <xf numFmtId="1" fontId="2" fillId="0" borderId="90" xfId="0" applyNumberFormat="1" applyFont="1" applyBorder="1" applyAlignment="1" applyProtection="1">
      <alignment horizontal="center" vertical="center" wrapText="1"/>
      <protection locked="0"/>
    </xf>
    <xf numFmtId="0" fontId="0" fillId="0" borderId="90" xfId="0" applyBorder="1" applyAlignment="1" applyProtection="1">
      <alignment horizontal="center"/>
      <protection locked="0"/>
    </xf>
    <xf numFmtId="0" fontId="0" fillId="0" borderId="90" xfId="0" applyBorder="1" applyProtection="1"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12" fillId="2" borderId="68" xfId="0" applyNumberFormat="1" applyFont="1" applyFill="1" applyBorder="1" applyAlignment="1">
      <alignment horizontal="center" vertical="center" wrapText="1"/>
    </xf>
    <xf numFmtId="0" fontId="0" fillId="3" borderId="91" xfId="0" applyFill="1" applyBorder="1" applyAlignment="1" applyProtection="1">
      <alignment horizontal="center"/>
      <protection locked="0"/>
    </xf>
    <xf numFmtId="0" fontId="0" fillId="0" borderId="91" xfId="0" applyBorder="1" applyAlignment="1" applyProtection="1">
      <alignment horizontal="center"/>
      <protection locked="0"/>
    </xf>
    <xf numFmtId="0" fontId="16" fillId="3" borderId="91" xfId="0" applyFont="1" applyFill="1" applyBorder="1" applyAlignment="1" applyProtection="1">
      <alignment horizontal="center"/>
      <protection locked="0"/>
    </xf>
    <xf numFmtId="1" fontId="14" fillId="0" borderId="68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89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7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35772999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049-4B7F-822B-10046E6FE5D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049-4B7F-822B-10046E6FE5D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049-4B7F-822B-10046E6FE5DE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49-4B7F-822B-10046E6FE5DE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049-4B7F-822B-10046E6FE5DE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49-4B7F-822B-10046E6FE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049-4B7F-822B-10046E6FE5DE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49-4B7F-822B-10046E6FE5DE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049-4B7F-822B-10046E6FE5D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49-4B7F-822B-10046E6FE5DE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049-4B7F-822B-10046E6FE5DE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049-4B7F-822B-10046E6FE5DE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049-4B7F-822B-10046E6FE5DE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049-4B7F-822B-10046E6FE5DE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049-4B7F-822B-10046E6FE5DE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049-4B7F-822B-10046E6FE5DE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049-4B7F-822B-10046E6FE5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92.727272727272734</c:v>
                </c:pt>
                <c:pt idx="1">
                  <c:v>92.63636363636364</c:v>
                </c:pt>
                <c:pt idx="2">
                  <c:v>92.772727272727266</c:v>
                </c:pt>
                <c:pt idx="3">
                  <c:v>92.36363636363636</c:v>
                </c:pt>
                <c:pt idx="4">
                  <c:v>92.625</c:v>
                </c:pt>
                <c:pt idx="5">
                  <c:v>92.545454545454547</c:v>
                </c:pt>
                <c:pt idx="6">
                  <c:v>92.63636363636364</c:v>
                </c:pt>
                <c:pt idx="7">
                  <c:v>92.590909090909093</c:v>
                </c:pt>
                <c:pt idx="8">
                  <c:v>92.272727272727266</c:v>
                </c:pt>
                <c:pt idx="9">
                  <c:v>92.545454545454547</c:v>
                </c:pt>
                <c:pt idx="10">
                  <c:v>92.428571428571431</c:v>
                </c:pt>
                <c:pt idx="11">
                  <c:v>92.86363636363636</c:v>
                </c:pt>
                <c:pt idx="12">
                  <c:v>92.86363636363636</c:v>
                </c:pt>
                <c:pt idx="13">
                  <c:v>93.13636363636364</c:v>
                </c:pt>
                <c:pt idx="14">
                  <c:v>92.937727272727273</c:v>
                </c:pt>
                <c:pt idx="15">
                  <c:v>92.739318181818206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49-4B7F-822B-10046E6FE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717787680"/>
        <c:axId val="-1519692592"/>
      </c:barChart>
      <c:catAx>
        <c:axId val="-171778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151969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1969259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171778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6837961044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48-4D51-993F-2264AB4F1CF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8-4D51-993F-2264AB4F1CF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48-4D51-993F-2264AB4F1CF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8-4D51-993F-2264AB4F1CF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8-4D51-993F-2264AB4F1CF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8-4D51-993F-2264AB4F1C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48-4D51-993F-2264AB4F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10.606060606060606</c:v>
                </c:pt>
                <c:pt idx="1">
                  <c:v>6.0606060606060606</c:v>
                </c:pt>
                <c:pt idx="2">
                  <c:v>28.787878787878789</c:v>
                </c:pt>
                <c:pt idx="3">
                  <c:v>13.636363636363637</c:v>
                </c:pt>
                <c:pt idx="4">
                  <c:v>25.757575757575758</c:v>
                </c:pt>
                <c:pt idx="5">
                  <c:v>13.636363636363637</c:v>
                </c:pt>
                <c:pt idx="6">
                  <c:v>1.5151515151515151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2-4B3F-ADDA-EBC0459A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19696944"/>
        <c:axId val="-1519694224"/>
      </c:barChart>
      <c:catAx>
        <c:axId val="-151969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1969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1969422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1969694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35772999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A27-4187-B30D-77A60BF548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A27-4187-B30D-77A60BF5488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A27-4187-B30D-77A60BF5488A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27-4187-B30D-77A60BF5488A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A27-4187-B30D-77A60BF5488A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27-4187-B30D-77A60BF5488A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A27-4187-B30D-77A60BF5488A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27-4187-B30D-77A60BF5488A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A27-4187-B30D-77A60BF5488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A27-4187-B30D-77A60BF5488A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A27-4187-B30D-77A60BF5488A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A27-4187-B30D-77A60BF5488A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A27-4187-B30D-77A60BF5488A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A27-4187-B30D-77A60BF5488A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A27-4187-B30D-77A60BF5488A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A27-4187-B30D-77A60BF5488A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A27-4187-B30D-77A60BF548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91</c:v>
                </c:pt>
                <c:pt idx="8">
                  <c:v>90.5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A27-4187-B30D-77A60BF54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19699664"/>
        <c:axId val="-1519696400"/>
      </c:barChart>
      <c:catAx>
        <c:axId val="-151969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151969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196964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151969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6837961044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F5-4B3C-96FB-9267D05167F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F5-4B3C-96FB-9267D05167F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F5-4B3C-96FB-9267D05167F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F5-4B3C-96FB-9267D05167F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F5-4B3C-96FB-9267D05167F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5-4B3C-96FB-9267D05167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5-4B3C-96FB-9267D051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9-4DAA-AAFC-72D7A29E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19695856"/>
        <c:axId val="-1519694768"/>
      </c:barChart>
      <c:catAx>
        <c:axId val="-1519695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1969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1969476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1969585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85725</xdr:rowOff>
    </xdr:to>
    <xdr:pic>
      <xdr:nvPicPr>
        <xdr:cNvPr id="3154310" name="Picture 1" descr="escudo blanco y negro">
          <a:extLst>
            <a:ext uri="{FF2B5EF4-FFF2-40B4-BE49-F238E27FC236}">
              <a16:creationId xmlns:a16="http://schemas.microsoft.com/office/drawing/2014/main" id="{9CED8627-01CC-0C93-CD69-0E7B88AF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66675</xdr:rowOff>
    </xdr:from>
    <xdr:to>
      <xdr:col>11</xdr:col>
      <xdr:colOff>695325</xdr:colOff>
      <xdr:row>81</xdr:row>
      <xdr:rowOff>133350</xdr:rowOff>
    </xdr:to>
    <xdr:graphicFrame macro="">
      <xdr:nvGraphicFramePr>
        <xdr:cNvPr id="3154311" name="Gráfico 2">
          <a:extLst>
            <a:ext uri="{FF2B5EF4-FFF2-40B4-BE49-F238E27FC236}">
              <a16:creationId xmlns:a16="http://schemas.microsoft.com/office/drawing/2014/main" id="{514AC934-BDEA-1077-181D-D7DC7E74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28575</xdr:rowOff>
    </xdr:from>
    <xdr:to>
      <xdr:col>6</xdr:col>
      <xdr:colOff>657225</xdr:colOff>
      <xdr:row>99</xdr:row>
      <xdr:rowOff>304800</xdr:rowOff>
    </xdr:to>
    <xdr:graphicFrame macro="">
      <xdr:nvGraphicFramePr>
        <xdr:cNvPr id="3154312" name="Gráfico 7">
          <a:extLst>
            <a:ext uri="{FF2B5EF4-FFF2-40B4-BE49-F238E27FC236}">
              <a16:creationId xmlns:a16="http://schemas.microsoft.com/office/drawing/2014/main" id="{68484D1A-1338-3C5B-7679-5B68C62DE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313" name="Gráfico 9">
          <a:extLst>
            <a:ext uri="{FF2B5EF4-FFF2-40B4-BE49-F238E27FC236}">
              <a16:creationId xmlns:a16="http://schemas.microsoft.com/office/drawing/2014/main" id="{DC252CB2-761E-EDFE-56B0-BE88993B8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85725</xdr:rowOff>
    </xdr:to>
    <xdr:pic>
      <xdr:nvPicPr>
        <xdr:cNvPr id="3165569" name="Picture 1" descr="escudo blanco y negro">
          <a:extLst>
            <a:ext uri="{FF2B5EF4-FFF2-40B4-BE49-F238E27FC236}">
              <a16:creationId xmlns:a16="http://schemas.microsoft.com/office/drawing/2014/main" id="{34DB010F-C1D4-1FA1-DF1C-43B19681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66675</xdr:rowOff>
    </xdr:from>
    <xdr:to>
      <xdr:col>11</xdr:col>
      <xdr:colOff>695325</xdr:colOff>
      <xdr:row>80</xdr:row>
      <xdr:rowOff>133350</xdr:rowOff>
    </xdr:to>
    <xdr:graphicFrame macro="">
      <xdr:nvGraphicFramePr>
        <xdr:cNvPr id="3165570" name="Gráfico 2">
          <a:extLst>
            <a:ext uri="{FF2B5EF4-FFF2-40B4-BE49-F238E27FC236}">
              <a16:creationId xmlns:a16="http://schemas.microsoft.com/office/drawing/2014/main" id="{9B55639E-EB4E-968A-9F56-435830289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28575</xdr:rowOff>
    </xdr:from>
    <xdr:to>
      <xdr:col>6</xdr:col>
      <xdr:colOff>657225</xdr:colOff>
      <xdr:row>98</xdr:row>
      <xdr:rowOff>304800</xdr:rowOff>
    </xdr:to>
    <xdr:graphicFrame macro="">
      <xdr:nvGraphicFramePr>
        <xdr:cNvPr id="3165571" name="Gráfico 3">
          <a:extLst>
            <a:ext uri="{FF2B5EF4-FFF2-40B4-BE49-F238E27FC236}">
              <a16:creationId xmlns:a16="http://schemas.microsoft.com/office/drawing/2014/main" id="{E621E504-9488-4E4D-E4E6-D9ED69D60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72" name="Gráfico 4">
          <a:extLst>
            <a:ext uri="{FF2B5EF4-FFF2-40B4-BE49-F238E27FC236}">
              <a16:creationId xmlns:a16="http://schemas.microsoft.com/office/drawing/2014/main" id="{7E856E8A-D848-2775-4145-3A97BA1E8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36" sqref="A36"/>
    </sheetView>
  </sheetViews>
  <sheetFormatPr baseColWidth="10" defaultColWidth="0" defaultRowHeight="15" customHeight="1" zeroHeight="1" x14ac:dyDescent="0.25"/>
  <cols>
    <col min="1" max="1" width="8.33203125" style="100" customWidth="1"/>
    <col min="2" max="3" width="37.44140625" style="134" customWidth="1"/>
    <col min="4" max="4" width="13.88671875" style="99" customWidth="1"/>
    <col min="5" max="5" width="16.6640625" style="99" customWidth="1"/>
    <col min="6" max="7" width="45.6640625" style="95" customWidth="1"/>
    <col min="8" max="8" width="23.109375" style="100" customWidth="1"/>
    <col min="9" max="9" width="6.88671875" style="99" bestFit="1" customWidth="1"/>
    <col min="10" max="10" width="39.33203125" style="99" customWidth="1"/>
    <col min="11" max="11" width="23.6640625" style="99" customWidth="1"/>
    <col min="12" max="14" width="11.6640625" style="99" customWidth="1"/>
    <col min="15" max="18" width="13.88671875" style="96" customWidth="1"/>
    <col min="19" max="19" width="13.88671875" style="96" hidden="1" customWidth="1"/>
    <col min="20" max="23" width="13.88671875" style="96" customWidth="1"/>
    <col min="24" max="24" width="13.88671875" style="96" hidden="1" customWidth="1"/>
    <col min="25" max="28" width="13.88671875" style="96" customWidth="1"/>
    <col min="29" max="29" width="13.88671875" style="96" hidden="1" customWidth="1"/>
    <col min="30" max="31" width="13.88671875" style="96" customWidth="1"/>
    <col min="32" max="32" width="10.33203125" style="97" customWidth="1"/>
    <col min="33" max="35" width="20.88671875" style="96" customWidth="1"/>
    <col min="36" max="38" width="15.109375" style="96" customWidth="1"/>
    <col min="39" max="39" width="12.6640625" style="96" hidden="1" customWidth="1"/>
    <col min="40" max="41" width="18.6640625" style="97" customWidth="1"/>
    <col min="42" max="42" width="16.6640625" style="97" hidden="1" customWidth="1"/>
    <col min="43" max="43" width="16.6640625" style="135" customWidth="1"/>
    <col min="44" max="44" width="20" style="98" customWidth="1"/>
    <col min="45" max="45" width="0.33203125" style="153" customWidth="1"/>
    <col min="46" max="46" width="9.6640625" style="99" hidden="1" customWidth="1"/>
    <col min="47" max="47" width="5.88671875" style="99" hidden="1" customWidth="1"/>
    <col min="48" max="48" width="32" style="99" hidden="1" customWidth="1"/>
    <col min="49" max="50" width="19.33203125" style="99" hidden="1" customWidth="1"/>
    <col min="51" max="16384" width="0" style="99" hidden="1"/>
  </cols>
  <sheetData>
    <row r="1" spans="1:50" s="94" customFormat="1" ht="13.8" hidden="1" x14ac:dyDescent="0.25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(COUNTIF($J$15:$J$40,"Ciencias Naturales y Educación Ambiental")+COUNTIF($J$15:$J$40,"Ciencias Naturales – Química")+COUNTIF($J$15:$J$40, "Ciencias Naturales – Física"))</f>
        <v>1</v>
      </c>
      <c r="L1" s="85"/>
      <c r="M1" s="85"/>
      <c r="N1" s="85" t="s">
        <v>54</v>
      </c>
      <c r="O1" s="81">
        <f>COUNT(O15:O40)</f>
        <v>22</v>
      </c>
      <c r="P1" s="81">
        <f>COUNT(P15:P40)</f>
        <v>22</v>
      </c>
      <c r="Q1" s="81">
        <f>COUNT(Q15:Q40)</f>
        <v>22</v>
      </c>
      <c r="R1" s="81">
        <f>COUNT(R15:R40)</f>
        <v>22</v>
      </c>
      <c r="S1" s="81"/>
      <c r="T1" s="81">
        <f>COUNT(T15:T40)</f>
        <v>22</v>
      </c>
      <c r="U1" s="81"/>
      <c r="V1" s="81">
        <f>COUNT(V15:V40)</f>
        <v>22</v>
      </c>
      <c r="W1" s="81">
        <f>COUNT(W15:W40)</f>
        <v>22</v>
      </c>
      <c r="X1" s="81"/>
      <c r="Y1" s="81">
        <f>COUNT(Y15:Y40)</f>
        <v>22</v>
      </c>
      <c r="Z1" s="81"/>
      <c r="AA1" s="81">
        <f>COUNT(AA15:AA40)</f>
        <v>22</v>
      </c>
      <c r="AB1" s="81">
        <f>COUNT(AB15:AB40)</f>
        <v>22</v>
      </c>
      <c r="AC1" s="81"/>
      <c r="AD1" s="81">
        <f>COUNT(AD15:AD40)</f>
        <v>21</v>
      </c>
      <c r="AE1" s="81" t="s">
        <v>128</v>
      </c>
      <c r="AF1" s="81">
        <f>SUM(AG1:AI1)</f>
        <v>7</v>
      </c>
      <c r="AG1" s="81">
        <f>COUNTIF(AG15:AG40,"Liderazgo")</f>
        <v>7</v>
      </c>
      <c r="AH1" s="81">
        <f>COUNTIF(AH15:AH40,"Liderazgo")</f>
        <v>0</v>
      </c>
      <c r="AI1" s="81">
        <f>COUNTIF(AI15:AI40,"Liderazgo")</f>
        <v>0</v>
      </c>
      <c r="AJ1" s="81">
        <f>COUNT(AJ15:AJ40)</f>
        <v>22</v>
      </c>
      <c r="AK1" s="81">
        <f>COUNT(AK15:AK40)</f>
        <v>22</v>
      </c>
      <c r="AL1" s="81">
        <f>COUNT(AL15:AL40)</f>
        <v>22</v>
      </c>
      <c r="AM1" s="81"/>
      <c r="AN1" s="81">
        <f>COUNT(AN15:AN40)</f>
        <v>22</v>
      </c>
      <c r="AO1" s="81"/>
      <c r="AP1" s="81"/>
      <c r="AQ1" s="81">
        <f>COUNT(AQ15:AQ40)</f>
        <v>22</v>
      </c>
      <c r="AR1" s="83">
        <f>COUNTIF(AR15:AR40, "NO SATISFACTORIO")</f>
        <v>0</v>
      </c>
      <c r="AS1" s="151"/>
    </row>
    <row r="2" spans="1:50" s="94" customFormat="1" ht="13.8" x14ac:dyDescent="0.25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COUNTIF($J$15:$J$40,"Ciencias Sociales")</f>
        <v>1</v>
      </c>
      <c r="L2" s="86"/>
      <c r="M2" s="86"/>
      <c r="N2" s="86" t="s">
        <v>55</v>
      </c>
      <c r="O2" s="87">
        <f>AVERAGE(O15:O40)</f>
        <v>92.727272727272734</v>
      </c>
      <c r="P2" s="87">
        <f>AVERAGE(P15:P40)</f>
        <v>92.63636363636364</v>
      </c>
      <c r="Q2" s="87">
        <f>AVERAGE(Q15:Q40)</f>
        <v>92.772727272727266</v>
      </c>
      <c r="R2" s="87">
        <f>AVERAGE(R15:R40)</f>
        <v>92.36363636363636</v>
      </c>
      <c r="S2" s="87"/>
      <c r="T2" s="87">
        <f>AVERAGE(T15:T40)</f>
        <v>92.625</v>
      </c>
      <c r="U2" s="87"/>
      <c r="V2" s="87">
        <f>AVERAGE(V15:V40)</f>
        <v>92.545454545454547</v>
      </c>
      <c r="W2" s="87">
        <f>AVERAGE(W15:W40)</f>
        <v>92.63636363636364</v>
      </c>
      <c r="X2" s="87"/>
      <c r="Y2" s="87">
        <f>AVERAGE(Y15:Y40)</f>
        <v>92.590909090909093</v>
      </c>
      <c r="Z2" s="87"/>
      <c r="AA2" s="87">
        <f>AVERAGE(AA15:AA40)</f>
        <v>92.272727272727266</v>
      </c>
      <c r="AB2" s="87">
        <f>AVERAGE(AB15:AB40)</f>
        <v>92.545454545454547</v>
      </c>
      <c r="AC2" s="87"/>
      <c r="AD2" s="87">
        <f>AVERAGE(AD15:AD40)</f>
        <v>92.428571428571431</v>
      </c>
      <c r="AE2" s="87" t="s">
        <v>129</v>
      </c>
      <c r="AF2" s="81">
        <f t="shared" ref="AF2:AF7" si="0">SUM(AG2:AI2)</f>
        <v>4</v>
      </c>
      <c r="AG2" s="81">
        <f>COUNTIF(AG15:AG40,"Comunicación y relaciones")</f>
        <v>3</v>
      </c>
      <c r="AH2" s="81">
        <f>COUNTIF(AH15:AH40,"Comunicación y relaciones")</f>
        <v>1</v>
      </c>
      <c r="AI2" s="81">
        <f>COUNTIF(AI15:AI40,"Comunicación y relaciones")</f>
        <v>0</v>
      </c>
      <c r="AJ2" s="87">
        <f>AVERAGE(AJ15:AJ40)</f>
        <v>92.86363636363636</v>
      </c>
      <c r="AK2" s="87">
        <f>AVERAGE(AK15:AK40)</f>
        <v>92.86363636363636</v>
      </c>
      <c r="AL2" s="87">
        <f>AVERAGE(AL15:AL40)</f>
        <v>93.13636363636364</v>
      </c>
      <c r="AM2" s="87"/>
      <c r="AN2" s="87">
        <f>AVERAGE(AN15:AN40)</f>
        <v>92.937727272727273</v>
      </c>
      <c r="AO2" s="87"/>
      <c r="AP2" s="87"/>
      <c r="AQ2" s="87">
        <f>AVERAGE(AQ15:AQ40)</f>
        <v>92.739318181818206</v>
      </c>
      <c r="AR2" s="83">
        <f>COUNTIF(AR15:AR40, "SATISFACTORIO")</f>
        <v>2</v>
      </c>
      <c r="AS2" s="152"/>
    </row>
    <row r="3" spans="1:50" s="94" customFormat="1" ht="13.8" x14ac:dyDescent="0.25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(COUNTIF($J$15:$J$40,"Educación Artística y Cultural (Integral)")+COUNTIF($J$15:$J$40,"Educación Artística y Cultural – Plásticas")+COUNTIF($J$15:$J$40,"Educación Artística y Cultural – Música")+COUNTIF($J$15:$J$40, "Educación Artística y Cultural – A. Escénicas")+COUNTIF($J$15:$J$40, "Educación Artística y Cultural – Danzas"))</f>
        <v>1</v>
      </c>
      <c r="L3" s="86"/>
      <c r="M3" s="86"/>
      <c r="N3" s="86" t="s">
        <v>63</v>
      </c>
      <c r="O3" s="87">
        <f>IF(O1&gt;1, STDEV(O15:O40))</f>
        <v>1.9562310259373323</v>
      </c>
      <c r="P3" s="87">
        <f>IF(P1&gt;1, STDEV(P15:P40))</f>
        <v>2.3000094108597229</v>
      </c>
      <c r="Q3" s="87">
        <f>IF(Q1&gt;1, STDEV(Q15:Q40))</f>
        <v>1.9983759640033942</v>
      </c>
      <c r="R3" s="87">
        <f>IF(R1&gt;1, STDEV(R15:R40))</f>
        <v>2.1722372611238208</v>
      </c>
      <c r="S3" s="87"/>
      <c r="T3" s="87">
        <f>IF(T1&gt;1, STDEV(T15:T40))</f>
        <v>2.0040880837974782</v>
      </c>
      <c r="U3" s="87"/>
      <c r="V3" s="87">
        <f>IF(V1&gt;1, STDEV(V15:V40))</f>
        <v>2.4441820664643568</v>
      </c>
      <c r="W3" s="87">
        <f>IF(W1&gt;1, STDEV(W15:W40))</f>
        <v>2.059714602177749</v>
      </c>
      <c r="X3" s="87"/>
      <c r="Y3" s="87">
        <f>IF(Y1&gt;1, STDEV(Y15:Y40))</f>
        <v>2.152719009578151</v>
      </c>
      <c r="Z3" s="87"/>
      <c r="AA3" s="87">
        <f>IF(AA1&gt;1, STDEV(AA15:AA40))</f>
        <v>2.711208097997893</v>
      </c>
      <c r="AB3" s="87">
        <f>IF(AB1&gt;1, STDEV(AB15:AB40))</f>
        <v>2.4441820664643568</v>
      </c>
      <c r="AC3" s="87"/>
      <c r="AD3" s="87">
        <f>IF(AD1&gt;1, STDEV(AD15:AD40))</f>
        <v>2.5898152167949853</v>
      </c>
      <c r="AE3" s="87" t="s">
        <v>130</v>
      </c>
      <c r="AF3" s="81">
        <f t="shared" si="0"/>
        <v>19</v>
      </c>
      <c r="AG3" s="81">
        <f>COUNTIF(AG15:AG40,"Trabajo en equipo")</f>
        <v>12</v>
      </c>
      <c r="AH3" s="81">
        <f>COUNTIF(AH15:AH40,"Trabajo en equipo")</f>
        <v>7</v>
      </c>
      <c r="AI3" s="81">
        <f>COUNTIF(AI15:AI40,"Trabajo en equipo")</f>
        <v>0</v>
      </c>
      <c r="AJ3" s="87">
        <f>IF(AJ1&gt;1, STDEV(AJ15:AJ40))</f>
        <v>2.1223404543873268</v>
      </c>
      <c r="AK3" s="87">
        <f>IF(AK1&gt;1, STDEV(AK15:AK40))</f>
        <v>2.1667499151506142</v>
      </c>
      <c r="AL3" s="87">
        <f>IF(AL1&gt;1, STDEV(AL15:AL40))</f>
        <v>2.3359601787509039</v>
      </c>
      <c r="AM3" s="87"/>
      <c r="AN3" s="87">
        <f>IF(AN1&gt;1, STDEV(AN15:AN40))</f>
        <v>2.1018793269706766</v>
      </c>
      <c r="AO3" s="87"/>
      <c r="AP3" s="87"/>
      <c r="AQ3" s="87">
        <f>IF(AQ1&gt;1, STDEV(AQ15:AQ40))</f>
        <v>2.0481572992597092</v>
      </c>
      <c r="AR3" s="83">
        <f>COUNTIF(AR15:AR40, "SOBRESALIENTE")</f>
        <v>18</v>
      </c>
      <c r="AS3" s="152"/>
    </row>
    <row r="4" spans="1:50" s="94" customFormat="1" ht="13.8" x14ac:dyDescent="0.25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COUNTIF($J$15:$J$40,"Educación Física, Recreación y Deportes")</f>
        <v>1</v>
      </c>
      <c r="L4" s="86"/>
      <c r="M4" s="86"/>
      <c r="N4" s="86" t="s">
        <v>65</v>
      </c>
      <c r="O4" s="87">
        <f>MIN(O15:O40)</f>
        <v>89</v>
      </c>
      <c r="P4" s="87">
        <f>MIN(P15:P40)</f>
        <v>87</v>
      </c>
      <c r="Q4" s="87">
        <f>MIN(Q15:Q40)</f>
        <v>89</v>
      </c>
      <c r="R4" s="87">
        <f>MIN(R15:R40)</f>
        <v>88</v>
      </c>
      <c r="S4" s="87"/>
      <c r="T4" s="87">
        <f>MIN(T15:T40)</f>
        <v>88.25</v>
      </c>
      <c r="U4" s="87"/>
      <c r="V4" s="87">
        <f>MIN(V15:V40)</f>
        <v>85</v>
      </c>
      <c r="W4" s="87">
        <f>MIN(W15:W40)</f>
        <v>88</v>
      </c>
      <c r="X4" s="87"/>
      <c r="Y4" s="87">
        <f>MIN(Y15:Y40)</f>
        <v>86.5</v>
      </c>
      <c r="Z4" s="87"/>
      <c r="AA4" s="87">
        <f>MIN(AA15:AA40)</f>
        <v>85</v>
      </c>
      <c r="AB4" s="87">
        <f>MIN(AB15:AB40)</f>
        <v>86</v>
      </c>
      <c r="AC4" s="87"/>
      <c r="AD4" s="87">
        <f>MIN(AD15:AD40)</f>
        <v>87</v>
      </c>
      <c r="AE4" s="87" t="s">
        <v>131</v>
      </c>
      <c r="AF4" s="81">
        <f t="shared" si="0"/>
        <v>9</v>
      </c>
      <c r="AG4" s="81">
        <f>COUNTIF(AG15:AG40,"Negociación y mediación")</f>
        <v>0</v>
      </c>
      <c r="AH4" s="81">
        <f>COUNTIF(AH15:AH40,"Negociación y mediación")</f>
        <v>8</v>
      </c>
      <c r="AI4" s="81">
        <f>COUNTIF(AI15:AI40,"Negociación y mediación")</f>
        <v>1</v>
      </c>
      <c r="AJ4" s="87">
        <f>MIN(AJ15:AJ40)</f>
        <v>86</v>
      </c>
      <c r="AK4" s="87">
        <f>MIN(AK15:AK40)</f>
        <v>86</v>
      </c>
      <c r="AL4" s="87">
        <f>MIN(AL15:AL40)</f>
        <v>85</v>
      </c>
      <c r="AM4" s="87"/>
      <c r="AN4" s="87">
        <f>MIN(AN15:AN40)</f>
        <v>85.666666666666671</v>
      </c>
      <c r="AO4" s="87"/>
      <c r="AP4" s="87"/>
      <c r="AQ4" s="87">
        <f>MIN(AQ15:AQ40)</f>
        <v>87.025000000000006</v>
      </c>
      <c r="AR4" s="83"/>
      <c r="AS4" s="152"/>
    </row>
    <row r="5" spans="1:50" s="94" customFormat="1" ht="13.8" x14ac:dyDescent="0.25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COUNTIF($J$15:$J$40,"Educación Ética y en Valores")</f>
        <v>0</v>
      </c>
      <c r="L5" s="86"/>
      <c r="M5" s="86"/>
      <c r="N5" s="86" t="s">
        <v>66</v>
      </c>
      <c r="O5" s="87">
        <f>MAX(O15:O40)</f>
        <v>95</v>
      </c>
      <c r="P5" s="87">
        <f>MAX(P15:P40)</f>
        <v>95</v>
      </c>
      <c r="Q5" s="87">
        <f>MAX(Q15:Q40)</f>
        <v>95</v>
      </c>
      <c r="R5" s="87">
        <f>MAX(R15:R40)</f>
        <v>95</v>
      </c>
      <c r="S5" s="87"/>
      <c r="T5" s="87">
        <f>MAX(T15:T40)</f>
        <v>95</v>
      </c>
      <c r="U5" s="87"/>
      <c r="V5" s="87">
        <f>MAX(V15:V40)</f>
        <v>95</v>
      </c>
      <c r="W5" s="87">
        <f>MAX(W15:W40)</f>
        <v>95</v>
      </c>
      <c r="X5" s="87"/>
      <c r="Y5" s="87">
        <f>MAX(Y15:Y40)</f>
        <v>95</v>
      </c>
      <c r="Z5" s="87"/>
      <c r="AA5" s="87">
        <f>MAX(AA15:AA40)</f>
        <v>95</v>
      </c>
      <c r="AB5" s="87">
        <f>MAX(AB15:AB40)</f>
        <v>95</v>
      </c>
      <c r="AC5" s="87"/>
      <c r="AD5" s="87">
        <f>MAX(AD15:AD40)</f>
        <v>95.5</v>
      </c>
      <c r="AE5" s="87" t="s">
        <v>132</v>
      </c>
      <c r="AF5" s="81">
        <f t="shared" si="0"/>
        <v>17</v>
      </c>
      <c r="AG5" s="81">
        <f>COUNTIF(AG15:AG40,"Compromiso social")</f>
        <v>0</v>
      </c>
      <c r="AH5" s="81">
        <f>COUNTIF(AH15:AH40,"Compromiso social")</f>
        <v>5</v>
      </c>
      <c r="AI5" s="81">
        <f>COUNTIF(AI15:AI40,"Compromiso social")</f>
        <v>12</v>
      </c>
      <c r="AJ5" s="87">
        <f>MAX(AJ15:AJ40)</f>
        <v>95</v>
      </c>
      <c r="AK5" s="87">
        <f>MAX(AK15:AK40)</f>
        <v>95</v>
      </c>
      <c r="AL5" s="87">
        <f>MAX(AL15:AL40)</f>
        <v>95</v>
      </c>
      <c r="AM5" s="87"/>
      <c r="AN5" s="87">
        <f>MAX(AN15:AN40)</f>
        <v>95</v>
      </c>
      <c r="AO5" s="87"/>
      <c r="AP5" s="87"/>
      <c r="AQ5" s="87">
        <f>MAX(AQ15:AQ40)</f>
        <v>95</v>
      </c>
      <c r="AR5" s="83"/>
      <c r="AS5" s="152"/>
    </row>
    <row r="6" spans="1:50" s="94" customFormat="1" ht="13.8" x14ac:dyDescent="0.25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COUNTIF($J$15:$J$40,"Educación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9</v>
      </c>
      <c r="AG6" s="81">
        <f>COUNTIF(AG15:AG40,"Iniciativa")</f>
        <v>0</v>
      </c>
      <c r="AH6" s="81">
        <f>COUNTIF(AH15:AH40,"Iniciativa")</f>
        <v>1</v>
      </c>
      <c r="AI6" s="81">
        <f>COUNTIF(AI15:AI40,"Iniciativa")</f>
        <v>8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3.8" x14ac:dyDescent="0.25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COUNTIF($J$15:$J$40,"Humanidades - Lengua Castellana")</f>
        <v>3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1</v>
      </c>
      <c r="AG7" s="81">
        <f>COUNTIF(AG15:AG40,"Orientación al logro")</f>
        <v>0</v>
      </c>
      <c r="AH7" s="81">
        <f>COUNTIF(AH15:AH40,"Orientación al logro")</f>
        <v>0</v>
      </c>
      <c r="AI7" s="81">
        <f>COUNTIF(AI15:AI40,"Orientación al logro")</f>
        <v>1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3.8" x14ac:dyDescent="0.25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COUNTIF($J$15:$J$40,"Idioma Extranjero – Francés")+COUNTIF($J$15:$J$40, "Idioma Extranjero – Inglés")</f>
        <v>4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3.8" x14ac:dyDescent="0.25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COUNTIF($J$15:$J$40,"Matemáticas")</f>
        <v>4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3.8" x14ac:dyDescent="0.25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COUNTIF($J$15:$J$40,"Tecnología e Informática")</f>
        <v>1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3.8" x14ac:dyDescent="0.25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COUNTIF($J$15:$J$40,"Filosofía")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3.8" x14ac:dyDescent="0.25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COUNTIF($J$15:$J$40,"Ciencias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5">
      <c r="A13" s="203" t="s">
        <v>59</v>
      </c>
      <c r="B13" s="201" t="s">
        <v>163</v>
      </c>
      <c r="C13" s="201" t="s">
        <v>71</v>
      </c>
      <c r="D13" s="201" t="s">
        <v>25</v>
      </c>
      <c r="E13" s="201"/>
      <c r="F13" s="201"/>
      <c r="G13" s="201"/>
      <c r="H13" s="201"/>
      <c r="I13" s="201"/>
      <c r="J13" s="201"/>
      <c r="K13" s="201"/>
      <c r="L13" s="201" t="s">
        <v>167</v>
      </c>
      <c r="M13" s="201"/>
      <c r="N13" s="201"/>
      <c r="O13" s="201" t="s">
        <v>26</v>
      </c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 t="s">
        <v>161</v>
      </c>
      <c r="AH13" s="201"/>
      <c r="AI13" s="201"/>
      <c r="AJ13" s="201" t="s">
        <v>162</v>
      </c>
      <c r="AK13" s="201"/>
      <c r="AL13" s="201"/>
      <c r="AM13" s="201"/>
      <c r="AN13" s="201"/>
      <c r="AO13" s="201"/>
      <c r="AP13" s="156"/>
      <c r="AQ13" s="201" t="s">
        <v>27</v>
      </c>
      <c r="AR13" s="201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5">
      <c r="A14" s="203"/>
      <c r="B14" s="202"/>
      <c r="C14" s="202"/>
      <c r="D14" s="182" t="s">
        <v>5</v>
      </c>
      <c r="E14" s="182" t="s">
        <v>0</v>
      </c>
      <c r="F14" s="182" t="s">
        <v>6</v>
      </c>
      <c r="G14" s="182" t="s">
        <v>1</v>
      </c>
      <c r="H14" s="182" t="s">
        <v>2</v>
      </c>
      <c r="I14" s="182" t="s">
        <v>7</v>
      </c>
      <c r="J14" s="182" t="s">
        <v>3</v>
      </c>
      <c r="K14" s="182" t="s">
        <v>4</v>
      </c>
      <c r="L14" s="182" t="s">
        <v>112</v>
      </c>
      <c r="M14" s="182" t="s">
        <v>113</v>
      </c>
      <c r="N14" s="182" t="s">
        <v>114</v>
      </c>
      <c r="O14" s="182" t="s">
        <v>9</v>
      </c>
      <c r="P14" s="182" t="s">
        <v>28</v>
      </c>
      <c r="Q14" s="182" t="s">
        <v>10</v>
      </c>
      <c r="R14" s="182" t="s">
        <v>91</v>
      </c>
      <c r="S14" s="182" t="s">
        <v>117</v>
      </c>
      <c r="T14" s="182" t="s">
        <v>115</v>
      </c>
      <c r="U14" s="182" t="s">
        <v>112</v>
      </c>
      <c r="V14" s="182" t="s">
        <v>12</v>
      </c>
      <c r="W14" s="182" t="s">
        <v>13</v>
      </c>
      <c r="X14" s="182" t="s">
        <v>118</v>
      </c>
      <c r="Y14" s="182" t="s">
        <v>116</v>
      </c>
      <c r="Z14" s="182" t="s">
        <v>113</v>
      </c>
      <c r="AA14" s="182" t="s">
        <v>14</v>
      </c>
      <c r="AB14" s="182" t="s">
        <v>92</v>
      </c>
      <c r="AC14" s="182" t="s">
        <v>119</v>
      </c>
      <c r="AD14" s="182" t="s">
        <v>120</v>
      </c>
      <c r="AE14" s="182" t="s">
        <v>114</v>
      </c>
      <c r="AF14" s="182" t="s">
        <v>121</v>
      </c>
      <c r="AG14" s="182" t="s">
        <v>122</v>
      </c>
      <c r="AH14" s="182" t="s">
        <v>126</v>
      </c>
      <c r="AI14" s="182" t="s">
        <v>127</v>
      </c>
      <c r="AJ14" s="182" t="s">
        <v>123</v>
      </c>
      <c r="AK14" s="182" t="s">
        <v>124</v>
      </c>
      <c r="AL14" s="182" t="s">
        <v>125</v>
      </c>
      <c r="AM14" s="182" t="s">
        <v>64</v>
      </c>
      <c r="AN14" s="182" t="s">
        <v>21</v>
      </c>
      <c r="AO14" s="182" t="s">
        <v>22</v>
      </c>
      <c r="AP14" s="182" t="s">
        <v>64</v>
      </c>
      <c r="AQ14" s="182" t="s">
        <v>23</v>
      </c>
      <c r="AR14" s="182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5">
      <c r="A15" s="154">
        <v>1</v>
      </c>
      <c r="B15" s="188" t="s">
        <v>175</v>
      </c>
      <c r="C15" s="169" t="s">
        <v>176</v>
      </c>
      <c r="D15" s="168" t="s">
        <v>34</v>
      </c>
      <c r="E15" s="167">
        <v>1091655414</v>
      </c>
      <c r="F15" s="167" t="s">
        <v>177</v>
      </c>
      <c r="G15" s="183" t="s">
        <v>178</v>
      </c>
      <c r="H15" s="170">
        <v>154498000051</v>
      </c>
      <c r="I15" s="169" t="s">
        <v>37</v>
      </c>
      <c r="J15" s="164" t="s">
        <v>106</v>
      </c>
      <c r="K15" s="169" t="s">
        <v>50</v>
      </c>
      <c r="L15" s="168">
        <v>40</v>
      </c>
      <c r="M15" s="168">
        <v>15</v>
      </c>
      <c r="N15" s="168">
        <v>15</v>
      </c>
      <c r="O15" s="168">
        <v>94</v>
      </c>
      <c r="P15" s="168">
        <v>94</v>
      </c>
      <c r="Q15" s="168">
        <v>94</v>
      </c>
      <c r="R15" s="168">
        <v>94</v>
      </c>
      <c r="S15" s="189"/>
      <c r="T15" s="187">
        <v>94</v>
      </c>
      <c r="U15" s="187">
        <v>37.6</v>
      </c>
      <c r="V15" s="168">
        <v>95</v>
      </c>
      <c r="W15" s="168">
        <v>94</v>
      </c>
      <c r="X15" s="189"/>
      <c r="Y15" s="187">
        <v>94.5</v>
      </c>
      <c r="Z15" s="187">
        <v>14.18</v>
      </c>
      <c r="AA15" s="168">
        <v>94</v>
      </c>
      <c r="AB15" s="168">
        <v>94</v>
      </c>
      <c r="AC15" s="189"/>
      <c r="AD15" s="187" t="s">
        <v>181</v>
      </c>
      <c r="AE15" s="187" t="s">
        <v>180</v>
      </c>
      <c r="AF15" s="187">
        <v>66.2</v>
      </c>
      <c r="AG15" s="169" t="s">
        <v>17</v>
      </c>
      <c r="AH15" s="169" t="s">
        <v>93</v>
      </c>
      <c r="AI15" s="169" t="s">
        <v>19</v>
      </c>
      <c r="AJ15" s="168">
        <v>95</v>
      </c>
      <c r="AK15" s="168">
        <v>94</v>
      </c>
      <c r="AL15" s="168">
        <v>94</v>
      </c>
      <c r="AM15" s="189"/>
      <c r="AN15" s="187">
        <v>94.33</v>
      </c>
      <c r="AO15" s="187">
        <v>28.3</v>
      </c>
      <c r="AP15" s="187"/>
      <c r="AQ15" s="187">
        <v>94.18</v>
      </c>
      <c r="AR15" s="181" t="s">
        <v>182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5">
      <c r="A16" s="154">
        <v>2</v>
      </c>
      <c r="B16" s="188" t="s">
        <v>175</v>
      </c>
      <c r="C16" s="169" t="s">
        <v>176</v>
      </c>
      <c r="D16" s="168" t="s">
        <v>34</v>
      </c>
      <c r="E16" s="167">
        <v>35416275</v>
      </c>
      <c r="F16" s="167" t="s">
        <v>179</v>
      </c>
      <c r="G16" s="183" t="s">
        <v>178</v>
      </c>
      <c r="H16" s="170">
        <v>154498000051</v>
      </c>
      <c r="I16" s="169" t="s">
        <v>37</v>
      </c>
      <c r="J16" s="164" t="s">
        <v>105</v>
      </c>
      <c r="K16" s="169" t="s">
        <v>49</v>
      </c>
      <c r="L16" s="168">
        <v>40</v>
      </c>
      <c r="M16" s="168">
        <v>15</v>
      </c>
      <c r="N16" s="168">
        <v>15</v>
      </c>
      <c r="O16" s="168">
        <v>90</v>
      </c>
      <c r="P16" s="168">
        <v>94</v>
      </c>
      <c r="Q16" s="168">
        <v>93</v>
      </c>
      <c r="R16" s="168">
        <v>93</v>
      </c>
      <c r="S16" s="189"/>
      <c r="T16" s="187">
        <v>92.5</v>
      </c>
      <c r="U16" s="187">
        <v>37</v>
      </c>
      <c r="V16" s="168">
        <v>92</v>
      </c>
      <c r="W16" s="168">
        <v>94</v>
      </c>
      <c r="X16" s="189"/>
      <c r="Y16" s="187">
        <v>93</v>
      </c>
      <c r="Z16" s="187">
        <v>13.95</v>
      </c>
      <c r="AA16" s="168">
        <v>90</v>
      </c>
      <c r="AB16" s="168">
        <v>90</v>
      </c>
      <c r="AC16" s="189"/>
      <c r="AD16" s="187">
        <v>90</v>
      </c>
      <c r="AE16" s="187">
        <v>13.5</v>
      </c>
      <c r="AF16" s="187">
        <v>64.45</v>
      </c>
      <c r="AG16" s="169" t="s">
        <v>17</v>
      </c>
      <c r="AH16" s="169" t="s">
        <v>18</v>
      </c>
      <c r="AI16" s="169" t="s">
        <v>93</v>
      </c>
      <c r="AJ16" s="168">
        <v>92</v>
      </c>
      <c r="AK16" s="168">
        <v>93</v>
      </c>
      <c r="AL16" s="168">
        <v>93</v>
      </c>
      <c r="AM16" s="189"/>
      <c r="AN16" s="187">
        <v>92.67</v>
      </c>
      <c r="AO16" s="187">
        <v>27.8</v>
      </c>
      <c r="AP16" s="187"/>
      <c r="AQ16" s="187">
        <v>92.25</v>
      </c>
      <c r="AR16" s="181" t="s">
        <v>182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5">
      <c r="A17" s="154">
        <v>3</v>
      </c>
      <c r="B17" s="188" t="s">
        <v>175</v>
      </c>
      <c r="C17" s="169" t="s">
        <v>176</v>
      </c>
      <c r="D17" s="168" t="s">
        <v>34</v>
      </c>
      <c r="E17" s="167">
        <v>1091663749</v>
      </c>
      <c r="F17" s="167" t="s">
        <v>183</v>
      </c>
      <c r="G17" s="183" t="s">
        <v>178</v>
      </c>
      <c r="H17" s="170">
        <v>154498000051</v>
      </c>
      <c r="I17" s="169" t="s">
        <v>37</v>
      </c>
      <c r="J17" s="164" t="s">
        <v>48</v>
      </c>
      <c r="K17" s="169" t="s">
        <v>48</v>
      </c>
      <c r="L17" s="168">
        <v>40</v>
      </c>
      <c r="M17" s="168">
        <v>15</v>
      </c>
      <c r="N17" s="168">
        <v>15</v>
      </c>
      <c r="O17" s="168">
        <v>90</v>
      </c>
      <c r="P17" s="168">
        <v>90</v>
      </c>
      <c r="Q17" s="168">
        <v>90</v>
      </c>
      <c r="R17" s="168">
        <v>90</v>
      </c>
      <c r="S17" s="189">
        <f t="shared" ref="S17:S40" si="1">SUM(O17:R17)</f>
        <v>360</v>
      </c>
      <c r="T17" s="187">
        <f t="shared" ref="T17:T40" si="2">IF(S17&gt;0,AVERAGE(O17:R17))</f>
        <v>90</v>
      </c>
      <c r="U17" s="187">
        <f t="shared" ref="U17:U40" si="3">(T17*L17)/100</f>
        <v>36</v>
      </c>
      <c r="V17" s="168">
        <v>90</v>
      </c>
      <c r="W17" s="168">
        <v>90</v>
      </c>
      <c r="X17" s="189">
        <f t="shared" ref="X17:X40" si="4">SUM(V17:W17)</f>
        <v>180</v>
      </c>
      <c r="Y17" s="187">
        <f t="shared" ref="Y17:Y40" si="5">IF(X17&gt;0,AVERAGE(V17:W17))</f>
        <v>90</v>
      </c>
      <c r="Z17" s="187">
        <f t="shared" ref="Z17:Z40" si="6">(Y17*M17)/100</f>
        <v>13.5</v>
      </c>
      <c r="AA17" s="168">
        <v>90</v>
      </c>
      <c r="AB17" s="168">
        <v>90</v>
      </c>
      <c r="AC17" s="189">
        <f t="shared" ref="AC17:AC40" si="7">SUM(AA17:AB17)</f>
        <v>180</v>
      </c>
      <c r="AD17" s="187">
        <f t="shared" ref="AD17:AD40" si="8">IF(AC17&gt;0,AVERAGE(AA17:AB17))</f>
        <v>90</v>
      </c>
      <c r="AE17" s="187">
        <f t="shared" ref="AE17:AE40" si="9">(AD17*N17)/100</f>
        <v>13.5</v>
      </c>
      <c r="AF17" s="187">
        <v>64.53</v>
      </c>
      <c r="AG17" s="168" t="s">
        <v>17</v>
      </c>
      <c r="AH17" s="168" t="s">
        <v>18</v>
      </c>
      <c r="AI17" s="168" t="s">
        <v>93</v>
      </c>
      <c r="AJ17" s="168">
        <v>94</v>
      </c>
      <c r="AK17" s="168">
        <v>90</v>
      </c>
      <c r="AL17" s="168">
        <v>94</v>
      </c>
      <c r="AM17" s="189">
        <f t="shared" ref="AM17:AM40" si="10">SUM(AJ17:AL17)</f>
        <v>278</v>
      </c>
      <c r="AN17" s="187">
        <v>92.33</v>
      </c>
      <c r="AO17" s="187">
        <f t="shared" ref="AO17:AO40" si="11">AN17*0.3</f>
        <v>27.698999999999998</v>
      </c>
      <c r="AP17" s="187">
        <f t="shared" ref="AP17:AP40" si="12">S17+X17+AC17+AM17</f>
        <v>998</v>
      </c>
      <c r="AQ17" s="187">
        <v>90.8</v>
      </c>
      <c r="AR17" s="181" t="str">
        <f t="shared" ref="AR17:AR40" si="13">IF(AQ17=FALSE,FALSE,IF(AQ17&lt;60,"NO SATISFACTORIO",IF(AQ17&gt;=90,"SOBRESALIENTE","SATISFACTORIO")))</f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5">
      <c r="A18" s="154">
        <v>4</v>
      </c>
      <c r="B18" s="188" t="s">
        <v>175</v>
      </c>
      <c r="C18" s="169" t="s">
        <v>176</v>
      </c>
      <c r="D18" s="168" t="s">
        <v>34</v>
      </c>
      <c r="E18" s="167">
        <v>1064838168</v>
      </c>
      <c r="F18" s="167" t="s">
        <v>184</v>
      </c>
      <c r="G18" s="183" t="s">
        <v>178</v>
      </c>
      <c r="H18" s="170">
        <v>154498000051</v>
      </c>
      <c r="I18" s="169" t="s">
        <v>37</v>
      </c>
      <c r="J18" s="164" t="s">
        <v>105</v>
      </c>
      <c r="K18" s="169" t="s">
        <v>50</v>
      </c>
      <c r="L18" s="168">
        <v>40</v>
      </c>
      <c r="M18" s="168">
        <v>15</v>
      </c>
      <c r="N18" s="168">
        <v>15</v>
      </c>
      <c r="O18" s="168">
        <v>93</v>
      </c>
      <c r="P18" s="168">
        <v>94</v>
      </c>
      <c r="Q18" s="168">
        <v>93</v>
      </c>
      <c r="R18" s="168">
        <v>90</v>
      </c>
      <c r="S18" s="189">
        <f t="shared" si="1"/>
        <v>370</v>
      </c>
      <c r="T18" s="187">
        <f t="shared" si="2"/>
        <v>92.5</v>
      </c>
      <c r="U18" s="187">
        <f t="shared" si="3"/>
        <v>37</v>
      </c>
      <c r="V18" s="168">
        <v>93</v>
      </c>
      <c r="W18" s="168">
        <v>93</v>
      </c>
      <c r="X18" s="189">
        <f t="shared" si="4"/>
        <v>186</v>
      </c>
      <c r="Y18" s="187">
        <f t="shared" si="5"/>
        <v>93</v>
      </c>
      <c r="Z18" s="187">
        <f t="shared" si="6"/>
        <v>13.95</v>
      </c>
      <c r="AA18" s="168">
        <v>90</v>
      </c>
      <c r="AB18" s="168">
        <v>92</v>
      </c>
      <c r="AC18" s="189">
        <f t="shared" si="7"/>
        <v>182</v>
      </c>
      <c r="AD18" s="187">
        <f t="shared" si="8"/>
        <v>91</v>
      </c>
      <c r="AE18" s="187">
        <f t="shared" si="9"/>
        <v>13.65</v>
      </c>
      <c r="AF18" s="187">
        <f t="shared" ref="AF18:AF40" si="14">U18+Z18+AE18</f>
        <v>64.600000000000009</v>
      </c>
      <c r="AG18" s="169" t="s">
        <v>15</v>
      </c>
      <c r="AH18" s="169" t="s">
        <v>19</v>
      </c>
      <c r="AI18" s="169" t="s">
        <v>20</v>
      </c>
      <c r="AJ18" s="168">
        <v>93</v>
      </c>
      <c r="AK18" s="168">
        <v>94</v>
      </c>
      <c r="AL18" s="168">
        <v>94</v>
      </c>
      <c r="AM18" s="189">
        <f t="shared" si="10"/>
        <v>281</v>
      </c>
      <c r="AN18" s="187">
        <f t="shared" ref="AN18:AN40" si="15">IF(AM18&gt;0,AVERAGE(AJ18:AL18))</f>
        <v>93.666666666666671</v>
      </c>
      <c r="AO18" s="187">
        <f t="shared" si="11"/>
        <v>28.1</v>
      </c>
      <c r="AP18" s="187">
        <f t="shared" si="12"/>
        <v>1019</v>
      </c>
      <c r="AQ18" s="187">
        <f t="shared" ref="AQ18:AQ40" si="16">IF(AP18&gt;0,(AF18+AO18))</f>
        <v>92.700000000000017</v>
      </c>
      <c r="AR18" s="181" t="str">
        <f t="shared" si="13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5">
      <c r="A19" s="154">
        <v>5</v>
      </c>
      <c r="B19" s="188" t="s">
        <v>175</v>
      </c>
      <c r="C19" s="169" t="s">
        <v>176</v>
      </c>
      <c r="D19" s="168" t="s">
        <v>34</v>
      </c>
      <c r="E19" s="167">
        <v>5468684</v>
      </c>
      <c r="F19" s="167" t="s">
        <v>185</v>
      </c>
      <c r="G19" s="183" t="s">
        <v>178</v>
      </c>
      <c r="H19" s="170">
        <v>154498000051</v>
      </c>
      <c r="I19" s="169" t="s">
        <v>37</v>
      </c>
      <c r="J19" s="164" t="s">
        <v>97</v>
      </c>
      <c r="K19" s="169" t="s">
        <v>50</v>
      </c>
      <c r="L19" s="168">
        <v>40</v>
      </c>
      <c r="M19" s="168">
        <v>15</v>
      </c>
      <c r="N19" s="168">
        <v>15</v>
      </c>
      <c r="O19" s="168">
        <v>93</v>
      </c>
      <c r="P19" s="168">
        <v>92</v>
      </c>
      <c r="Q19" s="168">
        <v>92</v>
      </c>
      <c r="R19" s="168">
        <v>93</v>
      </c>
      <c r="S19" s="189">
        <f t="shared" si="1"/>
        <v>370</v>
      </c>
      <c r="T19" s="187">
        <f t="shared" si="2"/>
        <v>92.5</v>
      </c>
      <c r="U19" s="187">
        <f t="shared" si="3"/>
        <v>37</v>
      </c>
      <c r="V19" s="168">
        <v>93</v>
      </c>
      <c r="W19" s="168">
        <v>89</v>
      </c>
      <c r="X19" s="189">
        <f t="shared" si="4"/>
        <v>182</v>
      </c>
      <c r="Y19" s="187">
        <f t="shared" si="5"/>
        <v>91</v>
      </c>
      <c r="Z19" s="187">
        <f t="shared" si="6"/>
        <v>13.65</v>
      </c>
      <c r="AA19" s="168">
        <v>92</v>
      </c>
      <c r="AB19" s="168">
        <v>92</v>
      </c>
      <c r="AC19" s="189">
        <f t="shared" si="7"/>
        <v>184</v>
      </c>
      <c r="AD19" s="187">
        <f t="shared" si="8"/>
        <v>92</v>
      </c>
      <c r="AE19" s="187">
        <f t="shared" si="9"/>
        <v>13.8</v>
      </c>
      <c r="AF19" s="187">
        <f t="shared" si="14"/>
        <v>64.45</v>
      </c>
      <c r="AG19" s="168" t="s">
        <v>15</v>
      </c>
      <c r="AH19" s="168" t="s">
        <v>17</v>
      </c>
      <c r="AI19" s="168" t="s">
        <v>93</v>
      </c>
      <c r="AJ19" s="168">
        <v>93</v>
      </c>
      <c r="AK19" s="168">
        <v>92</v>
      </c>
      <c r="AL19" s="168">
        <v>95</v>
      </c>
      <c r="AM19" s="189">
        <f t="shared" si="10"/>
        <v>280</v>
      </c>
      <c r="AN19" s="187">
        <v>93.3</v>
      </c>
      <c r="AO19" s="187">
        <f t="shared" si="11"/>
        <v>27.99</v>
      </c>
      <c r="AP19" s="187">
        <f t="shared" si="12"/>
        <v>1016</v>
      </c>
      <c r="AQ19" s="187">
        <v>92.45</v>
      </c>
      <c r="AR19" s="181" t="str">
        <f t="shared" si="13"/>
        <v>SOBRESALIENTE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5">
      <c r="A20" s="154">
        <v>6</v>
      </c>
      <c r="B20" s="188" t="s">
        <v>175</v>
      </c>
      <c r="C20" s="169" t="s">
        <v>176</v>
      </c>
      <c r="D20" s="168" t="s">
        <v>34</v>
      </c>
      <c r="E20" s="167">
        <v>88280788</v>
      </c>
      <c r="F20" s="167" t="s">
        <v>186</v>
      </c>
      <c r="G20" s="183" t="s">
        <v>178</v>
      </c>
      <c r="H20" s="170">
        <v>154498000051</v>
      </c>
      <c r="I20" s="169" t="s">
        <v>37</v>
      </c>
      <c r="J20" s="164" t="s">
        <v>39</v>
      </c>
      <c r="K20" s="169" t="s">
        <v>50</v>
      </c>
      <c r="L20" s="168">
        <v>40</v>
      </c>
      <c r="M20" s="168">
        <v>15</v>
      </c>
      <c r="N20" s="168">
        <v>15</v>
      </c>
      <c r="O20" s="168">
        <v>95</v>
      </c>
      <c r="P20" s="168">
        <v>95</v>
      </c>
      <c r="Q20" s="168">
        <v>95</v>
      </c>
      <c r="R20" s="168">
        <v>94</v>
      </c>
      <c r="S20" s="189">
        <f t="shared" si="1"/>
        <v>379</v>
      </c>
      <c r="T20" s="187">
        <v>94.75</v>
      </c>
      <c r="U20" s="187">
        <f t="shared" si="3"/>
        <v>37.9</v>
      </c>
      <c r="V20" s="168">
        <v>95</v>
      </c>
      <c r="W20" s="168">
        <v>94</v>
      </c>
      <c r="X20" s="189">
        <f t="shared" si="4"/>
        <v>189</v>
      </c>
      <c r="Y20" s="187">
        <v>94.5</v>
      </c>
      <c r="Z20" s="187">
        <v>14.18</v>
      </c>
      <c r="AA20" s="168">
        <v>95</v>
      </c>
      <c r="AB20" s="168">
        <v>93</v>
      </c>
      <c r="AC20" s="189">
        <f t="shared" si="7"/>
        <v>188</v>
      </c>
      <c r="AD20" s="187">
        <f t="shared" si="8"/>
        <v>94</v>
      </c>
      <c r="AE20" s="187">
        <f t="shared" si="9"/>
        <v>14.1</v>
      </c>
      <c r="AF20" s="187">
        <v>66.180000000000007</v>
      </c>
      <c r="AG20" s="168" t="s">
        <v>16</v>
      </c>
      <c r="AH20" s="168" t="s">
        <v>93</v>
      </c>
      <c r="AI20" s="168" t="s">
        <v>19</v>
      </c>
      <c r="AJ20" s="168">
        <v>94</v>
      </c>
      <c r="AK20" s="168">
        <v>95</v>
      </c>
      <c r="AL20" s="168">
        <v>95</v>
      </c>
      <c r="AM20" s="189">
        <f t="shared" si="10"/>
        <v>284</v>
      </c>
      <c r="AN20" s="187">
        <f t="shared" si="15"/>
        <v>94.666666666666671</v>
      </c>
      <c r="AO20" s="187">
        <f t="shared" si="11"/>
        <v>28.400000000000002</v>
      </c>
      <c r="AP20" s="187">
        <f t="shared" si="12"/>
        <v>1040</v>
      </c>
      <c r="AQ20" s="187">
        <v>94.67</v>
      </c>
      <c r="AR20" s="181" t="str">
        <f t="shared" si="13"/>
        <v>SOBRESALIENTE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5">
      <c r="A21" s="154">
        <v>7</v>
      </c>
      <c r="B21" s="188" t="s">
        <v>175</v>
      </c>
      <c r="C21" s="169" t="s">
        <v>176</v>
      </c>
      <c r="D21" s="168" t="s">
        <v>34</v>
      </c>
      <c r="E21" s="167">
        <v>1091654685</v>
      </c>
      <c r="F21" s="167" t="s">
        <v>187</v>
      </c>
      <c r="G21" s="183" t="s">
        <v>178</v>
      </c>
      <c r="H21" s="170">
        <v>154498000051</v>
      </c>
      <c r="I21" s="169" t="s">
        <v>37</v>
      </c>
      <c r="J21" s="164"/>
      <c r="K21" s="169" t="s">
        <v>50</v>
      </c>
      <c r="L21" s="168">
        <v>40</v>
      </c>
      <c r="M21" s="168">
        <v>15</v>
      </c>
      <c r="N21" s="168">
        <v>15</v>
      </c>
      <c r="O21" s="168">
        <v>94</v>
      </c>
      <c r="P21" s="168">
        <v>94</v>
      </c>
      <c r="Q21" s="168">
        <v>94</v>
      </c>
      <c r="R21" s="168">
        <v>93</v>
      </c>
      <c r="S21" s="189">
        <f t="shared" si="1"/>
        <v>375</v>
      </c>
      <c r="T21" s="187">
        <f t="shared" si="2"/>
        <v>93.75</v>
      </c>
      <c r="U21" s="187">
        <f t="shared" si="3"/>
        <v>37.5</v>
      </c>
      <c r="V21" s="168">
        <v>93</v>
      </c>
      <c r="W21" s="168">
        <v>93</v>
      </c>
      <c r="X21" s="189">
        <f t="shared" si="4"/>
        <v>186</v>
      </c>
      <c r="Y21" s="187">
        <v>93</v>
      </c>
      <c r="Z21" s="187">
        <v>13.95</v>
      </c>
      <c r="AA21" s="168">
        <v>93</v>
      </c>
      <c r="AB21" s="168">
        <v>93</v>
      </c>
      <c r="AC21" s="189">
        <f t="shared" si="7"/>
        <v>186</v>
      </c>
      <c r="AD21" s="187">
        <f t="shared" si="8"/>
        <v>93</v>
      </c>
      <c r="AE21" s="187">
        <f t="shared" si="9"/>
        <v>13.95</v>
      </c>
      <c r="AF21" s="187">
        <f t="shared" si="14"/>
        <v>65.400000000000006</v>
      </c>
      <c r="AG21" s="168" t="s">
        <v>17</v>
      </c>
      <c r="AH21" s="168" t="s">
        <v>93</v>
      </c>
      <c r="AI21" s="168" t="s">
        <v>19</v>
      </c>
      <c r="AJ21" s="168">
        <v>93</v>
      </c>
      <c r="AK21" s="168">
        <v>93</v>
      </c>
      <c r="AL21" s="168">
        <v>93</v>
      </c>
      <c r="AM21" s="189">
        <f t="shared" si="10"/>
        <v>279</v>
      </c>
      <c r="AN21" s="187">
        <f t="shared" si="15"/>
        <v>93</v>
      </c>
      <c r="AO21" s="187">
        <f t="shared" si="11"/>
        <v>27.9</v>
      </c>
      <c r="AP21" s="187">
        <f t="shared" si="12"/>
        <v>1026</v>
      </c>
      <c r="AQ21" s="187">
        <v>93.3</v>
      </c>
      <c r="AR21" s="181" t="str">
        <f t="shared" si="13"/>
        <v>SOBRESALIENTE</v>
      </c>
      <c r="AT21" s="95"/>
      <c r="AU21" s="95"/>
      <c r="AV21" s="95" t="s">
        <v>101</v>
      </c>
      <c r="AW21" s="95"/>
    </row>
    <row r="22" spans="1:50" ht="15" customHeight="1" x14ac:dyDescent="0.25">
      <c r="A22" s="154">
        <v>8</v>
      </c>
      <c r="B22" s="188" t="s">
        <v>175</v>
      </c>
      <c r="C22" s="169" t="s">
        <v>176</v>
      </c>
      <c r="D22" s="168" t="s">
        <v>34</v>
      </c>
      <c r="E22" s="167">
        <v>37337784</v>
      </c>
      <c r="F22" s="167" t="s">
        <v>188</v>
      </c>
      <c r="G22" s="183" t="s">
        <v>178</v>
      </c>
      <c r="H22" s="170">
        <v>154498000051</v>
      </c>
      <c r="I22" s="169" t="s">
        <v>37</v>
      </c>
      <c r="J22" s="164" t="s">
        <v>39</v>
      </c>
      <c r="K22" s="169" t="s">
        <v>50</v>
      </c>
      <c r="L22" s="168">
        <v>40</v>
      </c>
      <c r="M22" s="168">
        <v>15</v>
      </c>
      <c r="N22" s="168">
        <v>15</v>
      </c>
      <c r="O22" s="168">
        <v>94</v>
      </c>
      <c r="P22" s="168">
        <v>95</v>
      </c>
      <c r="Q22" s="168">
        <v>94</v>
      </c>
      <c r="R22" s="168">
        <v>94</v>
      </c>
      <c r="S22" s="189">
        <f t="shared" si="1"/>
        <v>377</v>
      </c>
      <c r="T22" s="187">
        <f t="shared" si="2"/>
        <v>94.25</v>
      </c>
      <c r="U22" s="187">
        <f t="shared" si="3"/>
        <v>37.700000000000003</v>
      </c>
      <c r="V22" s="168">
        <v>94</v>
      </c>
      <c r="W22" s="168">
        <v>95</v>
      </c>
      <c r="X22" s="189">
        <f t="shared" si="4"/>
        <v>189</v>
      </c>
      <c r="Y22" s="187">
        <f t="shared" si="5"/>
        <v>94.5</v>
      </c>
      <c r="Z22" s="187">
        <f t="shared" si="6"/>
        <v>14.175000000000001</v>
      </c>
      <c r="AA22" s="168">
        <v>94</v>
      </c>
      <c r="AB22" s="168">
        <v>95</v>
      </c>
      <c r="AC22" s="189">
        <f t="shared" si="7"/>
        <v>189</v>
      </c>
      <c r="AD22" s="187">
        <f t="shared" si="8"/>
        <v>94.5</v>
      </c>
      <c r="AE22" s="187">
        <f t="shared" si="9"/>
        <v>14.175000000000001</v>
      </c>
      <c r="AF22" s="187">
        <f t="shared" si="14"/>
        <v>66.05</v>
      </c>
      <c r="AG22" s="168" t="s">
        <v>16</v>
      </c>
      <c r="AH22" s="168" t="s">
        <v>17</v>
      </c>
      <c r="AI22" s="168" t="s">
        <v>19</v>
      </c>
      <c r="AJ22" s="168">
        <v>94</v>
      </c>
      <c r="AK22" s="168">
        <v>94</v>
      </c>
      <c r="AL22" s="168">
        <v>94</v>
      </c>
      <c r="AM22" s="189">
        <f t="shared" si="10"/>
        <v>282</v>
      </c>
      <c r="AN22" s="187">
        <f t="shared" si="15"/>
        <v>94</v>
      </c>
      <c r="AO22" s="187">
        <f t="shared" si="11"/>
        <v>28.2</v>
      </c>
      <c r="AP22" s="187">
        <f t="shared" si="12"/>
        <v>1037</v>
      </c>
      <c r="AQ22" s="187">
        <v>94.26</v>
      </c>
      <c r="AR22" s="181" t="str">
        <f t="shared" si="13"/>
        <v>SOBRESALIENTE</v>
      </c>
      <c r="AT22" s="95"/>
      <c r="AU22" s="95"/>
      <c r="AV22" s="95" t="s">
        <v>103</v>
      </c>
      <c r="AW22" s="95"/>
    </row>
    <row r="23" spans="1:50" ht="15" customHeight="1" x14ac:dyDescent="0.25">
      <c r="A23" s="154">
        <v>9</v>
      </c>
      <c r="B23" s="188" t="s">
        <v>175</v>
      </c>
      <c r="C23" s="169" t="s">
        <v>176</v>
      </c>
      <c r="D23" s="168" t="s">
        <v>34</v>
      </c>
      <c r="E23" s="167">
        <v>13176302</v>
      </c>
      <c r="F23" s="167" t="s">
        <v>189</v>
      </c>
      <c r="G23" s="183" t="s">
        <v>178</v>
      </c>
      <c r="H23" s="170">
        <v>154498000051</v>
      </c>
      <c r="I23" s="169" t="s">
        <v>37</v>
      </c>
      <c r="J23" s="164" t="s">
        <v>100</v>
      </c>
      <c r="K23" s="169" t="s">
        <v>50</v>
      </c>
      <c r="L23" s="168">
        <v>40</v>
      </c>
      <c r="M23" s="168">
        <v>15</v>
      </c>
      <c r="N23" s="168">
        <v>15</v>
      </c>
      <c r="O23" s="168">
        <v>94</v>
      </c>
      <c r="P23" s="168">
        <v>93</v>
      </c>
      <c r="Q23" s="168">
        <v>95</v>
      </c>
      <c r="R23" s="168">
        <v>93</v>
      </c>
      <c r="S23" s="189">
        <f t="shared" si="1"/>
        <v>375</v>
      </c>
      <c r="T23" s="187">
        <f t="shared" si="2"/>
        <v>93.75</v>
      </c>
      <c r="U23" s="187">
        <f t="shared" si="3"/>
        <v>37.5</v>
      </c>
      <c r="V23" s="168">
        <v>94</v>
      </c>
      <c r="W23" s="168">
        <v>94</v>
      </c>
      <c r="X23" s="189">
        <f t="shared" si="4"/>
        <v>188</v>
      </c>
      <c r="Y23" s="187">
        <f t="shared" si="5"/>
        <v>94</v>
      </c>
      <c r="Z23" s="187">
        <f t="shared" si="6"/>
        <v>14.1</v>
      </c>
      <c r="AA23" s="168">
        <v>93</v>
      </c>
      <c r="AB23" s="168">
        <v>95</v>
      </c>
      <c r="AC23" s="189">
        <f t="shared" si="7"/>
        <v>188</v>
      </c>
      <c r="AD23" s="187">
        <f t="shared" si="8"/>
        <v>94</v>
      </c>
      <c r="AE23" s="187">
        <f t="shared" si="9"/>
        <v>14.1</v>
      </c>
      <c r="AF23" s="187">
        <f t="shared" si="14"/>
        <v>65.7</v>
      </c>
      <c r="AG23" s="168" t="s">
        <v>15</v>
      </c>
      <c r="AH23" s="168" t="s">
        <v>17</v>
      </c>
      <c r="AI23" s="168" t="s">
        <v>93</v>
      </c>
      <c r="AJ23" s="168">
        <v>95</v>
      </c>
      <c r="AK23" s="168">
        <v>94</v>
      </c>
      <c r="AL23" s="168">
        <v>95</v>
      </c>
      <c r="AM23" s="189">
        <f t="shared" si="10"/>
        <v>284</v>
      </c>
      <c r="AN23" s="187">
        <f t="shared" si="15"/>
        <v>94.666666666666671</v>
      </c>
      <c r="AO23" s="187">
        <f t="shared" si="11"/>
        <v>28.400000000000002</v>
      </c>
      <c r="AP23" s="187">
        <f t="shared" si="12"/>
        <v>1035</v>
      </c>
      <c r="AQ23" s="187">
        <f t="shared" si="16"/>
        <v>94.100000000000009</v>
      </c>
      <c r="AR23" s="181" t="str">
        <f t="shared" si="13"/>
        <v>SOBRESALIENTE</v>
      </c>
      <c r="AT23" s="95"/>
      <c r="AU23" s="95"/>
      <c r="AV23" s="95" t="s">
        <v>104</v>
      </c>
      <c r="AW23" s="95"/>
    </row>
    <row r="24" spans="1:50" ht="15" customHeight="1" x14ac:dyDescent="0.25">
      <c r="A24" s="154">
        <v>10</v>
      </c>
      <c r="B24" s="188" t="s">
        <v>175</v>
      </c>
      <c r="C24" s="169" t="s">
        <v>176</v>
      </c>
      <c r="D24" s="168" t="s">
        <v>34</v>
      </c>
      <c r="E24" s="167">
        <v>88278928</v>
      </c>
      <c r="F24" s="167" t="s">
        <v>190</v>
      </c>
      <c r="G24" s="183" t="s">
        <v>178</v>
      </c>
      <c r="H24" s="170">
        <v>154498000051</v>
      </c>
      <c r="I24" s="169" t="s">
        <v>37</v>
      </c>
      <c r="J24" s="164" t="s">
        <v>39</v>
      </c>
      <c r="K24" s="169" t="s">
        <v>50</v>
      </c>
      <c r="L24" s="168">
        <v>40</v>
      </c>
      <c r="M24" s="168">
        <v>15</v>
      </c>
      <c r="N24" s="168">
        <v>15</v>
      </c>
      <c r="O24" s="168">
        <v>94</v>
      </c>
      <c r="P24" s="168">
        <v>94</v>
      </c>
      <c r="Q24" s="168">
        <v>94</v>
      </c>
      <c r="R24" s="168">
        <v>94</v>
      </c>
      <c r="S24" s="189">
        <f t="shared" si="1"/>
        <v>376</v>
      </c>
      <c r="T24" s="187">
        <f t="shared" si="2"/>
        <v>94</v>
      </c>
      <c r="U24" s="187">
        <f t="shared" si="3"/>
        <v>37.6</v>
      </c>
      <c r="V24" s="168">
        <v>94</v>
      </c>
      <c r="W24" s="168">
        <v>94</v>
      </c>
      <c r="X24" s="189">
        <f t="shared" si="4"/>
        <v>188</v>
      </c>
      <c r="Y24" s="187">
        <f t="shared" si="5"/>
        <v>94</v>
      </c>
      <c r="Z24" s="187">
        <f t="shared" si="6"/>
        <v>14.1</v>
      </c>
      <c r="AA24" s="168">
        <v>95</v>
      </c>
      <c r="AB24" s="168">
        <v>94</v>
      </c>
      <c r="AC24" s="189">
        <f t="shared" si="7"/>
        <v>189</v>
      </c>
      <c r="AD24" s="187">
        <f t="shared" si="8"/>
        <v>94.5</v>
      </c>
      <c r="AE24" s="187">
        <f t="shared" si="9"/>
        <v>14.175000000000001</v>
      </c>
      <c r="AF24" s="187">
        <f t="shared" si="14"/>
        <v>65.875</v>
      </c>
      <c r="AG24" s="168" t="s">
        <v>15</v>
      </c>
      <c r="AH24" s="168" t="s">
        <v>17</v>
      </c>
      <c r="AI24" s="168" t="s">
        <v>19</v>
      </c>
      <c r="AJ24" s="168">
        <v>94</v>
      </c>
      <c r="AK24" s="168">
        <v>94</v>
      </c>
      <c r="AL24" s="168">
        <v>94</v>
      </c>
      <c r="AM24" s="189">
        <f t="shared" si="10"/>
        <v>282</v>
      </c>
      <c r="AN24" s="187">
        <f t="shared" si="15"/>
        <v>94</v>
      </c>
      <c r="AO24" s="187">
        <f t="shared" si="11"/>
        <v>28.2</v>
      </c>
      <c r="AP24" s="187">
        <f t="shared" si="12"/>
        <v>1035</v>
      </c>
      <c r="AQ24" s="187">
        <f t="shared" si="16"/>
        <v>94.075000000000003</v>
      </c>
      <c r="AR24" s="181" t="str">
        <f t="shared" si="13"/>
        <v>SOBRESALIENTE</v>
      </c>
      <c r="AV24" s="95" t="s">
        <v>105</v>
      </c>
    </row>
    <row r="25" spans="1:50" ht="15" customHeight="1" x14ac:dyDescent="0.25">
      <c r="A25" s="154">
        <v>11</v>
      </c>
      <c r="B25" s="188" t="s">
        <v>175</v>
      </c>
      <c r="C25" s="169" t="s">
        <v>176</v>
      </c>
      <c r="D25" s="168" t="s">
        <v>34</v>
      </c>
      <c r="E25" s="167">
        <v>37331079</v>
      </c>
      <c r="F25" s="167" t="s">
        <v>191</v>
      </c>
      <c r="G25" s="183" t="s">
        <v>178</v>
      </c>
      <c r="H25" s="170">
        <v>154498000051</v>
      </c>
      <c r="I25" s="169" t="s">
        <v>37</v>
      </c>
      <c r="J25" s="164" t="s">
        <v>39</v>
      </c>
      <c r="K25" s="169" t="s">
        <v>50</v>
      </c>
      <c r="L25" s="168">
        <v>40</v>
      </c>
      <c r="M25" s="168">
        <v>15</v>
      </c>
      <c r="N25" s="168">
        <v>15</v>
      </c>
      <c r="O25" s="168">
        <v>95</v>
      </c>
      <c r="P25" s="168">
        <v>95</v>
      </c>
      <c r="Q25" s="168">
        <v>95</v>
      </c>
      <c r="R25" s="168">
        <v>95</v>
      </c>
      <c r="S25" s="189">
        <f t="shared" si="1"/>
        <v>380</v>
      </c>
      <c r="T25" s="187">
        <f t="shared" si="2"/>
        <v>95</v>
      </c>
      <c r="U25" s="187">
        <f t="shared" si="3"/>
        <v>38</v>
      </c>
      <c r="V25" s="168">
        <v>95</v>
      </c>
      <c r="W25" s="168">
        <v>95</v>
      </c>
      <c r="X25" s="189">
        <f t="shared" si="4"/>
        <v>190</v>
      </c>
      <c r="Y25" s="187">
        <f t="shared" si="5"/>
        <v>95</v>
      </c>
      <c r="Z25" s="187">
        <f t="shared" si="6"/>
        <v>14.25</v>
      </c>
      <c r="AA25" s="168">
        <v>95</v>
      </c>
      <c r="AB25" s="168">
        <v>95</v>
      </c>
      <c r="AC25" s="189">
        <f t="shared" si="7"/>
        <v>190</v>
      </c>
      <c r="AD25" s="187">
        <f t="shared" si="8"/>
        <v>95</v>
      </c>
      <c r="AE25" s="187">
        <f t="shared" si="9"/>
        <v>14.25</v>
      </c>
      <c r="AF25" s="187">
        <f t="shared" si="14"/>
        <v>66.5</v>
      </c>
      <c r="AG25" s="169" t="s">
        <v>15</v>
      </c>
      <c r="AH25" s="169" t="s">
        <v>17</v>
      </c>
      <c r="AI25" s="169" t="s">
        <v>19</v>
      </c>
      <c r="AJ25" s="168">
        <v>95</v>
      </c>
      <c r="AK25" s="168">
        <v>95</v>
      </c>
      <c r="AL25" s="168">
        <v>95</v>
      </c>
      <c r="AM25" s="189">
        <f t="shared" si="10"/>
        <v>285</v>
      </c>
      <c r="AN25" s="187">
        <f t="shared" si="15"/>
        <v>95</v>
      </c>
      <c r="AO25" s="187">
        <f t="shared" si="11"/>
        <v>28.5</v>
      </c>
      <c r="AP25" s="187">
        <f t="shared" si="12"/>
        <v>1045</v>
      </c>
      <c r="AQ25" s="187">
        <f t="shared" si="16"/>
        <v>95</v>
      </c>
      <c r="AR25" s="181" t="str">
        <f t="shared" si="13"/>
        <v>SOBRESALIENTE</v>
      </c>
      <c r="AV25" s="95" t="s">
        <v>39</v>
      </c>
    </row>
    <row r="26" spans="1:50" ht="15" customHeight="1" x14ac:dyDescent="0.25">
      <c r="A26" s="154">
        <v>12</v>
      </c>
      <c r="B26" s="188" t="s">
        <v>175</v>
      </c>
      <c r="C26" s="168" t="s">
        <v>176</v>
      </c>
      <c r="D26" s="168" t="s">
        <v>34</v>
      </c>
      <c r="E26" s="167">
        <v>37333069</v>
      </c>
      <c r="F26" s="167" t="s">
        <v>192</v>
      </c>
      <c r="G26" s="183" t="s">
        <v>178</v>
      </c>
      <c r="H26" s="170">
        <v>154498000051</v>
      </c>
      <c r="I26" s="169" t="s">
        <v>37</v>
      </c>
      <c r="J26" s="164" t="s">
        <v>103</v>
      </c>
      <c r="K26" s="169" t="s">
        <v>50</v>
      </c>
      <c r="L26" s="168">
        <v>40</v>
      </c>
      <c r="M26" s="168">
        <v>15</v>
      </c>
      <c r="N26" s="168">
        <v>15</v>
      </c>
      <c r="O26" s="168">
        <v>95</v>
      </c>
      <c r="P26" s="168">
        <v>95</v>
      </c>
      <c r="Q26" s="168">
        <v>95</v>
      </c>
      <c r="R26" s="168">
        <v>95</v>
      </c>
      <c r="S26" s="189">
        <f t="shared" si="1"/>
        <v>380</v>
      </c>
      <c r="T26" s="187">
        <f t="shared" si="2"/>
        <v>95</v>
      </c>
      <c r="U26" s="187">
        <f t="shared" si="3"/>
        <v>38</v>
      </c>
      <c r="V26" s="168">
        <v>95</v>
      </c>
      <c r="W26" s="168">
        <v>95</v>
      </c>
      <c r="X26" s="189">
        <f t="shared" si="4"/>
        <v>190</v>
      </c>
      <c r="Y26" s="187">
        <f t="shared" si="5"/>
        <v>95</v>
      </c>
      <c r="Z26" s="187">
        <f t="shared" si="6"/>
        <v>14.25</v>
      </c>
      <c r="AA26" s="168">
        <v>95</v>
      </c>
      <c r="AB26" s="168">
        <v>95</v>
      </c>
      <c r="AC26" s="189">
        <f t="shared" si="7"/>
        <v>190</v>
      </c>
      <c r="AD26" s="187">
        <f t="shared" si="8"/>
        <v>95</v>
      </c>
      <c r="AE26" s="187">
        <f t="shared" si="9"/>
        <v>14.25</v>
      </c>
      <c r="AF26" s="187">
        <f t="shared" si="14"/>
        <v>66.5</v>
      </c>
      <c r="AG26" s="168" t="s">
        <v>16</v>
      </c>
      <c r="AH26" s="168" t="s">
        <v>17</v>
      </c>
      <c r="AI26" s="168" t="s">
        <v>93</v>
      </c>
      <c r="AJ26" s="168">
        <v>95</v>
      </c>
      <c r="AK26" s="168">
        <v>95</v>
      </c>
      <c r="AL26" s="168">
        <v>95</v>
      </c>
      <c r="AM26" s="189">
        <f t="shared" si="10"/>
        <v>285</v>
      </c>
      <c r="AN26" s="187">
        <f t="shared" si="15"/>
        <v>95</v>
      </c>
      <c r="AO26" s="187">
        <f t="shared" si="11"/>
        <v>28.5</v>
      </c>
      <c r="AP26" s="187">
        <f t="shared" si="12"/>
        <v>1045</v>
      </c>
      <c r="AQ26" s="187">
        <f t="shared" si="16"/>
        <v>95</v>
      </c>
      <c r="AR26" s="181" t="str">
        <f t="shared" si="13"/>
        <v>SOBRESALIENTE</v>
      </c>
      <c r="AV26" s="95" t="s">
        <v>106</v>
      </c>
    </row>
    <row r="27" spans="1:50" ht="15" customHeight="1" x14ac:dyDescent="0.25">
      <c r="A27" s="154">
        <v>13</v>
      </c>
      <c r="B27" s="188" t="s">
        <v>175</v>
      </c>
      <c r="C27" s="169" t="s">
        <v>176</v>
      </c>
      <c r="D27" s="168" t="s">
        <v>34</v>
      </c>
      <c r="E27" s="167">
        <v>1091665628</v>
      </c>
      <c r="F27" s="167" t="s">
        <v>197</v>
      </c>
      <c r="G27" s="183" t="s">
        <v>178</v>
      </c>
      <c r="H27" s="170">
        <v>154498000051</v>
      </c>
      <c r="I27" s="169" t="s">
        <v>37</v>
      </c>
      <c r="J27" s="164" t="s">
        <v>49</v>
      </c>
      <c r="K27" s="169" t="s">
        <v>49</v>
      </c>
      <c r="L27" s="168">
        <v>40</v>
      </c>
      <c r="M27" s="168">
        <v>15</v>
      </c>
      <c r="N27" s="168">
        <v>15</v>
      </c>
      <c r="O27" s="168">
        <v>90</v>
      </c>
      <c r="P27" s="168">
        <v>90</v>
      </c>
      <c r="Q27" s="168">
        <v>90</v>
      </c>
      <c r="R27" s="168">
        <v>90</v>
      </c>
      <c r="S27" s="189">
        <f t="shared" si="1"/>
        <v>360</v>
      </c>
      <c r="T27" s="187">
        <f t="shared" si="2"/>
        <v>90</v>
      </c>
      <c r="U27" s="187">
        <f t="shared" si="3"/>
        <v>36</v>
      </c>
      <c r="V27" s="168">
        <v>90</v>
      </c>
      <c r="W27" s="168">
        <v>90</v>
      </c>
      <c r="X27" s="189">
        <f t="shared" si="4"/>
        <v>180</v>
      </c>
      <c r="Y27" s="187">
        <f t="shared" si="5"/>
        <v>90</v>
      </c>
      <c r="Z27" s="187">
        <f t="shared" si="6"/>
        <v>13.5</v>
      </c>
      <c r="AA27" s="168">
        <v>95</v>
      </c>
      <c r="AB27" s="168">
        <v>95</v>
      </c>
      <c r="AC27" s="189">
        <f t="shared" si="7"/>
        <v>190</v>
      </c>
      <c r="AD27" s="187">
        <f t="shared" si="8"/>
        <v>95</v>
      </c>
      <c r="AE27" s="187">
        <f t="shared" si="9"/>
        <v>14.25</v>
      </c>
      <c r="AF27" s="187">
        <f t="shared" si="14"/>
        <v>63.75</v>
      </c>
      <c r="AG27" s="169" t="s">
        <v>17</v>
      </c>
      <c r="AH27" s="169" t="s">
        <v>18</v>
      </c>
      <c r="AI27" s="169" t="s">
        <v>93</v>
      </c>
      <c r="AJ27" s="168">
        <v>94</v>
      </c>
      <c r="AK27" s="168">
        <v>94</v>
      </c>
      <c r="AL27" s="168">
        <v>92</v>
      </c>
      <c r="AM27" s="189">
        <f t="shared" si="10"/>
        <v>280</v>
      </c>
      <c r="AN27" s="187">
        <f t="shared" si="15"/>
        <v>93.333333333333329</v>
      </c>
      <c r="AO27" s="187">
        <f t="shared" si="11"/>
        <v>27.999999999999996</v>
      </c>
      <c r="AP27" s="187">
        <f t="shared" si="12"/>
        <v>1010</v>
      </c>
      <c r="AQ27" s="187">
        <f t="shared" si="16"/>
        <v>91.75</v>
      </c>
      <c r="AR27" s="181" t="str">
        <f t="shared" si="13"/>
        <v>SOBRESALIENTE</v>
      </c>
      <c r="AV27" s="95" t="s">
        <v>107</v>
      </c>
    </row>
    <row r="28" spans="1:50" ht="15" customHeight="1" x14ac:dyDescent="0.25">
      <c r="A28" s="154">
        <v>14</v>
      </c>
      <c r="B28" s="188" t="s">
        <v>175</v>
      </c>
      <c r="C28" s="168" t="s">
        <v>176</v>
      </c>
      <c r="D28" s="168" t="s">
        <v>34</v>
      </c>
      <c r="E28" s="167">
        <v>37321890</v>
      </c>
      <c r="F28" s="167" t="s">
        <v>193</v>
      </c>
      <c r="G28" s="183" t="s">
        <v>178</v>
      </c>
      <c r="H28" s="170">
        <v>154498000051</v>
      </c>
      <c r="I28" s="169" t="s">
        <v>37</v>
      </c>
      <c r="J28" s="164" t="s">
        <v>49</v>
      </c>
      <c r="K28" s="169" t="s">
        <v>49</v>
      </c>
      <c r="L28" s="168">
        <v>40</v>
      </c>
      <c r="M28" s="168">
        <v>15</v>
      </c>
      <c r="N28" s="168">
        <v>15</v>
      </c>
      <c r="O28" s="168">
        <v>93</v>
      </c>
      <c r="P28" s="168">
        <v>94</v>
      </c>
      <c r="Q28" s="168">
        <v>93</v>
      </c>
      <c r="R28" s="168">
        <v>94</v>
      </c>
      <c r="S28" s="189">
        <f t="shared" si="1"/>
        <v>374</v>
      </c>
      <c r="T28" s="187">
        <f t="shared" si="2"/>
        <v>93.5</v>
      </c>
      <c r="U28" s="187">
        <f t="shared" si="3"/>
        <v>37.4</v>
      </c>
      <c r="V28" s="168">
        <v>93</v>
      </c>
      <c r="W28" s="168">
        <v>94</v>
      </c>
      <c r="X28" s="189">
        <f t="shared" si="4"/>
        <v>187</v>
      </c>
      <c r="Y28" s="187">
        <f t="shared" si="5"/>
        <v>93.5</v>
      </c>
      <c r="Z28" s="187">
        <f t="shared" si="6"/>
        <v>14.025</v>
      </c>
      <c r="AA28" s="168">
        <v>95</v>
      </c>
      <c r="AB28" s="168">
        <v>95</v>
      </c>
      <c r="AC28" s="189">
        <f t="shared" si="7"/>
        <v>190</v>
      </c>
      <c r="AD28" s="187">
        <v>95</v>
      </c>
      <c r="AE28" s="187">
        <f t="shared" si="9"/>
        <v>14.25</v>
      </c>
      <c r="AF28" s="187">
        <f t="shared" si="14"/>
        <v>65.674999999999997</v>
      </c>
      <c r="AG28" s="168" t="s">
        <v>17</v>
      </c>
      <c r="AH28" s="168" t="s">
        <v>93</v>
      </c>
      <c r="AI28" s="168" t="s">
        <v>19</v>
      </c>
      <c r="AJ28" s="168">
        <v>91</v>
      </c>
      <c r="AK28" s="168">
        <v>94</v>
      </c>
      <c r="AL28" s="168">
        <v>94</v>
      </c>
      <c r="AM28" s="189">
        <f t="shared" si="10"/>
        <v>279</v>
      </c>
      <c r="AN28" s="187">
        <f t="shared" si="15"/>
        <v>93</v>
      </c>
      <c r="AO28" s="187">
        <f t="shared" si="11"/>
        <v>27.9</v>
      </c>
      <c r="AP28" s="187">
        <f t="shared" si="12"/>
        <v>1030</v>
      </c>
      <c r="AQ28" s="187">
        <f t="shared" si="16"/>
        <v>93.574999999999989</v>
      </c>
      <c r="AR28" s="181" t="str">
        <f t="shared" si="13"/>
        <v>SOBRESALIENTE</v>
      </c>
      <c r="AV28" s="95" t="s">
        <v>108</v>
      </c>
    </row>
    <row r="29" spans="1:50" ht="15" customHeight="1" x14ac:dyDescent="0.25">
      <c r="A29" s="154">
        <v>15</v>
      </c>
      <c r="B29" s="188" t="s">
        <v>175</v>
      </c>
      <c r="C29" s="185" t="s">
        <v>176</v>
      </c>
      <c r="D29" s="168" t="s">
        <v>34</v>
      </c>
      <c r="E29" s="167">
        <v>1091652021</v>
      </c>
      <c r="F29" s="167" t="s">
        <v>194</v>
      </c>
      <c r="G29" s="183" t="s">
        <v>178</v>
      </c>
      <c r="H29" s="170">
        <v>154498000051</v>
      </c>
      <c r="I29" s="168" t="s">
        <v>37</v>
      </c>
      <c r="J29" s="164" t="s">
        <v>103</v>
      </c>
      <c r="K29" s="169" t="s">
        <v>50</v>
      </c>
      <c r="L29" s="168">
        <v>40</v>
      </c>
      <c r="M29" s="168">
        <v>15</v>
      </c>
      <c r="N29" s="168">
        <v>15</v>
      </c>
      <c r="O29" s="168">
        <v>95</v>
      </c>
      <c r="P29" s="168">
        <v>95</v>
      </c>
      <c r="Q29" s="168">
        <v>95</v>
      </c>
      <c r="R29" s="168">
        <v>95</v>
      </c>
      <c r="S29" s="189">
        <f t="shared" si="1"/>
        <v>380</v>
      </c>
      <c r="T29" s="187">
        <f t="shared" si="2"/>
        <v>95</v>
      </c>
      <c r="U29" s="187">
        <f t="shared" si="3"/>
        <v>38</v>
      </c>
      <c r="V29" s="168">
        <v>95</v>
      </c>
      <c r="W29" s="168">
        <v>93</v>
      </c>
      <c r="X29" s="189">
        <f t="shared" si="4"/>
        <v>188</v>
      </c>
      <c r="Y29" s="187">
        <f t="shared" si="5"/>
        <v>94</v>
      </c>
      <c r="Z29" s="187">
        <f t="shared" si="6"/>
        <v>14.1</v>
      </c>
      <c r="AA29" s="168">
        <v>93</v>
      </c>
      <c r="AB29" s="168">
        <v>95</v>
      </c>
      <c r="AC29" s="189">
        <f t="shared" si="7"/>
        <v>188</v>
      </c>
      <c r="AD29" s="187">
        <f t="shared" si="8"/>
        <v>94</v>
      </c>
      <c r="AE29" s="187">
        <f t="shared" si="9"/>
        <v>14.1</v>
      </c>
      <c r="AF29" s="187">
        <f t="shared" si="14"/>
        <v>66.2</v>
      </c>
      <c r="AG29" s="168" t="s">
        <v>15</v>
      </c>
      <c r="AH29" s="168" t="s">
        <v>17</v>
      </c>
      <c r="AI29" s="168" t="s">
        <v>93</v>
      </c>
      <c r="AJ29" s="168">
        <v>94</v>
      </c>
      <c r="AK29" s="168">
        <v>94</v>
      </c>
      <c r="AL29" s="168">
        <v>94</v>
      </c>
      <c r="AM29" s="189">
        <f t="shared" si="10"/>
        <v>282</v>
      </c>
      <c r="AN29" s="187">
        <f t="shared" si="15"/>
        <v>94</v>
      </c>
      <c r="AO29" s="187">
        <f t="shared" si="11"/>
        <v>28.2</v>
      </c>
      <c r="AP29" s="187">
        <f t="shared" si="12"/>
        <v>1038</v>
      </c>
      <c r="AQ29" s="187">
        <f t="shared" si="16"/>
        <v>94.4</v>
      </c>
      <c r="AR29" s="181" t="str">
        <f t="shared" si="13"/>
        <v>SOBRESALIENTE</v>
      </c>
      <c r="AV29" s="95" t="s">
        <v>46</v>
      </c>
    </row>
    <row r="30" spans="1:50" ht="15" customHeight="1" x14ac:dyDescent="0.25">
      <c r="A30" s="154">
        <v>16</v>
      </c>
      <c r="B30" s="188" t="s">
        <v>175</v>
      </c>
      <c r="C30" s="186" t="s">
        <v>176</v>
      </c>
      <c r="D30" s="168" t="s">
        <v>34</v>
      </c>
      <c r="E30" s="167">
        <v>37327534</v>
      </c>
      <c r="F30" s="167" t="s">
        <v>195</v>
      </c>
      <c r="G30" s="184" t="s">
        <v>178</v>
      </c>
      <c r="H30" s="170">
        <v>154498000051</v>
      </c>
      <c r="I30" s="168" t="s">
        <v>37</v>
      </c>
      <c r="J30" s="164" t="s">
        <v>48</v>
      </c>
      <c r="K30" s="169" t="s">
        <v>48</v>
      </c>
      <c r="L30" s="168">
        <v>40</v>
      </c>
      <c r="M30" s="168">
        <v>15</v>
      </c>
      <c r="N30" s="168">
        <v>15</v>
      </c>
      <c r="O30" s="168">
        <v>94</v>
      </c>
      <c r="P30" s="168">
        <v>94</v>
      </c>
      <c r="Q30" s="168">
        <v>94</v>
      </c>
      <c r="R30" s="168">
        <v>93</v>
      </c>
      <c r="S30" s="189">
        <f t="shared" si="1"/>
        <v>375</v>
      </c>
      <c r="T30" s="187">
        <f t="shared" si="2"/>
        <v>93.75</v>
      </c>
      <c r="U30" s="187">
        <f t="shared" si="3"/>
        <v>37.5</v>
      </c>
      <c r="V30" s="168">
        <v>94</v>
      </c>
      <c r="W30" s="168">
        <v>94</v>
      </c>
      <c r="X30" s="189">
        <f t="shared" si="4"/>
        <v>188</v>
      </c>
      <c r="Y30" s="187">
        <f t="shared" si="5"/>
        <v>94</v>
      </c>
      <c r="Z30" s="187">
        <f t="shared" si="6"/>
        <v>14.1</v>
      </c>
      <c r="AA30" s="168">
        <v>94</v>
      </c>
      <c r="AB30" s="168">
        <v>93</v>
      </c>
      <c r="AC30" s="189">
        <f t="shared" si="7"/>
        <v>187</v>
      </c>
      <c r="AD30" s="187">
        <v>95.5</v>
      </c>
      <c r="AE30" s="187">
        <f t="shared" si="9"/>
        <v>14.324999999999999</v>
      </c>
      <c r="AF30" s="187">
        <v>66.680000000000007</v>
      </c>
      <c r="AG30" s="168" t="s">
        <v>17</v>
      </c>
      <c r="AH30" s="168" t="s">
        <v>18</v>
      </c>
      <c r="AI30" s="168" t="s">
        <v>93</v>
      </c>
      <c r="AJ30" s="168">
        <v>93</v>
      </c>
      <c r="AK30" s="168">
        <v>94</v>
      </c>
      <c r="AL30" s="168">
        <v>95</v>
      </c>
      <c r="AM30" s="189">
        <f t="shared" si="10"/>
        <v>282</v>
      </c>
      <c r="AN30" s="187">
        <f t="shared" si="15"/>
        <v>94</v>
      </c>
      <c r="AO30" s="187">
        <f t="shared" si="11"/>
        <v>28.2</v>
      </c>
      <c r="AP30" s="187">
        <f t="shared" si="12"/>
        <v>1032</v>
      </c>
      <c r="AQ30" s="187">
        <f t="shared" si="16"/>
        <v>94.88000000000001</v>
      </c>
      <c r="AR30" s="181" t="str">
        <f t="shared" si="13"/>
        <v>SOBRESALIENTE</v>
      </c>
      <c r="AV30" s="90" t="s">
        <v>48</v>
      </c>
    </row>
    <row r="31" spans="1:50" ht="15" customHeight="1" x14ac:dyDescent="0.25">
      <c r="A31" s="154">
        <v>17</v>
      </c>
      <c r="B31" s="188" t="s">
        <v>175</v>
      </c>
      <c r="C31" s="168" t="s">
        <v>176</v>
      </c>
      <c r="D31" s="168" t="s">
        <v>34</v>
      </c>
      <c r="E31" s="167">
        <v>88200692</v>
      </c>
      <c r="F31" s="167" t="s">
        <v>198</v>
      </c>
      <c r="G31" s="183" t="s">
        <v>178</v>
      </c>
      <c r="H31" s="170">
        <v>154498000051</v>
      </c>
      <c r="I31" s="169" t="s">
        <v>37</v>
      </c>
      <c r="J31" s="164" t="s">
        <v>105</v>
      </c>
      <c r="K31" s="169" t="s">
        <v>50</v>
      </c>
      <c r="L31" s="168">
        <v>40</v>
      </c>
      <c r="M31" s="168">
        <v>15</v>
      </c>
      <c r="N31" s="168">
        <v>15</v>
      </c>
      <c r="O31" s="168">
        <v>91</v>
      </c>
      <c r="P31" s="168">
        <v>90</v>
      </c>
      <c r="Q31" s="168">
        <v>91</v>
      </c>
      <c r="R31" s="168">
        <v>90</v>
      </c>
      <c r="S31" s="189">
        <f t="shared" si="1"/>
        <v>362</v>
      </c>
      <c r="T31" s="187">
        <f t="shared" si="2"/>
        <v>90.5</v>
      </c>
      <c r="U31" s="187">
        <f t="shared" si="3"/>
        <v>36.200000000000003</v>
      </c>
      <c r="V31" s="168">
        <v>90</v>
      </c>
      <c r="W31" s="168">
        <v>91</v>
      </c>
      <c r="X31" s="189">
        <f t="shared" si="4"/>
        <v>181</v>
      </c>
      <c r="Y31" s="187">
        <f t="shared" si="5"/>
        <v>90.5</v>
      </c>
      <c r="Z31" s="187">
        <f t="shared" si="6"/>
        <v>13.574999999999999</v>
      </c>
      <c r="AA31" s="168">
        <v>90</v>
      </c>
      <c r="AB31" s="168">
        <v>90</v>
      </c>
      <c r="AC31" s="189">
        <f t="shared" si="7"/>
        <v>180</v>
      </c>
      <c r="AD31" s="187">
        <f t="shared" si="8"/>
        <v>90</v>
      </c>
      <c r="AE31" s="187">
        <f t="shared" si="9"/>
        <v>13.5</v>
      </c>
      <c r="AF31" s="187">
        <f t="shared" si="14"/>
        <v>63.275000000000006</v>
      </c>
      <c r="AG31" s="168" t="s">
        <v>17</v>
      </c>
      <c r="AH31" s="168" t="s">
        <v>18</v>
      </c>
      <c r="AI31" s="168" t="s">
        <v>93</v>
      </c>
      <c r="AJ31" s="168">
        <v>90</v>
      </c>
      <c r="AK31" s="168">
        <v>91</v>
      </c>
      <c r="AL31" s="168">
        <v>90</v>
      </c>
      <c r="AM31" s="189">
        <f t="shared" si="10"/>
        <v>271</v>
      </c>
      <c r="AN31" s="187">
        <f t="shared" si="15"/>
        <v>90.333333333333329</v>
      </c>
      <c r="AO31" s="187">
        <f t="shared" si="11"/>
        <v>27.099999999999998</v>
      </c>
      <c r="AP31" s="187">
        <f t="shared" si="12"/>
        <v>994</v>
      </c>
      <c r="AQ31" s="187">
        <f t="shared" si="16"/>
        <v>90.375</v>
      </c>
      <c r="AR31" s="181" t="str">
        <f t="shared" si="13"/>
        <v>SOBRESALIENTE</v>
      </c>
      <c r="AV31" s="95" t="s">
        <v>49</v>
      </c>
    </row>
    <row r="32" spans="1:50" ht="15" customHeight="1" x14ac:dyDescent="0.25">
      <c r="A32" s="154">
        <v>18</v>
      </c>
      <c r="B32" s="188" t="s">
        <v>175</v>
      </c>
      <c r="C32" s="169" t="s">
        <v>176</v>
      </c>
      <c r="D32" s="168" t="s">
        <v>34</v>
      </c>
      <c r="E32" s="167">
        <v>109166910</v>
      </c>
      <c r="F32" s="167" t="s">
        <v>199</v>
      </c>
      <c r="G32" s="183" t="s">
        <v>178</v>
      </c>
      <c r="H32" s="170">
        <v>154498000051</v>
      </c>
      <c r="I32" s="169" t="s">
        <v>37</v>
      </c>
      <c r="J32" s="164" t="s">
        <v>105</v>
      </c>
      <c r="K32" s="169" t="s">
        <v>50</v>
      </c>
      <c r="L32" s="168">
        <v>40</v>
      </c>
      <c r="M32" s="168">
        <v>15</v>
      </c>
      <c r="N32" s="168">
        <v>15</v>
      </c>
      <c r="O32" s="168">
        <v>93</v>
      </c>
      <c r="P32" s="168">
        <v>92</v>
      </c>
      <c r="Q32" s="168">
        <v>93</v>
      </c>
      <c r="R32" s="168">
        <v>94</v>
      </c>
      <c r="S32" s="189">
        <f t="shared" si="1"/>
        <v>372</v>
      </c>
      <c r="T32" s="187">
        <f t="shared" si="2"/>
        <v>93</v>
      </c>
      <c r="U32" s="187">
        <f t="shared" si="3"/>
        <v>37.200000000000003</v>
      </c>
      <c r="V32" s="168">
        <v>93</v>
      </c>
      <c r="W32" s="168">
        <v>94</v>
      </c>
      <c r="X32" s="189">
        <f t="shared" si="4"/>
        <v>187</v>
      </c>
      <c r="Y32" s="187">
        <f t="shared" si="5"/>
        <v>93.5</v>
      </c>
      <c r="Z32" s="187">
        <f t="shared" si="6"/>
        <v>14.025</v>
      </c>
      <c r="AA32" s="168">
        <v>93</v>
      </c>
      <c r="AB32" s="168">
        <v>93</v>
      </c>
      <c r="AC32" s="189">
        <f t="shared" si="7"/>
        <v>186</v>
      </c>
      <c r="AD32" s="187">
        <f t="shared" si="8"/>
        <v>93</v>
      </c>
      <c r="AE32" s="187">
        <f t="shared" si="9"/>
        <v>13.95</v>
      </c>
      <c r="AF32" s="187">
        <f t="shared" si="14"/>
        <v>65.174999999999997</v>
      </c>
      <c r="AG32" s="169" t="s">
        <v>17</v>
      </c>
      <c r="AH32" s="169" t="s">
        <v>18</v>
      </c>
      <c r="AI32" s="169" t="s">
        <v>93</v>
      </c>
      <c r="AJ32" s="168">
        <v>94</v>
      </c>
      <c r="AK32" s="168">
        <v>94</v>
      </c>
      <c r="AL32" s="168">
        <v>94</v>
      </c>
      <c r="AM32" s="189">
        <f t="shared" si="10"/>
        <v>282</v>
      </c>
      <c r="AN32" s="187">
        <f t="shared" si="15"/>
        <v>94</v>
      </c>
      <c r="AO32" s="187">
        <f t="shared" si="11"/>
        <v>28.2</v>
      </c>
      <c r="AP32" s="187">
        <f t="shared" si="12"/>
        <v>1027</v>
      </c>
      <c r="AQ32" s="187">
        <f t="shared" si="16"/>
        <v>93.375</v>
      </c>
      <c r="AR32" s="181" t="str">
        <f t="shared" si="13"/>
        <v>SOBRESALIENTE</v>
      </c>
    </row>
    <row r="33" spans="1:44" ht="15" customHeight="1" x14ac:dyDescent="0.25">
      <c r="A33" s="154">
        <v>19</v>
      </c>
      <c r="B33" s="188" t="s">
        <v>175</v>
      </c>
      <c r="C33" s="168" t="s">
        <v>176</v>
      </c>
      <c r="D33" s="168" t="s">
        <v>34</v>
      </c>
      <c r="E33" s="167">
        <v>1091592753</v>
      </c>
      <c r="F33" s="167" t="s">
        <v>200</v>
      </c>
      <c r="G33" s="183" t="s">
        <v>178</v>
      </c>
      <c r="H33" s="170">
        <v>154498000051</v>
      </c>
      <c r="I33" s="169" t="s">
        <v>37</v>
      </c>
      <c r="J33" s="164" t="s">
        <v>103</v>
      </c>
      <c r="K33" s="169" t="s">
        <v>50</v>
      </c>
      <c r="L33" s="168">
        <v>40</v>
      </c>
      <c r="M33" s="168">
        <v>15</v>
      </c>
      <c r="N33" s="168">
        <v>15</v>
      </c>
      <c r="O33" s="168">
        <v>93</v>
      </c>
      <c r="P33" s="168">
        <v>90</v>
      </c>
      <c r="Q33" s="168">
        <v>92</v>
      </c>
      <c r="R33" s="168">
        <v>90</v>
      </c>
      <c r="S33" s="189">
        <f t="shared" si="1"/>
        <v>365</v>
      </c>
      <c r="T33" s="187">
        <f t="shared" si="2"/>
        <v>91.25</v>
      </c>
      <c r="U33" s="187">
        <f t="shared" si="3"/>
        <v>36.5</v>
      </c>
      <c r="V33" s="168">
        <v>92</v>
      </c>
      <c r="W33" s="168">
        <v>92</v>
      </c>
      <c r="X33" s="189">
        <f t="shared" si="4"/>
        <v>184</v>
      </c>
      <c r="Y33" s="187">
        <f t="shared" si="5"/>
        <v>92</v>
      </c>
      <c r="Z33" s="187">
        <f t="shared" si="6"/>
        <v>13.8</v>
      </c>
      <c r="AA33" s="168">
        <v>90</v>
      </c>
      <c r="AB33" s="168">
        <v>90</v>
      </c>
      <c r="AC33" s="189">
        <f t="shared" si="7"/>
        <v>180</v>
      </c>
      <c r="AD33" s="187">
        <f t="shared" si="8"/>
        <v>90</v>
      </c>
      <c r="AE33" s="187">
        <f t="shared" si="9"/>
        <v>13.5</v>
      </c>
      <c r="AF33" s="187">
        <f t="shared" si="14"/>
        <v>63.8</v>
      </c>
      <c r="AG33" s="169" t="s">
        <v>17</v>
      </c>
      <c r="AH33" s="169" t="s">
        <v>18</v>
      </c>
      <c r="AI33" s="169" t="s">
        <v>93</v>
      </c>
      <c r="AJ33" s="168">
        <v>92</v>
      </c>
      <c r="AK33" s="168">
        <v>92</v>
      </c>
      <c r="AL33" s="168">
        <v>92</v>
      </c>
      <c r="AM33" s="189">
        <f t="shared" si="10"/>
        <v>276</v>
      </c>
      <c r="AN33" s="187">
        <f t="shared" si="15"/>
        <v>92</v>
      </c>
      <c r="AO33" s="187">
        <f t="shared" si="11"/>
        <v>27.599999999999998</v>
      </c>
      <c r="AP33" s="187">
        <f t="shared" si="12"/>
        <v>1005</v>
      </c>
      <c r="AQ33" s="187">
        <f t="shared" si="16"/>
        <v>91.399999999999991</v>
      </c>
      <c r="AR33" s="181" t="str">
        <f t="shared" si="13"/>
        <v>SOBRESALIENTE</v>
      </c>
    </row>
    <row r="34" spans="1:44" ht="15" customHeight="1" x14ac:dyDescent="0.25">
      <c r="A34" s="154">
        <v>20</v>
      </c>
      <c r="B34" s="188" t="s">
        <v>175</v>
      </c>
      <c r="C34" s="185" t="s">
        <v>176</v>
      </c>
      <c r="D34" s="168" t="s">
        <v>34</v>
      </c>
      <c r="E34" s="167">
        <v>1090414308</v>
      </c>
      <c r="F34" s="167" t="s">
        <v>201</v>
      </c>
      <c r="G34" s="183" t="s">
        <v>178</v>
      </c>
      <c r="H34" s="170">
        <v>154498000051</v>
      </c>
      <c r="I34" s="169" t="s">
        <v>37</v>
      </c>
      <c r="J34" s="164" t="s">
        <v>107</v>
      </c>
      <c r="K34" s="169" t="s">
        <v>50</v>
      </c>
      <c r="L34" s="168">
        <v>40</v>
      </c>
      <c r="M34" s="168">
        <v>15</v>
      </c>
      <c r="N34" s="168">
        <v>15</v>
      </c>
      <c r="O34" s="168">
        <v>90</v>
      </c>
      <c r="P34" s="168">
        <v>90</v>
      </c>
      <c r="Q34" s="168">
        <v>89</v>
      </c>
      <c r="R34" s="168">
        <v>89</v>
      </c>
      <c r="S34" s="189">
        <f t="shared" si="1"/>
        <v>358</v>
      </c>
      <c r="T34" s="187">
        <f t="shared" si="2"/>
        <v>89.5</v>
      </c>
      <c r="U34" s="187">
        <f t="shared" si="3"/>
        <v>35.799999999999997</v>
      </c>
      <c r="V34" s="168">
        <v>90</v>
      </c>
      <c r="W34" s="168">
        <v>91</v>
      </c>
      <c r="X34" s="189">
        <f t="shared" si="4"/>
        <v>181</v>
      </c>
      <c r="Y34" s="187">
        <f t="shared" si="5"/>
        <v>90.5</v>
      </c>
      <c r="Z34" s="187">
        <f t="shared" si="6"/>
        <v>13.574999999999999</v>
      </c>
      <c r="AA34" s="168">
        <v>85</v>
      </c>
      <c r="AB34" s="168">
        <v>90</v>
      </c>
      <c r="AC34" s="189">
        <f t="shared" si="7"/>
        <v>175</v>
      </c>
      <c r="AD34" s="187">
        <f t="shared" si="8"/>
        <v>87.5</v>
      </c>
      <c r="AE34" s="187">
        <f t="shared" si="9"/>
        <v>13.125</v>
      </c>
      <c r="AF34" s="187">
        <f t="shared" si="14"/>
        <v>62.5</v>
      </c>
      <c r="AG34" s="169" t="s">
        <v>17</v>
      </c>
      <c r="AH34" s="169" t="s">
        <v>18</v>
      </c>
      <c r="AI34" s="169" t="s">
        <v>93</v>
      </c>
      <c r="AJ34" s="168">
        <v>91</v>
      </c>
      <c r="AK34" s="168">
        <v>90</v>
      </c>
      <c r="AL34" s="168">
        <v>91</v>
      </c>
      <c r="AM34" s="189">
        <f t="shared" si="10"/>
        <v>272</v>
      </c>
      <c r="AN34" s="187">
        <f t="shared" si="15"/>
        <v>90.666666666666671</v>
      </c>
      <c r="AO34" s="187">
        <f t="shared" si="11"/>
        <v>27.2</v>
      </c>
      <c r="AP34" s="187">
        <f t="shared" si="12"/>
        <v>986</v>
      </c>
      <c r="AQ34" s="187">
        <f t="shared" si="16"/>
        <v>89.7</v>
      </c>
      <c r="AR34" s="181" t="str">
        <f t="shared" si="13"/>
        <v>SATISFACTORIO</v>
      </c>
    </row>
    <row r="35" spans="1:44" ht="15" customHeight="1" x14ac:dyDescent="0.25">
      <c r="A35" s="154">
        <v>21</v>
      </c>
      <c r="B35" s="188" t="s">
        <v>175</v>
      </c>
      <c r="C35" s="186" t="s">
        <v>176</v>
      </c>
      <c r="D35" s="168" t="s">
        <v>34</v>
      </c>
      <c r="E35" s="167">
        <v>1064840596</v>
      </c>
      <c r="F35" s="167" t="s">
        <v>202</v>
      </c>
      <c r="G35" s="183" t="s">
        <v>178</v>
      </c>
      <c r="H35" s="170">
        <v>154498000051</v>
      </c>
      <c r="I35" s="169" t="s">
        <v>37</v>
      </c>
      <c r="J35" s="164" t="s">
        <v>49</v>
      </c>
      <c r="K35" s="169" t="s">
        <v>49</v>
      </c>
      <c r="L35" s="168">
        <v>40</v>
      </c>
      <c r="M35" s="168">
        <v>15</v>
      </c>
      <c r="N35" s="168">
        <v>15</v>
      </c>
      <c r="O35" s="168">
        <v>91</v>
      </c>
      <c r="P35" s="168">
        <v>91</v>
      </c>
      <c r="Q35" s="168">
        <v>91</v>
      </c>
      <c r="R35" s="168">
        <v>91</v>
      </c>
      <c r="S35" s="189">
        <f t="shared" si="1"/>
        <v>364</v>
      </c>
      <c r="T35" s="187">
        <f t="shared" si="2"/>
        <v>91</v>
      </c>
      <c r="U35" s="187">
        <f t="shared" si="3"/>
        <v>36.4</v>
      </c>
      <c r="V35" s="168">
        <v>91</v>
      </c>
      <c r="W35" s="168">
        <v>91</v>
      </c>
      <c r="X35" s="189">
        <f t="shared" si="4"/>
        <v>182</v>
      </c>
      <c r="Y35" s="187">
        <f t="shared" si="5"/>
        <v>91</v>
      </c>
      <c r="Z35" s="187">
        <f t="shared" si="6"/>
        <v>13.65</v>
      </c>
      <c r="AA35" s="168">
        <v>91</v>
      </c>
      <c r="AB35" s="168">
        <v>91</v>
      </c>
      <c r="AC35" s="189">
        <f t="shared" si="7"/>
        <v>182</v>
      </c>
      <c r="AD35" s="187">
        <f t="shared" si="8"/>
        <v>91</v>
      </c>
      <c r="AE35" s="187">
        <f t="shared" si="9"/>
        <v>13.65</v>
      </c>
      <c r="AF35" s="187">
        <f t="shared" si="14"/>
        <v>63.699999999999996</v>
      </c>
      <c r="AG35" s="169" t="s">
        <v>15</v>
      </c>
      <c r="AH35" s="169" t="s">
        <v>16</v>
      </c>
      <c r="AI35" s="169" t="s">
        <v>18</v>
      </c>
      <c r="AJ35" s="168">
        <v>91</v>
      </c>
      <c r="AK35" s="168">
        <v>91</v>
      </c>
      <c r="AL35" s="168">
        <v>91</v>
      </c>
      <c r="AM35" s="189">
        <f t="shared" si="10"/>
        <v>273</v>
      </c>
      <c r="AN35" s="187">
        <f t="shared" si="15"/>
        <v>91</v>
      </c>
      <c r="AO35" s="187">
        <f t="shared" si="11"/>
        <v>27.3</v>
      </c>
      <c r="AP35" s="187">
        <f t="shared" si="12"/>
        <v>1001</v>
      </c>
      <c r="AQ35" s="187">
        <f t="shared" si="16"/>
        <v>91</v>
      </c>
      <c r="AR35" s="181" t="str">
        <f t="shared" si="13"/>
        <v>SOBRESALIENTE</v>
      </c>
    </row>
    <row r="36" spans="1:44" ht="15" customHeight="1" x14ac:dyDescent="0.25">
      <c r="A36" s="154">
        <v>22</v>
      </c>
      <c r="B36" s="188" t="s">
        <v>175</v>
      </c>
      <c r="C36" s="186" t="s">
        <v>176</v>
      </c>
      <c r="D36" s="168" t="s">
        <v>34</v>
      </c>
      <c r="E36" s="167">
        <v>1091656455</v>
      </c>
      <c r="F36" s="167" t="s">
        <v>203</v>
      </c>
      <c r="G36" s="183" t="s">
        <v>178</v>
      </c>
      <c r="H36" s="170">
        <v>154498000051</v>
      </c>
      <c r="I36" s="168" t="s">
        <v>37</v>
      </c>
      <c r="J36" s="164" t="s">
        <v>95</v>
      </c>
      <c r="K36" s="169" t="s">
        <v>50</v>
      </c>
      <c r="L36" s="168">
        <v>40</v>
      </c>
      <c r="M36" s="168">
        <v>15</v>
      </c>
      <c r="N36" s="168">
        <v>15</v>
      </c>
      <c r="O36" s="168">
        <v>89</v>
      </c>
      <c r="P36" s="168">
        <v>87</v>
      </c>
      <c r="Q36" s="168">
        <v>89</v>
      </c>
      <c r="R36" s="168">
        <v>88</v>
      </c>
      <c r="S36" s="189">
        <f t="shared" si="1"/>
        <v>353</v>
      </c>
      <c r="T36" s="187">
        <f t="shared" si="2"/>
        <v>88.25</v>
      </c>
      <c r="U36" s="187">
        <f t="shared" si="3"/>
        <v>35.299999999999997</v>
      </c>
      <c r="V36" s="168">
        <v>85</v>
      </c>
      <c r="W36" s="168">
        <v>88</v>
      </c>
      <c r="X36" s="189">
        <f t="shared" si="4"/>
        <v>173</v>
      </c>
      <c r="Y36" s="187">
        <f t="shared" si="5"/>
        <v>86.5</v>
      </c>
      <c r="Z36" s="187">
        <f t="shared" si="6"/>
        <v>12.975</v>
      </c>
      <c r="AA36" s="168">
        <v>88</v>
      </c>
      <c r="AB36" s="168">
        <v>86</v>
      </c>
      <c r="AC36" s="189">
        <f t="shared" si="7"/>
        <v>174</v>
      </c>
      <c r="AD36" s="187">
        <f t="shared" si="8"/>
        <v>87</v>
      </c>
      <c r="AE36" s="187">
        <f t="shared" si="9"/>
        <v>13.05</v>
      </c>
      <c r="AF36" s="187">
        <f t="shared" si="14"/>
        <v>61.325000000000003</v>
      </c>
      <c r="AG36" s="169" t="s">
        <v>17</v>
      </c>
      <c r="AH36" s="169" t="s">
        <v>93</v>
      </c>
      <c r="AI36" s="169" t="s">
        <v>19</v>
      </c>
      <c r="AJ36" s="168">
        <v>86</v>
      </c>
      <c r="AK36" s="168">
        <v>86</v>
      </c>
      <c r="AL36" s="168">
        <v>85</v>
      </c>
      <c r="AM36" s="189">
        <f t="shared" si="10"/>
        <v>257</v>
      </c>
      <c r="AN36" s="187">
        <f t="shared" si="15"/>
        <v>85.666666666666671</v>
      </c>
      <c r="AO36" s="187">
        <f t="shared" si="11"/>
        <v>25.7</v>
      </c>
      <c r="AP36" s="187">
        <f t="shared" si="12"/>
        <v>957</v>
      </c>
      <c r="AQ36" s="187">
        <f t="shared" si="16"/>
        <v>87.025000000000006</v>
      </c>
      <c r="AR36" s="181" t="str">
        <f t="shared" si="13"/>
        <v>SATISFACTORIO</v>
      </c>
    </row>
    <row r="37" spans="1:44" ht="15" customHeight="1" x14ac:dyDescent="0.25">
      <c r="A37" s="154">
        <v>23</v>
      </c>
      <c r="B37" s="190"/>
      <c r="C37" s="191"/>
      <c r="D37" s="191"/>
      <c r="E37" s="192"/>
      <c r="F37" s="192"/>
      <c r="G37" s="184"/>
      <c r="H37" s="170"/>
      <c r="I37" s="168"/>
      <c r="J37" s="164"/>
      <c r="K37" s="169"/>
      <c r="L37" s="168"/>
      <c r="M37" s="168"/>
      <c r="N37" s="168"/>
      <c r="O37" s="168"/>
      <c r="P37" s="168"/>
      <c r="Q37" s="168"/>
      <c r="R37" s="168"/>
      <c r="S37" s="189">
        <f t="shared" si="1"/>
        <v>0</v>
      </c>
      <c r="T37" s="187" t="b">
        <f t="shared" si="2"/>
        <v>0</v>
      </c>
      <c r="U37" s="187">
        <f t="shared" si="3"/>
        <v>0</v>
      </c>
      <c r="V37" s="168"/>
      <c r="W37" s="168"/>
      <c r="X37" s="189">
        <f t="shared" si="4"/>
        <v>0</v>
      </c>
      <c r="Y37" s="187" t="b">
        <f t="shared" si="5"/>
        <v>0</v>
      </c>
      <c r="Z37" s="187">
        <f t="shared" si="6"/>
        <v>0</v>
      </c>
      <c r="AA37" s="168"/>
      <c r="AB37" s="168"/>
      <c r="AC37" s="189">
        <f t="shared" si="7"/>
        <v>0</v>
      </c>
      <c r="AD37" s="187" t="b">
        <f t="shared" si="8"/>
        <v>0</v>
      </c>
      <c r="AE37" s="187">
        <f t="shared" si="9"/>
        <v>0</v>
      </c>
      <c r="AF37" s="187">
        <f t="shared" si="14"/>
        <v>0</v>
      </c>
      <c r="AG37" s="169"/>
      <c r="AH37" s="169"/>
      <c r="AI37" s="169"/>
      <c r="AJ37" s="168"/>
      <c r="AK37" s="168"/>
      <c r="AL37" s="168"/>
      <c r="AM37" s="189">
        <f t="shared" si="10"/>
        <v>0</v>
      </c>
      <c r="AN37" s="187" t="b">
        <f t="shared" si="15"/>
        <v>0</v>
      </c>
      <c r="AO37" s="187">
        <f t="shared" si="11"/>
        <v>0</v>
      </c>
      <c r="AP37" s="187">
        <f t="shared" si="12"/>
        <v>0</v>
      </c>
      <c r="AQ37" s="187" t="b">
        <f t="shared" si="16"/>
        <v>0</v>
      </c>
      <c r="AR37" s="181" t="b">
        <f t="shared" si="13"/>
        <v>0</v>
      </c>
    </row>
    <row r="38" spans="1:44" ht="15" customHeight="1" x14ac:dyDescent="0.25">
      <c r="A38" s="196">
        <v>24</v>
      </c>
      <c r="B38" s="188"/>
      <c r="C38" s="169"/>
      <c r="D38" s="168"/>
      <c r="E38" s="167"/>
      <c r="F38" s="167"/>
      <c r="G38" s="183"/>
      <c r="H38" s="170"/>
      <c r="I38" s="169"/>
      <c r="J38" s="164"/>
      <c r="K38" s="169"/>
      <c r="L38" s="168"/>
      <c r="M38" s="168"/>
      <c r="N38" s="168"/>
      <c r="O38" s="168"/>
      <c r="P38" s="168"/>
      <c r="Q38" s="168"/>
      <c r="R38" s="168"/>
      <c r="S38" s="189">
        <f t="shared" si="1"/>
        <v>0</v>
      </c>
      <c r="T38" s="187" t="b">
        <f t="shared" si="2"/>
        <v>0</v>
      </c>
      <c r="U38" s="187">
        <f t="shared" si="3"/>
        <v>0</v>
      </c>
      <c r="V38" s="168"/>
      <c r="W38" s="168"/>
      <c r="X38" s="189">
        <f t="shared" si="4"/>
        <v>0</v>
      </c>
      <c r="Y38" s="187" t="b">
        <f t="shared" si="5"/>
        <v>0</v>
      </c>
      <c r="Z38" s="187">
        <f t="shared" si="6"/>
        <v>0</v>
      </c>
      <c r="AA38" s="168"/>
      <c r="AB38" s="168"/>
      <c r="AC38" s="189">
        <f t="shared" si="7"/>
        <v>0</v>
      </c>
      <c r="AD38" s="187" t="b">
        <f t="shared" si="8"/>
        <v>0</v>
      </c>
      <c r="AE38" s="187">
        <f t="shared" si="9"/>
        <v>0</v>
      </c>
      <c r="AF38" s="187">
        <f t="shared" si="14"/>
        <v>0</v>
      </c>
      <c r="AG38" s="169"/>
      <c r="AH38" s="169"/>
      <c r="AI38" s="169"/>
      <c r="AJ38" s="168"/>
      <c r="AK38" s="168"/>
      <c r="AL38" s="168"/>
      <c r="AM38" s="189">
        <f t="shared" si="10"/>
        <v>0</v>
      </c>
      <c r="AN38" s="187" t="b">
        <f t="shared" si="15"/>
        <v>0</v>
      </c>
      <c r="AO38" s="187">
        <f t="shared" si="11"/>
        <v>0</v>
      </c>
      <c r="AP38" s="187">
        <f t="shared" si="12"/>
        <v>0</v>
      </c>
      <c r="AQ38" s="187" t="b">
        <f t="shared" si="16"/>
        <v>0</v>
      </c>
      <c r="AR38" s="181" t="b">
        <f t="shared" si="13"/>
        <v>0</v>
      </c>
    </row>
    <row r="39" spans="1:44" ht="15" customHeight="1" x14ac:dyDescent="0.25">
      <c r="A39" s="196">
        <v>25</v>
      </c>
      <c r="B39" s="188"/>
      <c r="C39" s="168"/>
      <c r="D39" s="168"/>
      <c r="E39" s="167"/>
      <c r="F39" s="167"/>
      <c r="G39" s="183"/>
      <c r="H39" s="170"/>
      <c r="I39" s="168"/>
      <c r="J39" s="164"/>
      <c r="K39" s="169"/>
      <c r="L39" s="168"/>
      <c r="M39" s="168"/>
      <c r="N39" s="168"/>
      <c r="O39" s="168"/>
      <c r="P39" s="168"/>
      <c r="Q39" s="168"/>
      <c r="R39" s="168"/>
      <c r="S39" s="189">
        <f t="shared" si="1"/>
        <v>0</v>
      </c>
      <c r="T39" s="187" t="b">
        <f t="shared" si="2"/>
        <v>0</v>
      </c>
      <c r="U39" s="187">
        <f t="shared" si="3"/>
        <v>0</v>
      </c>
      <c r="V39" s="168"/>
      <c r="W39" s="168"/>
      <c r="X39" s="189">
        <f t="shared" si="4"/>
        <v>0</v>
      </c>
      <c r="Y39" s="187" t="b">
        <f t="shared" si="5"/>
        <v>0</v>
      </c>
      <c r="Z39" s="187">
        <f t="shared" si="6"/>
        <v>0</v>
      </c>
      <c r="AA39" s="168"/>
      <c r="AB39" s="168"/>
      <c r="AC39" s="189">
        <f t="shared" si="7"/>
        <v>0</v>
      </c>
      <c r="AD39" s="187" t="b">
        <f t="shared" si="8"/>
        <v>0</v>
      </c>
      <c r="AE39" s="187">
        <f t="shared" si="9"/>
        <v>0</v>
      </c>
      <c r="AF39" s="187">
        <f t="shared" si="14"/>
        <v>0</v>
      </c>
      <c r="AG39" s="169"/>
      <c r="AH39" s="169"/>
      <c r="AI39" s="169"/>
      <c r="AJ39" s="168"/>
      <c r="AK39" s="168"/>
      <c r="AL39" s="168"/>
      <c r="AM39" s="189">
        <f t="shared" si="10"/>
        <v>0</v>
      </c>
      <c r="AN39" s="187" t="b">
        <f t="shared" si="15"/>
        <v>0</v>
      </c>
      <c r="AO39" s="187">
        <f t="shared" si="11"/>
        <v>0</v>
      </c>
      <c r="AP39" s="187">
        <f t="shared" si="12"/>
        <v>0</v>
      </c>
      <c r="AQ39" s="187" t="b">
        <f t="shared" si="16"/>
        <v>0</v>
      </c>
      <c r="AR39" s="181" t="b">
        <f t="shared" si="13"/>
        <v>0</v>
      </c>
    </row>
    <row r="40" spans="1:44" ht="15" customHeight="1" x14ac:dyDescent="0.25">
      <c r="A40" s="196">
        <v>26</v>
      </c>
      <c r="B40" s="188"/>
      <c r="C40" s="185"/>
      <c r="D40" s="168"/>
      <c r="E40" s="167"/>
      <c r="F40" s="167"/>
      <c r="G40" s="184"/>
      <c r="H40" s="170"/>
      <c r="I40" s="168"/>
      <c r="J40" s="164"/>
      <c r="K40" s="169"/>
      <c r="L40" s="168"/>
      <c r="M40" s="168"/>
      <c r="N40" s="168"/>
      <c r="O40" s="168"/>
      <c r="P40" s="168"/>
      <c r="Q40" s="168"/>
      <c r="R40" s="168"/>
      <c r="S40" s="189">
        <f t="shared" si="1"/>
        <v>0</v>
      </c>
      <c r="T40" s="187" t="b">
        <f t="shared" si="2"/>
        <v>0</v>
      </c>
      <c r="U40" s="187">
        <f t="shared" si="3"/>
        <v>0</v>
      </c>
      <c r="V40" s="168"/>
      <c r="W40" s="168"/>
      <c r="X40" s="189">
        <f t="shared" si="4"/>
        <v>0</v>
      </c>
      <c r="Y40" s="187" t="b">
        <f t="shared" si="5"/>
        <v>0</v>
      </c>
      <c r="Z40" s="187">
        <f t="shared" si="6"/>
        <v>0</v>
      </c>
      <c r="AA40" s="168"/>
      <c r="AB40" s="168"/>
      <c r="AC40" s="189">
        <f t="shared" si="7"/>
        <v>0</v>
      </c>
      <c r="AD40" s="187" t="b">
        <f t="shared" si="8"/>
        <v>0</v>
      </c>
      <c r="AE40" s="187">
        <f t="shared" si="9"/>
        <v>0</v>
      </c>
      <c r="AF40" s="187">
        <f t="shared" si="14"/>
        <v>0</v>
      </c>
      <c r="AG40" s="168"/>
      <c r="AH40" s="168"/>
      <c r="AI40" s="168"/>
      <c r="AJ40" s="168"/>
      <c r="AK40" s="168"/>
      <c r="AL40" s="168"/>
      <c r="AM40" s="189">
        <f t="shared" si="10"/>
        <v>0</v>
      </c>
      <c r="AN40" s="187" t="b">
        <f t="shared" si="15"/>
        <v>0</v>
      </c>
      <c r="AO40" s="187">
        <f t="shared" si="11"/>
        <v>0</v>
      </c>
      <c r="AP40" s="187">
        <f t="shared" si="12"/>
        <v>0</v>
      </c>
      <c r="AQ40" s="187" t="b">
        <f t="shared" si="16"/>
        <v>0</v>
      </c>
      <c r="AR40" s="181" t="b">
        <f t="shared" si="13"/>
        <v>0</v>
      </c>
    </row>
    <row r="41" spans="1:44" ht="15" customHeight="1" x14ac:dyDescent="0.25">
      <c r="B41" s="193"/>
      <c r="C41" s="194"/>
      <c r="D41" s="195"/>
    </row>
    <row r="42" spans="1:44" ht="15" customHeight="1" x14ac:dyDescent="0.25"/>
    <row r="43" spans="1:44" ht="15" customHeight="1" x14ac:dyDescent="0.25"/>
    <row r="44" spans="1:44" ht="15" customHeight="1" x14ac:dyDescent="0.25"/>
    <row r="45" spans="1:44" ht="15" customHeight="1" x14ac:dyDescent="0.25"/>
    <row r="46" spans="1:44" ht="15" customHeight="1" x14ac:dyDescent="0.25"/>
    <row r="47" spans="1:44" ht="15" customHeight="1" x14ac:dyDescent="0.25"/>
    <row r="48" spans="1:4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</sheetData>
  <autoFilter ref="B13:C40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5:B41">
    <cfRule type="expression" priority="1" stopIfTrue="1">
      <formula>largo</formula>
    </cfRule>
    <cfRule type="cellIs" dxfId="6" priority="2" stopIfTrue="1" operator="equal">
      <formula>FALSE</formula>
    </cfRule>
  </conditionalFormatting>
  <conditionalFormatting sqref="AK1:AO12 A1:AJ14 AP1:IV40 AK14:AO14 S15:U40 X15:Z40 AC15:AF40 AM15:AO40 E41:XFD41 A42:XFD65512">
    <cfRule type="expression" priority="1227" stopIfTrue="1">
      <formula>largo</formula>
    </cfRule>
    <cfRule type="cellIs" dxfId="5" priority="1228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0000000}">
      <formula1>1</formula1>
      <formula2>100</formula2>
    </dataValidation>
    <dataValidation type="list" allowBlank="1" showInputMessage="1" showErrorMessage="1" promptTitle="NIVEL" prompt="Seleccione el nivel en el que enseña el docente evaluado." sqref="K15:K40" xr:uid="{00000000-0002-0000-0000-000001000000}">
      <formula1>$AW$14:$AW$16</formula1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O15:R40 V15:W40 AA15:AB40 AJ16:AL40" xr:uid="{00000000-0002-0000-0000-000002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40" xr:uid="{00000000-0002-0000-0000-000003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41" xr:uid="{00000000-0002-0000-0000-000004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40" xr:uid="{00000000-0002-0000-0000-000005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40" xr:uid="{00000000-0002-0000-0000-000006000000}"/>
    <dataValidation allowBlank="1" showInputMessage="1" showErrorMessage="1" promptTitle="ESTABLECIMIENTO EDUCATIVO" prompt="Escriba el nombre del establecimiento educativo en el que labora el docente evaluado." sqref="G15:G40" xr:uid="{00000000-0002-0000-0000-000007000000}"/>
    <dataValidation allowBlank="1" showInputMessage="1" showErrorMessage="1" promptTitle="Código DANE" prompt="Escriba el código DANE del establecimiento educativo en el que labora el docente evaluado." sqref="H15:H40" xr:uid="{00000000-0002-0000-0000-000008000000}"/>
    <dataValidation type="list" allowBlank="1" showInputMessage="1" showErrorMessage="1" promptTitle="ZONA" prompt="Seleccione la zona en la que se ubica el establecimiento educativo." sqref="I15:I40" xr:uid="{00000000-0002-0000-0000-000009000000}">
      <formula1>$AU$14:$AU$15</formula1>
    </dataValidation>
    <dataValidation allowBlank="1" showInputMessage="1" showErrorMessage="1" promptTitle="ENTIDAD TERRITORIAL CERTIFICADA" prompt="Escriba el nombre de la entidad territorial certificada." sqref="B15:B41" xr:uid="{00000000-0002-0000-0000-00000A000000}"/>
    <dataValidation allowBlank="1" showInputMessage="1" showErrorMessage="1" promptTitle="MUNICIPIO" prompt="Escriba el nombre del municipio en el que labora el docente evaluado." sqref="C15:C41" xr:uid="{00000000-0002-0000-0000-00000B000000}"/>
    <dataValidation type="list" allowBlank="1" showInputMessage="1" showErrorMessage="1" promptTitle="ÁREA" prompt="Seleccione el área en la que se desempeña el docente evaluado." sqref="J15:J40" xr:uid="{00000000-0002-0000-0000-00000C000000}">
      <formula1>$AV$14:$AV$31</formula1>
    </dataValidation>
    <dataValidation allowBlank="1" showInputMessage="1" showErrorMessage="1" promptTitle="Ponderación áreas de gestión" prompt="RECUERDE QUE LA SUMA DE LAS PONDERACIONES DE LAS ÁREAS DE GESTIÓN SIEMPRE DEBE SER IGUAL A 70." sqref="L15:N40" xr:uid="{00000000-0002-0000-0000-00000D000000}"/>
  </dataValidations>
  <pageMargins left="0.19685039370078741" right="0.19685039370078741" top="0.19685039370078741" bottom="0.19685039370078741" header="0" footer="0"/>
  <pageSetup orientation="landscape"/>
  <headerFooter alignWithMargins="0"/>
  <ignoredErrors>
    <ignoredError sqref="AA1:AB1 O4:R5 V4:W5 O1:R1 AA4:AB5 V1:W1 AN18 AD17:AD20 AE17:AE20 Y17:Z19 T17:U19 T23:U26 Y22:Z26 AD29 AN21 AD21 AE21 T21:U21 AN20 AN22:AN26 AD22:AD26 AE22:AE26 T30:U40 Y30:Z40 AD31:AD40 AN30:AN40 AE30:AE40 U20 AN28:AN29 AE28:AE29 Y28:Z29 Z27 T28:U29" emptyCellReference="1"/>
    <ignoredError sqref="AR17:AR20 AR21 AR22:AR29 AR30:AR40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L15" activePane="bottomRight" state="frozen"/>
      <selection activeCell="A13" sqref="A13"/>
      <selection pane="topRight" activeCell="F13" sqref="F13"/>
      <selection pane="bottomLeft" activeCell="A15" sqref="A15"/>
      <selection pane="bottomRight" activeCell="AL25" sqref="AL25"/>
    </sheetView>
  </sheetViews>
  <sheetFormatPr baseColWidth="10" defaultColWidth="0" defaultRowHeight="0" customHeight="1" zeroHeight="1" x14ac:dyDescent="0.25"/>
  <cols>
    <col min="1" max="1" width="8.33203125" style="100" customWidth="1"/>
    <col min="2" max="3" width="37.44140625" style="134" customWidth="1"/>
    <col min="4" max="4" width="13.88671875" style="99" customWidth="1"/>
    <col min="5" max="5" width="16.6640625" style="99" customWidth="1"/>
    <col min="6" max="7" width="45.6640625" style="95" customWidth="1"/>
    <col min="8" max="8" width="23.109375" style="100" customWidth="1"/>
    <col min="9" max="9" width="6.88671875" style="99" bestFit="1" customWidth="1"/>
    <col min="10" max="10" width="39.33203125" style="99" customWidth="1"/>
    <col min="11" max="14" width="10.6640625" style="99" customWidth="1"/>
    <col min="15" max="16" width="13.88671875" style="96" customWidth="1"/>
    <col min="17" max="17" width="13.88671875" style="96" hidden="1" customWidth="1"/>
    <col min="18" max="21" width="13.88671875" style="189" customWidth="1"/>
    <col min="22" max="22" width="13.88671875" style="189" hidden="1" customWidth="1"/>
    <col min="23" max="25" width="13.88671875" style="189" customWidth="1"/>
    <col min="26" max="26" width="13.88671875" style="96" customWidth="1"/>
    <col min="27" max="27" width="13.88671875" style="96" hidden="1" customWidth="1"/>
    <col min="28" max="31" width="13.88671875" style="96" customWidth="1"/>
    <col min="32" max="32" width="13.88671875" style="96" hidden="1" customWidth="1"/>
    <col min="33" max="34" width="13.88671875" style="189" customWidth="1"/>
    <col min="35" max="35" width="10.33203125" style="187" customWidth="1"/>
    <col min="36" max="38" width="20.88671875" style="96" customWidth="1"/>
    <col min="39" max="41" width="15.109375" style="96" customWidth="1"/>
    <col min="42" max="42" width="12.6640625" style="96" hidden="1" customWidth="1"/>
    <col min="43" max="44" width="18.6640625" style="187" customWidth="1"/>
    <col min="45" max="45" width="16.6640625" style="187" hidden="1" customWidth="1"/>
    <col min="46" max="46" width="16.6640625" style="200" customWidth="1"/>
    <col min="47" max="47" width="20" style="181" customWidth="1"/>
    <col min="48" max="48" width="0.33203125" style="153" customWidth="1"/>
    <col min="49" max="49" width="9.6640625" style="99" hidden="1" customWidth="1"/>
    <col min="50" max="50" width="5.88671875" style="99" hidden="1" customWidth="1"/>
    <col min="51" max="51" width="6.88671875" style="1" hidden="1" customWidth="1"/>
    <col min="52" max="52" width="11.109375" style="1" hidden="1" customWidth="1"/>
    <col min="53" max="53" width="19.33203125" style="99" hidden="1" customWidth="1"/>
    <col min="54" max="16384" width="0" style="99" hidden="1"/>
  </cols>
  <sheetData>
    <row r="1" spans="1:53" s="94" customFormat="1" ht="13.8" hidden="1" x14ac:dyDescent="0.25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1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128</v>
      </c>
      <c r="AI1" s="81">
        <f t="shared" ref="AI1:AI7" si="0">SUM(AJ1:AL1)</f>
        <v>1</v>
      </c>
      <c r="AJ1" s="81">
        <f>COUNTIF(AJ15:AJ25,"Liderazgo")</f>
        <v>1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3.8" hidden="1" x14ac:dyDescent="0.25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1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>
        <f>AVERAGE(O15:O25)</f>
        <v>90</v>
      </c>
      <c r="P2" s="87">
        <f>AVERAGE(P15:P25)</f>
        <v>90</v>
      </c>
      <c r="Q2" s="87"/>
      <c r="R2" s="87">
        <f>AVERAGE(R15:R25)</f>
        <v>90</v>
      </c>
      <c r="S2" s="87"/>
      <c r="T2" s="87">
        <f>AVERAGE(T15:T25)</f>
        <v>90</v>
      </c>
      <c r="U2" s="87">
        <f>AVERAGE(U15:U25)</f>
        <v>90</v>
      </c>
      <c r="V2" s="87"/>
      <c r="W2" s="87">
        <f>AVERAGE(W15:W25)</f>
        <v>90</v>
      </c>
      <c r="X2" s="87"/>
      <c r="Y2" s="87">
        <f>AVERAGE(Y15:Y25)</f>
        <v>90</v>
      </c>
      <c r="Z2" s="87">
        <f>AVERAGE(Z15:Z25)</f>
        <v>91</v>
      </c>
      <c r="AA2" s="87"/>
      <c r="AB2" s="87">
        <f>AVERAGE(AB15:AB25)</f>
        <v>90.5</v>
      </c>
      <c r="AC2" s="87"/>
      <c r="AD2" s="87">
        <f>AVERAGE(AD15:AD25)</f>
        <v>90</v>
      </c>
      <c r="AE2" s="87">
        <f>AVERAGE(AE15:AE25)</f>
        <v>90</v>
      </c>
      <c r="AF2" s="87"/>
      <c r="AG2" s="87">
        <f>AVERAGE(AG15:AG25)</f>
        <v>90</v>
      </c>
      <c r="AH2" s="87" t="s">
        <v>129</v>
      </c>
      <c r="AI2" s="81">
        <f t="shared" si="0"/>
        <v>1</v>
      </c>
      <c r="AJ2" s="81">
        <f>COUNTIF(AJ15:AJ25,"Comunicación y relaciones")</f>
        <v>0</v>
      </c>
      <c r="AK2" s="81">
        <f>COUNTIF(AK15:AK25,"Comunicación y relaciones")</f>
        <v>1</v>
      </c>
      <c r="AL2" s="81">
        <f>COUNTIF(AL15:AL25,"Comunicación y relaciones")</f>
        <v>0</v>
      </c>
      <c r="AM2" s="87">
        <f>AVERAGE(AM15:AM25)</f>
        <v>90</v>
      </c>
      <c r="AN2" s="87">
        <f>AVERAGE(AN15:AN25)</f>
        <v>90</v>
      </c>
      <c r="AO2" s="87">
        <f>AVERAGE(AO15:AO25)</f>
        <v>90</v>
      </c>
      <c r="AP2" s="87"/>
      <c r="AQ2" s="87">
        <f>AVERAGE(AQ15:AQ25)</f>
        <v>90</v>
      </c>
      <c r="AR2" s="87"/>
      <c r="AS2" s="87"/>
      <c r="AT2" s="87">
        <f>AVERAGE(AT15:AT25)</f>
        <v>90.05</v>
      </c>
      <c r="AU2" s="83">
        <f>COUNTIF(AU15:AU25, "SATISFACTORIO")</f>
        <v>0</v>
      </c>
      <c r="AV2" s="152"/>
      <c r="AY2" s="83"/>
      <c r="AZ2" s="83"/>
    </row>
    <row r="3" spans="1:53" s="94" customFormat="1" ht="13.8" hidden="1" x14ac:dyDescent="0.25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1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1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1</v>
      </c>
      <c r="AV3" s="152"/>
      <c r="AY3" s="83"/>
      <c r="AZ3" s="83"/>
    </row>
    <row r="4" spans="1:53" s="94" customFormat="1" ht="13.8" hidden="1" x14ac:dyDescent="0.25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90</v>
      </c>
      <c r="P4" s="87">
        <f>MIN(P15:P25)</f>
        <v>90</v>
      </c>
      <c r="Q4" s="87"/>
      <c r="R4" s="87">
        <f>MIN(R15:R25)</f>
        <v>90</v>
      </c>
      <c r="S4" s="87"/>
      <c r="T4" s="87">
        <f>MIN(T15:T25)</f>
        <v>90</v>
      </c>
      <c r="U4" s="87">
        <f>MIN(U15:U25)</f>
        <v>90</v>
      </c>
      <c r="V4" s="87"/>
      <c r="W4" s="87">
        <f>MIN(W15:W25)</f>
        <v>90</v>
      </c>
      <c r="X4" s="87"/>
      <c r="Y4" s="87">
        <f>MIN(Y15:Y25)</f>
        <v>90</v>
      </c>
      <c r="Z4" s="87">
        <f>MIN(Z15:Z25)</f>
        <v>91</v>
      </c>
      <c r="AA4" s="87"/>
      <c r="AB4" s="87">
        <f>MIN(AB15:AB25)</f>
        <v>90.5</v>
      </c>
      <c r="AC4" s="87"/>
      <c r="AD4" s="87">
        <f>MIN(AD15:AD25)</f>
        <v>90</v>
      </c>
      <c r="AE4" s="87">
        <f>MIN(AE15:AE25)</f>
        <v>90</v>
      </c>
      <c r="AF4" s="87"/>
      <c r="AG4" s="87">
        <f>MIN(AG15:AG25)</f>
        <v>90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90</v>
      </c>
      <c r="AN4" s="87">
        <f>MIN(AN15:AN25)</f>
        <v>90</v>
      </c>
      <c r="AO4" s="87">
        <f>MIN(AO15:AO25)</f>
        <v>90</v>
      </c>
      <c r="AP4" s="87"/>
      <c r="AQ4" s="87">
        <f>MIN(AQ15:AQ25)</f>
        <v>90</v>
      </c>
      <c r="AR4" s="87"/>
      <c r="AS4" s="87"/>
      <c r="AT4" s="87">
        <f>MIN(AT15:AT25)</f>
        <v>90.05</v>
      </c>
      <c r="AU4" s="83"/>
      <c r="AV4" s="152"/>
      <c r="AY4" s="83"/>
      <c r="AZ4" s="83"/>
    </row>
    <row r="5" spans="1:53" s="94" customFormat="1" ht="13.8" hidden="1" x14ac:dyDescent="0.25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90</v>
      </c>
      <c r="P5" s="87">
        <f>MAX(P15:P25)</f>
        <v>90</v>
      </c>
      <c r="Q5" s="87"/>
      <c r="R5" s="87">
        <f>MAX(R15:R25)</f>
        <v>90</v>
      </c>
      <c r="S5" s="87"/>
      <c r="T5" s="87">
        <f>MAX(T15:T25)</f>
        <v>90</v>
      </c>
      <c r="U5" s="87">
        <f>MAX(U15:U25)</f>
        <v>90</v>
      </c>
      <c r="V5" s="87"/>
      <c r="W5" s="87">
        <f>MAX(W15:W25)</f>
        <v>90</v>
      </c>
      <c r="X5" s="87"/>
      <c r="Y5" s="87">
        <f>MAX(Y15:Y25)</f>
        <v>90</v>
      </c>
      <c r="Z5" s="87">
        <f>MAX(Z15:Z25)</f>
        <v>91</v>
      </c>
      <c r="AA5" s="87"/>
      <c r="AB5" s="87">
        <f>MAX(AB15:AB25)</f>
        <v>90.5</v>
      </c>
      <c r="AC5" s="87"/>
      <c r="AD5" s="87">
        <f>MAX(AD15:AD25)</f>
        <v>90</v>
      </c>
      <c r="AE5" s="87">
        <f>MAX(AE15:AE25)</f>
        <v>90</v>
      </c>
      <c r="AF5" s="87"/>
      <c r="AG5" s="87">
        <f>MAX(AG15:AG25)</f>
        <v>90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90</v>
      </c>
      <c r="AN5" s="87">
        <f>MAX(AN15:AN25)</f>
        <v>90</v>
      </c>
      <c r="AO5" s="87">
        <f>MAX(AO15:AO25)</f>
        <v>90</v>
      </c>
      <c r="AP5" s="87"/>
      <c r="AQ5" s="87">
        <f>MAX(AQ15:AQ25)</f>
        <v>90</v>
      </c>
      <c r="AR5" s="87"/>
      <c r="AS5" s="87"/>
      <c r="AT5" s="87">
        <f>MAX(AT15:AT25)</f>
        <v>90.05</v>
      </c>
      <c r="AU5" s="83"/>
      <c r="AV5" s="152"/>
      <c r="AY5" s="83"/>
      <c r="AZ5" s="83"/>
    </row>
    <row r="6" spans="1:53" s="94" customFormat="1" ht="13.8" hidden="1" x14ac:dyDescent="0.25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3.8" hidden="1" x14ac:dyDescent="0.25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3.8" hidden="1" x14ac:dyDescent="0.25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3.8" hidden="1" x14ac:dyDescent="0.25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3.8" hidden="1" x14ac:dyDescent="0.25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3.8" hidden="1" x14ac:dyDescent="0.25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3.8" hidden="1" x14ac:dyDescent="0.25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5">
      <c r="A13" s="201" t="s">
        <v>59</v>
      </c>
      <c r="B13" s="201" t="s">
        <v>170</v>
      </c>
      <c r="C13" s="201" t="s">
        <v>71</v>
      </c>
      <c r="D13" s="201" t="s">
        <v>25</v>
      </c>
      <c r="E13" s="201"/>
      <c r="F13" s="201"/>
      <c r="G13" s="201"/>
      <c r="H13" s="201"/>
      <c r="I13" s="201"/>
      <c r="J13" s="201"/>
      <c r="K13" s="204" t="s">
        <v>166</v>
      </c>
      <c r="L13" s="205"/>
      <c r="M13" s="205"/>
      <c r="N13" s="203"/>
      <c r="O13" s="201" t="s">
        <v>168</v>
      </c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 t="s">
        <v>169</v>
      </c>
      <c r="AK13" s="201"/>
      <c r="AL13" s="201"/>
      <c r="AM13" s="204" t="s">
        <v>162</v>
      </c>
      <c r="AN13" s="205"/>
      <c r="AO13" s="205"/>
      <c r="AP13" s="206"/>
      <c r="AQ13" s="206"/>
      <c r="AR13" s="207"/>
      <c r="AS13" s="156"/>
      <c r="AT13" s="201" t="s">
        <v>27</v>
      </c>
      <c r="AU13" s="201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5">
      <c r="A14" s="201"/>
      <c r="B14" s="201"/>
      <c r="C14" s="201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82" t="s">
        <v>155</v>
      </c>
      <c r="S14" s="182" t="s">
        <v>153</v>
      </c>
      <c r="T14" s="182" t="s">
        <v>10</v>
      </c>
      <c r="U14" s="182" t="s">
        <v>156</v>
      </c>
      <c r="V14" s="182" t="s">
        <v>117</v>
      </c>
      <c r="W14" s="182" t="s">
        <v>115</v>
      </c>
      <c r="X14" s="182" t="s">
        <v>112</v>
      </c>
      <c r="Y14" s="182" t="s">
        <v>53</v>
      </c>
      <c r="Z14" s="156" t="s">
        <v>157</v>
      </c>
      <c r="AA14" s="156" t="s">
        <v>118</v>
      </c>
      <c r="AB14" s="182" t="s">
        <v>116</v>
      </c>
      <c r="AC14" s="182" t="s">
        <v>113</v>
      </c>
      <c r="AD14" s="156" t="s">
        <v>14</v>
      </c>
      <c r="AE14" s="156" t="s">
        <v>92</v>
      </c>
      <c r="AF14" s="156" t="s">
        <v>119</v>
      </c>
      <c r="AG14" s="182" t="s">
        <v>120</v>
      </c>
      <c r="AH14" s="182" t="s">
        <v>114</v>
      </c>
      <c r="AI14" s="182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82" t="s">
        <v>21</v>
      </c>
      <c r="AR14" s="182" t="s">
        <v>22</v>
      </c>
      <c r="AS14" s="182" t="s">
        <v>64</v>
      </c>
      <c r="AT14" s="182" t="s">
        <v>23</v>
      </c>
      <c r="AU14" s="182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5">
      <c r="A15" s="154">
        <v>1</v>
      </c>
      <c r="B15" s="165" t="s">
        <v>173</v>
      </c>
      <c r="C15" s="171" t="s">
        <v>196</v>
      </c>
      <c r="D15" s="171" t="s">
        <v>34</v>
      </c>
      <c r="E15" s="179">
        <v>15371001</v>
      </c>
      <c r="F15" s="180" t="s">
        <v>204</v>
      </c>
      <c r="G15" s="183" t="s">
        <v>178</v>
      </c>
      <c r="H15" s="175">
        <v>154498000051</v>
      </c>
      <c r="I15" s="178" t="s">
        <v>37</v>
      </c>
      <c r="J15" s="173" t="s">
        <v>68</v>
      </c>
      <c r="K15" s="173">
        <v>30</v>
      </c>
      <c r="L15" s="173">
        <v>20</v>
      </c>
      <c r="M15" s="173">
        <v>10</v>
      </c>
      <c r="N15" s="173">
        <v>10</v>
      </c>
      <c r="O15" s="173">
        <v>90</v>
      </c>
      <c r="P15" s="173">
        <v>90</v>
      </c>
      <c r="Q15" s="96">
        <f t="shared" ref="Q15:Q25" si="1">SUM(O15:P15)</f>
        <v>180</v>
      </c>
      <c r="R15" s="187">
        <f t="shared" ref="R15:R25" si="2">IF(Q15&gt;0,AVERAGE(O15:P15))</f>
        <v>90</v>
      </c>
      <c r="S15" s="187">
        <f>(R15*K15)/100</f>
        <v>27</v>
      </c>
      <c r="T15" s="173">
        <v>90</v>
      </c>
      <c r="U15" s="173">
        <v>90</v>
      </c>
      <c r="V15" s="189">
        <f t="shared" ref="V15:V25" si="3">SUM(T15:U15)</f>
        <v>180</v>
      </c>
      <c r="W15" s="187">
        <f t="shared" ref="W15:W25" si="4">IF(V15&gt;0,AVERAGE(T15:U15))</f>
        <v>90</v>
      </c>
      <c r="X15" s="187">
        <f>(W15*L15)/100</f>
        <v>18</v>
      </c>
      <c r="Y15" s="173">
        <v>90</v>
      </c>
      <c r="Z15" s="197">
        <v>91</v>
      </c>
      <c r="AA15" s="96">
        <f t="shared" ref="AA15:AA25" si="5">SUM(Y15:Z15)</f>
        <v>181</v>
      </c>
      <c r="AB15" s="187">
        <f t="shared" ref="AB15:AB25" si="6">IF(AA15&gt;0,AVERAGE(Y15:Z15))</f>
        <v>90.5</v>
      </c>
      <c r="AC15" s="187">
        <f t="shared" ref="AC15:AC25" si="7">(AB15*M15)/100</f>
        <v>9.0500000000000007</v>
      </c>
      <c r="AD15" s="173">
        <v>90</v>
      </c>
      <c r="AE15" s="173">
        <v>90</v>
      </c>
      <c r="AF15" s="96">
        <f t="shared" ref="AF15:AF25" si="8">SUM(AD15:AE15)</f>
        <v>180</v>
      </c>
      <c r="AG15" s="187">
        <f t="shared" ref="AG15:AG25" si="9">IF(AF15&gt;0,AVERAGE(AD15:AE15))</f>
        <v>90</v>
      </c>
      <c r="AH15" s="187">
        <f t="shared" ref="AH15:AH25" si="10">(AG15*N15)/100</f>
        <v>9</v>
      </c>
      <c r="AI15" s="187">
        <f>S15+AC15+AH15+X15</f>
        <v>63.05</v>
      </c>
      <c r="AJ15" s="197" t="s">
        <v>15</v>
      </c>
      <c r="AK15" s="173" t="s">
        <v>16</v>
      </c>
      <c r="AL15" s="173" t="s">
        <v>17</v>
      </c>
      <c r="AM15" s="173">
        <v>90</v>
      </c>
      <c r="AN15" s="173">
        <v>90</v>
      </c>
      <c r="AO15" s="173">
        <v>90</v>
      </c>
      <c r="AP15" s="96">
        <f t="shared" ref="AP15:AP25" si="11">SUM(AM15:AO15)</f>
        <v>270</v>
      </c>
      <c r="AQ15" s="187">
        <f t="shared" ref="AQ15:AQ25" si="12">IF(AP15&gt;0,AVERAGE(AM15:AO15))</f>
        <v>90</v>
      </c>
      <c r="AR15" s="187">
        <f t="shared" ref="AR15:AR25" si="13">AQ15*0.3</f>
        <v>27</v>
      </c>
      <c r="AS15" s="187">
        <f>Q15+V15+AA15+AF15+AP15</f>
        <v>991</v>
      </c>
      <c r="AT15" s="187">
        <f t="shared" ref="AT15:AT25" si="14">IF(AS15&gt;0,(AI15+AR15))</f>
        <v>90.05</v>
      </c>
      <c r="AU15" s="181" t="str">
        <f t="shared" ref="AU15:AU25" si="15">IF(AT15=FALSE,FALSE,IF(AT15&lt;60,"NO SATISFACTORIO",IF(AT15&gt;=90,"SOBRESALIENTE","SATISFACTORIO")))</f>
        <v>SOBRESALIENTE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5">
      <c r="A16" s="154">
        <v>2</v>
      </c>
      <c r="B16" s="165"/>
      <c r="C16" s="171"/>
      <c r="D16" s="171"/>
      <c r="E16" s="179"/>
      <c r="F16" s="180"/>
      <c r="G16" s="174"/>
      <c r="H16" s="175"/>
      <c r="I16" s="173"/>
      <c r="J16" s="173"/>
      <c r="K16" s="173"/>
      <c r="L16" s="173"/>
      <c r="M16" s="173"/>
      <c r="N16" s="173"/>
      <c r="O16" s="173"/>
      <c r="P16" s="173"/>
      <c r="Q16" s="96">
        <f t="shared" si="1"/>
        <v>0</v>
      </c>
      <c r="R16" s="187" t="b">
        <f t="shared" si="2"/>
        <v>0</v>
      </c>
      <c r="S16" s="187">
        <f>(R16*K16)/100</f>
        <v>0</v>
      </c>
      <c r="T16" s="173"/>
      <c r="U16" s="173"/>
      <c r="V16" s="189">
        <f t="shared" si="3"/>
        <v>0</v>
      </c>
      <c r="W16" s="187" t="b">
        <f t="shared" si="4"/>
        <v>0</v>
      </c>
      <c r="X16" s="187">
        <f>(W16*L16)/100</f>
        <v>0</v>
      </c>
      <c r="Y16" s="173"/>
      <c r="Z16" s="197"/>
      <c r="AA16" s="96">
        <f t="shared" si="5"/>
        <v>0</v>
      </c>
      <c r="AB16" s="187" t="b">
        <f t="shared" si="6"/>
        <v>0</v>
      </c>
      <c r="AC16" s="187">
        <f t="shared" si="7"/>
        <v>0</v>
      </c>
      <c r="AD16" s="173"/>
      <c r="AE16" s="173"/>
      <c r="AF16" s="96">
        <f t="shared" si="8"/>
        <v>0</v>
      </c>
      <c r="AG16" s="187" t="b">
        <f t="shared" si="9"/>
        <v>0</v>
      </c>
      <c r="AH16" s="187">
        <f t="shared" si="10"/>
        <v>0</v>
      </c>
      <c r="AI16" s="187">
        <f>S16+AC16+AH16+X16</f>
        <v>0</v>
      </c>
      <c r="AJ16" s="199"/>
      <c r="AK16" s="173"/>
      <c r="AL16" s="171"/>
      <c r="AM16" s="173"/>
      <c r="AN16" s="173"/>
      <c r="AO16" s="173"/>
      <c r="AP16" s="96">
        <f t="shared" si="11"/>
        <v>0</v>
      </c>
      <c r="AQ16" s="187" t="b">
        <f t="shared" si="12"/>
        <v>0</v>
      </c>
      <c r="AR16" s="187">
        <f t="shared" si="13"/>
        <v>0</v>
      </c>
      <c r="AS16" s="187">
        <f t="shared" ref="AS16:AS25" si="16">Q16+V16+AA16+AF16+AP16</f>
        <v>0</v>
      </c>
      <c r="AT16" s="187" t="b">
        <f t="shared" si="14"/>
        <v>0</v>
      </c>
      <c r="AU16" s="181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5">
      <c r="A17" s="154">
        <v>3</v>
      </c>
      <c r="B17" s="165"/>
      <c r="C17" s="169"/>
      <c r="D17" s="171"/>
      <c r="E17" s="168"/>
      <c r="F17" s="177"/>
      <c r="G17" s="172"/>
      <c r="H17" s="170"/>
      <c r="I17" s="169"/>
      <c r="J17" s="169"/>
      <c r="K17" s="168"/>
      <c r="L17" s="168"/>
      <c r="M17" s="168"/>
      <c r="N17" s="168"/>
      <c r="O17" s="168"/>
      <c r="P17" s="168"/>
      <c r="Q17" s="96">
        <f t="shared" si="1"/>
        <v>0</v>
      </c>
      <c r="R17" s="187" t="b">
        <f t="shared" si="2"/>
        <v>0</v>
      </c>
      <c r="S17" s="187">
        <f t="shared" ref="S17:S25" si="17">(R17*K17)/100</f>
        <v>0</v>
      </c>
      <c r="T17" s="168"/>
      <c r="U17" s="168"/>
      <c r="V17" s="189">
        <f t="shared" si="3"/>
        <v>0</v>
      </c>
      <c r="W17" s="187" t="b">
        <f t="shared" si="4"/>
        <v>0</v>
      </c>
      <c r="X17" s="187">
        <f t="shared" ref="X17:X25" si="18">(W17*L17)/100</f>
        <v>0</v>
      </c>
      <c r="Y17" s="168"/>
      <c r="Z17" s="198"/>
      <c r="AA17" s="96">
        <f t="shared" si="5"/>
        <v>0</v>
      </c>
      <c r="AB17" s="187" t="b">
        <f t="shared" si="6"/>
        <v>0</v>
      </c>
      <c r="AC17" s="187">
        <f t="shared" si="7"/>
        <v>0</v>
      </c>
      <c r="AD17" s="168"/>
      <c r="AE17" s="168"/>
      <c r="AF17" s="96">
        <f t="shared" si="8"/>
        <v>0</v>
      </c>
      <c r="AG17" s="187" t="b">
        <f t="shared" si="9"/>
        <v>0</v>
      </c>
      <c r="AH17" s="187">
        <f t="shared" si="10"/>
        <v>0</v>
      </c>
      <c r="AI17" s="187">
        <f t="shared" ref="AI17:AI25" si="19">S17+AC17+AH17+X17</f>
        <v>0</v>
      </c>
      <c r="AJ17" s="198"/>
      <c r="AK17" s="168"/>
      <c r="AL17" s="168"/>
      <c r="AM17" s="168"/>
      <c r="AN17" s="168"/>
      <c r="AO17" s="168"/>
      <c r="AP17" s="96">
        <f t="shared" si="11"/>
        <v>0</v>
      </c>
      <c r="AQ17" s="187" t="b">
        <f t="shared" si="12"/>
        <v>0</v>
      </c>
      <c r="AR17" s="187">
        <f t="shared" si="13"/>
        <v>0</v>
      </c>
      <c r="AS17" s="187">
        <f t="shared" si="16"/>
        <v>0</v>
      </c>
      <c r="AT17" s="187" t="b">
        <f t="shared" si="14"/>
        <v>0</v>
      </c>
      <c r="AU17" s="181" t="b">
        <f t="shared" si="15"/>
        <v>0</v>
      </c>
      <c r="AW17" s="95"/>
      <c r="AX17" s="95"/>
      <c r="BA17" s="99" t="s">
        <v>18</v>
      </c>
    </row>
    <row r="18" spans="1:53" ht="15" customHeight="1" x14ac:dyDescent="0.25">
      <c r="A18" s="154">
        <v>4</v>
      </c>
      <c r="B18" s="165"/>
      <c r="C18" s="171"/>
      <c r="D18" s="171"/>
      <c r="E18" s="173"/>
      <c r="F18" s="177"/>
      <c r="G18" s="174"/>
      <c r="H18" s="175"/>
      <c r="I18" s="171"/>
      <c r="J18" s="173"/>
      <c r="K18" s="173"/>
      <c r="L18" s="173"/>
      <c r="M18" s="173"/>
      <c r="N18" s="173"/>
      <c r="O18" s="173"/>
      <c r="P18" s="173"/>
      <c r="Q18" s="96">
        <f t="shared" si="1"/>
        <v>0</v>
      </c>
      <c r="R18" s="187" t="b">
        <f t="shared" si="2"/>
        <v>0</v>
      </c>
      <c r="S18" s="187">
        <f t="shared" si="17"/>
        <v>0</v>
      </c>
      <c r="T18" s="173"/>
      <c r="U18" s="173"/>
      <c r="V18" s="189">
        <f t="shared" si="3"/>
        <v>0</v>
      </c>
      <c r="W18" s="187" t="b">
        <f t="shared" si="4"/>
        <v>0</v>
      </c>
      <c r="X18" s="187">
        <f t="shared" si="18"/>
        <v>0</v>
      </c>
      <c r="Y18" s="173"/>
      <c r="Z18" s="197"/>
      <c r="AA18" s="96">
        <f t="shared" si="5"/>
        <v>0</v>
      </c>
      <c r="AB18" s="187" t="b">
        <f t="shared" si="6"/>
        <v>0</v>
      </c>
      <c r="AC18" s="187">
        <f t="shared" si="7"/>
        <v>0</v>
      </c>
      <c r="AD18" s="173"/>
      <c r="AE18" s="173"/>
      <c r="AF18" s="96">
        <f t="shared" si="8"/>
        <v>0</v>
      </c>
      <c r="AG18" s="187" t="b">
        <f t="shared" si="9"/>
        <v>0</v>
      </c>
      <c r="AH18" s="187">
        <f t="shared" si="10"/>
        <v>0</v>
      </c>
      <c r="AI18" s="187">
        <f t="shared" si="19"/>
        <v>0</v>
      </c>
      <c r="AJ18" s="197"/>
      <c r="AK18" s="173"/>
      <c r="AL18" s="173"/>
      <c r="AM18" s="173"/>
      <c r="AN18" s="173"/>
      <c r="AO18" s="173"/>
      <c r="AP18" s="96">
        <f t="shared" si="11"/>
        <v>0</v>
      </c>
      <c r="AQ18" s="187" t="b">
        <f t="shared" si="12"/>
        <v>0</v>
      </c>
      <c r="AR18" s="187">
        <f t="shared" si="13"/>
        <v>0</v>
      </c>
      <c r="AS18" s="187">
        <f t="shared" si="16"/>
        <v>0</v>
      </c>
      <c r="AT18" s="187" t="b">
        <f t="shared" si="14"/>
        <v>0</v>
      </c>
      <c r="AU18" s="181" t="b">
        <f t="shared" si="15"/>
        <v>0</v>
      </c>
      <c r="AW18" s="95"/>
      <c r="AX18" s="95"/>
      <c r="BA18" s="99" t="s">
        <v>93</v>
      </c>
    </row>
    <row r="19" spans="1:53" ht="15" customHeight="1" x14ac:dyDescent="0.25">
      <c r="A19" s="154">
        <v>5</v>
      </c>
      <c r="B19" s="165"/>
      <c r="C19" s="171"/>
      <c r="D19" s="171"/>
      <c r="E19" s="173"/>
      <c r="F19" s="177"/>
      <c r="G19" s="174"/>
      <c r="H19" s="175"/>
      <c r="I19" s="171"/>
      <c r="J19" s="171"/>
      <c r="K19" s="173"/>
      <c r="L19" s="173"/>
      <c r="M19" s="173"/>
      <c r="N19" s="173"/>
      <c r="O19" s="173"/>
      <c r="P19" s="173"/>
      <c r="Q19" s="96">
        <f t="shared" si="1"/>
        <v>0</v>
      </c>
      <c r="R19" s="187" t="b">
        <f t="shared" si="2"/>
        <v>0</v>
      </c>
      <c r="S19" s="187">
        <f t="shared" si="17"/>
        <v>0</v>
      </c>
      <c r="T19" s="173"/>
      <c r="U19" s="173"/>
      <c r="V19" s="189">
        <f t="shared" si="3"/>
        <v>0</v>
      </c>
      <c r="W19" s="187" t="b">
        <f t="shared" si="4"/>
        <v>0</v>
      </c>
      <c r="X19" s="187">
        <f t="shared" si="18"/>
        <v>0</v>
      </c>
      <c r="Y19" s="173"/>
      <c r="Z19" s="197"/>
      <c r="AA19" s="96">
        <f t="shared" si="5"/>
        <v>0</v>
      </c>
      <c r="AB19" s="187" t="b">
        <f t="shared" si="6"/>
        <v>0</v>
      </c>
      <c r="AC19" s="187">
        <f t="shared" si="7"/>
        <v>0</v>
      </c>
      <c r="AD19" s="173"/>
      <c r="AE19" s="173"/>
      <c r="AF19" s="96">
        <f t="shared" si="8"/>
        <v>0</v>
      </c>
      <c r="AG19" s="187" t="b">
        <f t="shared" si="9"/>
        <v>0</v>
      </c>
      <c r="AH19" s="187">
        <f t="shared" si="10"/>
        <v>0</v>
      </c>
      <c r="AI19" s="187">
        <f t="shared" si="19"/>
        <v>0</v>
      </c>
      <c r="AJ19" s="197"/>
      <c r="AK19" s="173"/>
      <c r="AL19" s="173"/>
      <c r="AM19" s="173"/>
      <c r="AN19" s="173"/>
      <c r="AO19" s="173"/>
      <c r="AP19" s="96">
        <f t="shared" si="11"/>
        <v>0</v>
      </c>
      <c r="AQ19" s="187" t="b">
        <f t="shared" si="12"/>
        <v>0</v>
      </c>
      <c r="AR19" s="187">
        <f t="shared" si="13"/>
        <v>0</v>
      </c>
      <c r="AS19" s="187">
        <f t="shared" si="16"/>
        <v>0</v>
      </c>
      <c r="AT19" s="187" t="b">
        <f t="shared" si="14"/>
        <v>0</v>
      </c>
      <c r="AU19" s="181" t="b">
        <f t="shared" si="15"/>
        <v>0</v>
      </c>
      <c r="AW19" s="95"/>
      <c r="AX19" s="95"/>
      <c r="BA19" s="99" t="s">
        <v>19</v>
      </c>
    </row>
    <row r="20" spans="1:53" ht="15" customHeight="1" x14ac:dyDescent="0.25">
      <c r="A20" s="154">
        <v>6</v>
      </c>
      <c r="B20" s="165"/>
      <c r="C20" s="171"/>
      <c r="D20" s="171"/>
      <c r="E20" s="173"/>
      <c r="F20" s="174"/>
      <c r="G20" s="174"/>
      <c r="H20" s="175"/>
      <c r="I20" s="171"/>
      <c r="J20" s="171"/>
      <c r="K20" s="173"/>
      <c r="L20" s="173"/>
      <c r="M20" s="173"/>
      <c r="N20" s="173"/>
      <c r="O20" s="173"/>
      <c r="P20" s="173"/>
      <c r="Q20" s="96">
        <f t="shared" si="1"/>
        <v>0</v>
      </c>
      <c r="R20" s="187" t="b">
        <f t="shared" si="2"/>
        <v>0</v>
      </c>
      <c r="S20" s="187">
        <f t="shared" si="17"/>
        <v>0</v>
      </c>
      <c r="T20" s="173"/>
      <c r="U20" s="173"/>
      <c r="V20" s="189">
        <f t="shared" si="3"/>
        <v>0</v>
      </c>
      <c r="W20" s="187" t="b">
        <f t="shared" si="4"/>
        <v>0</v>
      </c>
      <c r="X20" s="187">
        <f t="shared" si="18"/>
        <v>0</v>
      </c>
      <c r="Y20" s="173"/>
      <c r="Z20" s="197"/>
      <c r="AA20" s="96">
        <f t="shared" si="5"/>
        <v>0</v>
      </c>
      <c r="AB20" s="187" t="b">
        <f t="shared" si="6"/>
        <v>0</v>
      </c>
      <c r="AC20" s="187">
        <f t="shared" si="7"/>
        <v>0</v>
      </c>
      <c r="AD20" s="173"/>
      <c r="AE20" s="173"/>
      <c r="AF20" s="96">
        <f t="shared" si="8"/>
        <v>0</v>
      </c>
      <c r="AG20" s="187" t="b">
        <f t="shared" si="9"/>
        <v>0</v>
      </c>
      <c r="AH20" s="187">
        <f t="shared" si="10"/>
        <v>0</v>
      </c>
      <c r="AI20" s="187">
        <f t="shared" si="19"/>
        <v>0</v>
      </c>
      <c r="AJ20" s="197"/>
      <c r="AK20" s="173"/>
      <c r="AL20" s="173"/>
      <c r="AM20" s="173"/>
      <c r="AN20" s="173"/>
      <c r="AO20" s="173"/>
      <c r="AP20" s="96">
        <f t="shared" si="11"/>
        <v>0</v>
      </c>
      <c r="AQ20" s="187" t="b">
        <f t="shared" si="12"/>
        <v>0</v>
      </c>
      <c r="AR20" s="187">
        <f t="shared" si="13"/>
        <v>0</v>
      </c>
      <c r="AS20" s="187">
        <f t="shared" si="16"/>
        <v>0</v>
      </c>
      <c r="AT20" s="187" t="b">
        <f t="shared" si="14"/>
        <v>0</v>
      </c>
      <c r="AU20" s="181" t="b">
        <f t="shared" si="15"/>
        <v>0</v>
      </c>
      <c r="AW20" s="95"/>
      <c r="AX20" s="95"/>
      <c r="BA20" s="99" t="s">
        <v>20</v>
      </c>
    </row>
    <row r="21" spans="1:53" ht="15" customHeight="1" x14ac:dyDescent="0.25">
      <c r="A21" s="154">
        <v>7</v>
      </c>
      <c r="B21" s="165"/>
      <c r="C21" s="171"/>
      <c r="D21" s="171"/>
      <c r="E21" s="173"/>
      <c r="F21" s="177"/>
      <c r="G21" s="174"/>
      <c r="H21" s="175"/>
      <c r="I21" s="171"/>
      <c r="J21" s="171"/>
      <c r="K21" s="173"/>
      <c r="L21" s="173"/>
      <c r="M21" s="173"/>
      <c r="N21" s="173"/>
      <c r="O21" s="173"/>
      <c r="P21" s="173"/>
      <c r="Q21" s="96">
        <f t="shared" si="1"/>
        <v>0</v>
      </c>
      <c r="R21" s="187" t="b">
        <f t="shared" si="2"/>
        <v>0</v>
      </c>
      <c r="S21" s="187">
        <f t="shared" si="17"/>
        <v>0</v>
      </c>
      <c r="T21" s="173"/>
      <c r="U21" s="173"/>
      <c r="V21" s="189">
        <f t="shared" si="3"/>
        <v>0</v>
      </c>
      <c r="W21" s="187" t="b">
        <f t="shared" si="4"/>
        <v>0</v>
      </c>
      <c r="X21" s="187">
        <f t="shared" si="18"/>
        <v>0</v>
      </c>
      <c r="Y21" s="173"/>
      <c r="Z21" s="197"/>
      <c r="AA21" s="96">
        <f t="shared" si="5"/>
        <v>0</v>
      </c>
      <c r="AB21" s="187" t="b">
        <f t="shared" si="6"/>
        <v>0</v>
      </c>
      <c r="AC21" s="187">
        <f t="shared" si="7"/>
        <v>0</v>
      </c>
      <c r="AD21" s="173"/>
      <c r="AE21" s="173"/>
      <c r="AF21" s="96">
        <f t="shared" si="8"/>
        <v>0</v>
      </c>
      <c r="AG21" s="187" t="b">
        <f t="shared" si="9"/>
        <v>0</v>
      </c>
      <c r="AH21" s="187">
        <f t="shared" si="10"/>
        <v>0</v>
      </c>
      <c r="AI21" s="187">
        <f t="shared" si="19"/>
        <v>0</v>
      </c>
      <c r="AJ21" s="197"/>
      <c r="AK21" s="173"/>
      <c r="AL21" s="173"/>
      <c r="AM21" s="173"/>
      <c r="AN21" s="173"/>
      <c r="AO21" s="173"/>
      <c r="AP21" s="96">
        <f t="shared" si="11"/>
        <v>0</v>
      </c>
      <c r="AQ21" s="187" t="b">
        <f t="shared" si="12"/>
        <v>0</v>
      </c>
      <c r="AR21" s="187">
        <f t="shared" si="13"/>
        <v>0</v>
      </c>
      <c r="AS21" s="187">
        <f t="shared" si="16"/>
        <v>0</v>
      </c>
      <c r="AT21" s="187" t="b">
        <f t="shared" si="14"/>
        <v>0</v>
      </c>
      <c r="AU21" s="181" t="b">
        <f t="shared" si="15"/>
        <v>0</v>
      </c>
      <c r="AW21" s="95"/>
      <c r="AX21" s="95"/>
    </row>
    <row r="22" spans="1:53" ht="15" customHeight="1" x14ac:dyDescent="0.25">
      <c r="A22" s="154">
        <v>8</v>
      </c>
      <c r="B22" s="165"/>
      <c r="C22" s="171"/>
      <c r="D22" s="171"/>
      <c r="E22" s="173"/>
      <c r="F22" s="176"/>
      <c r="G22" s="174"/>
      <c r="H22" s="175"/>
      <c r="I22" s="171"/>
      <c r="J22" s="171"/>
      <c r="K22" s="173"/>
      <c r="L22" s="173"/>
      <c r="M22" s="173"/>
      <c r="N22" s="173"/>
      <c r="O22" s="173"/>
      <c r="P22" s="173"/>
      <c r="Q22" s="96">
        <f t="shared" si="1"/>
        <v>0</v>
      </c>
      <c r="R22" s="187" t="b">
        <f t="shared" si="2"/>
        <v>0</v>
      </c>
      <c r="S22" s="187">
        <f t="shared" si="17"/>
        <v>0</v>
      </c>
      <c r="T22" s="173"/>
      <c r="U22" s="173"/>
      <c r="V22" s="189">
        <f t="shared" si="3"/>
        <v>0</v>
      </c>
      <c r="W22" s="187" t="b">
        <f t="shared" si="4"/>
        <v>0</v>
      </c>
      <c r="X22" s="187">
        <f t="shared" si="18"/>
        <v>0</v>
      </c>
      <c r="Y22" s="173"/>
      <c r="Z22" s="197"/>
      <c r="AA22" s="96">
        <f t="shared" si="5"/>
        <v>0</v>
      </c>
      <c r="AB22" s="187" t="b">
        <f t="shared" si="6"/>
        <v>0</v>
      </c>
      <c r="AC22" s="187">
        <f t="shared" si="7"/>
        <v>0</v>
      </c>
      <c r="AD22" s="173"/>
      <c r="AE22" s="173"/>
      <c r="AF22" s="96">
        <f t="shared" si="8"/>
        <v>0</v>
      </c>
      <c r="AG22" s="187" t="b">
        <f t="shared" si="9"/>
        <v>0</v>
      </c>
      <c r="AH22" s="187">
        <f t="shared" si="10"/>
        <v>0</v>
      </c>
      <c r="AI22" s="187">
        <f t="shared" si="19"/>
        <v>0</v>
      </c>
      <c r="AJ22" s="199"/>
      <c r="AK22" s="171"/>
      <c r="AL22" s="171"/>
      <c r="AM22" s="173"/>
      <c r="AN22" s="173"/>
      <c r="AO22" s="173"/>
      <c r="AP22" s="96">
        <f t="shared" si="11"/>
        <v>0</v>
      </c>
      <c r="AQ22" s="187" t="b">
        <f t="shared" si="12"/>
        <v>0</v>
      </c>
      <c r="AR22" s="187">
        <f t="shared" si="13"/>
        <v>0</v>
      </c>
      <c r="AS22" s="187">
        <f t="shared" si="16"/>
        <v>0</v>
      </c>
      <c r="AT22" s="187" t="b">
        <f t="shared" si="14"/>
        <v>0</v>
      </c>
      <c r="AU22" s="181" t="b">
        <f t="shared" si="15"/>
        <v>0</v>
      </c>
      <c r="AW22" s="95"/>
      <c r="AX22" s="95"/>
    </row>
    <row r="23" spans="1:53" ht="15" customHeight="1" x14ac:dyDescent="0.25">
      <c r="A23" s="154">
        <v>9</v>
      </c>
      <c r="B23" s="165"/>
      <c r="C23" s="173"/>
      <c r="D23" s="171"/>
      <c r="E23" s="173"/>
      <c r="F23" s="176"/>
      <c r="G23" s="176"/>
      <c r="H23" s="175"/>
      <c r="I23" s="173"/>
      <c r="J23" s="173"/>
      <c r="K23" s="173"/>
      <c r="L23" s="173"/>
      <c r="M23" s="173"/>
      <c r="N23" s="173"/>
      <c r="O23" s="173"/>
      <c r="P23" s="173"/>
      <c r="Q23" s="96">
        <f t="shared" si="1"/>
        <v>0</v>
      </c>
      <c r="R23" s="187" t="b">
        <f t="shared" si="2"/>
        <v>0</v>
      </c>
      <c r="S23" s="187">
        <f t="shared" si="17"/>
        <v>0</v>
      </c>
      <c r="T23" s="173"/>
      <c r="U23" s="173"/>
      <c r="V23" s="189">
        <f t="shared" si="3"/>
        <v>0</v>
      </c>
      <c r="W23" s="187" t="b">
        <f t="shared" si="4"/>
        <v>0</v>
      </c>
      <c r="X23" s="187">
        <f t="shared" si="18"/>
        <v>0</v>
      </c>
      <c r="Y23" s="173"/>
      <c r="Z23" s="197"/>
      <c r="AA23" s="96">
        <f t="shared" si="5"/>
        <v>0</v>
      </c>
      <c r="AB23" s="187" t="b">
        <f t="shared" si="6"/>
        <v>0</v>
      </c>
      <c r="AC23" s="187">
        <f t="shared" si="7"/>
        <v>0</v>
      </c>
      <c r="AD23" s="173"/>
      <c r="AE23" s="173"/>
      <c r="AF23" s="96">
        <f t="shared" si="8"/>
        <v>0</v>
      </c>
      <c r="AG23" s="187" t="b">
        <f t="shared" si="9"/>
        <v>0</v>
      </c>
      <c r="AH23" s="187">
        <f t="shared" si="10"/>
        <v>0</v>
      </c>
      <c r="AI23" s="187">
        <f t="shared" si="19"/>
        <v>0</v>
      </c>
      <c r="AJ23" s="197"/>
      <c r="AK23" s="173"/>
      <c r="AL23" s="173"/>
      <c r="AM23" s="173"/>
      <c r="AN23" s="173"/>
      <c r="AO23" s="173"/>
      <c r="AP23" s="96">
        <f t="shared" si="11"/>
        <v>0</v>
      </c>
      <c r="AQ23" s="187" t="b">
        <f t="shared" si="12"/>
        <v>0</v>
      </c>
      <c r="AR23" s="187">
        <f t="shared" si="13"/>
        <v>0</v>
      </c>
      <c r="AS23" s="187">
        <f t="shared" si="16"/>
        <v>0</v>
      </c>
      <c r="AT23" s="187" t="b">
        <f t="shared" si="14"/>
        <v>0</v>
      </c>
      <c r="AU23" s="181" t="b">
        <f t="shared" si="15"/>
        <v>0</v>
      </c>
      <c r="AW23" s="95"/>
      <c r="AX23" s="95"/>
    </row>
    <row r="24" spans="1:53" ht="15" customHeight="1" x14ac:dyDescent="0.25">
      <c r="A24" s="154">
        <v>10</v>
      </c>
      <c r="B24" s="165"/>
      <c r="C24" s="173"/>
      <c r="D24" s="171"/>
      <c r="E24" s="173"/>
      <c r="F24" s="177"/>
      <c r="G24" s="174"/>
      <c r="H24" s="175"/>
      <c r="I24" s="173"/>
      <c r="J24" s="173"/>
      <c r="K24" s="173"/>
      <c r="L24" s="173"/>
      <c r="M24" s="173"/>
      <c r="N24" s="173"/>
      <c r="O24" s="173"/>
      <c r="P24" s="173"/>
      <c r="Q24" s="96">
        <f t="shared" si="1"/>
        <v>0</v>
      </c>
      <c r="R24" s="187" t="b">
        <f t="shared" si="2"/>
        <v>0</v>
      </c>
      <c r="S24" s="187">
        <f t="shared" si="17"/>
        <v>0</v>
      </c>
      <c r="T24" s="173"/>
      <c r="U24" s="173"/>
      <c r="V24" s="189">
        <f t="shared" si="3"/>
        <v>0</v>
      </c>
      <c r="W24" s="187" t="b">
        <f t="shared" si="4"/>
        <v>0</v>
      </c>
      <c r="X24" s="187">
        <f t="shared" si="18"/>
        <v>0</v>
      </c>
      <c r="Y24" s="173"/>
      <c r="Z24" s="197"/>
      <c r="AA24" s="96">
        <f t="shared" si="5"/>
        <v>0</v>
      </c>
      <c r="AB24" s="187" t="b">
        <f t="shared" si="6"/>
        <v>0</v>
      </c>
      <c r="AC24" s="187">
        <f t="shared" si="7"/>
        <v>0</v>
      </c>
      <c r="AD24" s="173"/>
      <c r="AE24" s="173"/>
      <c r="AF24" s="96">
        <f t="shared" si="8"/>
        <v>0</v>
      </c>
      <c r="AG24" s="187" t="b">
        <f t="shared" si="9"/>
        <v>0</v>
      </c>
      <c r="AH24" s="187">
        <f t="shared" si="10"/>
        <v>0</v>
      </c>
      <c r="AI24" s="187">
        <f t="shared" si="19"/>
        <v>0</v>
      </c>
      <c r="AJ24" s="197"/>
      <c r="AK24" s="173"/>
      <c r="AL24" s="173"/>
      <c r="AM24" s="173"/>
      <c r="AN24" s="173"/>
      <c r="AO24" s="173"/>
      <c r="AP24" s="96">
        <f t="shared" si="11"/>
        <v>0</v>
      </c>
      <c r="AQ24" s="187" t="b">
        <f t="shared" si="12"/>
        <v>0</v>
      </c>
      <c r="AR24" s="187">
        <f t="shared" si="13"/>
        <v>0</v>
      </c>
      <c r="AS24" s="187">
        <f t="shared" si="16"/>
        <v>0</v>
      </c>
      <c r="AT24" s="187" t="b">
        <f t="shared" si="14"/>
        <v>0</v>
      </c>
      <c r="AU24" s="181" t="b">
        <f t="shared" si="15"/>
        <v>0</v>
      </c>
      <c r="AW24" s="95"/>
      <c r="AX24" s="95"/>
    </row>
    <row r="25" spans="1:53" ht="15" customHeight="1" x14ac:dyDescent="0.25">
      <c r="A25" s="154">
        <v>11</v>
      </c>
      <c r="B25" s="165"/>
      <c r="C25" s="168"/>
      <c r="D25" s="171"/>
      <c r="E25" s="173"/>
      <c r="F25" s="166"/>
      <c r="G25" s="176"/>
      <c r="H25" s="175"/>
      <c r="I25" s="173"/>
      <c r="J25" s="173"/>
      <c r="K25" s="173"/>
      <c r="L25" s="173"/>
      <c r="M25" s="173"/>
      <c r="N25" s="173"/>
      <c r="O25" s="168"/>
      <c r="P25" s="173"/>
      <c r="Q25" s="96">
        <f t="shared" si="1"/>
        <v>0</v>
      </c>
      <c r="R25" s="187" t="b">
        <f t="shared" si="2"/>
        <v>0</v>
      </c>
      <c r="S25" s="187">
        <f t="shared" si="17"/>
        <v>0</v>
      </c>
      <c r="T25" s="173"/>
      <c r="U25" s="173"/>
      <c r="V25" s="189">
        <f t="shared" si="3"/>
        <v>0</v>
      </c>
      <c r="W25" s="187" t="b">
        <f t="shared" si="4"/>
        <v>0</v>
      </c>
      <c r="X25" s="187">
        <f t="shared" si="18"/>
        <v>0</v>
      </c>
      <c r="Y25" s="168"/>
      <c r="Z25" s="197"/>
      <c r="AA25" s="96">
        <f t="shared" si="5"/>
        <v>0</v>
      </c>
      <c r="AB25" s="187" t="b">
        <f t="shared" si="6"/>
        <v>0</v>
      </c>
      <c r="AC25" s="187">
        <f t="shared" si="7"/>
        <v>0</v>
      </c>
      <c r="AD25" s="173"/>
      <c r="AE25" s="173"/>
      <c r="AF25" s="96">
        <f t="shared" si="8"/>
        <v>0</v>
      </c>
      <c r="AG25" s="187" t="b">
        <f t="shared" si="9"/>
        <v>0</v>
      </c>
      <c r="AH25" s="187">
        <f t="shared" si="10"/>
        <v>0</v>
      </c>
      <c r="AI25" s="187">
        <f t="shared" si="19"/>
        <v>0</v>
      </c>
      <c r="AJ25" s="197"/>
      <c r="AK25" s="173"/>
      <c r="AL25" s="173"/>
      <c r="AM25" s="173"/>
      <c r="AN25" s="173"/>
      <c r="AO25" s="173"/>
      <c r="AP25" s="96">
        <f t="shared" si="11"/>
        <v>0</v>
      </c>
      <c r="AQ25" s="187" t="b">
        <f t="shared" si="12"/>
        <v>0</v>
      </c>
      <c r="AR25" s="187">
        <f t="shared" si="13"/>
        <v>0</v>
      </c>
      <c r="AS25" s="187">
        <f t="shared" si="16"/>
        <v>0</v>
      </c>
      <c r="AT25" s="187" t="b">
        <f t="shared" si="14"/>
        <v>0</v>
      </c>
      <c r="AU25" s="181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76" zoomScaleNormal="90" zoomScaleSheetLayoutView="100" workbookViewId="0">
      <selection activeCell="K87" sqref="K87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44140625" style="5" hidden="1"/>
  </cols>
  <sheetData>
    <row r="1" spans="1:14" x14ac:dyDescent="0.25">
      <c r="A1" s="2"/>
      <c r="B1" s="3"/>
      <c r="C1" s="240"/>
      <c r="D1" s="240"/>
      <c r="E1" s="249" t="s">
        <v>29</v>
      </c>
      <c r="F1" s="249"/>
      <c r="G1" s="249"/>
      <c r="H1" s="249"/>
      <c r="I1" s="249"/>
      <c r="J1" s="249"/>
      <c r="K1" s="249"/>
      <c r="L1" s="249"/>
      <c r="M1" s="3"/>
      <c r="N1" s="4"/>
    </row>
    <row r="2" spans="1:14" s="10" customFormat="1" ht="13.5" customHeight="1" x14ac:dyDescent="0.25">
      <c r="A2" s="6"/>
      <c r="B2" s="7"/>
      <c r="C2" s="241"/>
      <c r="D2" s="241"/>
      <c r="E2" s="244" t="s">
        <v>58</v>
      </c>
      <c r="F2" s="244"/>
      <c r="G2" s="244"/>
      <c r="H2" s="244"/>
      <c r="I2" s="244"/>
      <c r="J2" s="244"/>
      <c r="K2" s="244"/>
      <c r="L2" s="244"/>
      <c r="M2" s="8"/>
      <c r="N2" s="9"/>
    </row>
    <row r="3" spans="1:14" s="10" customFormat="1" ht="13.5" customHeight="1" x14ac:dyDescent="0.25">
      <c r="A3" s="6"/>
      <c r="B3" s="7"/>
      <c r="C3" s="241"/>
      <c r="D3" s="241"/>
      <c r="E3" s="244" t="s">
        <v>174</v>
      </c>
      <c r="F3" s="244"/>
      <c r="G3" s="244"/>
      <c r="H3" s="244"/>
      <c r="I3" s="244"/>
      <c r="J3" s="244"/>
      <c r="K3" s="244"/>
      <c r="L3" s="244"/>
      <c r="M3" s="8"/>
      <c r="N3" s="9"/>
    </row>
    <row r="4" spans="1:14" s="10" customFormat="1" ht="13.5" customHeight="1" x14ac:dyDescent="0.25">
      <c r="A4" s="6"/>
      <c r="B4" s="7"/>
      <c r="C4" s="241"/>
      <c r="D4" s="241"/>
      <c r="E4" s="244" t="s">
        <v>61</v>
      </c>
      <c r="F4" s="244"/>
      <c r="G4" s="244"/>
      <c r="H4" s="244"/>
      <c r="I4" s="244"/>
      <c r="J4" s="244"/>
      <c r="K4" s="244"/>
      <c r="L4" s="244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44" t="s">
        <v>75</v>
      </c>
      <c r="D9" s="244"/>
      <c r="E9" s="244"/>
      <c r="F9" s="244"/>
      <c r="G9" s="244"/>
      <c r="H9" s="244"/>
      <c r="I9" s="244"/>
      <c r="J9" s="244"/>
      <c r="K9" s="244"/>
      <c r="L9" s="244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208" t="s">
        <v>135</v>
      </c>
      <c r="D11" s="209"/>
      <c r="E11" s="209"/>
      <c r="F11" s="209"/>
      <c r="G11" s="209"/>
      <c r="H11" s="210"/>
      <c r="I11" s="23"/>
      <c r="J11" s="208" t="s">
        <v>72</v>
      </c>
      <c r="K11" s="209"/>
      <c r="L11" s="210"/>
      <c r="M11" s="24"/>
      <c r="N11" s="15"/>
    </row>
    <row r="12" spans="1:14" s="10" customFormat="1" ht="12.75" customHeight="1" x14ac:dyDescent="0.25">
      <c r="A12" s="15"/>
      <c r="B12" s="22"/>
      <c r="C12" s="242" t="s">
        <v>3</v>
      </c>
      <c r="D12" s="243"/>
      <c r="E12" s="243"/>
      <c r="F12" s="243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229" t="s">
        <v>41</v>
      </c>
      <c r="D13" s="266"/>
      <c r="E13" s="266"/>
      <c r="F13" s="266"/>
      <c r="G13" s="59">
        <f>Docentes!$J$1</f>
        <v>1</v>
      </c>
      <c r="H13" s="60">
        <f t="shared" ref="H13:H24" si="0">(G13*100)/$G$25</f>
        <v>6.25</v>
      </c>
      <c r="I13" s="27"/>
      <c r="J13" s="138" t="s">
        <v>36</v>
      </c>
      <c r="K13" s="59">
        <f>COUNTIF(Docentes!$I$15:$I$40,"Rural")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211" t="s">
        <v>40</v>
      </c>
      <c r="D14" s="212"/>
      <c r="E14" s="212"/>
      <c r="F14" s="212"/>
      <c r="G14" s="61">
        <f>Docentes!$J$2</f>
        <v>1</v>
      </c>
      <c r="H14" s="62">
        <f t="shared" si="0"/>
        <v>6.25</v>
      </c>
      <c r="I14" s="27"/>
      <c r="J14" s="139" t="s">
        <v>37</v>
      </c>
      <c r="K14" s="63">
        <f>COUNTIF(Docentes!$I$15:$I$40,"Urbana")</f>
        <v>22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211" t="s">
        <v>141</v>
      </c>
      <c r="D15" s="212"/>
      <c r="E15" s="212"/>
      <c r="F15" s="212"/>
      <c r="G15" s="61">
        <f>Docentes!$J$3</f>
        <v>1</v>
      </c>
      <c r="H15" s="62">
        <f t="shared" si="0"/>
        <v>6.25</v>
      </c>
      <c r="I15" s="27"/>
      <c r="J15" s="137" t="s">
        <v>60</v>
      </c>
      <c r="K15" s="25">
        <f>SUM(K13:K14)</f>
        <v>22</v>
      </c>
      <c r="L15" s="162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211" t="s">
        <v>42</v>
      </c>
      <c r="D16" s="212"/>
      <c r="E16" s="212"/>
      <c r="F16" s="212"/>
      <c r="G16" s="61">
        <f>Docentes!$J$4</f>
        <v>1</v>
      </c>
      <c r="H16" s="62">
        <f t="shared" si="0"/>
        <v>6.25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211" t="s">
        <v>43</v>
      </c>
      <c r="D17" s="212"/>
      <c r="E17" s="212"/>
      <c r="F17" s="212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211" t="s">
        <v>44</v>
      </c>
      <c r="D18" s="212"/>
      <c r="E18" s="212"/>
      <c r="F18" s="212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211" t="s">
        <v>103</v>
      </c>
      <c r="D19" s="212"/>
      <c r="E19" s="212"/>
      <c r="F19" s="212"/>
      <c r="G19" s="61">
        <f>Docentes!$J$7</f>
        <v>3</v>
      </c>
      <c r="H19" s="62">
        <f t="shared" si="0"/>
        <v>18.75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211" t="s">
        <v>145</v>
      </c>
      <c r="D20" s="212"/>
      <c r="E20" s="212"/>
      <c r="F20" s="212"/>
      <c r="G20" s="61">
        <f>Docentes!$J$8</f>
        <v>4</v>
      </c>
      <c r="H20" s="62">
        <f t="shared" si="0"/>
        <v>25</v>
      </c>
      <c r="I20" s="27"/>
      <c r="J20" s="208" t="s">
        <v>73</v>
      </c>
      <c r="K20" s="209"/>
      <c r="L20" s="210"/>
      <c r="M20" s="24"/>
      <c r="N20" s="15"/>
    </row>
    <row r="21" spans="1:14" s="10" customFormat="1" ht="12.75" customHeight="1" x14ac:dyDescent="0.25">
      <c r="A21" s="15"/>
      <c r="B21" s="22"/>
      <c r="C21" s="211" t="s">
        <v>39</v>
      </c>
      <c r="D21" s="212"/>
      <c r="E21" s="212"/>
      <c r="F21" s="212"/>
      <c r="G21" s="61">
        <f>Docentes!$J$9</f>
        <v>4</v>
      </c>
      <c r="H21" s="62">
        <f t="shared" si="0"/>
        <v>25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211" t="s">
        <v>45</v>
      </c>
      <c r="D22" s="212"/>
      <c r="E22" s="212"/>
      <c r="F22" s="212"/>
      <c r="G22" s="61">
        <f>Docentes!$J$10</f>
        <v>1</v>
      </c>
      <c r="H22" s="62">
        <f t="shared" si="0"/>
        <v>6.25</v>
      </c>
      <c r="I22" s="27"/>
      <c r="J22" s="148" t="s">
        <v>48</v>
      </c>
      <c r="K22" s="59">
        <f>COUNTIF(Docentes!$K$15:$K$40,"Preescolar")</f>
        <v>2</v>
      </c>
      <c r="L22" s="60">
        <f>(K22*100)/K25</f>
        <v>9.0909090909090917</v>
      </c>
      <c r="M22" s="24"/>
      <c r="N22" s="15"/>
    </row>
    <row r="23" spans="1:14" s="10" customFormat="1" ht="12.75" customHeight="1" x14ac:dyDescent="0.25">
      <c r="A23" s="15"/>
      <c r="B23" s="22"/>
      <c r="C23" s="211" t="s">
        <v>46</v>
      </c>
      <c r="D23" s="212"/>
      <c r="E23" s="212"/>
      <c r="F23" s="212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COUNTIF(Docentes!$K$15:$K$40,"Básica primaria")</f>
        <v>4</v>
      </c>
      <c r="L23" s="62">
        <f>(K23*100)/K25</f>
        <v>18.181818181818183</v>
      </c>
      <c r="M23" s="24"/>
      <c r="N23" s="15"/>
    </row>
    <row r="24" spans="1:14" s="10" customFormat="1" ht="12.75" customHeight="1" x14ac:dyDescent="0.25">
      <c r="A24" s="15"/>
      <c r="B24" s="22"/>
      <c r="C24" s="216" t="s">
        <v>146</v>
      </c>
      <c r="D24" s="217"/>
      <c r="E24" s="217"/>
      <c r="F24" s="217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COUNTIF(Docentes!$K$15:$K$40,"Básica secundaria y media")</f>
        <v>16</v>
      </c>
      <c r="L24" s="64">
        <f>(K24*100)/K25</f>
        <v>72.727272727272734</v>
      </c>
      <c r="M24" s="24"/>
      <c r="N24" s="15"/>
    </row>
    <row r="25" spans="1:14" s="10" customFormat="1" ht="12.75" customHeight="1" x14ac:dyDescent="0.25">
      <c r="A25" s="15"/>
      <c r="B25" s="22"/>
      <c r="C25" s="242" t="s">
        <v>60</v>
      </c>
      <c r="D25" s="243"/>
      <c r="E25" s="243"/>
      <c r="F25" s="243"/>
      <c r="G25" s="25">
        <f>SUM(G13:G24)</f>
        <v>16</v>
      </c>
      <c r="H25" s="162">
        <f>SUM(H13:H24)</f>
        <v>100</v>
      </c>
      <c r="I25" s="23"/>
      <c r="J25" s="136" t="s">
        <v>60</v>
      </c>
      <c r="K25" s="25">
        <f>SUM(K22:K24)</f>
        <v>22</v>
      </c>
      <c r="L25" s="162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44" t="s">
        <v>74</v>
      </c>
      <c r="D28" s="244"/>
      <c r="E28" s="244"/>
      <c r="F28" s="244"/>
      <c r="G28" s="244"/>
      <c r="H28" s="244"/>
      <c r="I28" s="244"/>
      <c r="J28" s="244"/>
      <c r="K28" s="244"/>
      <c r="L28" s="244"/>
      <c r="M28" s="20"/>
      <c r="N28" s="15"/>
    </row>
    <row r="29" spans="1:14" s="10" customFormat="1" ht="15" customHeight="1" x14ac:dyDescent="0.25">
      <c r="A29" s="15"/>
      <c r="B29" s="19"/>
      <c r="C29" s="245" t="s">
        <v>67</v>
      </c>
      <c r="D29" s="245"/>
      <c r="E29" s="245"/>
      <c r="F29" s="245"/>
      <c r="G29" s="245"/>
      <c r="H29" s="245"/>
      <c r="I29" s="245"/>
      <c r="J29" s="245"/>
      <c r="K29" s="245"/>
      <c r="L29" s="245"/>
      <c r="M29" s="20"/>
      <c r="N29" s="15"/>
    </row>
    <row r="30" spans="1:14" s="10" customFormat="1" ht="15" customHeight="1" x14ac:dyDescent="0.25">
      <c r="A30" s="15"/>
      <c r="B30" s="19"/>
      <c r="C30" s="245" t="s">
        <v>147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46" t="s">
        <v>57</v>
      </c>
      <c r="D32" s="246"/>
      <c r="E32" s="247"/>
      <c r="F32" s="247"/>
      <c r="G32" s="24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7.100000000000001" customHeight="1" x14ac:dyDescent="0.25">
      <c r="A33" s="33"/>
      <c r="B33" s="37"/>
      <c r="C33" s="224" t="s">
        <v>148</v>
      </c>
      <c r="D33" s="227" t="s">
        <v>9</v>
      </c>
      <c r="E33" s="228"/>
      <c r="F33" s="228"/>
      <c r="G33" s="229"/>
      <c r="H33" s="40">
        <f>Docentes!$O$1</f>
        <v>22</v>
      </c>
      <c r="I33" s="41">
        <f>Docentes!$O$4</f>
        <v>89</v>
      </c>
      <c r="J33" s="41">
        <f>Docentes!$O$5</f>
        <v>95</v>
      </c>
      <c r="K33" s="41">
        <f>Docentes!$O$2</f>
        <v>92.727272727272734</v>
      </c>
      <c r="L33" s="78">
        <f>Docentes!$O$3</f>
        <v>1.9562310259373323</v>
      </c>
      <c r="M33" s="39"/>
      <c r="N33" s="33"/>
    </row>
    <row r="34" spans="1:14" ht="17.100000000000001" customHeight="1" x14ac:dyDescent="0.25">
      <c r="A34" s="33"/>
      <c r="B34" s="37"/>
      <c r="C34" s="225"/>
      <c r="D34" s="230" t="s">
        <v>28</v>
      </c>
      <c r="E34" s="231"/>
      <c r="F34" s="231"/>
      <c r="G34" s="211"/>
      <c r="H34" s="42">
        <f>Docentes!$P$1</f>
        <v>22</v>
      </c>
      <c r="I34" s="43">
        <f>Docentes!$P$4</f>
        <v>87</v>
      </c>
      <c r="J34" s="43">
        <f>Docentes!$P$5</f>
        <v>95</v>
      </c>
      <c r="K34" s="43">
        <f>Docentes!$P$2</f>
        <v>92.63636363636364</v>
      </c>
      <c r="L34" s="79">
        <f>Docentes!$P$3</f>
        <v>2.3000094108597229</v>
      </c>
      <c r="M34" s="39"/>
      <c r="N34" s="33"/>
    </row>
    <row r="35" spans="1:14" ht="17.100000000000001" customHeight="1" x14ac:dyDescent="0.25">
      <c r="A35" s="33"/>
      <c r="B35" s="37"/>
      <c r="C35" s="225"/>
      <c r="D35" s="230" t="s">
        <v>10</v>
      </c>
      <c r="E35" s="231"/>
      <c r="F35" s="231"/>
      <c r="G35" s="211"/>
      <c r="H35" s="42">
        <f>Docentes!$Q$1</f>
        <v>22</v>
      </c>
      <c r="I35" s="43">
        <f>Docentes!$Q$4</f>
        <v>89</v>
      </c>
      <c r="J35" s="43">
        <f>Docentes!$Q$5</f>
        <v>95</v>
      </c>
      <c r="K35" s="43">
        <f>Docentes!$Q$2</f>
        <v>92.772727272727266</v>
      </c>
      <c r="L35" s="79">
        <f>Docentes!$Q$3</f>
        <v>1.9983759640033942</v>
      </c>
      <c r="M35" s="39"/>
      <c r="N35" s="33"/>
    </row>
    <row r="36" spans="1:14" ht="17.100000000000001" customHeight="1" x14ac:dyDescent="0.25">
      <c r="A36" s="33"/>
      <c r="B36" s="37"/>
      <c r="C36" s="225"/>
      <c r="D36" s="218" t="s">
        <v>11</v>
      </c>
      <c r="E36" s="219"/>
      <c r="F36" s="219"/>
      <c r="G36" s="220"/>
      <c r="H36" s="101">
        <f>Docentes!$R$1</f>
        <v>22</v>
      </c>
      <c r="I36" s="102">
        <f>Docentes!$R$4</f>
        <v>88</v>
      </c>
      <c r="J36" s="102">
        <f>Docentes!$R$5</f>
        <v>95</v>
      </c>
      <c r="K36" s="102">
        <f>Docentes!$R$2</f>
        <v>92.36363636363636</v>
      </c>
      <c r="L36" s="103">
        <f>Docentes!$R$3</f>
        <v>2.1722372611238208</v>
      </c>
      <c r="M36" s="39"/>
      <c r="N36" s="33"/>
    </row>
    <row r="37" spans="1:14" ht="17.100000000000001" customHeight="1" x14ac:dyDescent="0.25">
      <c r="A37" s="33"/>
      <c r="B37" s="37"/>
      <c r="C37" s="225"/>
      <c r="D37" s="221" t="s">
        <v>136</v>
      </c>
      <c r="E37" s="222"/>
      <c r="F37" s="222"/>
      <c r="G37" s="223"/>
      <c r="H37" s="107">
        <f>Docentes!$T$1</f>
        <v>22</v>
      </c>
      <c r="I37" s="108">
        <f>Docentes!$T$4</f>
        <v>88.25</v>
      </c>
      <c r="J37" s="108">
        <f>Docentes!$T$5</f>
        <v>95</v>
      </c>
      <c r="K37" s="108">
        <f>Docentes!$T$2</f>
        <v>92.625</v>
      </c>
      <c r="L37" s="109">
        <f>Docentes!$T$3</f>
        <v>2.0040880837974782</v>
      </c>
      <c r="M37" s="39"/>
      <c r="N37" s="33"/>
    </row>
    <row r="38" spans="1:14" ht="17.100000000000001" customHeight="1" x14ac:dyDescent="0.25">
      <c r="A38" s="33"/>
      <c r="B38" s="37"/>
      <c r="C38" s="225"/>
      <c r="D38" s="250" t="s">
        <v>12</v>
      </c>
      <c r="E38" s="251"/>
      <c r="F38" s="251"/>
      <c r="G38" s="252"/>
      <c r="H38" s="104">
        <f>Docentes!$V$1</f>
        <v>22</v>
      </c>
      <c r="I38" s="105">
        <f>Docentes!$V$4</f>
        <v>85</v>
      </c>
      <c r="J38" s="105">
        <f>Docentes!$V$5</f>
        <v>95</v>
      </c>
      <c r="K38" s="105">
        <f>Docentes!$V$2</f>
        <v>92.545454545454547</v>
      </c>
      <c r="L38" s="106">
        <f>Docentes!$V$3</f>
        <v>2.4441820664643568</v>
      </c>
      <c r="M38" s="39"/>
      <c r="N38" s="33"/>
    </row>
    <row r="39" spans="1:14" ht="17.100000000000001" customHeight="1" x14ac:dyDescent="0.25">
      <c r="A39" s="33"/>
      <c r="B39" s="37"/>
      <c r="C39" s="225"/>
      <c r="D39" s="218" t="s">
        <v>13</v>
      </c>
      <c r="E39" s="219"/>
      <c r="F39" s="219"/>
      <c r="G39" s="220"/>
      <c r="H39" s="101">
        <f>Docentes!$W$1</f>
        <v>22</v>
      </c>
      <c r="I39" s="102">
        <f>Docentes!$W$4</f>
        <v>88</v>
      </c>
      <c r="J39" s="102">
        <f>Docentes!$W$5</f>
        <v>95</v>
      </c>
      <c r="K39" s="102">
        <f>Docentes!$W$2</f>
        <v>92.63636363636364</v>
      </c>
      <c r="L39" s="103">
        <f>Docentes!$W$3</f>
        <v>2.059714602177749</v>
      </c>
      <c r="M39" s="39"/>
      <c r="N39" s="33"/>
    </row>
    <row r="40" spans="1:14" ht="17.100000000000001" customHeight="1" x14ac:dyDescent="0.25">
      <c r="A40" s="33"/>
      <c r="B40" s="37"/>
      <c r="C40" s="225"/>
      <c r="D40" s="221" t="s">
        <v>137</v>
      </c>
      <c r="E40" s="222"/>
      <c r="F40" s="222"/>
      <c r="G40" s="223"/>
      <c r="H40" s="107">
        <f>Docentes!$Y$1</f>
        <v>22</v>
      </c>
      <c r="I40" s="108">
        <f>Docentes!$Y$4</f>
        <v>86.5</v>
      </c>
      <c r="J40" s="108">
        <f>Docentes!$Y$5</f>
        <v>95</v>
      </c>
      <c r="K40" s="108">
        <f>Docentes!$Y$2</f>
        <v>92.590909090909093</v>
      </c>
      <c r="L40" s="109">
        <f>Docentes!$Y$3</f>
        <v>2.152719009578151</v>
      </c>
      <c r="M40" s="39"/>
      <c r="N40" s="33"/>
    </row>
    <row r="41" spans="1:14" ht="17.100000000000001" customHeight="1" x14ac:dyDescent="0.25">
      <c r="A41" s="33"/>
      <c r="B41" s="37"/>
      <c r="C41" s="225"/>
      <c r="D41" s="250" t="s">
        <v>14</v>
      </c>
      <c r="E41" s="251"/>
      <c r="F41" s="251"/>
      <c r="G41" s="252"/>
      <c r="H41" s="104">
        <f>Docentes!$AA$1</f>
        <v>22</v>
      </c>
      <c r="I41" s="105">
        <f>Docentes!$AA$4</f>
        <v>85</v>
      </c>
      <c r="J41" s="105">
        <f>Docentes!$AA$5</f>
        <v>95</v>
      </c>
      <c r="K41" s="105">
        <f>Docentes!$AA$2</f>
        <v>92.272727272727266</v>
      </c>
      <c r="L41" s="106">
        <f>Docentes!$AA$3</f>
        <v>2.711208097997893</v>
      </c>
      <c r="M41" s="39"/>
      <c r="N41" s="33"/>
    </row>
    <row r="42" spans="1:14" ht="17.100000000000001" customHeight="1" x14ac:dyDescent="0.25">
      <c r="A42" s="33"/>
      <c r="B42" s="37"/>
      <c r="C42" s="225"/>
      <c r="D42" s="218" t="s">
        <v>90</v>
      </c>
      <c r="E42" s="219"/>
      <c r="F42" s="219"/>
      <c r="G42" s="220"/>
      <c r="H42" s="101">
        <f>Docentes!$AB$1</f>
        <v>22</v>
      </c>
      <c r="I42" s="102">
        <f>Docentes!$AB$4</f>
        <v>86</v>
      </c>
      <c r="J42" s="102">
        <f>Docentes!$AB$5</f>
        <v>95</v>
      </c>
      <c r="K42" s="102">
        <f>Docentes!$AB$2</f>
        <v>92.545454545454547</v>
      </c>
      <c r="L42" s="103">
        <f>Docentes!$AB$3</f>
        <v>2.4441820664643568</v>
      </c>
      <c r="M42" s="39"/>
      <c r="N42" s="33"/>
    </row>
    <row r="43" spans="1:14" ht="17.100000000000001" customHeight="1" x14ac:dyDescent="0.25">
      <c r="A43" s="33"/>
      <c r="B43" s="37"/>
      <c r="C43" s="226"/>
      <c r="D43" s="234" t="s">
        <v>138</v>
      </c>
      <c r="E43" s="235"/>
      <c r="F43" s="235"/>
      <c r="G43" s="236"/>
      <c r="H43" s="110">
        <f>Docentes!$AD$1</f>
        <v>21</v>
      </c>
      <c r="I43" s="111">
        <f>Docentes!$AD$4</f>
        <v>87</v>
      </c>
      <c r="J43" s="111">
        <f>Docentes!$AD$5</f>
        <v>95.5</v>
      </c>
      <c r="K43" s="111">
        <f>Docentes!$AD$2</f>
        <v>92.428571428571431</v>
      </c>
      <c r="L43" s="112">
        <f>Docentes!$AD$3</f>
        <v>2.5898152167949853</v>
      </c>
      <c r="M43" s="39"/>
      <c r="N43" s="33"/>
    </row>
    <row r="44" spans="1:14" ht="17.100000000000001" customHeight="1" x14ac:dyDescent="0.25">
      <c r="A44" s="33"/>
      <c r="B44" s="37"/>
      <c r="C44" s="224" t="s">
        <v>149</v>
      </c>
      <c r="D44" s="227" t="s">
        <v>122</v>
      </c>
      <c r="E44" s="228"/>
      <c r="F44" s="228"/>
      <c r="G44" s="229"/>
      <c r="H44" s="40">
        <f>Docentes!$AJ$1</f>
        <v>22</v>
      </c>
      <c r="I44" s="41">
        <f>Docentes!$AJ$4</f>
        <v>86</v>
      </c>
      <c r="J44" s="41">
        <f>Docentes!$AJ$5</f>
        <v>95</v>
      </c>
      <c r="K44" s="41">
        <f>Docentes!$AJ$2</f>
        <v>92.86363636363636</v>
      </c>
      <c r="L44" s="78">
        <f>Docentes!$AJ$3</f>
        <v>2.1223404543873268</v>
      </c>
      <c r="M44" s="39"/>
      <c r="N44" s="33"/>
    </row>
    <row r="45" spans="1:14" ht="17.100000000000001" customHeight="1" x14ac:dyDescent="0.25">
      <c r="A45" s="33"/>
      <c r="B45" s="37"/>
      <c r="C45" s="225"/>
      <c r="D45" s="230" t="s">
        <v>126</v>
      </c>
      <c r="E45" s="231"/>
      <c r="F45" s="231"/>
      <c r="G45" s="211"/>
      <c r="H45" s="42">
        <f>Docentes!$AK$1</f>
        <v>22</v>
      </c>
      <c r="I45" s="43">
        <f>Docentes!$AK$4</f>
        <v>86</v>
      </c>
      <c r="J45" s="43">
        <f>Docentes!$AK$5</f>
        <v>95</v>
      </c>
      <c r="K45" s="43">
        <f>Docentes!$AK$2</f>
        <v>92.86363636363636</v>
      </c>
      <c r="L45" s="79">
        <f>Docentes!$AK$3</f>
        <v>2.1667499151506142</v>
      </c>
      <c r="M45" s="39"/>
      <c r="N45" s="33"/>
    </row>
    <row r="46" spans="1:14" ht="17.100000000000001" customHeight="1" x14ac:dyDescent="0.25">
      <c r="A46" s="33"/>
      <c r="B46" s="37"/>
      <c r="C46" s="225"/>
      <c r="D46" s="218" t="s">
        <v>127</v>
      </c>
      <c r="E46" s="219"/>
      <c r="F46" s="219"/>
      <c r="G46" s="220"/>
      <c r="H46" s="101">
        <f>Docentes!$AL$1</f>
        <v>22</v>
      </c>
      <c r="I46" s="102">
        <f>Docentes!$AL$4</f>
        <v>85</v>
      </c>
      <c r="J46" s="102">
        <f>Docentes!$AL$5</f>
        <v>95</v>
      </c>
      <c r="K46" s="102">
        <f>Docentes!$AL$2</f>
        <v>93.13636363636364</v>
      </c>
      <c r="L46" s="103">
        <f>Docentes!$AL$3</f>
        <v>2.3359601787509039</v>
      </c>
      <c r="M46" s="39"/>
      <c r="N46" s="33"/>
    </row>
    <row r="47" spans="1:14" ht="17.100000000000001" customHeight="1" x14ac:dyDescent="0.25">
      <c r="A47" s="33"/>
      <c r="B47" s="37"/>
      <c r="C47" s="226"/>
      <c r="D47" s="234" t="s">
        <v>89</v>
      </c>
      <c r="E47" s="235"/>
      <c r="F47" s="235"/>
      <c r="G47" s="236"/>
      <c r="H47" s="110">
        <f>Docentes!$AN$1</f>
        <v>22</v>
      </c>
      <c r="I47" s="111">
        <f>Docentes!$AN$4</f>
        <v>85.666666666666671</v>
      </c>
      <c r="J47" s="111">
        <f>Docentes!$AN$5</f>
        <v>95</v>
      </c>
      <c r="K47" s="111">
        <f>Docentes!$AN$2</f>
        <v>92.937727272727273</v>
      </c>
      <c r="L47" s="112">
        <f>Docentes!$AN$3</f>
        <v>2.1018793269706766</v>
      </c>
      <c r="M47" s="39"/>
      <c r="N47" s="33"/>
    </row>
    <row r="48" spans="1:14" ht="17.100000000000001" customHeight="1" x14ac:dyDescent="0.25">
      <c r="A48" s="33"/>
      <c r="B48" s="37"/>
      <c r="C48" s="44"/>
      <c r="D48" s="237" t="s">
        <v>56</v>
      </c>
      <c r="E48" s="237"/>
      <c r="F48" s="237"/>
      <c r="G48" s="238"/>
      <c r="H48" s="45">
        <f>Docentes!$AQ$1</f>
        <v>22</v>
      </c>
      <c r="I48" s="46">
        <f>Docentes!$AQ$4</f>
        <v>87.025000000000006</v>
      </c>
      <c r="J48" s="46">
        <f>Docentes!$AQ$5</f>
        <v>95</v>
      </c>
      <c r="K48" s="46">
        <f>Docentes!$AQ$2</f>
        <v>92.739318181818206</v>
      </c>
      <c r="L48" s="80">
        <f>Docentes!$AQ$3</f>
        <v>2.0481572992597092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39" t="s">
        <v>76</v>
      </c>
      <c r="D58" s="239"/>
      <c r="E58" s="239"/>
      <c r="F58" s="239"/>
      <c r="G58" s="239"/>
      <c r="H58" s="239"/>
      <c r="I58" s="239"/>
      <c r="J58" s="239"/>
      <c r="K58" s="239"/>
      <c r="L58" s="239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208" t="s">
        <v>88</v>
      </c>
      <c r="D85" s="209"/>
      <c r="E85" s="209"/>
      <c r="F85" s="210"/>
      <c r="G85" s="33"/>
      <c r="H85" s="37"/>
      <c r="I85" s="215" t="s">
        <v>139</v>
      </c>
      <c r="J85" s="215"/>
      <c r="K85" s="215"/>
      <c r="L85" s="215"/>
      <c r="M85" s="39"/>
      <c r="N85" s="33"/>
    </row>
    <row r="86" spans="1:14" ht="15" customHeight="1" x14ac:dyDescent="0.25">
      <c r="A86" s="33"/>
      <c r="B86" s="37"/>
      <c r="C86" s="258" t="s">
        <v>87</v>
      </c>
      <c r="D86" s="253"/>
      <c r="E86" s="25" t="s">
        <v>59</v>
      </c>
      <c r="F86" s="26" t="s">
        <v>77</v>
      </c>
      <c r="G86" s="33"/>
      <c r="H86" s="37"/>
      <c r="I86" s="253" t="s">
        <v>140</v>
      </c>
      <c r="J86" s="214"/>
      <c r="K86" s="120" t="s">
        <v>142</v>
      </c>
      <c r="L86" s="121" t="s">
        <v>77</v>
      </c>
      <c r="M86" s="39"/>
      <c r="N86" s="33"/>
    </row>
    <row r="87" spans="1:14" ht="15" customHeight="1" x14ac:dyDescent="0.25">
      <c r="A87" s="33"/>
      <c r="B87" s="37"/>
      <c r="C87" s="259" t="s">
        <v>69</v>
      </c>
      <c r="D87" s="260"/>
      <c r="E87" s="125">
        <f>Docentes!AR1</f>
        <v>0</v>
      </c>
      <c r="F87" s="126">
        <f>(E87*100)/H48</f>
        <v>0</v>
      </c>
      <c r="G87" s="33"/>
      <c r="H87" s="37"/>
      <c r="I87" s="254" t="s">
        <v>15</v>
      </c>
      <c r="J87" s="255"/>
      <c r="K87" s="117">
        <f>Docentes!$AF$1</f>
        <v>7</v>
      </c>
      <c r="L87" s="131">
        <f t="shared" ref="L87:L93" si="1">($K87*100)/$K$94</f>
        <v>10.606060606060606</v>
      </c>
      <c r="M87" s="39"/>
      <c r="N87" s="33"/>
    </row>
    <row r="88" spans="1:14" ht="15" customHeight="1" x14ac:dyDescent="0.25">
      <c r="A88" s="33"/>
      <c r="B88" s="37"/>
      <c r="C88" s="261" t="s">
        <v>30</v>
      </c>
      <c r="D88" s="256"/>
      <c r="E88" s="127">
        <f>Docentes!AR2</f>
        <v>2</v>
      </c>
      <c r="F88" s="128">
        <f>(E88*100)/H48</f>
        <v>9.0909090909090917</v>
      </c>
      <c r="G88" s="33"/>
      <c r="H88" s="37"/>
      <c r="I88" s="256" t="s">
        <v>16</v>
      </c>
      <c r="J88" s="257"/>
      <c r="K88" s="118">
        <f>Docentes!$AF$2</f>
        <v>4</v>
      </c>
      <c r="L88" s="132">
        <f t="shared" si="1"/>
        <v>6.0606060606060606</v>
      </c>
      <c r="M88" s="39"/>
      <c r="N88" s="33"/>
    </row>
    <row r="89" spans="1:14" ht="15" customHeight="1" x14ac:dyDescent="0.25">
      <c r="A89" s="33"/>
      <c r="B89" s="37"/>
      <c r="C89" s="232" t="s">
        <v>32</v>
      </c>
      <c r="D89" s="233"/>
      <c r="E89" s="129">
        <f>Docentes!AR3</f>
        <v>18</v>
      </c>
      <c r="F89" s="130">
        <f>(E89*100)/H48</f>
        <v>81.818181818181813</v>
      </c>
      <c r="G89" s="33"/>
      <c r="H89" s="37"/>
      <c r="I89" s="256" t="s">
        <v>17</v>
      </c>
      <c r="J89" s="257"/>
      <c r="K89" s="118">
        <f>Docentes!$AF$3</f>
        <v>19</v>
      </c>
      <c r="L89" s="132">
        <f t="shared" si="1"/>
        <v>28.787878787878789</v>
      </c>
      <c r="M89" s="39"/>
      <c r="N89" s="33"/>
    </row>
    <row r="90" spans="1:14" ht="15" customHeight="1" x14ac:dyDescent="0.25">
      <c r="A90" s="33"/>
      <c r="B90" s="34"/>
      <c r="C90" s="213" t="s">
        <v>60</v>
      </c>
      <c r="D90" s="214"/>
      <c r="E90" s="120">
        <f>SUM(E87:E89)</f>
        <v>20</v>
      </c>
      <c r="F90" s="122">
        <f>SUM(F87:F89)</f>
        <v>90.909090909090907</v>
      </c>
      <c r="G90" s="114"/>
      <c r="H90" s="37"/>
      <c r="I90" s="256" t="s">
        <v>18</v>
      </c>
      <c r="J90" s="257"/>
      <c r="K90" s="118">
        <f>Docentes!$AF$4</f>
        <v>9</v>
      </c>
      <c r="L90" s="132">
        <f t="shared" si="1"/>
        <v>13.636363636363637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56" t="s">
        <v>93</v>
      </c>
      <c r="J91" s="257"/>
      <c r="K91" s="118">
        <f>Docentes!$AF$5</f>
        <v>17</v>
      </c>
      <c r="L91" s="132">
        <f t="shared" si="1"/>
        <v>25.757575757575758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56" t="s">
        <v>19</v>
      </c>
      <c r="J92" s="257"/>
      <c r="K92" s="118">
        <f>Docentes!$AF$6</f>
        <v>9</v>
      </c>
      <c r="L92" s="132">
        <f t="shared" si="1"/>
        <v>13.636363636363637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262" t="s">
        <v>20</v>
      </c>
      <c r="J93" s="263"/>
      <c r="K93" s="119">
        <f>Docentes!$AF$7</f>
        <v>1</v>
      </c>
      <c r="L93" s="133">
        <f t="shared" si="1"/>
        <v>1.5151515151515151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16"/>
      <c r="H94" s="37"/>
      <c r="I94" s="264" t="s">
        <v>60</v>
      </c>
      <c r="J94" s="265"/>
      <c r="K94" s="123">
        <f>SUM(K87:K93)</f>
        <v>66</v>
      </c>
      <c r="L94" s="124">
        <f>SUM(L87:L93)</f>
        <v>100</v>
      </c>
      <c r="M94" s="39"/>
      <c r="N94" s="33"/>
    </row>
    <row r="95" spans="1:14" ht="32.85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8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8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8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85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85" customHeight="1" x14ac:dyDescent="0.25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topLeftCell="A13" zoomScaleNormal="85" zoomScaleSheetLayoutView="100" workbookViewId="0">
      <selection activeCell="E3" sqref="E3:L3"/>
    </sheetView>
  </sheetViews>
  <sheetFormatPr baseColWidth="10" defaultColWidth="0" defaultRowHeight="11.4" zeroHeight="1" x14ac:dyDescent="0.25"/>
  <cols>
    <col min="1" max="2" width="0.88671875" style="5" customWidth="1"/>
    <col min="3" max="3" width="1.6640625" style="5" customWidth="1"/>
    <col min="4" max="12" width="10.6640625" style="5" customWidth="1"/>
    <col min="13" max="14" width="1" style="5" customWidth="1"/>
    <col min="15" max="15" width="1" style="5" hidden="1" customWidth="1"/>
    <col min="16" max="16384" width="11.44140625" style="5" hidden="1"/>
  </cols>
  <sheetData>
    <row r="1" spans="1:14" x14ac:dyDescent="0.25">
      <c r="A1" s="2"/>
      <c r="B1" s="3"/>
      <c r="C1" s="240"/>
      <c r="D1" s="240"/>
      <c r="E1" s="249" t="s">
        <v>29</v>
      </c>
      <c r="F1" s="249"/>
      <c r="G1" s="249"/>
      <c r="H1" s="249"/>
      <c r="I1" s="249"/>
      <c r="J1" s="249"/>
      <c r="K1" s="249"/>
      <c r="L1" s="249"/>
      <c r="M1" s="3"/>
      <c r="N1" s="4"/>
    </row>
    <row r="2" spans="1:14" s="10" customFormat="1" ht="13.5" customHeight="1" x14ac:dyDescent="0.25">
      <c r="A2" s="6"/>
      <c r="B2" s="7"/>
      <c r="C2" s="241"/>
      <c r="D2" s="241"/>
      <c r="E2" s="244" t="s">
        <v>58</v>
      </c>
      <c r="F2" s="244"/>
      <c r="G2" s="244"/>
      <c r="H2" s="244"/>
      <c r="I2" s="244"/>
      <c r="J2" s="244"/>
      <c r="K2" s="244"/>
      <c r="L2" s="244"/>
      <c r="M2" s="8"/>
      <c r="N2" s="9"/>
    </row>
    <row r="3" spans="1:14" s="10" customFormat="1" ht="13.5" customHeight="1" x14ac:dyDescent="0.25">
      <c r="A3" s="6"/>
      <c r="B3" s="7"/>
      <c r="C3" s="241"/>
      <c r="D3" s="241"/>
      <c r="E3" s="244" t="s">
        <v>158</v>
      </c>
      <c r="F3" s="244"/>
      <c r="G3" s="244"/>
      <c r="H3" s="244"/>
      <c r="I3" s="244"/>
      <c r="J3" s="244"/>
      <c r="K3" s="244"/>
      <c r="L3" s="244"/>
      <c r="M3" s="8"/>
      <c r="N3" s="9"/>
    </row>
    <row r="4" spans="1:14" s="10" customFormat="1" ht="13.5" customHeight="1" x14ac:dyDescent="0.25">
      <c r="A4" s="6"/>
      <c r="B4" s="7"/>
      <c r="C4" s="241"/>
      <c r="D4" s="241"/>
      <c r="E4" s="244" t="s">
        <v>61</v>
      </c>
      <c r="F4" s="244"/>
      <c r="G4" s="244"/>
      <c r="H4" s="244"/>
      <c r="I4" s="244"/>
      <c r="J4" s="244"/>
      <c r="K4" s="244"/>
      <c r="L4" s="244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44" t="s">
        <v>70</v>
      </c>
      <c r="D9" s="244"/>
      <c r="E9" s="244"/>
      <c r="F9" s="244"/>
      <c r="G9" s="244"/>
      <c r="H9" s="244"/>
      <c r="I9" s="244"/>
      <c r="J9" s="244"/>
      <c r="K9" s="244"/>
      <c r="L9" s="244"/>
      <c r="M9" s="20"/>
      <c r="N9" s="15"/>
    </row>
    <row r="10" spans="1:14" s="10" customFormat="1" x14ac:dyDescent="0.25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5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5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5">
      <c r="A14" s="15"/>
      <c r="B14" s="22"/>
      <c r="C14" s="143"/>
      <c r="D14" s="71"/>
      <c r="E14" s="267" t="s">
        <v>72</v>
      </c>
      <c r="F14" s="268"/>
      <c r="G14" s="269"/>
      <c r="H14" s="72"/>
      <c r="I14" s="267" t="s">
        <v>72</v>
      </c>
      <c r="J14" s="268"/>
      <c r="K14" s="269"/>
      <c r="L14" s="32"/>
      <c r="M14" s="24"/>
      <c r="N14" s="15"/>
    </row>
    <row r="15" spans="1:14" s="10" customFormat="1" ht="12.75" customHeight="1" x14ac:dyDescent="0.25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5">
      <c r="A16" s="15"/>
      <c r="B16" s="22"/>
      <c r="C16" s="143"/>
      <c r="D16" s="8"/>
      <c r="E16" s="148" t="s">
        <v>68</v>
      </c>
      <c r="F16" s="59">
        <f>Directivos!J1</f>
        <v>1</v>
      </c>
      <c r="G16" s="60">
        <f>(F16*100)/F19</f>
        <v>100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5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1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5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5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28"/>
      <c r="J19" s="228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5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5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5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44" t="s">
        <v>159</v>
      </c>
      <c r="D26" s="244"/>
      <c r="E26" s="244"/>
      <c r="F26" s="244"/>
      <c r="G26" s="244"/>
      <c r="H26" s="244"/>
      <c r="I26" s="244"/>
      <c r="J26" s="244"/>
      <c r="K26" s="244"/>
      <c r="L26" s="244"/>
      <c r="M26" s="20"/>
      <c r="N26" s="15"/>
    </row>
    <row r="27" spans="1:14" s="10" customFormat="1" ht="15" customHeight="1" x14ac:dyDescent="0.25">
      <c r="A27" s="15"/>
      <c r="B27" s="19"/>
      <c r="C27" s="245" t="s">
        <v>67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0"/>
      <c r="N27" s="15"/>
    </row>
    <row r="28" spans="1:14" s="10" customFormat="1" ht="15" customHeight="1" x14ac:dyDescent="0.25">
      <c r="A28" s="15"/>
      <c r="B28" s="19"/>
      <c r="C28" s="245" t="s">
        <v>147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46" t="s">
        <v>57</v>
      </c>
      <c r="D30" s="246"/>
      <c r="E30" s="247"/>
      <c r="F30" s="247"/>
      <c r="G30" s="24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7.100000000000001" customHeight="1" x14ac:dyDescent="0.25">
      <c r="A31" s="33"/>
      <c r="B31" s="37"/>
      <c r="C31" s="224" t="s">
        <v>148</v>
      </c>
      <c r="D31" s="227" t="s">
        <v>164</v>
      </c>
      <c r="E31" s="228"/>
      <c r="F31" s="228"/>
      <c r="G31" s="229"/>
      <c r="H31" s="40">
        <f>Directivos!$O$1</f>
        <v>1</v>
      </c>
      <c r="I31" s="41">
        <f>Directivos!$O$4</f>
        <v>90</v>
      </c>
      <c r="J31" s="41">
        <f>Directivos!$O$5</f>
        <v>90</v>
      </c>
      <c r="K31" s="41">
        <f>Directivos!$O$2</f>
        <v>90</v>
      </c>
      <c r="L31" s="78" t="b">
        <f>Directivos!$O$3</f>
        <v>0</v>
      </c>
      <c r="M31" s="39"/>
      <c r="N31" s="33"/>
    </row>
    <row r="32" spans="1:14" ht="17.100000000000001" customHeight="1" x14ac:dyDescent="0.25">
      <c r="A32" s="33"/>
      <c r="B32" s="37"/>
      <c r="C32" s="225"/>
      <c r="D32" s="218" t="s">
        <v>31</v>
      </c>
      <c r="E32" s="219"/>
      <c r="F32" s="219"/>
      <c r="G32" s="220"/>
      <c r="H32" s="101">
        <f>Directivos!$P$1</f>
        <v>1</v>
      </c>
      <c r="I32" s="102">
        <f>Directivos!$P$4</f>
        <v>90</v>
      </c>
      <c r="J32" s="102">
        <f>Directivos!$P$5</f>
        <v>90</v>
      </c>
      <c r="K32" s="102">
        <f>Directivos!$P$2</f>
        <v>90</v>
      </c>
      <c r="L32" s="103" t="b">
        <f>Directivos!$P$3</f>
        <v>0</v>
      </c>
      <c r="M32" s="39"/>
      <c r="N32" s="33"/>
    </row>
    <row r="33" spans="1:14" ht="17.100000000000001" customHeight="1" x14ac:dyDescent="0.25">
      <c r="A33" s="33"/>
      <c r="B33" s="37"/>
      <c r="C33" s="225"/>
      <c r="D33" s="221" t="s">
        <v>160</v>
      </c>
      <c r="E33" s="222"/>
      <c r="F33" s="222"/>
      <c r="G33" s="223"/>
      <c r="H33" s="107">
        <f>Directivos!$R$1</f>
        <v>1</v>
      </c>
      <c r="I33" s="108">
        <f>Directivos!$R$4</f>
        <v>90</v>
      </c>
      <c r="J33" s="108">
        <f>Directivos!$R$5</f>
        <v>90</v>
      </c>
      <c r="K33" s="108">
        <f>Directivos!$R$2</f>
        <v>90</v>
      </c>
      <c r="L33" s="109" t="b">
        <f>Directivos!$R$3</f>
        <v>0</v>
      </c>
      <c r="M33" s="39"/>
      <c r="N33" s="33"/>
    </row>
    <row r="34" spans="1:14" ht="17.100000000000001" customHeight="1" x14ac:dyDescent="0.25">
      <c r="A34" s="33"/>
      <c r="B34" s="37"/>
      <c r="C34" s="225"/>
      <c r="D34" s="250" t="s">
        <v>10</v>
      </c>
      <c r="E34" s="251"/>
      <c r="F34" s="251"/>
      <c r="G34" s="252"/>
      <c r="H34" s="104">
        <f>Directivos!$T$1</f>
        <v>1</v>
      </c>
      <c r="I34" s="105">
        <f>Directivos!$T$4</f>
        <v>90</v>
      </c>
      <c r="J34" s="105">
        <f>Directivos!$T$5</f>
        <v>90</v>
      </c>
      <c r="K34" s="105">
        <f>Directivos!$T$2</f>
        <v>90</v>
      </c>
      <c r="L34" s="106" t="b">
        <f>Directivos!$T$3</f>
        <v>0</v>
      </c>
      <c r="M34" s="39"/>
      <c r="N34" s="33"/>
    </row>
    <row r="35" spans="1:14" ht="17.100000000000001" customHeight="1" x14ac:dyDescent="0.25">
      <c r="A35" s="33"/>
      <c r="B35" s="37"/>
      <c r="C35" s="225"/>
      <c r="D35" s="218" t="s">
        <v>165</v>
      </c>
      <c r="E35" s="219"/>
      <c r="F35" s="219"/>
      <c r="G35" s="220"/>
      <c r="H35" s="101">
        <f>Directivos!$U$1</f>
        <v>1</v>
      </c>
      <c r="I35" s="102">
        <f>Directivos!$U$4</f>
        <v>90</v>
      </c>
      <c r="J35" s="102">
        <f>Directivos!$U$5</f>
        <v>90</v>
      </c>
      <c r="K35" s="102">
        <f>Directivos!$U$2</f>
        <v>90</v>
      </c>
      <c r="L35" s="103" t="b">
        <f>Directivos!$U$3</f>
        <v>0</v>
      </c>
      <c r="M35" s="39"/>
      <c r="N35" s="33"/>
    </row>
    <row r="36" spans="1:14" ht="17.100000000000001" customHeight="1" x14ac:dyDescent="0.25">
      <c r="A36" s="33"/>
      <c r="B36" s="37"/>
      <c r="C36" s="225"/>
      <c r="D36" s="221" t="s">
        <v>136</v>
      </c>
      <c r="E36" s="222"/>
      <c r="F36" s="222"/>
      <c r="G36" s="223"/>
      <c r="H36" s="107">
        <f>Directivos!$W$1</f>
        <v>1</v>
      </c>
      <c r="I36" s="108">
        <f>Directivos!$W$4</f>
        <v>90</v>
      </c>
      <c r="J36" s="108">
        <f>Directivos!$W$5</f>
        <v>90</v>
      </c>
      <c r="K36" s="108">
        <f>Directivos!$W$2</f>
        <v>90</v>
      </c>
      <c r="L36" s="109" t="b">
        <f>Directivos!$W$3</f>
        <v>0</v>
      </c>
      <c r="M36" s="39"/>
      <c r="N36" s="33"/>
    </row>
    <row r="37" spans="1:14" ht="17.100000000000001" customHeight="1" x14ac:dyDescent="0.25">
      <c r="A37" s="33"/>
      <c r="B37" s="37"/>
      <c r="C37" s="225"/>
      <c r="D37" s="250" t="s">
        <v>53</v>
      </c>
      <c r="E37" s="251"/>
      <c r="F37" s="251"/>
      <c r="G37" s="252"/>
      <c r="H37" s="104">
        <f>Directivos!$Y$1</f>
        <v>1</v>
      </c>
      <c r="I37" s="105">
        <f>Directivos!$Y$4</f>
        <v>90</v>
      </c>
      <c r="J37" s="105">
        <f>Directivos!$Y$5</f>
        <v>90</v>
      </c>
      <c r="K37" s="105">
        <f>Directivos!$Y$2</f>
        <v>90</v>
      </c>
      <c r="L37" s="106" t="b">
        <f>Directivos!$Y$3</f>
        <v>0</v>
      </c>
      <c r="M37" s="39"/>
      <c r="N37" s="33"/>
    </row>
    <row r="38" spans="1:14" ht="17.100000000000001" customHeight="1" x14ac:dyDescent="0.25">
      <c r="A38" s="33"/>
      <c r="B38" s="37"/>
      <c r="C38" s="225"/>
      <c r="D38" s="218" t="s">
        <v>157</v>
      </c>
      <c r="E38" s="219"/>
      <c r="F38" s="219"/>
      <c r="G38" s="220"/>
      <c r="H38" s="101">
        <f>Directivos!$Z$1</f>
        <v>1</v>
      </c>
      <c r="I38" s="102">
        <f>Directivos!$Z$4</f>
        <v>91</v>
      </c>
      <c r="J38" s="102">
        <f>Directivos!$Z$5</f>
        <v>91</v>
      </c>
      <c r="K38" s="102">
        <f>Directivos!$Z$2</f>
        <v>91</v>
      </c>
      <c r="L38" s="103" t="b">
        <f>Directivos!$Z$3</f>
        <v>0</v>
      </c>
      <c r="M38" s="39"/>
      <c r="N38" s="33"/>
    </row>
    <row r="39" spans="1:14" ht="17.100000000000001" customHeight="1" x14ac:dyDescent="0.25">
      <c r="A39" s="33"/>
      <c r="B39" s="37"/>
      <c r="C39" s="225"/>
      <c r="D39" s="221" t="s">
        <v>137</v>
      </c>
      <c r="E39" s="222"/>
      <c r="F39" s="222"/>
      <c r="G39" s="223"/>
      <c r="H39" s="107">
        <f>Directivos!$AB$1</f>
        <v>1</v>
      </c>
      <c r="I39" s="108">
        <f>Directivos!$AB$4</f>
        <v>90.5</v>
      </c>
      <c r="J39" s="108">
        <f>Directivos!$AB$5</f>
        <v>90.5</v>
      </c>
      <c r="K39" s="108">
        <f>Directivos!$AB$2</f>
        <v>90.5</v>
      </c>
      <c r="L39" s="109" t="b">
        <f>Directivos!$AB$3</f>
        <v>0</v>
      </c>
      <c r="M39" s="39"/>
      <c r="N39" s="33"/>
    </row>
    <row r="40" spans="1:14" ht="17.100000000000001" customHeight="1" x14ac:dyDescent="0.25">
      <c r="A40" s="33"/>
      <c r="B40" s="37"/>
      <c r="C40" s="225"/>
      <c r="D40" s="250" t="s">
        <v>14</v>
      </c>
      <c r="E40" s="251"/>
      <c r="F40" s="251"/>
      <c r="G40" s="252"/>
      <c r="H40" s="104">
        <f>Directivos!$AD$1</f>
        <v>1</v>
      </c>
      <c r="I40" s="105">
        <f>Directivos!$AD$4</f>
        <v>90</v>
      </c>
      <c r="J40" s="105">
        <f>Directivos!$AD$5</f>
        <v>90</v>
      </c>
      <c r="K40" s="105">
        <f>Directivos!$AD$2</f>
        <v>90</v>
      </c>
      <c r="L40" s="106" t="b">
        <f>Directivos!$AD$3</f>
        <v>0</v>
      </c>
      <c r="M40" s="39"/>
      <c r="N40" s="33"/>
    </row>
    <row r="41" spans="1:14" ht="17.100000000000001" customHeight="1" x14ac:dyDescent="0.25">
      <c r="A41" s="33"/>
      <c r="B41" s="37"/>
      <c r="C41" s="225"/>
      <c r="D41" s="218" t="s">
        <v>90</v>
      </c>
      <c r="E41" s="219"/>
      <c r="F41" s="219"/>
      <c r="G41" s="220"/>
      <c r="H41" s="101">
        <f>Directivos!$AE$1</f>
        <v>1</v>
      </c>
      <c r="I41" s="102">
        <f>Directivos!$AE$4</f>
        <v>90</v>
      </c>
      <c r="J41" s="102">
        <f>Directivos!$AE$5</f>
        <v>90</v>
      </c>
      <c r="K41" s="102">
        <f>Directivos!$AE$2</f>
        <v>90</v>
      </c>
      <c r="L41" s="103" t="b">
        <f>Directivos!$AE$3</f>
        <v>0</v>
      </c>
      <c r="M41" s="39"/>
      <c r="N41" s="33"/>
    </row>
    <row r="42" spans="1:14" ht="17.100000000000001" customHeight="1" x14ac:dyDescent="0.25">
      <c r="A42" s="33"/>
      <c r="B42" s="37"/>
      <c r="C42" s="226"/>
      <c r="D42" s="234" t="s">
        <v>138</v>
      </c>
      <c r="E42" s="235"/>
      <c r="F42" s="235"/>
      <c r="G42" s="236"/>
      <c r="H42" s="110">
        <f>Directivos!$AG$1</f>
        <v>1</v>
      </c>
      <c r="I42" s="111">
        <f>Directivos!$AG$4</f>
        <v>90</v>
      </c>
      <c r="J42" s="111">
        <f>Directivos!$AG$5</f>
        <v>90</v>
      </c>
      <c r="K42" s="111">
        <f>Directivos!$AG$2</f>
        <v>90</v>
      </c>
      <c r="L42" s="112" t="b">
        <f>Directivos!$AG$3</f>
        <v>0</v>
      </c>
      <c r="M42" s="39"/>
      <c r="N42" s="33"/>
    </row>
    <row r="43" spans="1:14" ht="17.100000000000001" customHeight="1" x14ac:dyDescent="0.25">
      <c r="A43" s="33"/>
      <c r="B43" s="37"/>
      <c r="C43" s="224" t="s">
        <v>149</v>
      </c>
      <c r="D43" s="227" t="s">
        <v>122</v>
      </c>
      <c r="E43" s="228"/>
      <c r="F43" s="228"/>
      <c r="G43" s="229"/>
      <c r="H43" s="40">
        <f>Directivos!$AM$1</f>
        <v>1</v>
      </c>
      <c r="I43" s="41">
        <f>Directivos!$AM$4</f>
        <v>90</v>
      </c>
      <c r="J43" s="41">
        <f>Directivos!$AM$5</f>
        <v>90</v>
      </c>
      <c r="K43" s="41">
        <f>Directivos!$AM$2</f>
        <v>90</v>
      </c>
      <c r="L43" s="78" t="b">
        <f>Directivos!$AM$3</f>
        <v>0</v>
      </c>
      <c r="M43" s="39"/>
      <c r="N43" s="33"/>
    </row>
    <row r="44" spans="1:14" ht="17.100000000000001" customHeight="1" x14ac:dyDescent="0.25">
      <c r="A44" s="33"/>
      <c r="B44" s="37"/>
      <c r="C44" s="225"/>
      <c r="D44" s="230" t="s">
        <v>126</v>
      </c>
      <c r="E44" s="231"/>
      <c r="F44" s="231"/>
      <c r="G44" s="211"/>
      <c r="H44" s="42">
        <f>Directivos!$AN$1</f>
        <v>1</v>
      </c>
      <c r="I44" s="43">
        <f>Directivos!$AN$4</f>
        <v>90</v>
      </c>
      <c r="J44" s="43">
        <f>Directivos!$AN$5</f>
        <v>90</v>
      </c>
      <c r="K44" s="43">
        <f>Directivos!$AN$2</f>
        <v>90</v>
      </c>
      <c r="L44" s="79" t="b">
        <f>Directivos!$AN$3</f>
        <v>0</v>
      </c>
      <c r="M44" s="39"/>
      <c r="N44" s="33"/>
    </row>
    <row r="45" spans="1:14" ht="17.100000000000001" customHeight="1" x14ac:dyDescent="0.25">
      <c r="A45" s="33"/>
      <c r="B45" s="37"/>
      <c r="C45" s="225"/>
      <c r="D45" s="218" t="s">
        <v>127</v>
      </c>
      <c r="E45" s="219"/>
      <c r="F45" s="219"/>
      <c r="G45" s="220"/>
      <c r="H45" s="101">
        <f>Directivos!$AO$1</f>
        <v>1</v>
      </c>
      <c r="I45" s="102">
        <f>Directivos!$AO$4</f>
        <v>90</v>
      </c>
      <c r="J45" s="102">
        <f>Directivos!$AO$5</f>
        <v>90</v>
      </c>
      <c r="K45" s="102">
        <f>Directivos!$AO$2</f>
        <v>90</v>
      </c>
      <c r="L45" s="103" t="b">
        <f>Directivos!$AO$3</f>
        <v>0</v>
      </c>
      <c r="M45" s="39"/>
      <c r="N45" s="33"/>
    </row>
    <row r="46" spans="1:14" ht="17.100000000000001" customHeight="1" x14ac:dyDescent="0.25">
      <c r="A46" s="33"/>
      <c r="B46" s="37"/>
      <c r="C46" s="226"/>
      <c r="D46" s="234" t="s">
        <v>89</v>
      </c>
      <c r="E46" s="235"/>
      <c r="F46" s="235"/>
      <c r="G46" s="236"/>
      <c r="H46" s="110">
        <f>Directivos!$AQ$1</f>
        <v>1</v>
      </c>
      <c r="I46" s="111">
        <f>Directivos!$AQ$4</f>
        <v>90</v>
      </c>
      <c r="J46" s="111">
        <f>Directivos!$AQ$5</f>
        <v>90</v>
      </c>
      <c r="K46" s="111">
        <f>Directivos!$AQ$2</f>
        <v>90</v>
      </c>
      <c r="L46" s="112" t="b">
        <f>Directivos!$AQ$3</f>
        <v>0</v>
      </c>
      <c r="M46" s="39"/>
      <c r="N46" s="33"/>
    </row>
    <row r="47" spans="1:14" ht="17.100000000000001" customHeight="1" x14ac:dyDescent="0.25">
      <c r="A47" s="33"/>
      <c r="B47" s="37"/>
      <c r="C47" s="44"/>
      <c r="D47" s="237" t="s">
        <v>56</v>
      </c>
      <c r="E47" s="237"/>
      <c r="F47" s="237"/>
      <c r="G47" s="238"/>
      <c r="H47" s="45">
        <f>Directivos!$AT$1</f>
        <v>1</v>
      </c>
      <c r="I47" s="46">
        <f>Directivos!$AT$4</f>
        <v>90.05</v>
      </c>
      <c r="J47" s="46">
        <f>Directivos!$AT$5</f>
        <v>90.05</v>
      </c>
      <c r="K47" s="46">
        <f>Directivos!$AT$2</f>
        <v>90.05</v>
      </c>
      <c r="L47" s="80" t="b">
        <f>Directivos!$AT$3</f>
        <v>0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39" t="s">
        <v>76</v>
      </c>
      <c r="D57" s="239"/>
      <c r="E57" s="239"/>
      <c r="F57" s="239"/>
      <c r="G57" s="239"/>
      <c r="H57" s="239"/>
      <c r="I57" s="239"/>
      <c r="J57" s="239"/>
      <c r="K57" s="239"/>
      <c r="L57" s="239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208" t="s">
        <v>88</v>
      </c>
      <c r="D84" s="209"/>
      <c r="E84" s="209"/>
      <c r="F84" s="210"/>
      <c r="G84" s="33"/>
      <c r="H84" s="37"/>
      <c r="I84" s="215" t="s">
        <v>139</v>
      </c>
      <c r="J84" s="215"/>
      <c r="K84" s="215"/>
      <c r="L84" s="215"/>
      <c r="M84" s="39"/>
      <c r="N84" s="33"/>
    </row>
    <row r="85" spans="1:14" ht="15" customHeight="1" x14ac:dyDescent="0.25">
      <c r="A85" s="33"/>
      <c r="B85" s="37"/>
      <c r="C85" s="258" t="s">
        <v>87</v>
      </c>
      <c r="D85" s="253"/>
      <c r="E85" s="25" t="s">
        <v>59</v>
      </c>
      <c r="F85" s="26" t="s">
        <v>77</v>
      </c>
      <c r="G85" s="33"/>
      <c r="H85" s="37"/>
      <c r="I85" s="253" t="s">
        <v>140</v>
      </c>
      <c r="J85" s="214"/>
      <c r="K85" s="120" t="s">
        <v>142</v>
      </c>
      <c r="L85" s="121" t="s">
        <v>77</v>
      </c>
      <c r="M85" s="39"/>
      <c r="N85" s="33"/>
    </row>
    <row r="86" spans="1:14" ht="15" customHeight="1" x14ac:dyDescent="0.25">
      <c r="A86" s="33"/>
      <c r="B86" s="37"/>
      <c r="C86" s="259" t="s">
        <v>69</v>
      </c>
      <c r="D86" s="260"/>
      <c r="E86" s="158">
        <f>Directivos!AU1</f>
        <v>0</v>
      </c>
      <c r="F86" s="126">
        <f>(E86*100)/H47</f>
        <v>0</v>
      </c>
      <c r="G86" s="33"/>
      <c r="H86" s="37"/>
      <c r="I86" s="254" t="s">
        <v>15</v>
      </c>
      <c r="J86" s="255"/>
      <c r="K86" s="117">
        <f>Directivos!AI1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5">
      <c r="A87" s="33"/>
      <c r="B87" s="37"/>
      <c r="C87" s="261" t="s">
        <v>30</v>
      </c>
      <c r="D87" s="256"/>
      <c r="E87" s="127">
        <f>Directivos!AU2</f>
        <v>0</v>
      </c>
      <c r="F87" s="128">
        <f>(E87*100)/H47</f>
        <v>0</v>
      </c>
      <c r="G87" s="33"/>
      <c r="H87" s="37"/>
      <c r="I87" s="256" t="s">
        <v>16</v>
      </c>
      <c r="J87" s="257"/>
      <c r="K87" s="118">
        <f>Directivos!AI2</f>
        <v>1</v>
      </c>
      <c r="L87" s="132">
        <f t="shared" si="0"/>
        <v>33.333333333333336</v>
      </c>
      <c r="M87" s="39"/>
      <c r="N87" s="33"/>
    </row>
    <row r="88" spans="1:14" ht="15" customHeight="1" x14ac:dyDescent="0.25">
      <c r="A88" s="33"/>
      <c r="B88" s="37"/>
      <c r="C88" s="232" t="s">
        <v>32</v>
      </c>
      <c r="D88" s="233"/>
      <c r="E88" s="129">
        <f>Directivos!AU3</f>
        <v>1</v>
      </c>
      <c r="F88" s="130">
        <f>(E88*100)/H47</f>
        <v>100</v>
      </c>
      <c r="G88" s="33"/>
      <c r="H88" s="37"/>
      <c r="I88" s="256" t="s">
        <v>17</v>
      </c>
      <c r="J88" s="257"/>
      <c r="K88" s="118">
        <f>Directivos!AI3</f>
        <v>1</v>
      </c>
      <c r="L88" s="132">
        <f t="shared" si="0"/>
        <v>33.333333333333336</v>
      </c>
      <c r="M88" s="39"/>
      <c r="N88" s="33"/>
    </row>
    <row r="89" spans="1:14" ht="15" customHeight="1" x14ac:dyDescent="0.25">
      <c r="A89" s="33"/>
      <c r="B89" s="34"/>
      <c r="C89" s="213" t="s">
        <v>60</v>
      </c>
      <c r="D89" s="214"/>
      <c r="E89" s="120">
        <f>SUM(E86:E88)</f>
        <v>1</v>
      </c>
      <c r="F89" s="122">
        <f>SUM(F86:F88)</f>
        <v>100</v>
      </c>
      <c r="G89" s="114"/>
      <c r="H89" s="37"/>
      <c r="I89" s="256" t="s">
        <v>18</v>
      </c>
      <c r="J89" s="257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56" t="s">
        <v>93</v>
      </c>
      <c r="J90" s="257"/>
      <c r="K90" s="118">
        <f>Directivos!AI5</f>
        <v>0</v>
      </c>
      <c r="L90" s="132">
        <f t="shared" si="0"/>
        <v>0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56" t="s">
        <v>19</v>
      </c>
      <c r="J91" s="257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62" t="s">
        <v>20</v>
      </c>
      <c r="J92" s="263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16"/>
      <c r="H93" s="37"/>
      <c r="I93" s="264" t="s">
        <v>60</v>
      </c>
      <c r="J93" s="265"/>
      <c r="K93" s="123">
        <f>SUM(K86:K92)</f>
        <v>3</v>
      </c>
      <c r="L93" s="124">
        <f>SUM(L86:L92)</f>
        <v>100</v>
      </c>
      <c r="M93" s="39"/>
      <c r="N93" s="33"/>
    </row>
    <row r="94" spans="1:14" ht="32.85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85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8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8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8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85" customHeight="1" x14ac:dyDescent="0.25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Estudiante</cp:lastModifiedBy>
  <cp:lastPrinted>2008-11-27T15:47:24Z</cp:lastPrinted>
  <dcterms:created xsi:type="dcterms:W3CDTF">2008-01-23T15:29:27Z</dcterms:created>
  <dcterms:modified xsi:type="dcterms:W3CDTF">2026-03-25T16:29:35Z</dcterms:modified>
</cp:coreProperties>
</file>