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EANDRESBELLO\Desktop\1278 CONSOLIDADO DE 4 AÑOS\EVALUACION  2025\"/>
    </mc:Choice>
  </mc:AlternateContent>
  <bookViews>
    <workbookView xWindow="0" yWindow="0" windowWidth="24000" windowHeight="9150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Docentes!$B$13:$C$61</definedName>
    <definedName name="_xlnm.Print_Area" localSheetId="1">Directivos!$A$1:$AU$25</definedName>
    <definedName name="_xlnm.Print_Area" localSheetId="0">Docentes!$A$1:$AR$61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1" l="1"/>
  <c r="X29" i="1" l="1"/>
  <c r="Y29" i="1"/>
  <c r="Z29" i="1" s="1"/>
  <c r="S29" i="1"/>
  <c r="T29" i="1" s="1"/>
  <c r="U29" i="1" s="1"/>
  <c r="T28" i="1"/>
  <c r="AM29" i="1"/>
  <c r="AN29" i="1"/>
  <c r="AO29" i="1" s="1"/>
  <c r="AC29" i="1"/>
  <c r="AD29" i="1"/>
  <c r="AE29" i="1" s="1"/>
  <c r="T27" i="1" l="1"/>
  <c r="AF29" i="1"/>
  <c r="AQ29" i="1" s="1"/>
  <c r="AR29" i="1" s="1"/>
  <c r="AP29" i="1"/>
  <c r="L93" i="14"/>
  <c r="K93" i="14"/>
  <c r="L92" i="14"/>
  <c r="K92" i="14"/>
  <c r="L91" i="14"/>
  <c r="K91" i="14"/>
  <c r="L90" i="14"/>
  <c r="K90" i="14"/>
  <c r="L89" i="14"/>
  <c r="K89" i="14"/>
  <c r="F89" i="14"/>
  <c r="E89" i="14"/>
  <c r="L88" i="14"/>
  <c r="K88" i="14"/>
  <c r="F88" i="14"/>
  <c r="E88" i="14"/>
  <c r="L87" i="14"/>
  <c r="K87" i="14"/>
  <c r="F87" i="14"/>
  <c r="E87" i="14"/>
  <c r="L86" i="14"/>
  <c r="K86" i="14"/>
  <c r="F86" i="14"/>
  <c r="E86" i="14"/>
  <c r="L47" i="14"/>
  <c r="K47" i="14"/>
  <c r="J47" i="14"/>
  <c r="I47" i="14"/>
  <c r="H47" i="14"/>
  <c r="L46" i="14"/>
  <c r="K46" i="14"/>
  <c r="J46" i="14"/>
  <c r="I46" i="14"/>
  <c r="H46" i="14"/>
  <c r="L45" i="14"/>
  <c r="K45" i="14"/>
  <c r="J45" i="14"/>
  <c r="I45" i="14"/>
  <c r="H45" i="14"/>
  <c r="L44" i="14"/>
  <c r="K44" i="14"/>
  <c r="J44" i="14"/>
  <c r="I44" i="14"/>
  <c r="H44" i="14"/>
  <c r="L43" i="14"/>
  <c r="K43" i="14"/>
  <c r="J43" i="14"/>
  <c r="I43" i="14"/>
  <c r="H43" i="14"/>
  <c r="L42" i="14"/>
  <c r="K42" i="14"/>
  <c r="J42" i="14"/>
  <c r="I42" i="14"/>
  <c r="H42" i="14"/>
  <c r="L41" i="14"/>
  <c r="K41" i="14"/>
  <c r="J41" i="14"/>
  <c r="I41" i="14"/>
  <c r="H41" i="14"/>
  <c r="L40" i="14"/>
  <c r="K40" i="14"/>
  <c r="J40" i="14"/>
  <c r="I40" i="14"/>
  <c r="H40" i="14"/>
  <c r="L39" i="14"/>
  <c r="K39" i="14"/>
  <c r="J39" i="14"/>
  <c r="I39" i="14"/>
  <c r="H39" i="14"/>
  <c r="L38" i="14"/>
  <c r="K38" i="14"/>
  <c r="J38" i="14"/>
  <c r="I38" i="14"/>
  <c r="H38" i="14"/>
  <c r="L37" i="14"/>
  <c r="K37" i="14"/>
  <c r="J37" i="14"/>
  <c r="I37" i="14"/>
  <c r="H37" i="14"/>
  <c r="L36" i="14"/>
  <c r="K36" i="14"/>
  <c r="J36" i="14"/>
  <c r="I36" i="14"/>
  <c r="H36" i="14"/>
  <c r="L35" i="14"/>
  <c r="K35" i="14"/>
  <c r="J35" i="14"/>
  <c r="I35" i="14"/>
  <c r="H35" i="14"/>
  <c r="L34" i="14"/>
  <c r="K34" i="14"/>
  <c r="J34" i="14"/>
  <c r="I34" i="14"/>
  <c r="H34" i="14"/>
  <c r="L33" i="14"/>
  <c r="K33" i="14"/>
  <c r="J33" i="14"/>
  <c r="I33" i="14"/>
  <c r="H33" i="14"/>
  <c r="L32" i="14"/>
  <c r="K32" i="14"/>
  <c r="J32" i="14"/>
  <c r="I32" i="14"/>
  <c r="H32" i="14"/>
  <c r="L31" i="14"/>
  <c r="K31" i="14"/>
  <c r="J31" i="14"/>
  <c r="I31" i="14"/>
  <c r="H31" i="14"/>
  <c r="G19" i="14"/>
  <c r="F19" i="14"/>
  <c r="K18" i="14"/>
  <c r="J18" i="14"/>
  <c r="G18" i="14"/>
  <c r="F18" i="14"/>
  <c r="K17" i="14"/>
  <c r="J17" i="14"/>
  <c r="G17" i="14"/>
  <c r="F17" i="14"/>
  <c r="K16" i="14"/>
  <c r="J16" i="14"/>
  <c r="G16" i="14"/>
  <c r="F16" i="14"/>
  <c r="F6" i="14"/>
  <c r="K24" i="9"/>
  <c r="K23" i="9"/>
  <c r="K22" i="9"/>
  <c r="K14" i="9"/>
  <c r="K13" i="9"/>
  <c r="F6" i="9"/>
  <c r="AU25" i="13"/>
  <c r="AT25" i="13"/>
  <c r="AS25" i="13"/>
  <c r="AR25" i="13"/>
  <c r="AQ25" i="13"/>
  <c r="AP25" i="13"/>
  <c r="AI25" i="13"/>
  <c r="AH25" i="13"/>
  <c r="AG25" i="13"/>
  <c r="AF25" i="13"/>
  <c r="AC25" i="13"/>
  <c r="AB25" i="13"/>
  <c r="AA25" i="13"/>
  <c r="X25" i="13"/>
  <c r="W25" i="13"/>
  <c r="V25" i="13"/>
  <c r="S25" i="13"/>
  <c r="R25" i="13"/>
  <c r="Q25" i="13"/>
  <c r="AU24" i="13"/>
  <c r="AT24" i="13"/>
  <c r="AS24" i="13"/>
  <c r="AR24" i="13"/>
  <c r="AQ24" i="13"/>
  <c r="AP24" i="13"/>
  <c r="AI24" i="13"/>
  <c r="AH24" i="13"/>
  <c r="AG24" i="13"/>
  <c r="AF24" i="13"/>
  <c r="AC24" i="13"/>
  <c r="AB24" i="13"/>
  <c r="AA24" i="13"/>
  <c r="X24" i="13"/>
  <c r="W24" i="13"/>
  <c r="V24" i="13"/>
  <c r="S24" i="13"/>
  <c r="R24" i="13"/>
  <c r="Q24" i="13"/>
  <c r="AU23" i="13"/>
  <c r="AT23" i="13"/>
  <c r="AS23" i="13"/>
  <c r="AR23" i="13"/>
  <c r="AQ23" i="13"/>
  <c r="AP23" i="13"/>
  <c r="AI23" i="13"/>
  <c r="AH23" i="13"/>
  <c r="AG23" i="13"/>
  <c r="AF23" i="13"/>
  <c r="AC23" i="13"/>
  <c r="AB23" i="13"/>
  <c r="AA23" i="13"/>
  <c r="X23" i="13"/>
  <c r="W23" i="13"/>
  <c r="V23" i="13"/>
  <c r="S23" i="13"/>
  <c r="R23" i="13"/>
  <c r="Q23" i="13"/>
  <c r="AU22" i="13"/>
  <c r="AT22" i="13"/>
  <c r="AS22" i="13"/>
  <c r="AR22" i="13"/>
  <c r="AQ22" i="13"/>
  <c r="AP22" i="13"/>
  <c r="AI22" i="13"/>
  <c r="AH22" i="13"/>
  <c r="AG22" i="13"/>
  <c r="AF22" i="13"/>
  <c r="AC22" i="13"/>
  <c r="AB22" i="13"/>
  <c r="AA22" i="13"/>
  <c r="X22" i="13"/>
  <c r="W22" i="13"/>
  <c r="V22" i="13"/>
  <c r="S22" i="13"/>
  <c r="R22" i="13"/>
  <c r="Q22" i="13"/>
  <c r="AU21" i="13"/>
  <c r="AT21" i="13"/>
  <c r="AS21" i="13"/>
  <c r="AR21" i="13"/>
  <c r="AQ21" i="13"/>
  <c r="AP21" i="13"/>
  <c r="AI21" i="13"/>
  <c r="AH21" i="13"/>
  <c r="AG21" i="13"/>
  <c r="AF21" i="13"/>
  <c r="AC21" i="13"/>
  <c r="AB21" i="13"/>
  <c r="AA21" i="13"/>
  <c r="X21" i="13"/>
  <c r="W21" i="13"/>
  <c r="V21" i="13"/>
  <c r="S21" i="13"/>
  <c r="R21" i="13"/>
  <c r="Q21" i="13"/>
  <c r="AU20" i="13"/>
  <c r="AT20" i="13"/>
  <c r="AS20" i="13"/>
  <c r="AR20" i="13"/>
  <c r="AQ20" i="13"/>
  <c r="AP20" i="13"/>
  <c r="AI20" i="13"/>
  <c r="AH20" i="13"/>
  <c r="AG20" i="13"/>
  <c r="AF20" i="13"/>
  <c r="AC20" i="13"/>
  <c r="AB20" i="13"/>
  <c r="AA20" i="13"/>
  <c r="X20" i="13"/>
  <c r="W20" i="13"/>
  <c r="V20" i="13"/>
  <c r="S20" i="13"/>
  <c r="R20" i="13"/>
  <c r="Q20" i="13"/>
  <c r="AU19" i="13"/>
  <c r="AT19" i="13"/>
  <c r="AS19" i="13"/>
  <c r="AR19" i="13"/>
  <c r="AQ19" i="13"/>
  <c r="AP19" i="13"/>
  <c r="AI19" i="13"/>
  <c r="AH19" i="13"/>
  <c r="AG19" i="13"/>
  <c r="AF19" i="13"/>
  <c r="AC19" i="13"/>
  <c r="AB19" i="13"/>
  <c r="AA19" i="13"/>
  <c r="X19" i="13"/>
  <c r="W19" i="13"/>
  <c r="V19" i="13"/>
  <c r="S19" i="13"/>
  <c r="R19" i="13"/>
  <c r="Q19" i="13"/>
  <c r="AU18" i="13"/>
  <c r="AT18" i="13"/>
  <c r="AS18" i="13"/>
  <c r="AR18" i="13"/>
  <c r="AQ18" i="13"/>
  <c r="AP18" i="13"/>
  <c r="AI18" i="13"/>
  <c r="AH18" i="13"/>
  <c r="AG18" i="13"/>
  <c r="AF18" i="13"/>
  <c r="AC18" i="13"/>
  <c r="AB18" i="13"/>
  <c r="AA18" i="13"/>
  <c r="X18" i="13"/>
  <c r="W18" i="13"/>
  <c r="V18" i="13"/>
  <c r="S18" i="13"/>
  <c r="R18" i="13"/>
  <c r="Q18" i="13"/>
  <c r="AU17" i="13"/>
  <c r="AT17" i="13"/>
  <c r="AS17" i="13"/>
  <c r="AR17" i="13"/>
  <c r="AQ17" i="13"/>
  <c r="AP17" i="13"/>
  <c r="AI17" i="13"/>
  <c r="AH17" i="13"/>
  <c r="AG17" i="13"/>
  <c r="AF17" i="13"/>
  <c r="AC17" i="13"/>
  <c r="AB17" i="13"/>
  <c r="AA17" i="13"/>
  <c r="X17" i="13"/>
  <c r="W17" i="13"/>
  <c r="V17" i="13"/>
  <c r="S17" i="13"/>
  <c r="R17" i="13"/>
  <c r="Q17" i="13"/>
  <c r="AU16" i="13"/>
  <c r="AT16" i="13"/>
  <c r="AS16" i="13"/>
  <c r="AR16" i="13"/>
  <c r="AQ16" i="13"/>
  <c r="AP16" i="13"/>
  <c r="AI16" i="13"/>
  <c r="AH16" i="13"/>
  <c r="AG16" i="13"/>
  <c r="AF16" i="13"/>
  <c r="AC16" i="13"/>
  <c r="AB16" i="13"/>
  <c r="AA16" i="13"/>
  <c r="X16" i="13"/>
  <c r="W16" i="13"/>
  <c r="V16" i="13"/>
  <c r="S16" i="13"/>
  <c r="R16" i="13"/>
  <c r="Q16" i="13"/>
  <c r="AU15" i="13"/>
  <c r="AT15" i="13"/>
  <c r="AS15" i="13"/>
  <c r="AR15" i="13"/>
  <c r="AQ15" i="13"/>
  <c r="AP15" i="13"/>
  <c r="AI15" i="13"/>
  <c r="AH15" i="13"/>
  <c r="AG15" i="13"/>
  <c r="AF15" i="13"/>
  <c r="AC15" i="13"/>
  <c r="AB15" i="13"/>
  <c r="AA15" i="13"/>
  <c r="X15" i="13"/>
  <c r="W15" i="13"/>
  <c r="V15" i="13"/>
  <c r="S15" i="13"/>
  <c r="R15" i="13"/>
  <c r="Q15" i="13"/>
  <c r="AL7" i="13"/>
  <c r="AK7" i="13"/>
  <c r="AJ7" i="13"/>
  <c r="AI7" i="13"/>
  <c r="AL6" i="13"/>
  <c r="AK6" i="13"/>
  <c r="AJ6" i="13"/>
  <c r="AI6" i="13"/>
  <c r="AT5" i="13"/>
  <c r="AQ5" i="13"/>
  <c r="AO5" i="13"/>
  <c r="AN5" i="13"/>
  <c r="AM5" i="13"/>
  <c r="AL5" i="13"/>
  <c r="AK5" i="13"/>
  <c r="AJ5" i="13"/>
  <c r="AI5" i="13"/>
  <c r="AG5" i="13"/>
  <c r="AE5" i="13"/>
  <c r="AD5" i="13"/>
  <c r="AB5" i="13"/>
  <c r="Z5" i="13"/>
  <c r="Y5" i="13"/>
  <c r="W5" i="13"/>
  <c r="U5" i="13"/>
  <c r="T5" i="13"/>
  <c r="R5" i="13"/>
  <c r="P5" i="13"/>
  <c r="O5" i="13"/>
  <c r="AT4" i="13"/>
  <c r="AQ4" i="13"/>
  <c r="AO4" i="13"/>
  <c r="AN4" i="13"/>
  <c r="AM4" i="13"/>
  <c r="AL4" i="13"/>
  <c r="AK4" i="13"/>
  <c r="AJ4" i="13"/>
  <c r="AI4" i="13"/>
  <c r="AG4" i="13"/>
  <c r="AE4" i="13"/>
  <c r="AD4" i="13"/>
  <c r="AB4" i="13"/>
  <c r="Z4" i="13"/>
  <c r="Y4" i="13"/>
  <c r="W4" i="13"/>
  <c r="U4" i="13"/>
  <c r="T4" i="13"/>
  <c r="R4" i="13"/>
  <c r="P4" i="13"/>
  <c r="O4" i="13"/>
  <c r="AU3" i="13"/>
  <c r="AT3" i="13"/>
  <c r="AQ3" i="13"/>
  <c r="AO3" i="13"/>
  <c r="AN3" i="13"/>
  <c r="AM3" i="13"/>
  <c r="AL3" i="13"/>
  <c r="AK3" i="13"/>
  <c r="AJ3" i="13"/>
  <c r="AI3" i="13"/>
  <c r="AG3" i="13"/>
  <c r="AE3" i="13"/>
  <c r="AD3" i="13"/>
  <c r="AB3" i="13"/>
  <c r="Z3" i="13"/>
  <c r="Y3" i="13"/>
  <c r="W3" i="13"/>
  <c r="U3" i="13"/>
  <c r="T3" i="13"/>
  <c r="R3" i="13"/>
  <c r="P3" i="13"/>
  <c r="O3" i="13"/>
  <c r="J3" i="13"/>
  <c r="AU2" i="13"/>
  <c r="AT2" i="13"/>
  <c r="AQ2" i="13"/>
  <c r="AO2" i="13"/>
  <c r="AN2" i="13"/>
  <c r="AM2" i="13"/>
  <c r="AL2" i="13"/>
  <c r="AK2" i="13"/>
  <c r="AJ2" i="13"/>
  <c r="AI2" i="13"/>
  <c r="AG2" i="13"/>
  <c r="AE2" i="13"/>
  <c r="AD2" i="13"/>
  <c r="AB2" i="13"/>
  <c r="Z2" i="13"/>
  <c r="Y2" i="13"/>
  <c r="W2" i="13"/>
  <c r="U2" i="13"/>
  <c r="T2" i="13"/>
  <c r="R2" i="13"/>
  <c r="P2" i="13"/>
  <c r="O2" i="13"/>
  <c r="J2" i="13"/>
  <c r="I2" i="13"/>
  <c r="AU1" i="13"/>
  <c r="AT1" i="13"/>
  <c r="AQ1" i="13"/>
  <c r="AO1" i="13"/>
  <c r="AN1" i="13"/>
  <c r="AM1" i="13"/>
  <c r="AL1" i="13"/>
  <c r="AK1" i="13"/>
  <c r="AJ1" i="13"/>
  <c r="AI1" i="13"/>
  <c r="AG1" i="13"/>
  <c r="AE1" i="13"/>
  <c r="AD1" i="13"/>
  <c r="AB1" i="13"/>
  <c r="Z1" i="13"/>
  <c r="Y1" i="13"/>
  <c r="W1" i="13"/>
  <c r="U1" i="13"/>
  <c r="T1" i="13"/>
  <c r="R1" i="13"/>
  <c r="P1" i="13"/>
  <c r="O1" i="13"/>
  <c r="J1" i="13"/>
  <c r="I1" i="13"/>
  <c r="AM61" i="1"/>
  <c r="AF61" i="1"/>
  <c r="AE61" i="1"/>
  <c r="AD61" i="1"/>
  <c r="AC61" i="1"/>
  <c r="Z61" i="1"/>
  <c r="Y61" i="1"/>
  <c r="X61" i="1"/>
  <c r="U61" i="1"/>
  <c r="T61" i="1"/>
  <c r="S61" i="1"/>
  <c r="AM60" i="1"/>
  <c r="AF60" i="1"/>
  <c r="AE60" i="1"/>
  <c r="AD60" i="1"/>
  <c r="AC60" i="1"/>
  <c r="Z60" i="1"/>
  <c r="Y60" i="1"/>
  <c r="X60" i="1"/>
  <c r="U60" i="1"/>
  <c r="T60" i="1"/>
  <c r="S60" i="1"/>
  <c r="AM59" i="1"/>
  <c r="AF59" i="1"/>
  <c r="AE59" i="1"/>
  <c r="AD59" i="1"/>
  <c r="AC59" i="1"/>
  <c r="Z59" i="1"/>
  <c r="Y59" i="1"/>
  <c r="X59" i="1"/>
  <c r="U59" i="1"/>
  <c r="T59" i="1"/>
  <c r="S59" i="1"/>
  <c r="AM58" i="1"/>
  <c r="AF58" i="1"/>
  <c r="AE58" i="1"/>
  <c r="AD58" i="1"/>
  <c r="AC58" i="1"/>
  <c r="Z58" i="1"/>
  <c r="Y58" i="1"/>
  <c r="X58" i="1"/>
  <c r="U58" i="1"/>
  <c r="T58" i="1"/>
  <c r="S58" i="1"/>
  <c r="AM57" i="1"/>
  <c r="AF57" i="1"/>
  <c r="AE57" i="1"/>
  <c r="AD57" i="1"/>
  <c r="AC57" i="1"/>
  <c r="Z57" i="1"/>
  <c r="Y57" i="1"/>
  <c r="X57" i="1"/>
  <c r="U57" i="1"/>
  <c r="T57" i="1"/>
  <c r="S57" i="1"/>
  <c r="AM56" i="1"/>
  <c r="AF56" i="1"/>
  <c r="AE56" i="1"/>
  <c r="AD56" i="1"/>
  <c r="AC56" i="1"/>
  <c r="Z56" i="1"/>
  <c r="Y56" i="1"/>
  <c r="X56" i="1"/>
  <c r="U56" i="1"/>
  <c r="T56" i="1"/>
  <c r="S56" i="1"/>
  <c r="AM55" i="1"/>
  <c r="AF55" i="1"/>
  <c r="AE55" i="1"/>
  <c r="AD55" i="1"/>
  <c r="AC55" i="1"/>
  <c r="Z55" i="1"/>
  <c r="Y55" i="1"/>
  <c r="X55" i="1"/>
  <c r="U55" i="1"/>
  <c r="T55" i="1"/>
  <c r="S55" i="1"/>
  <c r="AM54" i="1"/>
  <c r="AF54" i="1"/>
  <c r="AE54" i="1"/>
  <c r="AD54" i="1"/>
  <c r="AC54" i="1"/>
  <c r="Z54" i="1"/>
  <c r="Y54" i="1"/>
  <c r="X54" i="1"/>
  <c r="U54" i="1"/>
  <c r="T54" i="1"/>
  <c r="S54" i="1"/>
  <c r="AM53" i="1"/>
  <c r="AF53" i="1"/>
  <c r="AE53" i="1"/>
  <c r="AD53" i="1"/>
  <c r="AC53" i="1"/>
  <c r="Z53" i="1"/>
  <c r="Y53" i="1"/>
  <c r="X53" i="1"/>
  <c r="U53" i="1"/>
  <c r="T53" i="1"/>
  <c r="S53" i="1"/>
  <c r="AM52" i="1"/>
  <c r="AF52" i="1"/>
  <c r="AE52" i="1"/>
  <c r="AD52" i="1"/>
  <c r="AC52" i="1"/>
  <c r="Z52" i="1"/>
  <c r="Y52" i="1"/>
  <c r="X52" i="1"/>
  <c r="U52" i="1"/>
  <c r="T52" i="1"/>
  <c r="S52" i="1"/>
  <c r="AM51" i="1"/>
  <c r="AF51" i="1"/>
  <c r="AE51" i="1"/>
  <c r="AD51" i="1"/>
  <c r="AC51" i="1"/>
  <c r="Z51" i="1"/>
  <c r="Y51" i="1"/>
  <c r="X51" i="1"/>
  <c r="U51" i="1"/>
  <c r="T51" i="1"/>
  <c r="S51" i="1"/>
  <c r="AM50" i="1"/>
  <c r="AF50" i="1"/>
  <c r="AE50" i="1"/>
  <c r="AD50" i="1"/>
  <c r="AC50" i="1"/>
  <c r="Z50" i="1"/>
  <c r="Y50" i="1"/>
  <c r="X50" i="1"/>
  <c r="U50" i="1"/>
  <c r="T50" i="1"/>
  <c r="S50" i="1"/>
  <c r="AM49" i="1"/>
  <c r="AF49" i="1"/>
  <c r="AE49" i="1"/>
  <c r="AD49" i="1"/>
  <c r="AC49" i="1"/>
  <c r="Z49" i="1"/>
  <c r="Y49" i="1"/>
  <c r="X49" i="1"/>
  <c r="U49" i="1"/>
  <c r="T49" i="1"/>
  <c r="S49" i="1"/>
  <c r="AM48" i="1"/>
  <c r="AF48" i="1"/>
  <c r="AE48" i="1"/>
  <c r="AD48" i="1"/>
  <c r="AC48" i="1"/>
  <c r="Z48" i="1"/>
  <c r="Y48" i="1"/>
  <c r="X48" i="1"/>
  <c r="U48" i="1"/>
  <c r="T48" i="1"/>
  <c r="S48" i="1"/>
  <c r="AS47" i="1"/>
  <c r="AF47" i="1"/>
  <c r="AE47" i="1"/>
  <c r="AD47" i="1"/>
  <c r="AC47" i="1"/>
  <c r="Z47" i="1"/>
  <c r="Y47" i="1"/>
  <c r="X47" i="1"/>
  <c r="U47" i="1"/>
  <c r="T47" i="1"/>
  <c r="S47" i="1"/>
  <c r="AM46" i="1"/>
  <c r="AF46" i="1"/>
  <c r="AE46" i="1"/>
  <c r="AD46" i="1"/>
  <c r="AC46" i="1"/>
  <c r="Z46" i="1"/>
  <c r="Y46" i="1"/>
  <c r="X46" i="1"/>
  <c r="U46" i="1"/>
  <c r="T46" i="1"/>
  <c r="S46" i="1"/>
  <c r="AM45" i="1"/>
  <c r="AF45" i="1"/>
  <c r="AE45" i="1"/>
  <c r="AD45" i="1"/>
  <c r="AC45" i="1"/>
  <c r="Z45" i="1"/>
  <c r="Y45" i="1"/>
  <c r="X45" i="1"/>
  <c r="U45" i="1"/>
  <c r="T45" i="1"/>
  <c r="S45" i="1"/>
  <c r="AM44" i="1"/>
  <c r="AF44" i="1"/>
  <c r="AE44" i="1"/>
  <c r="AD44" i="1"/>
  <c r="AC44" i="1"/>
  <c r="Z44" i="1"/>
  <c r="Y44" i="1"/>
  <c r="X44" i="1"/>
  <c r="U44" i="1"/>
  <c r="T44" i="1"/>
  <c r="S44" i="1"/>
  <c r="AM43" i="1"/>
  <c r="AF43" i="1"/>
  <c r="AE43" i="1"/>
  <c r="AD43" i="1"/>
  <c r="AC43" i="1"/>
  <c r="Z43" i="1"/>
  <c r="Y43" i="1"/>
  <c r="X43" i="1"/>
  <c r="U43" i="1"/>
  <c r="T43" i="1"/>
  <c r="S43" i="1"/>
  <c r="AM42" i="1"/>
  <c r="AF42" i="1"/>
  <c r="AE42" i="1"/>
  <c r="AD42" i="1"/>
  <c r="AC42" i="1"/>
  <c r="Z42" i="1"/>
  <c r="Y42" i="1"/>
  <c r="X42" i="1"/>
  <c r="U42" i="1"/>
  <c r="T42" i="1"/>
  <c r="S42" i="1"/>
  <c r="AM41" i="1"/>
  <c r="AF41" i="1"/>
  <c r="AE41" i="1"/>
  <c r="AD41" i="1"/>
  <c r="AC41" i="1"/>
  <c r="Z41" i="1"/>
  <c r="Y41" i="1"/>
  <c r="X41" i="1"/>
  <c r="U41" i="1"/>
  <c r="T41" i="1"/>
  <c r="S41" i="1"/>
  <c r="AM40" i="1"/>
  <c r="AF40" i="1"/>
  <c r="AE40" i="1"/>
  <c r="AD40" i="1"/>
  <c r="AC40" i="1"/>
  <c r="Z40" i="1"/>
  <c r="Y40" i="1"/>
  <c r="X40" i="1"/>
  <c r="U40" i="1"/>
  <c r="T40" i="1"/>
  <c r="S40" i="1"/>
  <c r="AM39" i="1"/>
  <c r="AF39" i="1"/>
  <c r="AE39" i="1"/>
  <c r="AD39" i="1"/>
  <c r="AC39" i="1"/>
  <c r="Z39" i="1"/>
  <c r="Y39" i="1"/>
  <c r="X39" i="1"/>
  <c r="U39" i="1"/>
  <c r="T39" i="1"/>
  <c r="S39" i="1"/>
  <c r="AM38" i="1"/>
  <c r="AF38" i="1"/>
  <c r="AE38" i="1"/>
  <c r="AD38" i="1"/>
  <c r="AC38" i="1"/>
  <c r="Z38" i="1"/>
  <c r="Y38" i="1"/>
  <c r="X38" i="1"/>
  <c r="U38" i="1"/>
  <c r="T38" i="1"/>
  <c r="S38" i="1"/>
  <c r="AM37" i="1"/>
  <c r="AF37" i="1"/>
  <c r="AE37" i="1"/>
  <c r="AD37" i="1"/>
  <c r="AC37" i="1"/>
  <c r="Z37" i="1"/>
  <c r="Y37" i="1"/>
  <c r="X37" i="1"/>
  <c r="U37" i="1"/>
  <c r="T37" i="1"/>
  <c r="S37" i="1"/>
  <c r="AM36" i="1"/>
  <c r="AF36" i="1"/>
  <c r="AE36" i="1"/>
  <c r="AD36" i="1"/>
  <c r="AC36" i="1"/>
  <c r="Z36" i="1"/>
  <c r="Y36" i="1"/>
  <c r="X36" i="1"/>
  <c r="U36" i="1"/>
  <c r="T36" i="1"/>
  <c r="S36" i="1"/>
  <c r="AM35" i="1"/>
  <c r="AF35" i="1"/>
  <c r="AE35" i="1"/>
  <c r="AD35" i="1"/>
  <c r="AC35" i="1"/>
  <c r="Z35" i="1"/>
  <c r="Y35" i="1"/>
  <c r="X35" i="1"/>
  <c r="U35" i="1"/>
  <c r="T35" i="1"/>
  <c r="S35" i="1"/>
  <c r="AM34" i="1"/>
  <c r="AF34" i="1"/>
  <c r="AE34" i="1"/>
  <c r="AD34" i="1"/>
  <c r="AC34" i="1"/>
  <c r="Z34" i="1"/>
  <c r="Y34" i="1"/>
  <c r="X34" i="1"/>
  <c r="U34" i="1"/>
  <c r="T34" i="1"/>
  <c r="S34" i="1"/>
  <c r="AM33" i="1"/>
  <c r="AF33" i="1"/>
  <c r="AE33" i="1"/>
  <c r="AD33" i="1"/>
  <c r="AC33" i="1"/>
  <c r="Z33" i="1"/>
  <c r="Y33" i="1"/>
  <c r="X33" i="1"/>
  <c r="U33" i="1"/>
  <c r="T33" i="1"/>
  <c r="S33" i="1"/>
  <c r="AM32" i="1"/>
  <c r="AF32" i="1"/>
  <c r="AE32" i="1"/>
  <c r="AD32" i="1"/>
  <c r="AC32" i="1"/>
  <c r="Z32" i="1"/>
  <c r="Y32" i="1"/>
  <c r="X32" i="1"/>
  <c r="U32" i="1"/>
  <c r="T32" i="1"/>
  <c r="S32" i="1"/>
  <c r="AM31" i="1"/>
  <c r="AF31" i="1"/>
  <c r="AE31" i="1"/>
  <c r="AD31" i="1"/>
  <c r="AC31" i="1"/>
  <c r="Z31" i="1"/>
  <c r="Y31" i="1"/>
  <c r="X31" i="1"/>
  <c r="U31" i="1"/>
  <c r="T31" i="1"/>
  <c r="S31" i="1"/>
  <c r="AM30" i="1"/>
  <c r="AN30" i="1" s="1"/>
  <c r="AO30" i="1" s="1"/>
  <c r="AC30" i="1"/>
  <c r="AD30" i="1" s="1"/>
  <c r="AE30" i="1" s="1"/>
  <c r="X30" i="1"/>
  <c r="Y30" i="1" s="1"/>
  <c r="Z30" i="1" s="1"/>
  <c r="S30" i="1"/>
  <c r="T30" i="1" s="1"/>
  <c r="U30" i="1" s="1"/>
  <c r="AM28" i="1"/>
  <c r="AN28" i="1" s="1"/>
  <c r="AO28" i="1" s="1"/>
  <c r="AC28" i="1"/>
  <c r="AD28" i="1" s="1"/>
  <c r="AE28" i="1" s="1"/>
  <c r="X28" i="1"/>
  <c r="S28" i="1"/>
  <c r="U28" i="1" s="1"/>
  <c r="AF28" i="1" s="1"/>
  <c r="AM27" i="1"/>
  <c r="AN27" i="1" s="1"/>
  <c r="AO27" i="1" s="1"/>
  <c r="AC27" i="1"/>
  <c r="AD27" i="1" s="1"/>
  <c r="AE27" i="1" s="1"/>
  <c r="X27" i="1"/>
  <c r="Y27" i="1" s="1"/>
  <c r="Z27" i="1" s="1"/>
  <c r="S27" i="1"/>
  <c r="AM26" i="1"/>
  <c r="AC26" i="1"/>
  <c r="AD26" i="1" s="1"/>
  <c r="AE26" i="1" s="1"/>
  <c r="X26" i="1"/>
  <c r="Y26" i="1" s="1"/>
  <c r="Z26" i="1" s="1"/>
  <c r="S26" i="1"/>
  <c r="T26" i="1" s="1"/>
  <c r="U26" i="1" s="1"/>
  <c r="AM25" i="1"/>
  <c r="AN25" i="1" s="1"/>
  <c r="AO25" i="1" s="1"/>
  <c r="AC25" i="1"/>
  <c r="AD25" i="1" s="1"/>
  <c r="AE25" i="1" s="1"/>
  <c r="X25" i="1"/>
  <c r="S25" i="1"/>
  <c r="T25" i="1" s="1"/>
  <c r="U25" i="1" s="1"/>
  <c r="AM24" i="1"/>
  <c r="AN24" i="1" s="1"/>
  <c r="AO24" i="1" s="1"/>
  <c r="AC24" i="1"/>
  <c r="AD24" i="1" s="1"/>
  <c r="AE24" i="1" s="1"/>
  <c r="X24" i="1"/>
  <c r="S24" i="1"/>
  <c r="T24" i="1" s="1"/>
  <c r="U24" i="1" s="1"/>
  <c r="AM23" i="1"/>
  <c r="AN23" i="1" s="1"/>
  <c r="AO23" i="1" s="1"/>
  <c r="AC23" i="1"/>
  <c r="AD23" i="1" s="1"/>
  <c r="AE23" i="1" s="1"/>
  <c r="X23" i="1"/>
  <c r="S23" i="1"/>
  <c r="T23" i="1" s="1"/>
  <c r="U23" i="1" s="1"/>
  <c r="AM22" i="1"/>
  <c r="AN22" i="1" s="1"/>
  <c r="AO22" i="1" s="1"/>
  <c r="AC22" i="1"/>
  <c r="AD22" i="1" s="1"/>
  <c r="AE22" i="1" s="1"/>
  <c r="X22" i="1"/>
  <c r="Y22" i="1" s="1"/>
  <c r="Z22" i="1" s="1"/>
  <c r="S22" i="1"/>
  <c r="AM21" i="1"/>
  <c r="AN21" i="1" s="1"/>
  <c r="AO21" i="1" s="1"/>
  <c r="AD21" i="1"/>
  <c r="AE21" i="1" s="1"/>
  <c r="AC21" i="1"/>
  <c r="X21" i="1"/>
  <c r="Y21" i="1" s="1"/>
  <c r="Z21" i="1" s="1"/>
  <c r="S21" i="1"/>
  <c r="T21" i="1" s="1"/>
  <c r="U21" i="1" s="1"/>
  <c r="AM20" i="1"/>
  <c r="AN20" i="1" s="1"/>
  <c r="AO20" i="1" s="1"/>
  <c r="AC20" i="1"/>
  <c r="X20" i="1"/>
  <c r="Y20" i="1" s="1"/>
  <c r="Z20" i="1" s="1"/>
  <c r="S20" i="1"/>
  <c r="T20" i="1" s="1"/>
  <c r="U20" i="1" s="1"/>
  <c r="AM19" i="1"/>
  <c r="AN19" i="1" s="1"/>
  <c r="AO19" i="1" s="1"/>
  <c r="AC19" i="1"/>
  <c r="AD19" i="1" s="1"/>
  <c r="AE19" i="1" s="1"/>
  <c r="X19" i="1"/>
  <c r="S19" i="1"/>
  <c r="T19" i="1" s="1"/>
  <c r="U19" i="1" s="1"/>
  <c r="AM18" i="1"/>
  <c r="AN18" i="1" s="1"/>
  <c r="AO18" i="1" s="1"/>
  <c r="AC18" i="1"/>
  <c r="AD18" i="1" s="1"/>
  <c r="AE18" i="1" s="1"/>
  <c r="X18" i="1"/>
  <c r="S18" i="1"/>
  <c r="T18" i="1" s="1"/>
  <c r="U18" i="1" s="1"/>
  <c r="AM17" i="1"/>
  <c r="AN17" i="1" s="1"/>
  <c r="AO17" i="1" s="1"/>
  <c r="AC17" i="1"/>
  <c r="AD17" i="1" s="1"/>
  <c r="AE17" i="1" s="1"/>
  <c r="X17" i="1"/>
  <c r="S17" i="1"/>
  <c r="T17" i="1" s="1"/>
  <c r="U17" i="1" s="1"/>
  <c r="AM16" i="1"/>
  <c r="AN16" i="1" s="1"/>
  <c r="AO16" i="1" s="1"/>
  <c r="AC16" i="1"/>
  <c r="AD16" i="1" s="1"/>
  <c r="AE16" i="1" s="1"/>
  <c r="X16" i="1"/>
  <c r="Y16" i="1" s="1"/>
  <c r="Z16" i="1" s="1"/>
  <c r="S16" i="1"/>
  <c r="T16" i="1" s="1"/>
  <c r="U16" i="1" s="1"/>
  <c r="AM15" i="1"/>
  <c r="AN15" i="1" s="1"/>
  <c r="AC15" i="1"/>
  <c r="X15" i="1"/>
  <c r="Y15" i="1" s="1"/>
  <c r="S15" i="1"/>
  <c r="T15" i="1" s="1"/>
  <c r="J12" i="1"/>
  <c r="G24" i="9" s="1"/>
  <c r="J11" i="1"/>
  <c r="G23" i="9" s="1"/>
  <c r="J10" i="1"/>
  <c r="G22" i="9" s="1"/>
  <c r="J9" i="1"/>
  <c r="G21" i="9" s="1"/>
  <c r="J8" i="1"/>
  <c r="G20" i="9" s="1"/>
  <c r="AI7" i="1"/>
  <c r="AH7" i="1"/>
  <c r="AG7" i="1"/>
  <c r="J7" i="1"/>
  <c r="G19" i="9" s="1"/>
  <c r="AI6" i="1"/>
  <c r="AH6" i="1"/>
  <c r="AG6" i="1"/>
  <c r="J6" i="1"/>
  <c r="G18" i="9" s="1"/>
  <c r="AL5" i="1"/>
  <c r="J46" i="9" s="1"/>
  <c r="AK5" i="1"/>
  <c r="J45" i="9" s="1"/>
  <c r="AJ5" i="1"/>
  <c r="J44" i="9" s="1"/>
  <c r="AI5" i="1"/>
  <c r="AH5" i="1"/>
  <c r="AG5" i="1"/>
  <c r="AB5" i="1"/>
  <c r="J42" i="9" s="1"/>
  <c r="AA5" i="1"/>
  <c r="J41" i="9" s="1"/>
  <c r="W5" i="1"/>
  <c r="J39" i="9" s="1"/>
  <c r="V5" i="1"/>
  <c r="J38" i="9" s="1"/>
  <c r="R5" i="1"/>
  <c r="J36" i="9" s="1"/>
  <c r="Q5" i="1"/>
  <c r="J35" i="9" s="1"/>
  <c r="P5" i="1"/>
  <c r="J34" i="9" s="1"/>
  <c r="O5" i="1"/>
  <c r="J33" i="9" s="1"/>
  <c r="J5" i="1"/>
  <c r="G17" i="9" s="1"/>
  <c r="AL4" i="1"/>
  <c r="I46" i="9" s="1"/>
  <c r="AK4" i="1"/>
  <c r="I45" i="9" s="1"/>
  <c r="AJ4" i="1"/>
  <c r="I44" i="9" s="1"/>
  <c r="AI4" i="1"/>
  <c r="AH4" i="1"/>
  <c r="AG4" i="1"/>
  <c r="AB4" i="1"/>
  <c r="I42" i="9" s="1"/>
  <c r="AA4" i="1"/>
  <c r="I41" i="9" s="1"/>
  <c r="W4" i="1"/>
  <c r="I39" i="9" s="1"/>
  <c r="V4" i="1"/>
  <c r="I38" i="9" s="1"/>
  <c r="R4" i="1"/>
  <c r="I36" i="9" s="1"/>
  <c r="Q4" i="1"/>
  <c r="I35" i="9" s="1"/>
  <c r="P4" i="1"/>
  <c r="I34" i="9" s="1"/>
  <c r="O4" i="1"/>
  <c r="I33" i="9" s="1"/>
  <c r="J4" i="1"/>
  <c r="G16" i="9" s="1"/>
  <c r="AI3" i="1"/>
  <c r="AH3" i="1"/>
  <c r="AG3" i="1"/>
  <c r="J3" i="1"/>
  <c r="G15" i="9" s="1"/>
  <c r="AL2" i="1"/>
  <c r="K46" i="9" s="1"/>
  <c r="AK2" i="1"/>
  <c r="K45" i="9" s="1"/>
  <c r="AJ2" i="1"/>
  <c r="K44" i="9" s="1"/>
  <c r="AI2" i="1"/>
  <c r="AH2" i="1"/>
  <c r="AG2" i="1"/>
  <c r="AB2" i="1"/>
  <c r="K42" i="9" s="1"/>
  <c r="AA2" i="1"/>
  <c r="K41" i="9" s="1"/>
  <c r="W2" i="1"/>
  <c r="K39" i="9" s="1"/>
  <c r="V2" i="1"/>
  <c r="K38" i="9" s="1"/>
  <c r="R2" i="1"/>
  <c r="K36" i="9" s="1"/>
  <c r="Q2" i="1"/>
  <c r="K35" i="9" s="1"/>
  <c r="P2" i="1"/>
  <c r="K34" i="9" s="1"/>
  <c r="O2" i="1"/>
  <c r="K33" i="9" s="1"/>
  <c r="J2" i="1"/>
  <c r="G14" i="9" s="1"/>
  <c r="AL1" i="1"/>
  <c r="H46" i="9" s="1"/>
  <c r="AK1" i="1"/>
  <c r="AK3" i="1" s="1"/>
  <c r="L45" i="9" s="1"/>
  <c r="AJ1" i="1"/>
  <c r="AJ3" i="1" s="1"/>
  <c r="L44" i="9" s="1"/>
  <c r="AI1" i="1"/>
  <c r="AH1" i="1"/>
  <c r="AG1" i="1"/>
  <c r="AB1" i="1"/>
  <c r="H42" i="9" s="1"/>
  <c r="AA1" i="1"/>
  <c r="H41" i="9" s="1"/>
  <c r="W1" i="1"/>
  <c r="W3" i="1" s="1"/>
  <c r="L39" i="9" s="1"/>
  <c r="V1" i="1"/>
  <c r="H38" i="9" s="1"/>
  <c r="R1" i="1"/>
  <c r="H36" i="9" s="1"/>
  <c r="Q1" i="1"/>
  <c r="Q3" i="1" s="1"/>
  <c r="L35" i="9" s="1"/>
  <c r="P1" i="1"/>
  <c r="H34" i="9" s="1"/>
  <c r="O1" i="1"/>
  <c r="J1" i="1"/>
  <c r="G13" i="9" s="1"/>
  <c r="AP30" i="1" l="1"/>
  <c r="AF30" i="1"/>
  <c r="U27" i="1"/>
  <c r="AF27" i="1" s="1"/>
  <c r="AP22" i="1"/>
  <c r="T22" i="1"/>
  <c r="U22" i="1" s="1"/>
  <c r="AF22" i="1" s="1"/>
  <c r="AP15" i="1"/>
  <c r="AP17" i="1"/>
  <c r="K25" i="9"/>
  <c r="L22" i="9" s="1"/>
  <c r="G25" i="9"/>
  <c r="H13" i="9" s="1"/>
  <c r="L14" i="9"/>
  <c r="K15" i="9"/>
  <c r="L13" i="9" s="1"/>
  <c r="L15" i="9" s="1"/>
  <c r="AP16" i="1"/>
  <c r="H35" i="9"/>
  <c r="AP21" i="1"/>
  <c r="AF4" i="1"/>
  <c r="K90" i="9" s="1"/>
  <c r="AF2" i="1"/>
  <c r="K88" i="9" s="1"/>
  <c r="H45" i="9"/>
  <c r="H44" i="9"/>
  <c r="AF7" i="1"/>
  <c r="K93" i="9" s="1"/>
  <c r="AF5" i="1"/>
  <c r="K91" i="9" s="1"/>
  <c r="AF3" i="1"/>
  <c r="K89" i="9" s="1"/>
  <c r="AF1" i="1"/>
  <c r="K87" i="9" s="1"/>
  <c r="AF6" i="1"/>
  <c r="K92" i="9" s="1"/>
  <c r="H39" i="9"/>
  <c r="AP27" i="1"/>
  <c r="AP26" i="1"/>
  <c r="AO15" i="1"/>
  <c r="AN2" i="1"/>
  <c r="K47" i="9" s="1"/>
  <c r="AL3" i="1"/>
  <c r="L46" i="9" s="1"/>
  <c r="AN26" i="1"/>
  <c r="AO26" i="1" s="1"/>
  <c r="AP19" i="1"/>
  <c r="AP25" i="1"/>
  <c r="AP18" i="1"/>
  <c r="AP20" i="1"/>
  <c r="AP24" i="1"/>
  <c r="AD15" i="1"/>
  <c r="AD20" i="1"/>
  <c r="AE20" i="1" s="1"/>
  <c r="AF20" i="1" s="1"/>
  <c r="AA3" i="1"/>
  <c r="L41" i="9" s="1"/>
  <c r="AF16" i="1"/>
  <c r="AF26" i="1"/>
  <c r="AB3" i="1"/>
  <c r="L42" i="9" s="1"/>
  <c r="AP23" i="1"/>
  <c r="AP28" i="1"/>
  <c r="Y17" i="1"/>
  <c r="Z17" i="1" s="1"/>
  <c r="AF17" i="1" s="1"/>
  <c r="Y18" i="1"/>
  <c r="Z18" i="1" s="1"/>
  <c r="AF18" i="1" s="1"/>
  <c r="AQ18" i="1" s="1"/>
  <c r="AR18" i="1" s="1"/>
  <c r="Y23" i="1"/>
  <c r="Z23" i="1" s="1"/>
  <c r="AF23" i="1" s="1"/>
  <c r="Y28" i="1"/>
  <c r="Z28" i="1" s="1"/>
  <c r="V3" i="1"/>
  <c r="L38" i="9" s="1"/>
  <c r="Y19" i="1"/>
  <c r="Z19" i="1" s="1"/>
  <c r="AF19" i="1" s="1"/>
  <c r="AF21" i="1"/>
  <c r="AQ21" i="1" s="1"/>
  <c r="AR21" i="1" s="1"/>
  <c r="Y24" i="1"/>
  <c r="Z24" i="1" s="1"/>
  <c r="AF24" i="1" s="1"/>
  <c r="Y25" i="1"/>
  <c r="Z25" i="1" s="1"/>
  <c r="AF25" i="1" s="1"/>
  <c r="H33" i="9"/>
  <c r="O3" i="1"/>
  <c r="L33" i="9" s="1"/>
  <c r="U15" i="1"/>
  <c r="R3" i="1"/>
  <c r="L36" i="9" s="1"/>
  <c r="P3" i="1"/>
  <c r="L34" i="9" s="1"/>
  <c r="AQ25" i="1" l="1"/>
  <c r="AR25" i="1" s="1"/>
  <c r="AQ30" i="1"/>
  <c r="AR30" i="1" s="1"/>
  <c r="AQ24" i="1"/>
  <c r="AR24" i="1" s="1"/>
  <c r="L23" i="9"/>
  <c r="L24" i="9"/>
  <c r="AQ22" i="1"/>
  <c r="AR22" i="1" s="1"/>
  <c r="T2" i="1"/>
  <c r="K37" i="9" s="1"/>
  <c r="T5" i="1"/>
  <c r="J37" i="9" s="1"/>
  <c r="T4" i="1"/>
  <c r="I37" i="9" s="1"/>
  <c r="T1" i="1"/>
  <c r="H37" i="9" s="1"/>
  <c r="AQ17" i="1"/>
  <c r="AR17" i="1" s="1"/>
  <c r="H17" i="9"/>
  <c r="H18" i="9"/>
  <c r="H16" i="9"/>
  <c r="H23" i="9"/>
  <c r="H15" i="9"/>
  <c r="H14" i="9"/>
  <c r="H21" i="9"/>
  <c r="H20" i="9"/>
  <c r="H19" i="9"/>
  <c r="H22" i="9"/>
  <c r="H24" i="9"/>
  <c r="AQ16" i="1"/>
  <c r="AR16" i="1" s="1"/>
  <c r="AR28" i="1"/>
  <c r="AQ20" i="1"/>
  <c r="AR20" i="1" s="1"/>
  <c r="Y1" i="1"/>
  <c r="Y3" i="1" s="1"/>
  <c r="L40" i="9" s="1"/>
  <c r="AQ23" i="1"/>
  <c r="AR23" i="1" s="1"/>
  <c r="AN1" i="1"/>
  <c r="H47" i="9" s="1"/>
  <c r="AQ26" i="1"/>
  <c r="AR26" i="1" s="1"/>
  <c r="K94" i="9"/>
  <c r="L89" i="9" s="1"/>
  <c r="AQ27" i="1"/>
  <c r="AR27" i="1" s="1"/>
  <c r="AN4" i="1"/>
  <c r="I47" i="9" s="1"/>
  <c r="AQ19" i="1"/>
  <c r="AR19" i="1" s="1"/>
  <c r="AN5" i="1"/>
  <c r="J47" i="9" s="1"/>
  <c r="AE15" i="1"/>
  <c r="AF15" i="1" s="1"/>
  <c r="AQ15" i="1" s="1"/>
  <c r="AD4" i="1"/>
  <c r="I43" i="9" s="1"/>
  <c r="AD1" i="1"/>
  <c r="AD5" i="1"/>
  <c r="J43" i="9" s="1"/>
  <c r="AD2" i="1"/>
  <c r="K43" i="9" s="1"/>
  <c r="Y4" i="1"/>
  <c r="I40" i="9" s="1"/>
  <c r="Y5" i="1"/>
  <c r="J40" i="9" s="1"/>
  <c r="Y2" i="1"/>
  <c r="K40" i="9" s="1"/>
  <c r="L25" i="9" l="1"/>
  <c r="AN3" i="1"/>
  <c r="L47" i="9" s="1"/>
  <c r="T3" i="1"/>
  <c r="L37" i="9" s="1"/>
  <c r="H25" i="9"/>
  <c r="H40" i="9"/>
  <c r="L88" i="9"/>
  <c r="L92" i="9"/>
  <c r="L90" i="9"/>
  <c r="L93" i="9"/>
  <c r="L87" i="9"/>
  <c r="L91" i="9"/>
  <c r="AQ4" i="1"/>
  <c r="I48" i="9" s="1"/>
  <c r="AQ2" i="1"/>
  <c r="K48" i="9" s="1"/>
  <c r="AQ5" i="1"/>
  <c r="J48" i="9" s="1"/>
  <c r="AQ1" i="1"/>
  <c r="AQ3" i="1" s="1"/>
  <c r="L48" i="9" s="1"/>
  <c r="AR15" i="1"/>
  <c r="AR2" i="1" s="1"/>
  <c r="E88" i="9" s="1"/>
  <c r="H43" i="9"/>
  <c r="AD3" i="1"/>
  <c r="L43" i="9" s="1"/>
  <c r="H48" i="9" l="1"/>
  <c r="L94" i="9"/>
  <c r="AR1" i="1"/>
  <c r="E87" i="9" s="1"/>
  <c r="AR3" i="1"/>
  <c r="E89" i="9" s="1"/>
  <c r="F88" i="9"/>
  <c r="F89" i="9" l="1"/>
  <c r="F87" i="9"/>
  <c r="E90" i="9"/>
  <c r="F90" i="9" l="1"/>
</calcChain>
</file>

<file path=xl/sharedStrings.xml><?xml version="1.0" encoding="utf-8"?>
<sst xmlns="http://schemas.openxmlformats.org/spreadsheetml/2006/main" count="553" uniqueCount="196">
  <si>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</si>
  <si>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</si>
  <si>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</si>
  <si>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</si>
  <si>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</si>
  <si>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</si>
  <si>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</si>
  <si>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</si>
  <si>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</si>
  <si>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</si>
  <si>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</si>
  <si>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</si>
  <si>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</si>
  <si>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</si>
  <si>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</si>
  <si>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</si>
  <si>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</si>
  <si>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</si>
  <si>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</si>
  <si>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</si>
  <si>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</si>
  <si>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</si>
  <si>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</si>
  <si>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</si>
  <si>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</si>
  <si>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</si>
  <si>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</si>
  <si>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</si>
  <si>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</si>
  <si>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</si>
  <si>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</si>
  <si>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</si>
  <si>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</si>
  <si>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</si>
  <si>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</si>
  <si>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</si>
  <si>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</si>
  <si>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</si>
  <si>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</si>
  <si>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</si>
  <si>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</si>
  <si>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</si>
  <si>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</si>
  <si>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</si>
  <si>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</si>
  <si>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</si>
  <si>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</si>
  <si>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</si>
  <si>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</si>
  <si>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</si>
  <si>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Evaluación aprendizaje</t>
  </si>
  <si>
    <t>Pedagógica y didáctica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</si>
  <si>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</si>
  <si>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</si>
  <si>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</si>
  <si>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</si>
  <si>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</si>
  <si>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</si>
  <si>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</si>
  <si>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</si>
  <si>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</si>
  <si>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</si>
  <si>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</si>
  <si>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</si>
  <si>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</si>
  <si>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</si>
  <si>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</si>
  <si>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</si>
  <si>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</si>
  <si>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</si>
  <si>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</si>
  <si>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</si>
  <si>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</si>
  <si>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</si>
  <si>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</si>
  <si>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</si>
  <si>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</si>
  <si>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</si>
  <si>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</si>
  <si>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BOCHALEMA</t>
  </si>
  <si>
    <t>ACEVEDO CAMARGO MANUEL GUILLERMO</t>
  </si>
  <si>
    <t>Sede Josè Rozo Contreras</t>
  </si>
  <si>
    <t>Urbana</t>
  </si>
  <si>
    <t>Básica primaria</t>
  </si>
  <si>
    <t>Trabajo en equipo</t>
  </si>
  <si>
    <t>Compromiso social</t>
  </si>
  <si>
    <t>Iniciativa</t>
  </si>
  <si>
    <t>CE</t>
  </si>
  <si>
    <t>Comunicación y relaciones</t>
  </si>
  <si>
    <t>COLMEMARES GALVIS LUIS ENRIQUE</t>
  </si>
  <si>
    <t>Sede José Rozo Contreras</t>
  </si>
  <si>
    <t>Educación Artística y Cultural (Integral)</t>
  </si>
  <si>
    <t>Básica secundaria y media</t>
  </si>
  <si>
    <t xml:space="preserve">RUEDA RIASCOS FREDDY FLORESMILO </t>
  </si>
  <si>
    <t>Sede princial andres bello</t>
  </si>
  <si>
    <t>Educación Artística y Cultural – Plásticas</t>
  </si>
  <si>
    <t>Negociación y mediación</t>
  </si>
  <si>
    <t>FLOREZ MOGOLLON RUTH GRACIELA</t>
  </si>
  <si>
    <t>Educación Artística y Cultural – Música</t>
  </si>
  <si>
    <t>PIMIENTO GALLARDO HAIDY FRANCISCA</t>
  </si>
  <si>
    <t>Educación Artística y Cultural – A. Escénicas</t>
  </si>
  <si>
    <t>COLMENARES BERNAL LEIDY MARCELA</t>
  </si>
  <si>
    <t>Educación Artística y Cultural – Danzas</t>
  </si>
  <si>
    <t>Orientación al logro</t>
  </si>
  <si>
    <t>JAUREGUI PAZ LUZ ELENA</t>
  </si>
  <si>
    <t>Idioma Extranjero – Inglés</t>
  </si>
  <si>
    <t>SARMIENTO BAUTISTA YOANA MILENA</t>
  </si>
  <si>
    <t>Ciencias Naturales – Química</t>
  </si>
  <si>
    <t>Educación Ética y en valores</t>
  </si>
  <si>
    <t>GELVEZ LIZCANO MARIA LISSETH</t>
  </si>
  <si>
    <t>MANRIQUE HERNANDEZ JOHANA ANDREA</t>
  </si>
  <si>
    <t>DUQUE RANGEL LAURA CARIME</t>
  </si>
  <si>
    <t xml:space="preserve">PEREZ SUAREZ NELCY YONAIRE </t>
  </si>
  <si>
    <t>Ciencias Naturales – Física</t>
  </si>
  <si>
    <t xml:space="preserve">MARTINES RODRIGUEZ ELISABETH </t>
  </si>
  <si>
    <t>VILLAMIZAR ESPINOZA ESTEFANIA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</si>
  <si>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</si>
  <si>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</si>
  <si>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</si>
  <si>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</si>
  <si>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</si>
  <si>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</si>
  <si>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</si>
  <si>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</si>
  <si>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</si>
  <si>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</si>
  <si>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</si>
  <si>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</si>
  <si>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</si>
  <si>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</si>
  <si>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</si>
  <si>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</si>
  <si>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Director rural</t>
  </si>
  <si>
    <t>MINISTERIO DE EDUCACIÓN NACIONAL</t>
  </si>
  <si>
    <t>EVALUACIÓN ANUAL DE DESEMPEÑO DE DOCENTES Y DIRECTIVOS DOCENTES</t>
  </si>
  <si>
    <t>RESULTADOS DE DOCENTES - EVALUACIÓN 2022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</si>
  <si>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</si>
  <si>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</si>
  <si>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</si>
  <si>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</si>
  <si>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</si>
  <si>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</si>
  <si>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</si>
  <si>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</si>
  <si>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</si>
  <si>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</si>
  <si>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</si>
  <si>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</si>
  <si>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</si>
  <si>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</si>
  <si>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</si>
  <si>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</si>
  <si>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</si>
  <si>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</si>
  <si>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</si>
  <si>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</si>
  <si>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</si>
  <si>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</si>
  <si>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rFont val="Verdana"/>
        <family val="2"/>
      </rPr>
      <t>Número de docentes</t>
    </r>
    <r>
      <rPr>
        <b/>
        <vertAlign val="superscript"/>
        <sz val="8"/>
        <rFont val="Verdana"/>
        <family val="2"/>
      </rPr>
      <t>1</t>
    </r>
  </si>
  <si>
    <r>
      <rPr>
        <b/>
        <sz val="8"/>
        <rFont val="Verdana"/>
        <family val="2"/>
      </rPr>
      <t>Puntaje mínimo</t>
    </r>
    <r>
      <rPr>
        <b/>
        <vertAlign val="superscript"/>
        <sz val="8"/>
        <rFont val="Verdana"/>
        <family val="2"/>
      </rPr>
      <t>2</t>
    </r>
  </si>
  <si>
    <r>
      <rPr>
        <b/>
        <sz val="8"/>
        <rFont val="Verdana"/>
        <family val="2"/>
      </rPr>
      <t>Puntaje máximo</t>
    </r>
    <r>
      <rPr>
        <b/>
        <vertAlign val="superscript"/>
        <sz val="8"/>
        <rFont val="Verdana"/>
        <family val="2"/>
      </rPr>
      <t>3</t>
    </r>
  </si>
  <si>
    <r>
      <rPr>
        <b/>
        <sz val="8"/>
        <rFont val="Verdana"/>
        <family val="2"/>
      </rPr>
      <t>Promedio</t>
    </r>
    <r>
      <rPr>
        <b/>
        <vertAlign val="superscript"/>
        <sz val="8"/>
        <rFont val="Verdana"/>
        <family val="2"/>
      </rPr>
      <t>4</t>
    </r>
  </si>
  <si>
    <r>
      <rPr>
        <b/>
        <sz val="8"/>
        <rFont val="Verdana"/>
        <family val="2"/>
      </rPr>
      <t>Desv. Estándar</t>
    </r>
    <r>
      <rPr>
        <b/>
        <vertAlign val="superscript"/>
        <sz val="8"/>
        <rFont val="Verdana"/>
        <family val="2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</si>
  <si>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</si>
  <si>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</si>
  <si>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</si>
  <si>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</si>
  <si>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</si>
  <si>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</si>
  <si>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</si>
  <si>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</si>
  <si>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</si>
  <si>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rFont val="Verdana"/>
        <family val="2"/>
      </rPr>
      <t>1.</t>
    </r>
    <r>
      <rPr>
        <sz val="7"/>
        <rFont val="Verdana"/>
        <family val="2"/>
      </rPr>
      <t xml:space="preserve"> Docentes registrados en la base de datos.</t>
    </r>
  </si>
  <si>
    <r>
      <rPr>
        <b/>
        <sz val="7"/>
        <rFont val="Verdana"/>
        <family val="2"/>
      </rPr>
      <t>2.</t>
    </r>
    <r>
      <rPr>
        <sz val="7"/>
        <rFont val="Verdana"/>
        <family val="2"/>
      </rPr>
      <t xml:space="preserve"> Puntaje mínimo reportado en el grupo de docentes evaluados.</t>
    </r>
  </si>
  <si>
    <r>
      <rPr>
        <b/>
        <sz val="7"/>
        <rFont val="Verdana"/>
        <family val="2"/>
      </rPr>
      <t>3.</t>
    </r>
    <r>
      <rPr>
        <sz val="7"/>
        <rFont val="Verdana"/>
        <family val="2"/>
      </rPr>
      <t xml:space="preserve"> Puntaje máximo reportado en el grupo de docentes evaluados.</t>
    </r>
  </si>
  <si>
    <r>
      <rPr>
        <b/>
        <sz val="7"/>
        <rFont val="Verdana"/>
        <family val="2"/>
      </rP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</si>
  <si>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r>
      <rPr>
        <b/>
        <sz val="7"/>
        <rFont val="Verdana"/>
        <family val="2"/>
      </rP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</si>
  <si>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</si>
  <si>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</si>
  <si>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</si>
  <si>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</si>
  <si>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</si>
  <si>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</si>
  <si>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</si>
  <si>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</si>
  <si>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</si>
  <si>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</si>
  <si>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</si>
  <si>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</si>
  <si>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t>Planeación y organización</t>
  </si>
  <si>
    <t>GESTIÓN DIRECTIVA</t>
  </si>
  <si>
    <t>Innovación y direccionamiento académico</t>
  </si>
  <si>
    <t>JONNATHAN JESUS VILLAMIZAR</t>
  </si>
  <si>
    <t>Andres Bello</t>
  </si>
  <si>
    <t>urbana</t>
  </si>
  <si>
    <t>JOHANA JAIMES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</si>
</sst>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charset val="134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6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sz val="9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sz val="9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/>
      <diagonal/>
    </border>
    <border>
      <left style="thin">
        <color indexed="9"/>
      </left>
      <right/>
      <top/>
      <bottom/>
      <diagonal/>
    </border>
    <border>
      <left style="hair">
        <color auto="1"/>
      </left>
      <right style="thin">
        <color indexed="9"/>
      </right>
      <top style="thin">
        <color indexed="9"/>
      </top>
      <bottom/>
      <diagonal/>
    </border>
    <border>
      <left style="hair">
        <color auto="1"/>
      </left>
      <right style="hair">
        <color auto="1"/>
      </right>
      <top style="thin">
        <color indexed="9"/>
      </top>
      <bottom/>
      <diagonal/>
    </border>
    <border>
      <left style="hair">
        <color auto="1"/>
      </left>
      <right style="thin">
        <color indexed="9"/>
      </right>
      <top style="hair">
        <color auto="1"/>
      </top>
      <bottom style="hair">
        <color auto="1"/>
      </bottom>
      <diagonal/>
    </border>
    <border>
      <left style="thin">
        <color indexed="9"/>
      </left>
      <right style="thin">
        <color indexed="9"/>
      </right>
      <top style="hair">
        <color auto="1"/>
      </top>
      <bottom style="hair">
        <color auto="1"/>
      </bottom>
      <diagonal/>
    </border>
    <border>
      <left style="thin">
        <color indexed="9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auto="1"/>
      </left>
      <right style="hair">
        <color auto="1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auto="1"/>
      </bottom>
      <diagonal/>
    </border>
    <border>
      <left style="hair">
        <color auto="1"/>
      </left>
      <right style="thin">
        <color indexed="9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auto="1"/>
      </left>
      <right style="hair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auto="1"/>
      </top>
      <bottom style="thin">
        <color indexed="9"/>
      </bottom>
      <diagonal/>
    </border>
    <border>
      <left style="hair">
        <color auto="1"/>
      </left>
      <right style="hair">
        <color indexed="9"/>
      </right>
      <top style="thin">
        <color indexed="9"/>
      </top>
      <bottom/>
      <diagonal/>
    </border>
    <border>
      <left style="hair">
        <color auto="1"/>
      </left>
      <right style="hair">
        <color indexed="9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indexed="9"/>
      </right>
      <top/>
      <bottom style="thin">
        <color indexed="9"/>
      </bottom>
      <diagonal/>
    </border>
    <border>
      <left style="hair">
        <color auto="1"/>
      </left>
      <right style="hair">
        <color indexed="9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auto="1"/>
      </top>
      <bottom/>
      <diagonal/>
    </border>
    <border>
      <left style="thin">
        <color indexed="9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9"/>
      </right>
      <top style="thin">
        <color auto="1"/>
      </top>
      <bottom style="hair">
        <color auto="1"/>
      </bottom>
      <diagonal/>
    </border>
    <border>
      <left style="thin">
        <color indexed="9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9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indexed="9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hair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hair">
        <color auto="1"/>
      </right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18" fillId="0" borderId="0"/>
  </cellStyleXfs>
  <cellXfs count="317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left" vertical="center"/>
    </xf>
    <xf numFmtId="1" fontId="1" fillId="0" borderId="4" xfId="0" applyNumberFormat="1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horizontal="center" vertical="center"/>
    </xf>
    <xf numFmtId="164" fontId="4" fillId="0" borderId="20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horizontal="center" vertical="center"/>
    </xf>
    <xf numFmtId="164" fontId="4" fillId="0" borderId="22" xfId="0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164" fontId="4" fillId="0" borderId="25" xfId="0" applyNumberFormat="1" applyFont="1" applyBorder="1" applyAlignment="1" applyProtection="1">
      <alignment horizontal="center" vertical="center"/>
    </xf>
    <xf numFmtId="164" fontId="3" fillId="0" borderId="17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1" fontId="4" fillId="0" borderId="19" xfId="0" applyNumberFormat="1" applyFont="1" applyBorder="1" applyAlignment="1" applyProtection="1">
      <alignment horizontal="center" vertical="center"/>
    </xf>
    <xf numFmtId="1" fontId="4" fillId="0" borderId="33" xfId="0" applyNumberFormat="1" applyFont="1" applyBorder="1" applyAlignment="1" applyProtection="1">
      <alignment horizontal="center" vertical="center"/>
    </xf>
    <xf numFmtId="1" fontId="3" fillId="0" borderId="37" xfId="0" applyNumberFormat="1" applyFont="1" applyBorder="1" applyAlignment="1" applyProtection="1">
      <alignment horizontal="center" vertical="center"/>
    </xf>
    <xf numFmtId="1" fontId="4" fillId="0" borderId="40" xfId="0" applyNumberFormat="1" applyFont="1" applyBorder="1" applyAlignment="1" applyProtection="1">
      <alignment horizontal="center" vertical="center"/>
    </xf>
    <xf numFmtId="1" fontId="3" fillId="0" borderId="45" xfId="0" applyNumberFormat="1" applyFont="1" applyBorder="1" applyAlignment="1" applyProtection="1">
      <alignment horizontal="center" vertical="center"/>
    </xf>
    <xf numFmtId="1" fontId="4" fillId="0" borderId="47" xfId="0" applyNumberFormat="1" applyFont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vertical="center" wrapText="1"/>
    </xf>
    <xf numFmtId="1" fontId="3" fillId="0" borderId="16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1" fillId="0" borderId="50" xfId="0" applyFont="1" applyBorder="1" applyAlignment="1" applyProtection="1">
      <alignment vertical="center"/>
    </xf>
    <xf numFmtId="0" fontId="1" fillId="0" borderId="51" xfId="0" applyFont="1" applyBorder="1" applyAlignment="1" applyProtection="1">
      <alignment vertical="center"/>
    </xf>
    <xf numFmtId="0" fontId="1" fillId="0" borderId="5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39" xfId="0" applyFont="1" applyBorder="1" applyAlignment="1" applyProtection="1">
      <alignment vertical="center" wrapText="1"/>
    </xf>
    <xf numFmtId="0" fontId="1" fillId="0" borderId="12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53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vertical="center"/>
    </xf>
    <xf numFmtId="0" fontId="1" fillId="0" borderId="55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4" fillId="0" borderId="40" xfId="0" applyFont="1" applyBorder="1" applyAlignment="1" applyProtection="1">
      <alignment horizontal="center" vertical="center"/>
    </xf>
    <xf numFmtId="164" fontId="4" fillId="0" borderId="3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vertical="center"/>
    </xf>
    <xf numFmtId="0" fontId="1" fillId="0" borderId="56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vertical="center" wrapText="1"/>
    </xf>
    <xf numFmtId="0" fontId="3" fillId="2" borderId="57" xfId="0" applyFont="1" applyFill="1" applyBorder="1" applyAlignment="1" applyProtection="1">
      <alignment horizontal="center" vertical="center" wrapText="1"/>
    </xf>
    <xf numFmtId="0" fontId="1" fillId="0" borderId="55" xfId="0" applyFont="1" applyBorder="1" applyAlignment="1" applyProtection="1">
      <alignment vertical="center" wrapText="1"/>
    </xf>
    <xf numFmtId="164" fontId="4" fillId="0" borderId="19" xfId="0" applyNumberFormat="1" applyFont="1" applyBorder="1" applyAlignment="1" applyProtection="1">
      <alignment horizontal="center" vertical="center"/>
    </xf>
    <xf numFmtId="164" fontId="4" fillId="0" borderId="58" xfId="0" applyNumberFormat="1" applyFont="1" applyBorder="1" applyAlignment="1" applyProtection="1">
      <alignment horizontal="center" vertical="center"/>
    </xf>
    <xf numFmtId="164" fontId="4" fillId="0" borderId="33" xfId="0" applyNumberFormat="1" applyFont="1" applyBorder="1" applyAlignment="1" applyProtection="1">
      <alignment horizontal="center" vertical="center"/>
    </xf>
    <xf numFmtId="164" fontId="4" fillId="0" borderId="59" xfId="0" applyNumberFormat="1" applyFont="1" applyBorder="1" applyAlignment="1" applyProtection="1">
      <alignment horizontal="center" vertical="center"/>
    </xf>
    <xf numFmtId="164" fontId="3" fillId="0" borderId="37" xfId="0" applyNumberFormat="1" applyFont="1" applyBorder="1" applyAlignment="1" applyProtection="1">
      <alignment horizontal="center" vertical="center"/>
    </xf>
    <xf numFmtId="164" fontId="3" fillId="0" borderId="60" xfId="0" applyNumberFormat="1" applyFont="1" applyBorder="1" applyAlignment="1" applyProtection="1">
      <alignment horizontal="center" vertical="center"/>
    </xf>
    <xf numFmtId="164" fontId="4" fillId="0" borderId="40" xfId="0" applyNumberFormat="1" applyFont="1" applyBorder="1" applyAlignment="1" applyProtection="1">
      <alignment horizontal="center" vertical="center"/>
    </xf>
    <xf numFmtId="164" fontId="4" fillId="0" borderId="61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/>
    </xf>
    <xf numFmtId="164" fontId="3" fillId="0" borderId="62" xfId="0" applyNumberFormat="1" applyFont="1" applyBorder="1" applyAlignment="1" applyProtection="1">
      <alignment horizontal="center" vertical="center"/>
    </xf>
    <xf numFmtId="164" fontId="4" fillId="0" borderId="47" xfId="0" applyNumberFormat="1" applyFont="1" applyBorder="1" applyAlignment="1" applyProtection="1">
      <alignment horizontal="center" vertical="center"/>
    </xf>
    <xf numFmtId="164" fontId="4" fillId="0" borderId="63" xfId="0" applyNumberFormat="1" applyFont="1" applyBorder="1" applyAlignment="1" applyProtection="1">
      <alignment horizontal="center" vertical="center"/>
    </xf>
    <xf numFmtId="164" fontId="3" fillId="0" borderId="16" xfId="0" applyNumberFormat="1" applyFont="1" applyBorder="1" applyAlignment="1" applyProtection="1">
      <alignment horizontal="center" vertical="center"/>
    </xf>
    <xf numFmtId="164" fontId="3" fillId="0" borderId="57" xfId="0" applyNumberFormat="1" applyFont="1" applyBorder="1" applyAlignment="1" applyProtection="1">
      <alignment horizontal="center" vertical="center"/>
    </xf>
    <xf numFmtId="0" fontId="1" fillId="0" borderId="53" xfId="0" applyFont="1" applyBorder="1" applyAlignment="1" applyProtection="1">
      <alignment vertical="center" wrapText="1"/>
    </xf>
    <xf numFmtId="0" fontId="1" fillId="0" borderId="64" xfId="0" applyFont="1" applyBorder="1" applyAlignment="1" applyProtection="1">
      <alignment vertical="center" wrapText="1"/>
    </xf>
    <xf numFmtId="0" fontId="1" fillId="0" borderId="65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1" fontId="7" fillId="0" borderId="68" xfId="0" applyNumberFormat="1" applyFont="1" applyBorder="1" applyAlignment="1" applyProtection="1">
      <alignment horizontal="center" vertical="center"/>
    </xf>
    <xf numFmtId="164" fontId="7" fillId="0" borderId="69" xfId="0" applyNumberFormat="1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164" fontId="7" fillId="0" borderId="34" xfId="0" applyNumberFormat="1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164" fontId="7" fillId="0" borderId="42" xfId="0" applyNumberFormat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164" fontId="3" fillId="0" borderId="17" xfId="0" applyNumberFormat="1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/>
    </xf>
    <xf numFmtId="0" fontId="1" fillId="0" borderId="26" xfId="0" applyFont="1" applyBorder="1" applyAlignment="1" applyProtection="1">
      <alignment vertical="center" wrapText="1"/>
    </xf>
    <xf numFmtId="0" fontId="1" fillId="0" borderId="51" xfId="0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vertical="center" wrapText="1"/>
    </xf>
    <xf numFmtId="0" fontId="1" fillId="0" borderId="74" xfId="0" applyFont="1" applyBorder="1" applyAlignment="1" applyProtection="1">
      <alignment vertical="center" wrapText="1"/>
    </xf>
    <xf numFmtId="0" fontId="3" fillId="0" borderId="29" xfId="0" applyFont="1" applyBorder="1" applyAlignment="1" applyProtection="1">
      <alignment horizontal="center" vertical="center" wrapText="1"/>
    </xf>
    <xf numFmtId="1" fontId="7" fillId="0" borderId="77" xfId="0" applyNumberFormat="1" applyFont="1" applyBorder="1" applyAlignment="1" applyProtection="1">
      <alignment horizontal="center" vertical="center" wrapText="1"/>
    </xf>
    <xf numFmtId="164" fontId="7" fillId="0" borderId="78" xfId="0" applyNumberFormat="1" applyFont="1" applyBorder="1" applyAlignment="1" applyProtection="1">
      <alignment horizontal="center" vertical="center" wrapText="1"/>
    </xf>
    <xf numFmtId="1" fontId="7" fillId="0" borderId="37" xfId="0" applyNumberFormat="1" applyFont="1" applyBorder="1" applyAlignment="1" applyProtection="1">
      <alignment horizontal="center" vertical="center" wrapText="1"/>
    </xf>
    <xf numFmtId="164" fontId="7" fillId="0" borderId="79" xfId="0" applyNumberFormat="1" applyFont="1" applyBorder="1" applyAlignment="1" applyProtection="1">
      <alignment horizontal="center" vertical="center" wrapText="1"/>
    </xf>
    <xf numFmtId="1" fontId="7" fillId="0" borderId="81" xfId="0" applyNumberFormat="1" applyFont="1" applyBorder="1" applyAlignment="1" applyProtection="1">
      <alignment horizontal="center" vertical="center" wrapText="1"/>
    </xf>
    <xf numFmtId="164" fontId="7" fillId="0" borderId="82" xfId="0" applyNumberFormat="1" applyFont="1" applyBorder="1" applyAlignment="1" applyProtection="1">
      <alignment horizontal="center" vertical="center" wrapText="1"/>
    </xf>
    <xf numFmtId="1" fontId="3" fillId="0" borderId="16" xfId="0" applyNumberFormat="1" applyFont="1" applyBorder="1" applyAlignment="1" applyProtection="1">
      <alignment horizontal="center" vertical="center" wrapText="1"/>
    </xf>
    <xf numFmtId="164" fontId="3" fillId="0" borderId="29" xfId="0" applyNumberFormat="1" applyFont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right" vertical="center"/>
    </xf>
    <xf numFmtId="0" fontId="4" fillId="0" borderId="47" xfId="0" applyFont="1" applyBorder="1" applyAlignment="1" applyProtection="1">
      <alignment horizontal="center" vertical="center"/>
    </xf>
    <xf numFmtId="164" fontId="4" fillId="0" borderId="4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4" fillId="0" borderId="85" xfId="0" applyFont="1" applyBorder="1" applyAlignment="1" applyProtection="1">
      <alignment vertical="center"/>
    </xf>
    <xf numFmtId="0" fontId="4" fillId="0" borderId="86" xfId="0" applyFont="1" applyBorder="1" applyAlignment="1" applyProtection="1">
      <alignment vertical="center"/>
    </xf>
    <xf numFmtId="0" fontId="7" fillId="0" borderId="68" xfId="0" applyFont="1" applyBorder="1" applyAlignment="1" applyProtection="1">
      <alignment horizontal="center" vertical="center"/>
    </xf>
    <xf numFmtId="0" fontId="1" fillId="0" borderId="87" xfId="0" applyFont="1" applyBorder="1" applyAlignment="1" applyProtection="1">
      <alignment vertical="center" wrapText="1"/>
    </xf>
    <xf numFmtId="0" fontId="1" fillId="0" borderId="52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" fontId="9" fillId="0" borderId="0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1" fontId="9" fillId="0" borderId="0" xfId="0" applyNumberFormat="1" applyFont="1" applyFill="1" applyBorder="1" applyAlignment="1" applyProtection="1">
      <alignment horizontal="right" vertical="center"/>
    </xf>
    <xf numFmtId="0" fontId="13" fillId="2" borderId="4" xfId="0" applyFont="1" applyFill="1" applyBorder="1" applyAlignment="1" applyProtection="1">
      <alignment horizontal="center" vertical="center" wrapText="1"/>
    </xf>
    <xf numFmtId="1" fontId="8" fillId="2" borderId="0" xfId="0" applyNumberFormat="1" applyFont="1" applyFill="1" applyBorder="1" applyAlignment="1" applyProtection="1">
      <alignment horizontal="center" vertical="center" wrapText="1"/>
    </xf>
    <xf numFmtId="1" fontId="12" fillId="0" borderId="88" xfId="0" applyNumberFormat="1" applyFont="1" applyBorder="1" applyAlignment="1" applyProtection="1">
      <alignment horizontal="center" vertical="center" wrapText="1"/>
      <protection locked="0"/>
    </xf>
    <xf numFmtId="0" fontId="14" fillId="3" borderId="89" xfId="0" applyFont="1" applyFill="1" applyBorder="1" applyAlignment="1" applyProtection="1">
      <alignment horizontal="center"/>
      <protection locked="0"/>
    </xf>
    <xf numFmtId="0" fontId="15" fillId="0" borderId="89" xfId="0" applyFont="1" applyBorder="1" applyAlignment="1" applyProtection="1">
      <alignment horizontal="center"/>
      <protection locked="0"/>
    </xf>
    <xf numFmtId="0" fontId="15" fillId="0" borderId="89" xfId="0" applyFont="1" applyBorder="1" applyProtection="1">
      <protection locked="0"/>
    </xf>
    <xf numFmtId="1" fontId="0" fillId="3" borderId="89" xfId="0" applyNumberFormat="1" applyFill="1" applyBorder="1" applyAlignment="1" applyProtection="1">
      <alignment horizontal="center"/>
      <protection locked="0"/>
    </xf>
    <xf numFmtId="0" fontId="14" fillId="3" borderId="89" xfId="0" applyFont="1" applyFill="1" applyBorder="1" applyAlignment="1" applyProtection="1">
      <alignment horizontal="left"/>
      <protection locked="0"/>
    </xf>
    <xf numFmtId="0" fontId="14" fillId="0" borderId="89" xfId="0" applyFont="1" applyBorder="1" applyAlignment="1" applyProtection="1">
      <alignment horizontal="center"/>
      <protection locked="0"/>
    </xf>
    <xf numFmtId="0" fontId="0" fillId="0" borderId="89" xfId="0" applyBorder="1" applyAlignment="1" applyProtection="1">
      <alignment horizontal="center"/>
      <protection locked="0"/>
    </xf>
    <xf numFmtId="0" fontId="14" fillId="3" borderId="89" xfId="0" applyFont="1" applyFill="1" applyBorder="1" applyProtection="1">
      <protection locked="0"/>
    </xf>
    <xf numFmtId="0" fontId="14" fillId="0" borderId="89" xfId="0" applyFont="1" applyBorder="1" applyAlignment="1" applyProtection="1">
      <alignment horizontal="left"/>
      <protection locked="0"/>
    </xf>
    <xf numFmtId="1" fontId="0" fillId="0" borderId="89" xfId="0" applyNumberFormat="1" applyBorder="1" applyAlignment="1" applyProtection="1">
      <alignment horizontal="center"/>
      <protection locked="0"/>
    </xf>
    <xf numFmtId="0" fontId="0" fillId="3" borderId="89" xfId="0" applyFill="1" applyBorder="1" applyAlignment="1" applyProtection="1">
      <alignment horizontal="center"/>
      <protection locked="0"/>
    </xf>
    <xf numFmtId="0" fontId="0" fillId="3" borderId="89" xfId="0" applyFill="1" applyBorder="1" applyAlignment="1" applyProtection="1">
      <alignment horizontal="left"/>
      <protection locked="0"/>
    </xf>
    <xf numFmtId="0" fontId="0" fillId="0" borderId="89" xfId="0" applyFill="1" applyBorder="1" applyAlignment="1" applyProtection="1">
      <alignment horizontal="center"/>
      <protection locked="0"/>
    </xf>
    <xf numFmtId="0" fontId="0" fillId="3" borderId="89" xfId="0" applyFill="1" applyBorder="1" applyProtection="1">
      <protection locked="0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16" fillId="0" borderId="89" xfId="0" applyFont="1" applyBorder="1" applyProtection="1"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67" xfId="0" applyFont="1" applyFill="1" applyBorder="1" applyAlignment="1" applyProtection="1">
      <alignment horizontal="center" vertical="center" wrapText="1"/>
    </xf>
    <xf numFmtId="0" fontId="9" fillId="0" borderId="68" xfId="0" applyFont="1" applyFill="1" applyBorder="1" applyAlignment="1" applyProtection="1">
      <alignment horizontal="center" vertical="center" wrapText="1"/>
    </xf>
    <xf numFmtId="0" fontId="9" fillId="0" borderId="73" xfId="0" applyFont="1" applyFill="1" applyBorder="1" applyAlignment="1" applyProtection="1">
      <alignment horizontal="left" vertical="center" wrapText="1"/>
    </xf>
    <xf numFmtId="0" fontId="9" fillId="0" borderId="45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4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1" fontId="8" fillId="0" borderId="0" xfId="0" applyNumberFormat="1" applyFont="1" applyBorder="1" applyAlignment="1" applyProtection="1">
      <alignment horizontal="center" vertical="center" wrapText="1"/>
    </xf>
    <xf numFmtId="1" fontId="8" fillId="0" borderId="0" xfId="0" applyNumberFormat="1" applyFont="1" applyBorder="1" applyAlignment="1" applyProtection="1">
      <alignment horizontal="left" vertical="center" wrapText="1"/>
    </xf>
    <xf numFmtId="164" fontId="10" fillId="0" borderId="0" xfId="0" applyNumberFormat="1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 wrapText="1"/>
    </xf>
    <xf numFmtId="1" fontId="11" fillId="0" borderId="0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1" fontId="9" fillId="0" borderId="0" xfId="0" applyNumberFormat="1" applyFont="1" applyBorder="1" applyAlignment="1" applyProtection="1">
      <alignment horizontal="center" vertical="center"/>
    </xf>
    <xf numFmtId="1" fontId="9" fillId="0" borderId="0" xfId="0" applyNumberFormat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NumberFormat="1" applyFont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 wrapText="1"/>
    </xf>
    <xf numFmtId="1" fontId="12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9" xfId="0" applyFill="1" applyBorder="1" applyProtection="1">
      <protection locked="0"/>
    </xf>
    <xf numFmtId="0" fontId="14" fillId="0" borderId="89" xfId="0" applyFont="1" applyFill="1" applyBorder="1" applyAlignment="1" applyProtection="1">
      <alignment horizontal="left" vertical="top"/>
      <protection locked="0"/>
    </xf>
    <xf numFmtId="1" fontId="0" fillId="0" borderId="89" xfId="0" applyNumberFormat="1" applyFill="1" applyBorder="1" applyAlignment="1" applyProtection="1">
      <alignment horizontal="center"/>
      <protection locked="0"/>
    </xf>
    <xf numFmtId="0" fontId="0" fillId="0" borderId="89" xfId="0" applyBorder="1"/>
    <xf numFmtId="1" fontId="0" fillId="0" borderId="89" xfId="0" applyNumberFormat="1" applyBorder="1" applyAlignment="1">
      <alignment horizontal="center"/>
    </xf>
    <xf numFmtId="1" fontId="12" fillId="0" borderId="89" xfId="0" applyNumberFormat="1" applyFont="1" applyBorder="1" applyAlignment="1" applyProtection="1">
      <alignment horizontal="center" vertical="center" wrapText="1"/>
      <protection locked="0"/>
    </xf>
    <xf numFmtId="0" fontId="0" fillId="0" borderId="89" xfId="0" applyBorder="1" applyProtection="1">
      <protection locked="0"/>
    </xf>
    <xf numFmtId="0" fontId="14" fillId="0" borderId="89" xfId="0" applyFont="1" applyFill="1" applyBorder="1" applyProtection="1">
      <protection locked="0"/>
    </xf>
    <xf numFmtId="0" fontId="0" fillId="0" borderId="90" xfId="0" applyFill="1" applyBorder="1" applyProtection="1">
      <protection locked="0"/>
    </xf>
    <xf numFmtId="1" fontId="12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89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89" xfId="0" applyFill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right" vertical="center"/>
    </xf>
    <xf numFmtId="164" fontId="9" fillId="0" borderId="0" xfId="0" applyNumberFormat="1" applyFont="1" applyBorder="1" applyAlignment="1" applyProtection="1">
      <alignment horizontal="right" vertical="center"/>
    </xf>
    <xf numFmtId="164" fontId="9" fillId="0" borderId="0" xfId="0" applyNumberFormat="1" applyFont="1" applyBorder="1" applyAlignment="1" applyProtection="1">
      <alignment horizontal="center" vertical="center"/>
    </xf>
    <xf numFmtId="0" fontId="12" fillId="0" borderId="89" xfId="0" applyFont="1" applyFill="1" applyBorder="1" applyAlignment="1" applyProtection="1">
      <alignment horizontal="center" vertical="center"/>
      <protection locked="0"/>
    </xf>
    <xf numFmtId="0" fontId="12" fillId="0" borderId="89" xfId="0" applyFont="1" applyBorder="1" applyAlignment="1" applyProtection="1">
      <alignment horizontal="center" vertical="center"/>
      <protection locked="0"/>
    </xf>
    <xf numFmtId="0" fontId="0" fillId="0" borderId="90" xfId="0" applyFill="1" applyBorder="1" applyAlignment="1" applyProtection="1">
      <alignment horizontal="center"/>
      <protection locked="0"/>
    </xf>
    <xf numFmtId="0" fontId="12" fillId="0" borderId="90" xfId="0" applyFont="1" applyFill="1" applyBorder="1" applyAlignment="1" applyProtection="1">
      <alignment horizontal="center" vertical="center"/>
      <protection locked="0"/>
    </xf>
    <xf numFmtId="0" fontId="14" fillId="0" borderId="90" xfId="0" applyFont="1" applyFill="1" applyBorder="1" applyAlignment="1" applyProtection="1">
      <alignment horizontal="center"/>
      <protection locked="0"/>
    </xf>
    <xf numFmtId="0" fontId="12" fillId="0" borderId="89" xfId="0" applyFont="1" applyFill="1" applyBorder="1" applyAlignment="1" applyProtection="1">
      <alignment horizontal="center"/>
      <protection locked="0"/>
    </xf>
    <xf numFmtId="0" fontId="0" fillId="0" borderId="89" xfId="0" applyFont="1" applyFill="1" applyBorder="1" applyAlignment="1" applyProtection="1">
      <alignment horizontal="center"/>
      <protection locked="0"/>
    </xf>
    <xf numFmtId="0" fontId="12" fillId="0" borderId="89" xfId="0" applyFont="1" applyFill="1" applyBorder="1" applyAlignment="1" applyProtection="1">
      <alignment horizontal="center" vertical="center" wrapText="1"/>
      <protection locked="0"/>
    </xf>
    <xf numFmtId="0" fontId="12" fillId="0" borderId="89" xfId="1" applyFont="1" applyFill="1" applyBorder="1" applyAlignment="1" applyProtection="1">
      <alignment horizontal="center" vertical="center" wrapText="1"/>
      <protection locked="0"/>
    </xf>
    <xf numFmtId="164" fontId="8" fillId="0" borderId="89" xfId="0" applyNumberFormat="1" applyFont="1" applyFill="1" applyBorder="1" applyAlignment="1" applyProtection="1">
      <alignment horizontal="center" vertical="center" wrapText="1"/>
    </xf>
    <xf numFmtId="164" fontId="10" fillId="0" borderId="89" xfId="0" applyNumberFormat="1" applyFont="1" applyFill="1" applyBorder="1" applyAlignment="1" applyProtection="1">
      <alignment horizontal="center" vertical="center" wrapText="1"/>
    </xf>
    <xf numFmtId="0" fontId="8" fillId="0" borderId="89" xfId="0" applyNumberFormat="1" applyFont="1" applyFill="1" applyBorder="1" applyAlignment="1" applyProtection="1">
      <alignment horizontal="center" vertical="center" wrapText="1"/>
    </xf>
    <xf numFmtId="164" fontId="8" fillId="0" borderId="90" xfId="0" applyNumberFormat="1" applyFont="1" applyFill="1" applyBorder="1" applyAlignment="1" applyProtection="1">
      <alignment horizontal="center" vertical="center" wrapText="1"/>
    </xf>
    <xf numFmtId="0" fontId="0" fillId="0" borderId="90" xfId="0" applyBorder="1" applyAlignment="1" applyProtection="1">
      <alignment horizontal="center"/>
      <protection locked="0"/>
    </xf>
    <xf numFmtId="0" fontId="12" fillId="0" borderId="89" xfId="0" applyNumberFormat="1" applyFont="1" applyFill="1" applyBorder="1" applyAlignment="1" applyProtection="1">
      <alignment horizontal="center" vertical="center" wrapText="1"/>
    </xf>
    <xf numFmtId="164" fontId="12" fillId="0" borderId="88" xfId="0" applyNumberFormat="1" applyFont="1" applyFill="1" applyBorder="1" applyAlignment="1" applyProtection="1">
      <alignment horizontal="center" vertical="center" wrapText="1"/>
    </xf>
    <xf numFmtId="164" fontId="17" fillId="0" borderId="89" xfId="0" applyNumberFormat="1" applyFont="1" applyFill="1" applyBorder="1" applyAlignment="1" applyProtection="1">
      <alignment horizontal="center" vertical="center" wrapText="1"/>
    </xf>
    <xf numFmtId="0" fontId="12" fillId="0" borderId="89" xfId="0" applyFont="1" applyBorder="1" applyAlignment="1" applyProtection="1">
      <alignment horizontal="center"/>
      <protection locked="0"/>
    </xf>
    <xf numFmtId="164" fontId="10" fillId="0" borderId="89" xfId="0" applyNumberFormat="1" applyFont="1" applyBorder="1" applyAlignment="1" applyProtection="1">
      <alignment horizontal="center" vertical="center" wrapText="1"/>
    </xf>
    <xf numFmtId="164" fontId="8" fillId="0" borderId="88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67" xfId="0" applyFont="1" applyBorder="1" applyAlignment="1" applyProtection="1">
      <alignment horizontal="center" vertical="center" wrapText="1"/>
    </xf>
    <xf numFmtId="0" fontId="9" fillId="0" borderId="68" xfId="0" applyFont="1" applyBorder="1" applyAlignment="1" applyProtection="1">
      <alignment horizontal="center" vertical="center" wrapText="1"/>
    </xf>
    <xf numFmtId="0" fontId="9" fillId="0" borderId="73" xfId="0" applyFont="1" applyBorder="1" applyAlignment="1" applyProtection="1">
      <alignment horizontal="left" vertical="center" wrapText="1"/>
    </xf>
    <xf numFmtId="0" fontId="9" fillId="0" borderId="45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10" fillId="0" borderId="89" xfId="0" applyFont="1" applyFill="1" applyBorder="1" applyAlignment="1" applyProtection="1">
      <alignment horizontal="center" vertical="center" wrapText="1"/>
    </xf>
    <xf numFmtId="0" fontId="10" fillId="0" borderId="90" xfId="0" applyFont="1" applyFill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71" xfId="0" applyFont="1" applyBorder="1" applyAlignment="1" applyProtection="1">
      <alignment horizontal="left" vertical="center"/>
    </xf>
    <xf numFmtId="0" fontId="7" fillId="0" borderId="37" xfId="0" applyFont="1" applyBorder="1" applyAlignment="1" applyProtection="1">
      <alignment horizontal="left" vertical="center"/>
    </xf>
    <xf numFmtId="0" fontId="7" fillId="0" borderId="80" xfId="0" applyFont="1" applyBorder="1" applyAlignment="1" applyProtection="1">
      <alignment horizontal="left" vertical="center"/>
    </xf>
    <xf numFmtId="0" fontId="7" fillId="0" borderId="81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 textRotation="90" wrapText="1"/>
    </xf>
    <xf numFmtId="0" fontId="5" fillId="0" borderId="31" xfId="0" applyFont="1" applyBorder="1" applyAlignment="1" applyProtection="1">
      <alignment horizontal="center" vertical="center" textRotation="90" wrapText="1"/>
    </xf>
    <xf numFmtId="0" fontId="5" fillId="0" borderId="41" xfId="0" applyFont="1" applyBorder="1" applyAlignment="1" applyProtection="1">
      <alignment horizontal="center" vertical="center" textRotation="90" wrapText="1"/>
    </xf>
    <xf numFmtId="0" fontId="7" fillId="0" borderId="72" xfId="0" applyFont="1" applyBorder="1" applyAlignment="1" applyProtection="1">
      <alignment horizontal="left" vertical="center" wrapText="1"/>
    </xf>
    <xf numFmtId="0" fontId="7" fillId="0" borderId="73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7" fillId="0" borderId="66" xfId="0" applyFont="1" applyBorder="1" applyAlignment="1" applyProtection="1">
      <alignment horizontal="left" vertical="center" wrapText="1"/>
    </xf>
    <xf numFmtId="0" fontId="7" fillId="0" borderId="67" xfId="0" applyFont="1" applyBorder="1" applyAlignment="1" applyProtection="1">
      <alignment horizontal="left" vertical="center"/>
    </xf>
    <xf numFmtId="0" fontId="7" fillId="0" borderId="76" xfId="0" applyFont="1" applyBorder="1" applyAlignment="1" applyProtection="1">
      <alignment horizontal="left" vertical="center"/>
    </xf>
    <xf numFmtId="0" fontId="7" fillId="0" borderId="77" xfId="0" applyFont="1" applyBorder="1" applyAlignment="1" applyProtection="1">
      <alignment horizontal="left" vertical="center"/>
    </xf>
    <xf numFmtId="0" fontId="7" fillId="0" borderId="70" xfId="0" applyFont="1" applyBorder="1" applyAlignment="1" applyProtection="1">
      <alignment horizontal="left" vertical="center" wrapText="1"/>
    </xf>
    <xf numFmtId="0" fontId="3" fillId="0" borderId="42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left" vertical="center"/>
    </xf>
    <xf numFmtId="0" fontId="3" fillId="0" borderId="48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75" xfId="0" applyFont="1" applyFill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4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left" vertical="center"/>
    </xf>
    <xf numFmtId="0" fontId="4" fillId="0" borderId="8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8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7">
    <dxf>
      <font>
        <color indexed="9"/>
      </font>
    </dxf>
    <dxf>
      <font>
        <u/>
      </font>
    </dxf>
    <dxf>
      <font>
        <color indexed="9"/>
      </font>
    </dxf>
    <dxf>
      <font>
        <u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ES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"/>
          <c:y val="1.4285714285714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97E-2"/>
          <c:y val="0.14285714285714299"/>
          <c:w val="0.92992767016970102"/>
          <c:h val="0.528571428571429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B16-4C4B-858E-C33872B8D2F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B16-4C4B-858E-C33872B8D2F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B16-4C4B-858E-C33872B8D2F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B16-4C4B-858E-C33872B8D2F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B16-4C4B-858E-C33872B8D2F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B16-4C4B-858E-C33872B8D2F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B16-4C4B-858E-C33872B8D2F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B16-4C4B-858E-C33872B8D2F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B16-4C4B-858E-C33872B8D2F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B16-4C4B-858E-C33872B8D2F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6B16-4C4B-858E-C33872B8D2F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6B16-4C4B-858E-C33872B8D2F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6B16-4C4B-858E-C33872B8D2F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6B16-4C4B-858E-C33872B8D2F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6B16-4C4B-858E-C33872B8D2F3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txPr>
              <a:bodyPr rot="-270000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s-ES" sz="62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86.897058823529406</c:v>
                </c:pt>
                <c:pt idx="1">
                  <c:v>87.367647058823536</c:v>
                </c:pt>
                <c:pt idx="2">
                  <c:v>76.015999999999991</c:v>
                </c:pt>
                <c:pt idx="3">
                  <c:v>76.25</c:v>
                </c:pt>
                <c:pt idx="4">
                  <c:v>87.129852941176466</c:v>
                </c:pt>
                <c:pt idx="5">
                  <c:v>86.098235294117657</c:v>
                </c:pt>
                <c:pt idx="6">
                  <c:v>86.215882352941179</c:v>
                </c:pt>
                <c:pt idx="7">
                  <c:v>86.157058823529411</c:v>
                </c:pt>
                <c:pt idx="8">
                  <c:v>87.568823529411773</c:v>
                </c:pt>
                <c:pt idx="9">
                  <c:v>87.838235294117652</c:v>
                </c:pt>
                <c:pt idx="10">
                  <c:v>87.703529411764706</c:v>
                </c:pt>
                <c:pt idx="11">
                  <c:v>93.4375</c:v>
                </c:pt>
                <c:pt idx="12">
                  <c:v>92.25</c:v>
                </c:pt>
                <c:pt idx="13">
                  <c:v>94.5</c:v>
                </c:pt>
                <c:pt idx="14">
                  <c:v>93.395833333333329</c:v>
                </c:pt>
                <c:pt idx="15">
                  <c:v>92.339062499999997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B16-4C4B-858E-C33872B8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0957264"/>
        <c:axId val="250957648"/>
      </c:barChart>
      <c:catAx>
        <c:axId val="25095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es-ES" sz="600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ES"/>
          </a:p>
        </c:txPr>
        <c:crossAx val="250957648"/>
        <c:crosses val="autoZero"/>
        <c:auto val="1"/>
        <c:lblAlgn val="ctr"/>
        <c:lblOffset val="100"/>
        <c:tickLblSkip val="1"/>
        <c:noMultiLvlLbl val="0"/>
      </c:catAx>
      <c:valAx>
        <c:axId val="25095764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ES" sz="625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ES"/>
          </a:p>
        </c:txPr>
        <c:crossAx val="250957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cb0db76-68b8-4895-b93d-787abb3c7be9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ES" sz="11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ES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399"/>
          <c:y val="2.29508196721311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299"/>
          <c:y val="0.47540983606557402"/>
          <c:w val="0.43464190998362801"/>
          <c:h val="0.1704918032786890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F-40E5-97DC-838B78BA473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1F-40E5-97DC-838B78BA473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1F-40E5-97DC-838B78BA4735}"/>
              </c:ext>
            </c:extLst>
          </c:dPt>
          <c:dLbls>
            <c:dLbl>
              <c:idx val="0"/>
              <c:layout>
                <c:manualLayout>
                  <c:x val="2.6849893789574E-2"/>
                  <c:y val="-0.43521190998666098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ES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F-40E5-97DC-838B78BA4735}"/>
                </c:ext>
              </c:extLst>
            </c:dLbl>
            <c:dLbl>
              <c:idx val="1"/>
              <c:layout>
                <c:manualLayout>
                  <c:x val="3.9740037904356504E-3"/>
                  <c:y val="-0.1823935286777680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ES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F-40E5-97DC-838B78BA4735}"/>
                </c:ext>
              </c:extLst>
            </c:dLbl>
            <c:dLbl>
              <c:idx val="2"/>
              <c:layout>
                <c:manualLayout>
                  <c:x val="2.3734243403421802E-2"/>
                  <c:y val="-0.179114840153178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ES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F-40E5-97DC-838B78BA4735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57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1F-40E5-97DC-838B78BA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  <c:extLst>
      <c:ext uri="{0b15fc19-7d7d-44ad-8c2d-2c3a37ce22c3}">
        <chartProps xmlns="https://web.wps.cn/et/2018/main" chartId="{3b56f6c6-5152-4099-8f4d-c5508bfcf0bf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ES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ES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8"/>
          <c:y val="2.164502164502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99"/>
          <c:y val="0.207793086246475"/>
          <c:w val="0.56756831657558704"/>
          <c:h val="0.597405122958616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6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10.416666666666666</c:v>
                </c:pt>
                <c:pt idx="1">
                  <c:v>2.0833333333333335</c:v>
                </c:pt>
                <c:pt idx="2">
                  <c:v>25</c:v>
                </c:pt>
                <c:pt idx="3">
                  <c:v>0</c:v>
                </c:pt>
                <c:pt idx="4">
                  <c:v>27.083333333333332</c:v>
                </c:pt>
                <c:pt idx="5">
                  <c:v>29.166666666666668</c:v>
                </c:pt>
                <c:pt idx="6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E-4914-A3B4-4B4AA5DB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601032"/>
        <c:axId val="250765800"/>
      </c:barChart>
      <c:catAx>
        <c:axId val="304601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ES" sz="6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ES"/>
          </a:p>
        </c:txPr>
        <c:crossAx val="250765800"/>
        <c:crosses val="autoZero"/>
        <c:auto val="1"/>
        <c:lblAlgn val="ctr"/>
        <c:lblOffset val="100"/>
        <c:tickLblSkip val="1"/>
        <c:noMultiLvlLbl val="0"/>
      </c:catAx>
      <c:valAx>
        <c:axId val="250765800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ES" sz="800" b="1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296"/>
              <c:y val="0.891778527684039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ES"/>
          </a:p>
        </c:txPr>
        <c:crossAx val="30460103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871a2c8-2867-4740-a47e-5a0336806c5e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ES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ES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"/>
          <c:y val="1.4285714285714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97E-2"/>
          <c:y val="0.14571428571428599"/>
          <c:w val="0.92992767016970102"/>
          <c:h val="0.528571428571429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CE5B-46EF-88A5-D529B38C8D9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CE5B-46EF-88A5-D529B38C8D9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15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CE5B-46EF-88A5-D529B38C8D95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E5B-46EF-88A5-D529B38C8D95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E5B-46EF-88A5-D529B38C8D95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E5B-46EF-88A5-D529B38C8D95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E5B-46EF-88A5-D529B38C8D95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E5B-46EF-88A5-D529B38C8D95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E5B-46EF-88A5-D529B38C8D95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E5B-46EF-88A5-D529B38C8D95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E5B-46EF-88A5-D529B38C8D95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E5B-46EF-88A5-D529B38C8D95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E5B-46EF-88A5-D529B38C8D95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E5B-46EF-88A5-D529B38C8D95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CE5B-46EF-88A5-D529B38C8D95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CE5B-46EF-88A5-D529B38C8D95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txPr>
              <a:bodyPr rot="-270000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s-ES" sz="62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E5B-46EF-88A5-D529B38C8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0765016"/>
        <c:axId val="250765408"/>
      </c:barChart>
      <c:catAx>
        <c:axId val="250765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es-ES" sz="600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ES"/>
          </a:p>
        </c:txPr>
        <c:crossAx val="250765408"/>
        <c:crosses val="autoZero"/>
        <c:auto val="1"/>
        <c:lblAlgn val="ctr"/>
        <c:lblOffset val="100"/>
        <c:tickLblSkip val="1"/>
        <c:noMultiLvlLbl val="0"/>
      </c:catAx>
      <c:valAx>
        <c:axId val="25076540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ES" sz="625" b="0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endParaRPr lang="es-ES"/>
          </a:p>
        </c:txPr>
        <c:crossAx val="250765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490933b-35d8-4182-8447-4afa9e11a45d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ES" sz="11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ES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399"/>
          <c:y val="2.29508196721311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897"/>
          <c:y val="0.48196721311475399"/>
          <c:w val="0.40196206712771598"/>
          <c:h val="0.16065573770491801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9E-45AE-8EDB-C712CF2B230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9E-45AE-8EDB-C712CF2B230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9E-45AE-8EDB-C712CF2B2304}"/>
              </c:ext>
            </c:extLst>
          </c:dPt>
          <c:dLbls>
            <c:dLbl>
              <c:idx val="0"/>
              <c:layout>
                <c:manualLayout>
                  <c:x val="2.6849893789574E-2"/>
                  <c:y val="-0.1558098188546100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ES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E-45AE-8EDB-C712CF2B2304}"/>
                </c:ext>
              </c:extLst>
            </c:dLbl>
            <c:dLbl>
              <c:idx val="1"/>
              <c:layout>
                <c:manualLayout>
                  <c:x val="3.9740037904356504E-3"/>
                  <c:y val="-0.1732307559915670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ES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E-45AE-8EDB-C712CF2B2304}"/>
                </c:ext>
              </c:extLst>
            </c:dLbl>
            <c:dLbl>
              <c:idx val="2"/>
              <c:layout>
                <c:manualLayout>
                  <c:x val="2.04662591178306E-2"/>
                  <c:y val="-0.169952067466976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ES" sz="575" b="0" i="0" u="none" strike="noStrike" kern="1200" baseline="0">
                      <a:solidFill>
                        <a:srgbClr val="000000"/>
                      </a:solidFill>
                      <a:latin typeface="Verdana" panose="020B0604030504040204"/>
                      <a:ea typeface="Verdana" panose="020B0604030504040204"/>
                      <a:cs typeface="Verdana" panose="020B0604030504040204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9E-45AE-8EDB-C712CF2B2304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575" b="0" i="0" u="none" strike="noStrike" kern="1200" baseline="0">
                    <a:solidFill>
                      <a:srgbClr val="000000"/>
                    </a:solidFill>
                    <a:latin typeface="Verdana" panose="020B0604030504040204"/>
                    <a:ea typeface="Verdana" panose="020B0604030504040204"/>
                    <a:cs typeface="Verdana" panose="020B0604030504040204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9E-45AE-8EDB-C712CF2B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  <c:extLst>
      <c:ext uri="{0b15fc19-7d7d-44ad-8c2d-2c3a37ce22c3}">
        <chartProps xmlns="https://web.wps.cn/et/2018/main" chartId="{a6de1b62-82ce-41dd-980b-bec72bc6af45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ES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s-ES" sz="800" b="1" i="0" u="none" strike="noStrike" kern="1200" baseline="0">
                <a:solidFill>
                  <a:srgbClr val="000000"/>
                </a:solidFill>
                <a:latin typeface="Verdana" panose="020B0604030504040204"/>
                <a:ea typeface="Verdana" panose="020B0604030504040204"/>
                <a:cs typeface="Verdana" panose="020B0604030504040204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8"/>
          <c:y val="2.164502164502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99"/>
          <c:y val="0.21212210887661001"/>
          <c:w val="0.56756831657558704"/>
          <c:h val="0.593076100328481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675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7-443D-A839-FD1C9553A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529592"/>
        <c:axId val="304530376"/>
      </c:barChart>
      <c:catAx>
        <c:axId val="304529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ES" sz="6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ES"/>
          </a:p>
        </c:txPr>
        <c:crossAx val="304530376"/>
        <c:crosses val="autoZero"/>
        <c:auto val="1"/>
        <c:lblAlgn val="ctr"/>
        <c:lblOffset val="100"/>
        <c:tickLblSkip val="1"/>
        <c:noMultiLvlLbl val="0"/>
      </c:catAx>
      <c:valAx>
        <c:axId val="304530376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s-ES" sz="800" b="1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296"/>
              <c:y val="0.891778527684039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ES"/>
          </a:p>
        </c:txPr>
        <c:crossAx val="30452959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eb6b277-7c16-4177-af9f-5255427584ed}"/>
      </c:ext>
    </c:extLst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s-ES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X4014"/>
  <sheetViews>
    <sheetView showZeros="0" tabSelected="1" view="pageBreakPreview" topLeftCell="A13" zoomScale="85" zoomScaleNormal="85" zoomScaleSheetLayoutView="85" workbookViewId="0">
      <pane xSplit="5" ySplit="2" topLeftCell="AL15" activePane="bottomRight" state="frozen"/>
      <selection pane="topRight"/>
      <selection pane="bottomLeft"/>
      <selection pane="bottomRight" activeCell="AS30" sqref="AS30"/>
    </sheetView>
  </sheetViews>
  <sheetFormatPr baseColWidth="10" defaultColWidth="0" defaultRowHeight="15.75" customHeight="1" zeroHeight="1"/>
  <cols>
    <col min="1" max="1" width="8.5703125" style="187" customWidth="1"/>
    <col min="2" max="3" width="37.42578125" style="188" customWidth="1"/>
    <col min="4" max="4" width="13.7109375" style="139" customWidth="1"/>
    <col min="5" max="5" width="16.7109375" style="140" customWidth="1"/>
    <col min="6" max="7" width="45.7109375" style="141" customWidth="1"/>
    <col min="8" max="8" width="23.140625" style="137" customWidth="1"/>
    <col min="9" max="9" width="6.85546875" style="139" customWidth="1"/>
    <col min="10" max="10" width="39.42578125" style="139" customWidth="1"/>
    <col min="11" max="11" width="23.7109375" style="139" customWidth="1"/>
    <col min="12" max="14" width="11.7109375" style="139" customWidth="1"/>
    <col min="15" max="18" width="13.7109375" style="142" customWidth="1"/>
    <col min="19" max="19" width="6.7109375" style="142" customWidth="1"/>
    <col min="20" max="23" width="13.7109375" style="142" customWidth="1"/>
    <col min="24" max="24" width="6.85546875" style="142" customWidth="1"/>
    <col min="25" max="28" width="13.7109375" style="142" customWidth="1"/>
    <col min="29" max="29" width="7.5703125" style="142" customWidth="1"/>
    <col min="30" max="31" width="13.7109375" style="142" customWidth="1"/>
    <col min="32" max="32" width="10.5703125" style="189" customWidth="1"/>
    <col min="33" max="35" width="20.7109375" style="190" customWidth="1"/>
    <col min="36" max="38" width="15.140625" style="142" customWidth="1"/>
    <col min="39" max="39" width="6.5703125" style="142" customWidth="1"/>
    <col min="40" max="41" width="18.7109375" style="189" customWidth="1"/>
    <col min="42" max="42" width="8.5703125" style="189" customWidth="1"/>
    <col min="43" max="43" width="16.7109375" style="191" customWidth="1"/>
    <col min="44" max="44" width="20" style="145" customWidth="1"/>
    <col min="45" max="45" width="0.28515625" style="192" customWidth="1"/>
    <col min="46" max="46" width="9.7109375" style="193" hidden="1" customWidth="1"/>
    <col min="47" max="47" width="5.85546875" style="193" hidden="1" customWidth="1"/>
    <col min="48" max="48" width="32" style="193" hidden="1" customWidth="1"/>
    <col min="49" max="50" width="19.28515625" style="193" hidden="1" customWidth="1"/>
    <col min="51" max="16384" width="0" style="193" hidden="1"/>
  </cols>
  <sheetData>
    <row r="1" spans="1:50" s="185" customFormat="1" ht="16.5" hidden="1">
      <c r="A1" s="194"/>
      <c r="B1" s="195"/>
      <c r="C1" s="195"/>
      <c r="D1" s="196"/>
      <c r="E1" s="151"/>
      <c r="F1" s="152"/>
      <c r="G1" s="197"/>
      <c r="H1" s="194"/>
      <c r="I1" s="214" t="s">
        <v>0</v>
      </c>
      <c r="J1" s="196">
        <f>(COUNTIF($J$15:$J$61,"Ciencias Naturales y Educación Ambiental")+COUNTIF($J$15:$J$61,"Ciencias Naturales – Química")+COUNTIF($J$15:$J$61,"Ciencias Naturales – Física"))</f>
        <v>3</v>
      </c>
      <c r="L1" s="215"/>
      <c r="M1" s="215"/>
      <c r="N1" s="215" t="s">
        <v>1</v>
      </c>
      <c r="O1" s="194">
        <f>COUNT(O15:O61)</f>
        <v>17</v>
      </c>
      <c r="P1" s="194">
        <f>COUNT(P15:P61)</f>
        <v>17</v>
      </c>
      <c r="Q1" s="194">
        <f>COUNT(Q27:Q61)</f>
        <v>5</v>
      </c>
      <c r="R1" s="194">
        <f>COUNT(R27:R61)</f>
        <v>5</v>
      </c>
      <c r="S1" s="194"/>
      <c r="T1" s="194">
        <f>COUNT(T15:T61)</f>
        <v>17</v>
      </c>
      <c r="U1" s="194"/>
      <c r="V1" s="194">
        <f>COUNT(V15:V61)</f>
        <v>17</v>
      </c>
      <c r="W1" s="194">
        <f>COUNT(W15:W61)</f>
        <v>17</v>
      </c>
      <c r="X1" s="194"/>
      <c r="Y1" s="194">
        <f>COUNT(Y15:Y61)</f>
        <v>17</v>
      </c>
      <c r="Z1" s="194"/>
      <c r="AA1" s="194">
        <f>COUNT(AA15:AA61)</f>
        <v>17</v>
      </c>
      <c r="AB1" s="194">
        <f>COUNT(AB15:AB61)</f>
        <v>17</v>
      </c>
      <c r="AC1" s="194"/>
      <c r="AD1" s="194">
        <f>COUNT(AD15:AD61)</f>
        <v>17</v>
      </c>
      <c r="AE1" s="194" t="s">
        <v>2</v>
      </c>
      <c r="AF1" s="194">
        <f>SUM(AG1:AI1)</f>
        <v>5</v>
      </c>
      <c r="AG1" s="194">
        <f>COUNTIF(AG15:AG61,"Liderazgo")</f>
        <v>1</v>
      </c>
      <c r="AH1" s="194">
        <f>COUNTIF(AH15:AH61,"Liderazgo")</f>
        <v>2</v>
      </c>
      <c r="AI1" s="194">
        <f>COUNTIF(AI15:AI61,"Liderazgo")</f>
        <v>2</v>
      </c>
      <c r="AJ1" s="194">
        <f>COUNT(AJ15:AJ61)</f>
        <v>16</v>
      </c>
      <c r="AK1" s="194">
        <f>COUNT(AK15:AK61)</f>
        <v>16</v>
      </c>
      <c r="AL1" s="194">
        <f>COUNT(AL15:AL61)</f>
        <v>16</v>
      </c>
      <c r="AM1" s="194"/>
      <c r="AN1" s="194">
        <f>COUNT(AN15:AN61)</f>
        <v>16</v>
      </c>
      <c r="AO1" s="194"/>
      <c r="AP1" s="194"/>
      <c r="AQ1" s="194">
        <f>COUNT(AQ15:AQ61)</f>
        <v>16</v>
      </c>
      <c r="AR1" s="196">
        <f>COUNTIF(AR15:AR61,"NO SATISFACTORIO")</f>
        <v>0</v>
      </c>
      <c r="AS1" s="237"/>
    </row>
    <row r="2" spans="1:50" s="185" customFormat="1" ht="16.5">
      <c r="A2" s="194"/>
      <c r="B2" s="195"/>
      <c r="C2" s="195"/>
      <c r="D2" s="196"/>
      <c r="E2" s="198"/>
      <c r="F2" s="197"/>
      <c r="G2" s="197"/>
      <c r="H2" s="194"/>
      <c r="I2" s="214" t="s">
        <v>3</v>
      </c>
      <c r="J2" s="196">
        <f>COUNTIF($J$15:$J$61,"Ciencias Sociales")</f>
        <v>0</v>
      </c>
      <c r="L2" s="214"/>
      <c r="M2" s="214"/>
      <c r="N2" s="214" t="s">
        <v>4</v>
      </c>
      <c r="O2" s="216">
        <f>AVERAGE(O15:O61)</f>
        <v>86.897058823529406</v>
      </c>
      <c r="P2" s="216">
        <f>AVERAGE(P15:P61)</f>
        <v>87.367647058823536</v>
      </c>
      <c r="Q2" s="216">
        <f>AVERAGE(Q27:Q61)</f>
        <v>76.015999999999991</v>
      </c>
      <c r="R2" s="216">
        <f>AVERAGE(R27:R61)</f>
        <v>76.25</v>
      </c>
      <c r="S2" s="216"/>
      <c r="T2" s="216">
        <f>AVERAGE(T15:T61)</f>
        <v>87.129852941176466</v>
      </c>
      <c r="U2" s="216"/>
      <c r="V2" s="216">
        <f>AVERAGE(V15:V61)</f>
        <v>86.098235294117657</v>
      </c>
      <c r="W2" s="216">
        <f>AVERAGE(W15:W61)</f>
        <v>86.215882352941179</v>
      </c>
      <c r="X2" s="216"/>
      <c r="Y2" s="216">
        <f>AVERAGE(Y15:Y61)</f>
        <v>86.157058823529411</v>
      </c>
      <c r="Z2" s="216"/>
      <c r="AA2" s="216">
        <f>AVERAGE(AA15:AA61)</f>
        <v>87.568823529411773</v>
      </c>
      <c r="AB2" s="216">
        <f>AVERAGE(AB15:AB61)</f>
        <v>87.838235294117652</v>
      </c>
      <c r="AC2" s="216"/>
      <c r="AD2" s="216">
        <f>AVERAGE(AD15:AD61)</f>
        <v>87.703529411764706</v>
      </c>
      <c r="AE2" s="216" t="s">
        <v>5</v>
      </c>
      <c r="AF2" s="194">
        <f t="shared" ref="AF2:AF7" si="0">SUM(AG2:AI2)</f>
        <v>1</v>
      </c>
      <c r="AG2" s="194">
        <f>COUNTIF(AG15:AG61,"Comunicación y relaciones")</f>
        <v>1</v>
      </c>
      <c r="AH2" s="194">
        <f>COUNTIF(AH15:AH61,"Comunicación y relaciones")</f>
        <v>0</v>
      </c>
      <c r="AI2" s="194">
        <f>COUNTIF(AI15:AI61,"Comunicación y relaciones")</f>
        <v>0</v>
      </c>
      <c r="AJ2" s="216">
        <f>AVERAGE(AJ15:AJ61)</f>
        <v>93.4375</v>
      </c>
      <c r="AK2" s="216">
        <f>AVERAGE(AK15:AK61)</f>
        <v>92.25</v>
      </c>
      <c r="AL2" s="216">
        <f>AVERAGE(AL15:AL61)</f>
        <v>94.5</v>
      </c>
      <c r="AM2" s="216"/>
      <c r="AN2" s="216">
        <f>AVERAGE(AN15:AN61)</f>
        <v>93.395833333333329</v>
      </c>
      <c r="AO2" s="216"/>
      <c r="AP2" s="216"/>
      <c r="AQ2" s="216">
        <f>AVERAGE(AQ15:AQ61)</f>
        <v>92.339062499999997</v>
      </c>
      <c r="AR2" s="196">
        <f>COUNTIF(AR15:AR61,"SATISFACTORIO")</f>
        <v>0</v>
      </c>
      <c r="AS2" s="238"/>
    </row>
    <row r="3" spans="1:50" s="185" customFormat="1" ht="16.5">
      <c r="A3" s="194"/>
      <c r="B3" s="195"/>
      <c r="C3" s="195"/>
      <c r="D3" s="196"/>
      <c r="E3" s="198"/>
      <c r="F3" s="197"/>
      <c r="G3" s="197"/>
      <c r="H3" s="194"/>
      <c r="I3" s="214" t="s">
        <v>6</v>
      </c>
      <c r="J3" s="196">
        <f>(COUNTIF($J$15:$J$61,"Educación Artística y Cultural (Integral)")+COUNTIF($J$15:$J$61,"Educación Artística y Cultural – Plásticas")+COUNTIF($J$15:$J$61,"Educación Artística y Cultural – Música")+COUNTIF($J$15:$J$61,"Educación Artística y Cultural – A. Escénicas")+COUNTIF($J$15:$J$61,"Educación Artística y Cultural – Danzas"))</f>
        <v>0</v>
      </c>
      <c r="L3" s="214"/>
      <c r="M3" s="214"/>
      <c r="N3" s="214" t="s">
        <v>7</v>
      </c>
      <c r="O3" s="216">
        <f>IF(O1&gt;1,STDEV(O15:O61))</f>
        <v>20.009189065497466</v>
      </c>
      <c r="P3" s="216">
        <f>IF(P1&gt;1,STDEV(P15:P61))</f>
        <v>19.823856691311274</v>
      </c>
      <c r="Q3" s="216">
        <f>IF(Q1&gt;1,STDEV(Q27:Q61))</f>
        <v>35.804207573970956</v>
      </c>
      <c r="R3" s="216">
        <f>IF(R1&gt;1,STDEV(R27:R61))</f>
        <v>36.422005710833666</v>
      </c>
      <c r="S3" s="216"/>
      <c r="T3" s="216">
        <f>IF(T1&gt;1,STDEV(T15:T61))</f>
        <v>19.55672064132041</v>
      </c>
      <c r="U3" s="216"/>
      <c r="V3" s="216">
        <f>IF(V1&gt;1,STDEV(V15:V61))</f>
        <v>19.488433824737594</v>
      </c>
      <c r="W3" s="216">
        <f>IF(W1&gt;1,STDEV(W15:W61))</f>
        <v>19.277831523158767</v>
      </c>
      <c r="X3" s="216"/>
      <c r="Y3" s="216">
        <f>IF(Y1&gt;1,STDEV(Y15:Y61))</f>
        <v>19.321344338808881</v>
      </c>
      <c r="Z3" s="216"/>
      <c r="AA3" s="216">
        <f>IF(AA1&gt;1,STDEV(AA15:AA61))</f>
        <v>19.691540659110743</v>
      </c>
      <c r="AB3" s="216">
        <f>IF(AB1&gt;1,STDEV(AB15:AB61))</f>
        <v>19.92190635810681</v>
      </c>
      <c r="AC3" s="216"/>
      <c r="AD3" s="216">
        <f>IF(AD1&gt;1,STDEV(AD15:AD61))</f>
        <v>19.777871770357528</v>
      </c>
      <c r="AE3" s="216" t="s">
        <v>8</v>
      </c>
      <c r="AF3" s="194">
        <f t="shared" si="0"/>
        <v>12</v>
      </c>
      <c r="AG3" s="194">
        <f>COUNTIF(AG15:AG61,"Trabajo en equipo")</f>
        <v>3</v>
      </c>
      <c r="AH3" s="194">
        <f>COUNTIF(AH15:AH61,"Trabajo en equipo")</f>
        <v>6</v>
      </c>
      <c r="AI3" s="194">
        <f>COUNTIF(AI15:AI61,"Trabajo en equipo")</f>
        <v>3</v>
      </c>
      <c r="AJ3" s="216">
        <f>IF(AJ1&gt;1,STDEV(AJ15:AJ61))</f>
        <v>3.7941841459440702</v>
      </c>
      <c r="AK3" s="216">
        <f>IF(AK1&gt;1,STDEV(AK15:AK61))</f>
        <v>4.1392430870067694</v>
      </c>
      <c r="AL3" s="216">
        <f>IF(AL1&gt;1,STDEV(AL15:AL61))</f>
        <v>4.2110964526276682</v>
      </c>
      <c r="AM3" s="216"/>
      <c r="AN3" s="216">
        <f>IF(AN1&gt;1,STDEV(AN15:AN61))</f>
        <v>3.0893335011748855</v>
      </c>
      <c r="AO3" s="216"/>
      <c r="AP3" s="216"/>
      <c r="AQ3" s="216">
        <f>IF(AQ1&gt;1,STDEV(AQ15:AQ61))</f>
        <v>0.53936449873902537</v>
      </c>
      <c r="AR3" s="196">
        <f>COUNTIF(AR15:AR61,"SOBRESALIENTE")</f>
        <v>16</v>
      </c>
      <c r="AS3" s="238"/>
    </row>
    <row r="4" spans="1:50" s="185" customFormat="1" ht="16.5">
      <c r="A4" s="194"/>
      <c r="B4" s="195"/>
      <c r="C4" s="195"/>
      <c r="D4" s="196"/>
      <c r="E4" s="198"/>
      <c r="F4" s="197"/>
      <c r="G4" s="197"/>
      <c r="H4" s="194"/>
      <c r="I4" s="214" t="s">
        <v>9</v>
      </c>
      <c r="J4" s="196">
        <f>COUNTIF($J$15:$J$61,"Educación Física, Recreación y Deportes")</f>
        <v>1</v>
      </c>
      <c r="L4" s="214"/>
      <c r="M4" s="214"/>
      <c r="N4" s="214" t="s">
        <v>10</v>
      </c>
      <c r="O4" s="216">
        <f>MIN(O15:O61)</f>
        <v>11.25</v>
      </c>
      <c r="P4" s="216">
        <f>MIN(P15:P61)</f>
        <v>11.25</v>
      </c>
      <c r="Q4" s="216">
        <f>MIN(Q27:Q61)</f>
        <v>12.08</v>
      </c>
      <c r="R4" s="216">
        <f>MIN(R27:R61)</f>
        <v>11.25</v>
      </c>
      <c r="S4" s="216"/>
      <c r="T4" s="216">
        <f>MIN(T15:T61)</f>
        <v>11.4575</v>
      </c>
      <c r="U4" s="216"/>
      <c r="V4" s="216">
        <f>MIN(V15:V61)</f>
        <v>11.67</v>
      </c>
      <c r="W4" s="216">
        <f>MIN(W15:W61)</f>
        <v>11.67</v>
      </c>
      <c r="X4" s="216"/>
      <c r="Y4" s="216">
        <f>MIN(Y15:Y61)</f>
        <v>11.67</v>
      </c>
      <c r="Z4" s="216"/>
      <c r="AA4" s="216">
        <f>MIN(AA15:AA61)</f>
        <v>11.67</v>
      </c>
      <c r="AB4" s="216">
        <f>MIN(AB15:AB61)</f>
        <v>11.25</v>
      </c>
      <c r="AC4" s="216"/>
      <c r="AD4" s="216">
        <f>MIN(AD15:AD61)</f>
        <v>11.46</v>
      </c>
      <c r="AE4" s="216" t="s">
        <v>11</v>
      </c>
      <c r="AF4" s="194">
        <f t="shared" si="0"/>
        <v>0</v>
      </c>
      <c r="AG4" s="194">
        <f>COUNTIF(AG15:AG61,"Negociación y mediación")</f>
        <v>0</v>
      </c>
      <c r="AH4" s="194">
        <f>COUNTIF(AH15:AH61,"Negociación y mediación")</f>
        <v>0</v>
      </c>
      <c r="AI4" s="194">
        <f>COUNTIF(AI15:AI61,"Negociación y mediación")</f>
        <v>0</v>
      </c>
      <c r="AJ4" s="216">
        <f>MIN(AJ15:AJ61)</f>
        <v>85</v>
      </c>
      <c r="AK4" s="216">
        <f>MIN(AK15:AK61)</f>
        <v>80</v>
      </c>
      <c r="AL4" s="216">
        <f>MIN(AL15:AL61)</f>
        <v>85</v>
      </c>
      <c r="AM4" s="216"/>
      <c r="AN4" s="216">
        <f>MIN(AN15:AN61)</f>
        <v>86.666666666666671</v>
      </c>
      <c r="AO4" s="216"/>
      <c r="AP4" s="216"/>
      <c r="AQ4" s="216">
        <f>MIN(AQ15:AQ61)</f>
        <v>91</v>
      </c>
      <c r="AR4" s="196"/>
      <c r="AS4" s="238"/>
    </row>
    <row r="5" spans="1:50" s="185" customFormat="1" ht="16.5">
      <c r="A5" s="194"/>
      <c r="B5" s="195"/>
      <c r="C5" s="195"/>
      <c r="D5" s="150"/>
      <c r="E5" s="151"/>
      <c r="F5" s="152"/>
      <c r="G5" s="197"/>
      <c r="H5" s="194"/>
      <c r="I5" s="214" t="s">
        <v>12</v>
      </c>
      <c r="J5" s="196">
        <f>COUNTIF($J$15:$J$61,"Educación Ética y en Valores")</f>
        <v>0</v>
      </c>
      <c r="L5" s="214"/>
      <c r="M5" s="214"/>
      <c r="N5" s="214" t="s">
        <v>13</v>
      </c>
      <c r="O5" s="216">
        <f>MAX(O15:O61)</f>
        <v>100</v>
      </c>
      <c r="P5" s="216">
        <f>MAX(P15:P61)</f>
        <v>95</v>
      </c>
      <c r="Q5" s="216">
        <f>MAX(Q27:Q61)</f>
        <v>95</v>
      </c>
      <c r="R5" s="216">
        <f>MAX(R27:R61)</f>
        <v>95</v>
      </c>
      <c r="S5" s="216"/>
      <c r="T5" s="216">
        <f>MAX(T15:T61)</f>
        <v>94.5</v>
      </c>
      <c r="U5" s="216"/>
      <c r="V5" s="216">
        <f>MAX(V15:V61)</f>
        <v>95</v>
      </c>
      <c r="W5" s="216">
        <f>MAX(W15:W61)</f>
        <v>95</v>
      </c>
      <c r="X5" s="216"/>
      <c r="Y5" s="216">
        <f>MAX(Y15:Y61)</f>
        <v>95</v>
      </c>
      <c r="Z5" s="216"/>
      <c r="AA5" s="216">
        <f>MAX(AA15:AA61)</f>
        <v>95</v>
      </c>
      <c r="AB5" s="216">
        <f>MAX(AB15:AB61)</f>
        <v>95</v>
      </c>
      <c r="AC5" s="216"/>
      <c r="AD5" s="216">
        <f>MAX(AD15:AD61)</f>
        <v>95</v>
      </c>
      <c r="AE5" s="216" t="s">
        <v>14</v>
      </c>
      <c r="AF5" s="194">
        <f t="shared" si="0"/>
        <v>13</v>
      </c>
      <c r="AG5" s="194">
        <f>COUNTIF(AG15:AG61,"Compromiso social")</f>
        <v>9</v>
      </c>
      <c r="AH5" s="194">
        <f>COUNTIF(AH15:AH61,"Compromiso social")</f>
        <v>1</v>
      </c>
      <c r="AI5" s="194">
        <f>COUNTIF(AI15:AI61,"Compromiso social")</f>
        <v>3</v>
      </c>
      <c r="AJ5" s="216">
        <f>MAX(AJ15:AJ61)</f>
        <v>100</v>
      </c>
      <c r="AK5" s="216">
        <f>MAX(AK15:AK61)</f>
        <v>100</v>
      </c>
      <c r="AL5" s="216">
        <f>MAX(AL15:AL61)</f>
        <v>100</v>
      </c>
      <c r="AM5" s="216"/>
      <c r="AN5" s="216">
        <f>MAX(AN15:AN61)</f>
        <v>100</v>
      </c>
      <c r="AO5" s="216"/>
      <c r="AP5" s="216"/>
      <c r="AQ5" s="216">
        <f>MAX(AQ15:AQ61)</f>
        <v>92.850000000000009</v>
      </c>
      <c r="AR5" s="196"/>
      <c r="AS5" s="238"/>
    </row>
    <row r="6" spans="1:50" s="185" customFormat="1" ht="16.5">
      <c r="A6" s="194"/>
      <c r="B6" s="195"/>
      <c r="C6" s="195"/>
      <c r="D6" s="150"/>
      <c r="E6" s="151"/>
      <c r="F6" s="152"/>
      <c r="G6" s="197"/>
      <c r="H6" s="194"/>
      <c r="I6" s="214" t="s">
        <v>15</v>
      </c>
      <c r="J6" s="196">
        <f>COUNTIF($J$15:$J$61,"Educación Religiosa")</f>
        <v>0</v>
      </c>
      <c r="L6" s="214"/>
      <c r="M6" s="214"/>
      <c r="N6" s="214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 t="s">
        <v>16</v>
      </c>
      <c r="AF6" s="194">
        <f t="shared" si="0"/>
        <v>14</v>
      </c>
      <c r="AG6" s="194">
        <f>COUNTIF(AG15:AG61,"Iniciativa")</f>
        <v>1</v>
      </c>
      <c r="AH6" s="194">
        <f>COUNTIF(AH15:AH61,"Iniciativa")</f>
        <v>6</v>
      </c>
      <c r="AI6" s="194">
        <f>COUNTIF(AI15:AI61,"Iniciativa")</f>
        <v>7</v>
      </c>
      <c r="AJ6" s="216"/>
      <c r="AK6" s="216"/>
      <c r="AL6" s="216"/>
      <c r="AM6" s="216"/>
      <c r="AN6" s="216"/>
      <c r="AO6" s="216"/>
      <c r="AP6" s="216"/>
      <c r="AQ6" s="216"/>
      <c r="AR6" s="196"/>
      <c r="AS6" s="238"/>
    </row>
    <row r="7" spans="1:50" s="185" customFormat="1" ht="16.5">
      <c r="A7" s="194"/>
      <c r="B7" s="195"/>
      <c r="C7" s="195"/>
      <c r="D7" s="150"/>
      <c r="E7" s="151"/>
      <c r="F7" s="152"/>
      <c r="G7" s="197"/>
      <c r="H7" s="194"/>
      <c r="I7" s="214" t="s">
        <v>17</v>
      </c>
      <c r="J7" s="196">
        <f>COUNTIF($J$15:$J$61,"Humanidades - Lengua Castellana")</f>
        <v>1</v>
      </c>
      <c r="L7" s="214"/>
      <c r="M7" s="214"/>
      <c r="N7" s="214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 t="s">
        <v>18</v>
      </c>
      <c r="AF7" s="194">
        <f t="shared" si="0"/>
        <v>3</v>
      </c>
      <c r="AG7" s="194">
        <f>COUNTIF(AG15:AG61,"Orientación al logro")</f>
        <v>1</v>
      </c>
      <c r="AH7" s="194">
        <f>COUNTIF(AH15:AH61,"Orientación al logro")</f>
        <v>1</v>
      </c>
      <c r="AI7" s="194">
        <f>COUNTIF(AI15:AI61,"Orientación al logro")</f>
        <v>1</v>
      </c>
      <c r="AJ7" s="216"/>
      <c r="AK7" s="216"/>
      <c r="AL7" s="216"/>
      <c r="AM7" s="216"/>
      <c r="AN7" s="216"/>
      <c r="AO7" s="216"/>
      <c r="AP7" s="216"/>
      <c r="AQ7" s="216"/>
      <c r="AR7" s="196"/>
      <c r="AS7" s="238"/>
    </row>
    <row r="8" spans="1:50" s="185" customFormat="1" ht="16.5">
      <c r="A8" s="194"/>
      <c r="B8" s="195"/>
      <c r="C8" s="195"/>
      <c r="D8" s="150"/>
      <c r="E8" s="151"/>
      <c r="F8" s="152"/>
      <c r="G8" s="197"/>
      <c r="H8" s="194"/>
      <c r="I8" s="214" t="s">
        <v>19</v>
      </c>
      <c r="J8" s="196">
        <f>COUNTIF($J$15:$J$61,"Idioma Extranjero – Francés")+COUNTIF($J$15:$J$61,"Idioma Extranjero – Inglés")</f>
        <v>2</v>
      </c>
      <c r="L8" s="214"/>
      <c r="M8" s="214"/>
      <c r="N8" s="214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196"/>
      <c r="AS8" s="238"/>
    </row>
    <row r="9" spans="1:50" s="185" customFormat="1" ht="16.5">
      <c r="A9" s="194"/>
      <c r="B9" s="195"/>
      <c r="C9" s="195"/>
      <c r="D9" s="150"/>
      <c r="E9" s="151"/>
      <c r="F9" s="152"/>
      <c r="G9" s="197"/>
      <c r="H9" s="194"/>
      <c r="I9" s="214" t="s">
        <v>20</v>
      </c>
      <c r="J9" s="196">
        <f>COUNTIF($J$15:$J$61,"Matemáticas")</f>
        <v>1</v>
      </c>
      <c r="L9" s="214"/>
      <c r="M9" s="214"/>
      <c r="N9" s="214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196"/>
      <c r="AS9" s="238"/>
    </row>
    <row r="10" spans="1:50" s="185" customFormat="1" ht="16.5">
      <c r="A10" s="194"/>
      <c r="B10" s="195"/>
      <c r="C10" s="195"/>
      <c r="D10" s="150"/>
      <c r="E10" s="151"/>
      <c r="F10" s="152"/>
      <c r="G10" s="197"/>
      <c r="H10" s="194"/>
      <c r="I10" s="214" t="s">
        <v>21</v>
      </c>
      <c r="J10" s="196">
        <f>COUNTIF($J$15:$J$61,"Tecnología e Informática")</f>
        <v>1</v>
      </c>
      <c r="L10" s="214"/>
      <c r="M10" s="214"/>
      <c r="N10" s="214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196"/>
      <c r="AS10" s="238"/>
    </row>
    <row r="11" spans="1:50" s="185" customFormat="1" ht="16.5">
      <c r="A11" s="194"/>
      <c r="B11" s="195"/>
      <c r="C11" s="195"/>
      <c r="D11" s="150"/>
      <c r="E11" s="151"/>
      <c r="F11" s="152"/>
      <c r="G11" s="197"/>
      <c r="H11" s="194"/>
      <c r="I11" s="214" t="s">
        <v>22</v>
      </c>
      <c r="J11" s="196">
        <f>COUNTIF($J$15:$J$61,"Filosofía")</f>
        <v>1</v>
      </c>
      <c r="L11" s="214"/>
      <c r="M11" s="214"/>
      <c r="N11" s="214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196"/>
      <c r="AS11" s="238"/>
    </row>
    <row r="12" spans="1:50" s="185" customFormat="1" ht="16.5">
      <c r="A12" s="194"/>
      <c r="B12" s="195"/>
      <c r="C12" s="195"/>
      <c r="D12" s="150"/>
      <c r="E12" s="151"/>
      <c r="F12" s="152"/>
      <c r="G12" s="197"/>
      <c r="H12" s="194"/>
      <c r="I12" s="214" t="s">
        <v>23</v>
      </c>
      <c r="J12" s="196">
        <f>COUNTIF($J$15:$J$61,"Ciencias Económicas y Políticas")</f>
        <v>0</v>
      </c>
      <c r="L12" s="214"/>
      <c r="M12" s="214"/>
      <c r="N12" s="214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196"/>
      <c r="AS12" s="238"/>
    </row>
    <row r="13" spans="1:50" s="186" customFormat="1" ht="30" customHeight="1">
      <c r="A13" s="249" t="s">
        <v>24</v>
      </c>
      <c r="B13" s="248" t="s">
        <v>25</v>
      </c>
      <c r="C13" s="248" t="s">
        <v>26</v>
      </c>
      <c r="D13" s="248" t="s">
        <v>27</v>
      </c>
      <c r="E13" s="248"/>
      <c r="F13" s="248"/>
      <c r="G13" s="248"/>
      <c r="H13" s="248"/>
      <c r="I13" s="248"/>
      <c r="J13" s="248"/>
      <c r="K13" s="248"/>
      <c r="L13" s="248" t="s">
        <v>28</v>
      </c>
      <c r="M13" s="248"/>
      <c r="N13" s="248"/>
      <c r="O13" s="248" t="s">
        <v>29</v>
      </c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 t="s">
        <v>30</v>
      </c>
      <c r="AH13" s="248"/>
      <c r="AI13" s="248"/>
      <c r="AJ13" s="248" t="s">
        <v>31</v>
      </c>
      <c r="AK13" s="248"/>
      <c r="AL13" s="248"/>
      <c r="AM13" s="248"/>
      <c r="AN13" s="248"/>
      <c r="AO13" s="248"/>
      <c r="AP13" s="154"/>
      <c r="AQ13" s="248" t="s">
        <v>32</v>
      </c>
      <c r="AR13" s="248"/>
      <c r="AS13" s="239"/>
      <c r="AT13" s="240" t="s">
        <v>33</v>
      </c>
      <c r="AU13" s="241" t="s">
        <v>34</v>
      </c>
      <c r="AV13" s="241" t="s">
        <v>35</v>
      </c>
      <c r="AW13" s="241" t="s">
        <v>36</v>
      </c>
      <c r="AX13" s="241" t="s">
        <v>37</v>
      </c>
    </row>
    <row r="14" spans="1:50" s="186" customFormat="1" ht="30" customHeight="1">
      <c r="A14" s="249"/>
      <c r="B14" s="250"/>
      <c r="C14" s="250"/>
      <c r="D14" s="199" t="s">
        <v>38</v>
      </c>
      <c r="E14" s="199" t="s">
        <v>39</v>
      </c>
      <c r="F14" s="199" t="s">
        <v>40</v>
      </c>
      <c r="G14" s="199" t="s">
        <v>41</v>
      </c>
      <c r="H14" s="199" t="s">
        <v>42</v>
      </c>
      <c r="I14" s="199" t="s">
        <v>34</v>
      </c>
      <c r="J14" s="199" t="s">
        <v>43</v>
      </c>
      <c r="K14" s="199" t="s">
        <v>44</v>
      </c>
      <c r="L14" s="199" t="s">
        <v>45</v>
      </c>
      <c r="M14" s="199" t="s">
        <v>46</v>
      </c>
      <c r="N14" s="199" t="s">
        <v>47</v>
      </c>
      <c r="O14" s="199" t="s">
        <v>48</v>
      </c>
      <c r="P14" s="199" t="s">
        <v>49</v>
      </c>
      <c r="Q14" s="199" t="s">
        <v>50</v>
      </c>
      <c r="R14" s="199" t="s">
        <v>51</v>
      </c>
      <c r="S14" s="199" t="s">
        <v>52</v>
      </c>
      <c r="T14" s="199" t="s">
        <v>53</v>
      </c>
      <c r="U14" s="199" t="s">
        <v>45</v>
      </c>
      <c r="V14" s="199" t="s">
        <v>54</v>
      </c>
      <c r="W14" s="199" t="s">
        <v>55</v>
      </c>
      <c r="X14" s="199" t="s">
        <v>56</v>
      </c>
      <c r="Y14" s="199" t="s">
        <v>57</v>
      </c>
      <c r="Z14" s="199" t="s">
        <v>46</v>
      </c>
      <c r="AA14" s="199" t="s">
        <v>58</v>
      </c>
      <c r="AB14" s="199" t="s">
        <v>59</v>
      </c>
      <c r="AC14" s="199" t="s">
        <v>60</v>
      </c>
      <c r="AD14" s="199" t="s">
        <v>61</v>
      </c>
      <c r="AE14" s="199" t="s">
        <v>47</v>
      </c>
      <c r="AF14" s="199" t="s">
        <v>62</v>
      </c>
      <c r="AG14" s="199" t="s">
        <v>63</v>
      </c>
      <c r="AH14" s="199" t="s">
        <v>64</v>
      </c>
      <c r="AI14" s="199" t="s">
        <v>65</v>
      </c>
      <c r="AJ14" s="199" t="s">
        <v>66</v>
      </c>
      <c r="AK14" s="199" t="s">
        <v>67</v>
      </c>
      <c r="AL14" s="199" t="s">
        <v>68</v>
      </c>
      <c r="AM14" s="199" t="s">
        <v>69</v>
      </c>
      <c r="AN14" s="199" t="s">
        <v>70</v>
      </c>
      <c r="AO14" s="199" t="s">
        <v>71</v>
      </c>
      <c r="AP14" s="199" t="s">
        <v>69</v>
      </c>
      <c r="AQ14" s="199" t="s">
        <v>72</v>
      </c>
      <c r="AR14" s="199" t="s">
        <v>73</v>
      </c>
      <c r="AS14" s="239"/>
      <c r="AT14" s="242" t="s">
        <v>74</v>
      </c>
      <c r="AU14" s="243" t="s">
        <v>75</v>
      </c>
      <c r="AV14" s="244" t="s">
        <v>0</v>
      </c>
      <c r="AW14" s="243" t="s">
        <v>76</v>
      </c>
      <c r="AX14" s="247" t="s">
        <v>77</v>
      </c>
    </row>
    <row r="15" spans="1:50" ht="15" customHeight="1">
      <c r="A15" s="155">
        <v>1</v>
      </c>
      <c r="B15" s="200" t="s">
        <v>78</v>
      </c>
      <c r="C15" s="169" t="s">
        <v>79</v>
      </c>
      <c r="D15" s="169" t="s">
        <v>74</v>
      </c>
      <c r="E15" s="201">
        <v>88158863</v>
      </c>
      <c r="F15" s="201" t="s">
        <v>80</v>
      </c>
      <c r="G15" s="202" t="s">
        <v>81</v>
      </c>
      <c r="H15" s="203">
        <v>154099000179</v>
      </c>
      <c r="I15" s="211" t="s">
        <v>82</v>
      </c>
      <c r="J15" s="217" t="s">
        <v>83</v>
      </c>
      <c r="K15" s="211" t="s">
        <v>83</v>
      </c>
      <c r="L15" s="163">
        <v>50</v>
      </c>
      <c r="M15" s="163">
        <v>10</v>
      </c>
      <c r="N15" s="163">
        <v>10</v>
      </c>
      <c r="O15" s="163">
        <v>95</v>
      </c>
      <c r="P15" s="163">
        <v>95</v>
      </c>
      <c r="Q15" s="163">
        <v>90</v>
      </c>
      <c r="R15" s="163">
        <v>90</v>
      </c>
      <c r="S15" s="226">
        <f t="shared" ref="S15:S26" si="1">SUM(O15:R15)</f>
        <v>370</v>
      </c>
      <c r="T15" s="227">
        <f t="shared" ref="T15:T26" si="2">IF(S15&gt;0,AVERAGE(O15:R15))</f>
        <v>92.5</v>
      </c>
      <c r="U15" s="227">
        <f t="shared" ref="U15:U52" si="3">(T15*L15)/100</f>
        <v>46.25</v>
      </c>
      <c r="V15" s="163">
        <v>95</v>
      </c>
      <c r="W15" s="163">
        <v>90</v>
      </c>
      <c r="X15" s="226">
        <f>SUM(V15:W15)</f>
        <v>185</v>
      </c>
      <c r="Y15" s="227">
        <f>IF(X15&gt;0,AVERAGE(V15:W15))</f>
        <v>92.5</v>
      </c>
      <c r="Z15" s="227">
        <f t="shared" ref="Z15:Z52" si="4">(Y15*M15)/100</f>
        <v>9.25</v>
      </c>
      <c r="AA15" s="163">
        <v>90</v>
      </c>
      <c r="AB15" s="163">
        <v>90</v>
      </c>
      <c r="AC15" s="226">
        <f>SUM(AA15:AB15)</f>
        <v>180</v>
      </c>
      <c r="AD15" s="227">
        <f>IF(AC15&gt;0,AVERAGE(AA15:AB15))</f>
        <v>90</v>
      </c>
      <c r="AE15" s="227">
        <f t="shared" ref="AE15:AE52" si="5">(AD15*N15)/100</f>
        <v>9</v>
      </c>
      <c r="AF15" s="235">
        <f>U15+Z15+AE15</f>
        <v>64.5</v>
      </c>
      <c r="AG15" s="162" t="s">
        <v>84</v>
      </c>
      <c r="AH15" s="162" t="s">
        <v>86</v>
      </c>
      <c r="AI15" s="162" t="s">
        <v>85</v>
      </c>
      <c r="AJ15" s="163">
        <v>90</v>
      </c>
      <c r="AK15" s="163">
        <v>95</v>
      </c>
      <c r="AL15" s="163">
        <v>95</v>
      </c>
      <c r="AM15" s="226">
        <f>SUM(AJ15:AL15)</f>
        <v>280</v>
      </c>
      <c r="AN15" s="235">
        <f>IF(AM15&gt;0,AVERAGE(AJ15:AL15))</f>
        <v>93.333333333333329</v>
      </c>
      <c r="AO15" s="235">
        <f>AN15*0.3</f>
        <v>27.999999999999996</v>
      </c>
      <c r="AP15" s="235">
        <f>S15+X15+AC15+AM15</f>
        <v>1015</v>
      </c>
      <c r="AQ15" s="235">
        <f t="shared" ref="AQ15:AQ30" si="6">IF(AP15&gt;0,(AF15+AO15))</f>
        <v>92.5</v>
      </c>
      <c r="AR15" s="245" t="str">
        <f>IF(AQ15=FALSE,FALSE,IF(AQ15&lt;60,"NO SATISFACTORIO",IF(AQ15&gt;=90,"SOBRESALIENTE","SATISFACTORIO")))</f>
        <v>SOBRESALIENTE</v>
      </c>
      <c r="AT15" s="244" t="s">
        <v>87</v>
      </c>
      <c r="AU15" s="244" t="s">
        <v>82</v>
      </c>
      <c r="AV15" s="244" t="s">
        <v>3</v>
      </c>
      <c r="AW15" s="244" t="s">
        <v>83</v>
      </c>
      <c r="AX15" s="193" t="s">
        <v>88</v>
      </c>
    </row>
    <row r="16" spans="1:50" ht="15" customHeight="1">
      <c r="A16" s="155">
        <v>2</v>
      </c>
      <c r="B16" s="200" t="s">
        <v>78</v>
      </c>
      <c r="C16" s="169" t="s">
        <v>79</v>
      </c>
      <c r="D16" s="169" t="s">
        <v>74</v>
      </c>
      <c r="E16" s="201">
        <v>5414766</v>
      </c>
      <c r="F16" s="201" t="s">
        <v>89</v>
      </c>
      <c r="G16" s="202" t="s">
        <v>90</v>
      </c>
      <c r="H16" s="203">
        <v>154099000179</v>
      </c>
      <c r="I16" s="211" t="s">
        <v>82</v>
      </c>
      <c r="J16" s="217" t="s">
        <v>83</v>
      </c>
      <c r="K16" s="211" t="s">
        <v>83</v>
      </c>
      <c r="L16" s="163">
        <v>50</v>
      </c>
      <c r="M16" s="163">
        <v>10</v>
      </c>
      <c r="N16" s="163">
        <v>10</v>
      </c>
      <c r="O16" s="163">
        <v>90</v>
      </c>
      <c r="P16" s="163">
        <v>95</v>
      </c>
      <c r="Q16" s="163">
        <v>95</v>
      </c>
      <c r="R16" s="163">
        <v>95</v>
      </c>
      <c r="S16" s="226">
        <f t="shared" si="1"/>
        <v>375</v>
      </c>
      <c r="T16" s="227">
        <f t="shared" si="2"/>
        <v>93.75</v>
      </c>
      <c r="U16" s="227">
        <f t="shared" si="3"/>
        <v>46.875</v>
      </c>
      <c r="V16" s="163">
        <v>95</v>
      </c>
      <c r="W16" s="163">
        <v>90</v>
      </c>
      <c r="X16" s="226">
        <f t="shared" ref="X16:X61" si="7">SUM(V16:W16)</f>
        <v>185</v>
      </c>
      <c r="Y16" s="227">
        <f t="shared" ref="Y16:Y61" si="8">IF(X16&gt;0,AVERAGE(V16:W16))</f>
        <v>92.5</v>
      </c>
      <c r="Z16" s="227">
        <f t="shared" si="4"/>
        <v>9.25</v>
      </c>
      <c r="AA16" s="163">
        <v>92</v>
      </c>
      <c r="AB16" s="163">
        <v>95</v>
      </c>
      <c r="AC16" s="226">
        <f t="shared" ref="AC16:AC61" si="9">SUM(AA16:AB16)</f>
        <v>187</v>
      </c>
      <c r="AD16" s="227">
        <f t="shared" ref="AD16:AD61" si="10">IF(AC16&gt;0,AVERAGE(AA16:AB16))</f>
        <v>93.5</v>
      </c>
      <c r="AE16" s="227">
        <f t="shared" si="5"/>
        <v>9.35</v>
      </c>
      <c r="AF16" s="235">
        <f>U16+Z16+AE16</f>
        <v>65.474999999999994</v>
      </c>
      <c r="AG16" s="162" t="s">
        <v>88</v>
      </c>
      <c r="AH16" s="162" t="s">
        <v>86</v>
      </c>
      <c r="AI16" s="162" t="s">
        <v>85</v>
      </c>
      <c r="AJ16" s="163">
        <v>95</v>
      </c>
      <c r="AK16" s="163">
        <v>80</v>
      </c>
      <c r="AL16" s="163">
        <v>85</v>
      </c>
      <c r="AM16" s="226">
        <f t="shared" ref="AM16:AM61" si="11">SUM(AJ16:AL16)</f>
        <v>260</v>
      </c>
      <c r="AN16" s="235">
        <f t="shared" ref="AN16:AN30" si="12">IF(AM16&gt;0,AVERAGE(AJ16:AL16))</f>
        <v>86.666666666666671</v>
      </c>
      <c r="AO16" s="235">
        <f t="shared" ref="AO16:AO30" si="13">AN16*0.3</f>
        <v>26</v>
      </c>
      <c r="AP16" s="235">
        <f t="shared" ref="AP16:AP30" si="14">S16+X16+AC16+AM16</f>
        <v>1007</v>
      </c>
      <c r="AQ16" s="235">
        <f t="shared" si="6"/>
        <v>91.474999999999994</v>
      </c>
      <c r="AR16" s="245" t="str">
        <f t="shared" ref="AR16:AR30" si="15">IF(AQ16=FALSE,FALSE,IF(AQ16&lt;60,"NO SATISFACTORIO",IF(AQ16&gt;=90,"SOBRESALIENTE","SATISFACTORIO")))</f>
        <v>SOBRESALIENTE</v>
      </c>
      <c r="AT16" s="244"/>
      <c r="AU16" s="244"/>
      <c r="AV16" s="244" t="s">
        <v>91</v>
      </c>
      <c r="AW16" s="244" t="s">
        <v>92</v>
      </c>
      <c r="AX16" s="193" t="s">
        <v>84</v>
      </c>
    </row>
    <row r="17" spans="1:50" ht="15" customHeight="1">
      <c r="A17" s="155">
        <v>3</v>
      </c>
      <c r="B17" s="200" t="s">
        <v>78</v>
      </c>
      <c r="C17" s="169" t="s">
        <v>79</v>
      </c>
      <c r="D17" s="169" t="s">
        <v>74</v>
      </c>
      <c r="E17" s="204">
        <v>18128444</v>
      </c>
      <c r="F17" s="201" t="s">
        <v>93</v>
      </c>
      <c r="G17" s="202" t="s">
        <v>94</v>
      </c>
      <c r="H17" s="205">
        <v>154099000152</v>
      </c>
      <c r="I17" s="211" t="s">
        <v>82</v>
      </c>
      <c r="J17" s="217" t="s">
        <v>9</v>
      </c>
      <c r="K17" s="211" t="s">
        <v>92</v>
      </c>
      <c r="L17" s="163">
        <v>50</v>
      </c>
      <c r="M17" s="163">
        <v>10</v>
      </c>
      <c r="N17" s="163">
        <v>10</v>
      </c>
      <c r="O17" s="163">
        <v>90</v>
      </c>
      <c r="P17" s="163">
        <v>90</v>
      </c>
      <c r="Q17" s="163">
        <v>95</v>
      </c>
      <c r="R17" s="163">
        <v>95</v>
      </c>
      <c r="S17" s="226">
        <f t="shared" si="1"/>
        <v>370</v>
      </c>
      <c r="T17" s="227">
        <f t="shared" si="2"/>
        <v>92.5</v>
      </c>
      <c r="U17" s="227">
        <f t="shared" si="3"/>
        <v>46.25</v>
      </c>
      <c r="V17" s="163">
        <v>95</v>
      </c>
      <c r="W17" s="163">
        <v>95</v>
      </c>
      <c r="X17" s="226">
        <f t="shared" si="7"/>
        <v>190</v>
      </c>
      <c r="Y17" s="227">
        <f t="shared" si="8"/>
        <v>95</v>
      </c>
      <c r="Z17" s="227">
        <f t="shared" si="4"/>
        <v>9.5</v>
      </c>
      <c r="AA17" s="163">
        <v>92</v>
      </c>
      <c r="AB17" s="163">
        <v>95</v>
      </c>
      <c r="AC17" s="226">
        <f t="shared" si="9"/>
        <v>187</v>
      </c>
      <c r="AD17" s="227">
        <f t="shared" si="10"/>
        <v>93.5</v>
      </c>
      <c r="AE17" s="227">
        <f t="shared" si="5"/>
        <v>9.35</v>
      </c>
      <c r="AF17" s="235">
        <f t="shared" ref="AF17:AF61" si="16">U17+Z17+AE17</f>
        <v>65.099999999999994</v>
      </c>
      <c r="AG17" s="163" t="s">
        <v>85</v>
      </c>
      <c r="AH17" s="163" t="s">
        <v>86</v>
      </c>
      <c r="AI17" s="163" t="s">
        <v>84</v>
      </c>
      <c r="AJ17" s="163">
        <v>92</v>
      </c>
      <c r="AK17" s="163">
        <v>92</v>
      </c>
      <c r="AL17" s="163">
        <v>92</v>
      </c>
      <c r="AM17" s="226">
        <f t="shared" si="11"/>
        <v>276</v>
      </c>
      <c r="AN17" s="235">
        <f t="shared" si="12"/>
        <v>92</v>
      </c>
      <c r="AO17" s="235">
        <f t="shared" si="13"/>
        <v>27.599999999999998</v>
      </c>
      <c r="AP17" s="235">
        <f t="shared" si="14"/>
        <v>1023</v>
      </c>
      <c r="AQ17" s="235">
        <f t="shared" si="6"/>
        <v>92.699999999999989</v>
      </c>
      <c r="AR17" s="245" t="str">
        <f t="shared" si="15"/>
        <v>SOBRESALIENTE</v>
      </c>
      <c r="AT17" s="244"/>
      <c r="AU17" s="244"/>
      <c r="AV17" s="244" t="s">
        <v>95</v>
      </c>
      <c r="AW17" s="244"/>
      <c r="AX17" s="193" t="s">
        <v>96</v>
      </c>
    </row>
    <row r="18" spans="1:50" ht="15" customHeight="1">
      <c r="A18" s="155">
        <v>4</v>
      </c>
      <c r="B18" s="200" t="s">
        <v>78</v>
      </c>
      <c r="C18" s="169" t="s">
        <v>79</v>
      </c>
      <c r="D18" s="169" t="s">
        <v>74</v>
      </c>
      <c r="E18" s="201">
        <v>60260949</v>
      </c>
      <c r="F18" s="201" t="s">
        <v>97</v>
      </c>
      <c r="G18" s="202" t="s">
        <v>94</v>
      </c>
      <c r="H18" s="203">
        <v>154099000152</v>
      </c>
      <c r="I18" s="211" t="s">
        <v>82</v>
      </c>
      <c r="J18" s="217" t="s">
        <v>17</v>
      </c>
      <c r="K18" s="211" t="s">
        <v>92</v>
      </c>
      <c r="L18" s="163">
        <v>50</v>
      </c>
      <c r="M18" s="163">
        <v>10</v>
      </c>
      <c r="N18" s="163">
        <v>10</v>
      </c>
      <c r="O18" s="163">
        <v>91</v>
      </c>
      <c r="P18" s="163">
        <v>93</v>
      </c>
      <c r="Q18" s="163">
        <v>93</v>
      </c>
      <c r="R18" s="163">
        <v>93</v>
      </c>
      <c r="S18" s="226">
        <f t="shared" si="1"/>
        <v>370</v>
      </c>
      <c r="T18" s="227">
        <f t="shared" si="2"/>
        <v>92.5</v>
      </c>
      <c r="U18" s="227">
        <f t="shared" si="3"/>
        <v>46.25</v>
      </c>
      <c r="V18" s="163">
        <v>93</v>
      </c>
      <c r="W18" s="163">
        <v>93</v>
      </c>
      <c r="X18" s="226">
        <f t="shared" si="7"/>
        <v>186</v>
      </c>
      <c r="Y18" s="227">
        <f t="shared" si="8"/>
        <v>93</v>
      </c>
      <c r="Z18" s="227">
        <f t="shared" si="4"/>
        <v>9.3000000000000007</v>
      </c>
      <c r="AA18" s="163">
        <v>92</v>
      </c>
      <c r="AB18" s="163">
        <v>92</v>
      </c>
      <c r="AC18" s="226">
        <f t="shared" si="9"/>
        <v>184</v>
      </c>
      <c r="AD18" s="227">
        <f t="shared" si="10"/>
        <v>92</v>
      </c>
      <c r="AE18" s="227">
        <f t="shared" si="5"/>
        <v>9.1999999999999993</v>
      </c>
      <c r="AF18" s="235">
        <f t="shared" si="16"/>
        <v>64.75</v>
      </c>
      <c r="AG18" s="162" t="s">
        <v>85</v>
      </c>
      <c r="AH18" s="162" t="s">
        <v>84</v>
      </c>
      <c r="AI18" s="162" t="s">
        <v>86</v>
      </c>
      <c r="AJ18" s="163">
        <v>94</v>
      </c>
      <c r="AK18" s="163">
        <v>92</v>
      </c>
      <c r="AL18" s="163">
        <v>92</v>
      </c>
      <c r="AM18" s="226">
        <f t="shared" si="11"/>
        <v>278</v>
      </c>
      <c r="AN18" s="235">
        <f t="shared" si="12"/>
        <v>92.666666666666671</v>
      </c>
      <c r="AO18" s="235">
        <f t="shared" si="13"/>
        <v>27.8</v>
      </c>
      <c r="AP18" s="235">
        <f t="shared" si="14"/>
        <v>1018</v>
      </c>
      <c r="AQ18" s="235">
        <f t="shared" si="6"/>
        <v>92.55</v>
      </c>
      <c r="AR18" s="245" t="str">
        <f t="shared" si="15"/>
        <v>SOBRESALIENTE</v>
      </c>
      <c r="AT18" s="244"/>
      <c r="AU18" s="244"/>
      <c r="AV18" s="244" t="s">
        <v>98</v>
      </c>
      <c r="AW18" s="244"/>
      <c r="AX18" s="193" t="s">
        <v>85</v>
      </c>
    </row>
    <row r="19" spans="1:50" ht="15" customHeight="1">
      <c r="A19" s="155">
        <v>0</v>
      </c>
      <c r="B19" s="200" t="s">
        <v>78</v>
      </c>
      <c r="C19" s="169" t="s">
        <v>79</v>
      </c>
      <c r="D19" s="169" t="s">
        <v>74</v>
      </c>
      <c r="E19" s="201">
        <v>60260625</v>
      </c>
      <c r="F19" s="201" t="s">
        <v>99</v>
      </c>
      <c r="G19" s="202" t="s">
        <v>94</v>
      </c>
      <c r="H19" s="203">
        <v>154099000152</v>
      </c>
      <c r="I19" s="211" t="s">
        <v>82</v>
      </c>
      <c r="J19" s="217" t="s">
        <v>22</v>
      </c>
      <c r="K19" s="211" t="s">
        <v>92</v>
      </c>
      <c r="L19" s="169">
        <v>50</v>
      </c>
      <c r="M19" s="169">
        <v>10</v>
      </c>
      <c r="N19" s="169">
        <v>10</v>
      </c>
      <c r="O19" s="169">
        <v>91</v>
      </c>
      <c r="P19" s="169">
        <v>92</v>
      </c>
      <c r="Q19" s="169">
        <v>90</v>
      </c>
      <c r="R19" s="169">
        <v>92</v>
      </c>
      <c r="S19" s="226">
        <f t="shared" si="1"/>
        <v>365</v>
      </c>
      <c r="T19" s="227">
        <f t="shared" si="2"/>
        <v>91.25</v>
      </c>
      <c r="U19" s="227">
        <f t="shared" si="3"/>
        <v>45.625</v>
      </c>
      <c r="V19" s="163">
        <v>90</v>
      </c>
      <c r="W19" s="163">
        <v>92</v>
      </c>
      <c r="X19" s="226">
        <f t="shared" si="7"/>
        <v>182</v>
      </c>
      <c r="Y19" s="227">
        <f t="shared" si="8"/>
        <v>91</v>
      </c>
      <c r="Z19" s="227">
        <f t="shared" si="4"/>
        <v>9.1</v>
      </c>
      <c r="AA19" s="163">
        <v>93</v>
      </c>
      <c r="AB19" s="163">
        <v>92</v>
      </c>
      <c r="AC19" s="226">
        <f t="shared" si="9"/>
        <v>185</v>
      </c>
      <c r="AD19" s="227">
        <f t="shared" si="10"/>
        <v>92.5</v>
      </c>
      <c r="AE19" s="227">
        <f t="shared" si="5"/>
        <v>9.25</v>
      </c>
      <c r="AF19" s="235">
        <f t="shared" si="16"/>
        <v>63.975000000000001</v>
      </c>
      <c r="AG19" s="163" t="s">
        <v>85</v>
      </c>
      <c r="AH19" s="163" t="s">
        <v>77</v>
      </c>
      <c r="AI19" s="163" t="s">
        <v>86</v>
      </c>
      <c r="AJ19" s="163">
        <v>92</v>
      </c>
      <c r="AK19" s="163">
        <v>92</v>
      </c>
      <c r="AL19" s="163">
        <v>92</v>
      </c>
      <c r="AM19" s="226">
        <f t="shared" si="11"/>
        <v>276</v>
      </c>
      <c r="AN19" s="235">
        <f t="shared" si="12"/>
        <v>92</v>
      </c>
      <c r="AO19" s="235">
        <f t="shared" si="13"/>
        <v>27.599999999999998</v>
      </c>
      <c r="AP19" s="235">
        <f t="shared" si="14"/>
        <v>1008</v>
      </c>
      <c r="AQ19" s="235">
        <f t="shared" si="6"/>
        <v>91.575000000000003</v>
      </c>
      <c r="AR19" s="245" t="str">
        <f t="shared" si="15"/>
        <v>SOBRESALIENTE</v>
      </c>
      <c r="AT19" s="244"/>
      <c r="AU19" s="244"/>
      <c r="AV19" s="244" t="s">
        <v>100</v>
      </c>
      <c r="AW19" s="244"/>
      <c r="AX19" s="193" t="s">
        <v>86</v>
      </c>
    </row>
    <row r="20" spans="1:50" ht="15" customHeight="1">
      <c r="A20" s="155">
        <v>6</v>
      </c>
      <c r="B20" s="200" t="s">
        <v>78</v>
      </c>
      <c r="C20" s="169" t="s">
        <v>79</v>
      </c>
      <c r="D20" s="169" t="s">
        <v>74</v>
      </c>
      <c r="E20" s="201">
        <v>1093140134</v>
      </c>
      <c r="F20" s="201" t="s">
        <v>101</v>
      </c>
      <c r="G20" s="202" t="s">
        <v>90</v>
      </c>
      <c r="H20" s="203">
        <v>154099000179</v>
      </c>
      <c r="I20" s="211" t="s">
        <v>82</v>
      </c>
      <c r="J20" s="217" t="s">
        <v>76</v>
      </c>
      <c r="K20" s="211" t="s">
        <v>76</v>
      </c>
      <c r="L20" s="169">
        <v>50</v>
      </c>
      <c r="M20" s="169">
        <v>10</v>
      </c>
      <c r="N20" s="169">
        <v>10</v>
      </c>
      <c r="O20" s="169">
        <v>95</v>
      </c>
      <c r="P20" s="169">
        <v>90</v>
      </c>
      <c r="Q20" s="169">
        <v>93</v>
      </c>
      <c r="R20" s="169">
        <v>90</v>
      </c>
      <c r="S20" s="226">
        <f t="shared" si="1"/>
        <v>368</v>
      </c>
      <c r="T20" s="227">
        <f t="shared" si="2"/>
        <v>92</v>
      </c>
      <c r="U20" s="227">
        <f t="shared" si="3"/>
        <v>46</v>
      </c>
      <c r="V20" s="163">
        <v>90</v>
      </c>
      <c r="W20" s="163">
        <v>90</v>
      </c>
      <c r="X20" s="226">
        <f t="shared" si="7"/>
        <v>180</v>
      </c>
      <c r="Y20" s="227">
        <f t="shared" si="8"/>
        <v>90</v>
      </c>
      <c r="Z20" s="227">
        <f t="shared" si="4"/>
        <v>9</v>
      </c>
      <c r="AA20" s="163">
        <v>95</v>
      </c>
      <c r="AB20" s="163">
        <v>94</v>
      </c>
      <c r="AC20" s="226">
        <f t="shared" si="9"/>
        <v>189</v>
      </c>
      <c r="AD20" s="227">
        <f t="shared" si="10"/>
        <v>94.5</v>
      </c>
      <c r="AE20" s="227">
        <f t="shared" si="5"/>
        <v>9.4499999999999993</v>
      </c>
      <c r="AF20" s="235">
        <f t="shared" si="16"/>
        <v>64.45</v>
      </c>
      <c r="AG20" s="163" t="s">
        <v>77</v>
      </c>
      <c r="AH20" s="163" t="s">
        <v>86</v>
      </c>
      <c r="AI20" s="163" t="s">
        <v>85</v>
      </c>
      <c r="AJ20" s="163">
        <v>100</v>
      </c>
      <c r="AK20" s="163">
        <v>92</v>
      </c>
      <c r="AL20" s="163">
        <v>92</v>
      </c>
      <c r="AM20" s="226">
        <f t="shared" si="11"/>
        <v>284</v>
      </c>
      <c r="AN20" s="235">
        <f t="shared" si="12"/>
        <v>94.666666666666671</v>
      </c>
      <c r="AO20" s="235">
        <f t="shared" si="13"/>
        <v>28.400000000000002</v>
      </c>
      <c r="AP20" s="235">
        <f t="shared" si="14"/>
        <v>1021</v>
      </c>
      <c r="AQ20" s="235">
        <f t="shared" si="6"/>
        <v>92.850000000000009</v>
      </c>
      <c r="AR20" s="245" t="str">
        <f t="shared" si="15"/>
        <v>SOBRESALIENTE</v>
      </c>
      <c r="AT20" s="244"/>
      <c r="AU20" s="244"/>
      <c r="AV20" s="244" t="s">
        <v>102</v>
      </c>
      <c r="AW20" s="244"/>
      <c r="AX20" s="193" t="s">
        <v>103</v>
      </c>
    </row>
    <row r="21" spans="1:50" ht="15" customHeight="1">
      <c r="A21" s="155">
        <v>7</v>
      </c>
      <c r="B21" s="200" t="s">
        <v>78</v>
      </c>
      <c r="C21" s="169" t="s">
        <v>79</v>
      </c>
      <c r="D21" s="169" t="s">
        <v>74</v>
      </c>
      <c r="E21" s="201">
        <v>60257101</v>
      </c>
      <c r="F21" s="201" t="s">
        <v>104</v>
      </c>
      <c r="G21" s="202" t="s">
        <v>94</v>
      </c>
      <c r="H21" s="203">
        <v>154099000152</v>
      </c>
      <c r="I21" s="211" t="s">
        <v>82</v>
      </c>
      <c r="J21" s="217" t="s">
        <v>105</v>
      </c>
      <c r="K21" s="211" t="s">
        <v>92</v>
      </c>
      <c r="L21" s="169">
        <v>50</v>
      </c>
      <c r="M21" s="169">
        <v>10</v>
      </c>
      <c r="N21" s="169">
        <v>10</v>
      </c>
      <c r="O21" s="169">
        <v>95</v>
      </c>
      <c r="P21" s="169">
        <v>95</v>
      </c>
      <c r="Q21" s="169">
        <v>90</v>
      </c>
      <c r="R21" s="169">
        <v>90</v>
      </c>
      <c r="S21" s="226">
        <f t="shared" si="1"/>
        <v>370</v>
      </c>
      <c r="T21" s="227">
        <f t="shared" si="2"/>
        <v>92.5</v>
      </c>
      <c r="U21" s="227">
        <f t="shared" si="3"/>
        <v>46.25</v>
      </c>
      <c r="V21" s="163">
        <v>90</v>
      </c>
      <c r="W21" s="163">
        <v>90</v>
      </c>
      <c r="X21" s="226">
        <f t="shared" si="7"/>
        <v>180</v>
      </c>
      <c r="Y21" s="227">
        <f t="shared" si="8"/>
        <v>90</v>
      </c>
      <c r="Z21" s="227">
        <f t="shared" si="4"/>
        <v>9</v>
      </c>
      <c r="AA21" s="163">
        <v>95</v>
      </c>
      <c r="AB21" s="163">
        <v>95</v>
      </c>
      <c r="AC21" s="226">
        <f t="shared" si="9"/>
        <v>190</v>
      </c>
      <c r="AD21" s="227">
        <f t="shared" si="10"/>
        <v>95</v>
      </c>
      <c r="AE21" s="227">
        <f t="shared" si="5"/>
        <v>9.5</v>
      </c>
      <c r="AF21" s="235">
        <f t="shared" si="16"/>
        <v>64.75</v>
      </c>
      <c r="AG21" s="163" t="s">
        <v>85</v>
      </c>
      <c r="AH21" s="163" t="s">
        <v>84</v>
      </c>
      <c r="AI21" s="163" t="s">
        <v>77</v>
      </c>
      <c r="AJ21" s="163">
        <v>90</v>
      </c>
      <c r="AK21" s="163">
        <v>90</v>
      </c>
      <c r="AL21" s="163">
        <v>95</v>
      </c>
      <c r="AM21" s="226">
        <f t="shared" si="11"/>
        <v>275</v>
      </c>
      <c r="AN21" s="235">
        <f t="shared" si="12"/>
        <v>91.666666666666671</v>
      </c>
      <c r="AO21" s="235">
        <f t="shared" si="13"/>
        <v>27.5</v>
      </c>
      <c r="AP21" s="235">
        <f t="shared" si="14"/>
        <v>1015</v>
      </c>
      <c r="AQ21" s="235">
        <f t="shared" si="6"/>
        <v>92.25</v>
      </c>
      <c r="AR21" s="245" t="str">
        <f t="shared" si="15"/>
        <v>SOBRESALIENTE</v>
      </c>
      <c r="AT21" s="244"/>
      <c r="AU21" s="244"/>
      <c r="AV21" s="244" t="s">
        <v>9</v>
      </c>
      <c r="AW21" s="244"/>
    </row>
    <row r="22" spans="1:50" ht="15" customHeight="1">
      <c r="A22" s="155">
        <v>8</v>
      </c>
      <c r="B22" s="200" t="s">
        <v>78</v>
      </c>
      <c r="C22" s="169" t="s">
        <v>79</v>
      </c>
      <c r="D22" s="169" t="s">
        <v>74</v>
      </c>
      <c r="E22" s="201">
        <v>1094240789</v>
      </c>
      <c r="F22" s="201" t="s">
        <v>106</v>
      </c>
      <c r="G22" s="202" t="s">
        <v>94</v>
      </c>
      <c r="H22" s="203">
        <v>154099000152</v>
      </c>
      <c r="I22" s="211" t="s">
        <v>82</v>
      </c>
      <c r="J22" s="217" t="s">
        <v>107</v>
      </c>
      <c r="K22" s="211" t="s">
        <v>92</v>
      </c>
      <c r="L22" s="169">
        <v>50</v>
      </c>
      <c r="M22" s="169">
        <v>10</v>
      </c>
      <c r="N22" s="169">
        <v>10</v>
      </c>
      <c r="O22" s="169">
        <v>90</v>
      </c>
      <c r="P22" s="169">
        <v>94</v>
      </c>
      <c r="Q22" s="169">
        <v>90</v>
      </c>
      <c r="R22" s="169">
        <v>92</v>
      </c>
      <c r="S22" s="226">
        <f t="shared" si="1"/>
        <v>366</v>
      </c>
      <c r="T22" s="227">
        <f t="shared" si="2"/>
        <v>91.5</v>
      </c>
      <c r="U22" s="227">
        <f t="shared" si="3"/>
        <v>45.75</v>
      </c>
      <c r="V22" s="163">
        <v>94</v>
      </c>
      <c r="W22" s="163">
        <v>94</v>
      </c>
      <c r="X22" s="226">
        <f t="shared" si="7"/>
        <v>188</v>
      </c>
      <c r="Y22" s="227">
        <f t="shared" si="8"/>
        <v>94</v>
      </c>
      <c r="Z22" s="227">
        <f t="shared" si="4"/>
        <v>9.4</v>
      </c>
      <c r="AA22" s="163">
        <v>92</v>
      </c>
      <c r="AB22" s="163">
        <v>94</v>
      </c>
      <c r="AC22" s="226">
        <f t="shared" si="9"/>
        <v>186</v>
      </c>
      <c r="AD22" s="227">
        <f t="shared" si="10"/>
        <v>93</v>
      </c>
      <c r="AE22" s="227">
        <f t="shared" si="5"/>
        <v>9.3000000000000007</v>
      </c>
      <c r="AF22" s="235">
        <f t="shared" si="16"/>
        <v>64.45</v>
      </c>
      <c r="AG22" s="163" t="s">
        <v>85</v>
      </c>
      <c r="AH22" s="163" t="s">
        <v>86</v>
      </c>
      <c r="AI22" s="163" t="s">
        <v>103</v>
      </c>
      <c r="AJ22" s="163">
        <v>94</v>
      </c>
      <c r="AK22" s="163">
        <v>92</v>
      </c>
      <c r="AL22" s="163">
        <v>93</v>
      </c>
      <c r="AM22" s="226">
        <f t="shared" si="11"/>
        <v>279</v>
      </c>
      <c r="AN22" s="235">
        <f t="shared" si="12"/>
        <v>93</v>
      </c>
      <c r="AO22" s="235">
        <f t="shared" si="13"/>
        <v>27.9</v>
      </c>
      <c r="AP22" s="235">
        <f t="shared" si="14"/>
        <v>1019</v>
      </c>
      <c r="AQ22" s="235">
        <f t="shared" si="6"/>
        <v>92.35</v>
      </c>
      <c r="AR22" s="245" t="str">
        <f t="shared" si="15"/>
        <v>SOBRESALIENTE</v>
      </c>
      <c r="AT22" s="244"/>
      <c r="AU22" s="244"/>
      <c r="AV22" s="244" t="s">
        <v>108</v>
      </c>
      <c r="AW22" s="244"/>
    </row>
    <row r="23" spans="1:50" ht="15" customHeight="1">
      <c r="A23" s="155">
        <v>9</v>
      </c>
      <c r="B23" s="200" t="s">
        <v>78</v>
      </c>
      <c r="C23" s="169" t="s">
        <v>79</v>
      </c>
      <c r="D23" s="169" t="s">
        <v>74</v>
      </c>
      <c r="E23" s="201">
        <v>1094268106</v>
      </c>
      <c r="F23" s="201" t="s">
        <v>109</v>
      </c>
      <c r="G23" s="202" t="s">
        <v>94</v>
      </c>
      <c r="H23" s="203">
        <v>154099000152</v>
      </c>
      <c r="I23" s="211" t="s">
        <v>82</v>
      </c>
      <c r="J23" s="217" t="s">
        <v>105</v>
      </c>
      <c r="K23" s="211" t="s">
        <v>92</v>
      </c>
      <c r="L23" s="169">
        <v>50</v>
      </c>
      <c r="M23" s="169">
        <v>10</v>
      </c>
      <c r="N23" s="169">
        <v>10</v>
      </c>
      <c r="O23" s="169">
        <v>95</v>
      </c>
      <c r="P23" s="169">
        <v>95</v>
      </c>
      <c r="Q23" s="169">
        <v>90</v>
      </c>
      <c r="R23" s="169">
        <v>90</v>
      </c>
      <c r="S23" s="226">
        <f t="shared" si="1"/>
        <v>370</v>
      </c>
      <c r="T23" s="227">
        <f t="shared" si="2"/>
        <v>92.5</v>
      </c>
      <c r="U23" s="227">
        <f t="shared" si="3"/>
        <v>46.25</v>
      </c>
      <c r="V23" s="163">
        <v>90</v>
      </c>
      <c r="W23" s="163">
        <v>90</v>
      </c>
      <c r="X23" s="226">
        <f t="shared" si="7"/>
        <v>180</v>
      </c>
      <c r="Y23" s="227">
        <f t="shared" si="8"/>
        <v>90</v>
      </c>
      <c r="Z23" s="227">
        <f t="shared" si="4"/>
        <v>9</v>
      </c>
      <c r="AA23" s="163">
        <v>90</v>
      </c>
      <c r="AB23" s="163">
        <v>85</v>
      </c>
      <c r="AC23" s="226">
        <f t="shared" si="9"/>
        <v>175</v>
      </c>
      <c r="AD23" s="227">
        <f t="shared" si="10"/>
        <v>87.5</v>
      </c>
      <c r="AE23" s="227">
        <f t="shared" si="5"/>
        <v>8.75</v>
      </c>
      <c r="AF23" s="235">
        <f t="shared" si="16"/>
        <v>64</v>
      </c>
      <c r="AG23" s="163" t="s">
        <v>85</v>
      </c>
      <c r="AH23" s="163" t="s">
        <v>84</v>
      </c>
      <c r="AI23" s="163" t="s">
        <v>86</v>
      </c>
      <c r="AJ23" s="163">
        <v>85</v>
      </c>
      <c r="AK23" s="163">
        <v>90</v>
      </c>
      <c r="AL23" s="163">
        <v>95</v>
      </c>
      <c r="AM23" s="226">
        <f t="shared" si="11"/>
        <v>270</v>
      </c>
      <c r="AN23" s="235">
        <f t="shared" si="12"/>
        <v>90</v>
      </c>
      <c r="AO23" s="235">
        <f t="shared" si="13"/>
        <v>27</v>
      </c>
      <c r="AP23" s="235">
        <f t="shared" si="14"/>
        <v>995</v>
      </c>
      <c r="AQ23" s="235">
        <f t="shared" si="6"/>
        <v>91</v>
      </c>
      <c r="AR23" s="245" t="str">
        <f t="shared" si="15"/>
        <v>SOBRESALIENTE</v>
      </c>
      <c r="AT23" s="244"/>
      <c r="AU23" s="244"/>
      <c r="AV23" s="244" t="s">
        <v>15</v>
      </c>
      <c r="AW23" s="244"/>
    </row>
    <row r="24" spans="1:50" ht="15" customHeight="1">
      <c r="A24" s="155">
        <v>10</v>
      </c>
      <c r="B24" s="200" t="s">
        <v>78</v>
      </c>
      <c r="C24" s="169" t="s">
        <v>79</v>
      </c>
      <c r="D24" s="169" t="s">
        <v>74</v>
      </c>
      <c r="E24" s="201">
        <v>1094269531</v>
      </c>
      <c r="F24" s="201" t="s">
        <v>115</v>
      </c>
      <c r="G24" s="202" t="s">
        <v>94</v>
      </c>
      <c r="H24" s="203">
        <v>154099000152</v>
      </c>
      <c r="I24" s="211" t="s">
        <v>82</v>
      </c>
      <c r="J24" s="217" t="s">
        <v>113</v>
      </c>
      <c r="K24" s="211" t="s">
        <v>92</v>
      </c>
      <c r="L24" s="169">
        <v>50</v>
      </c>
      <c r="M24" s="169">
        <v>10</v>
      </c>
      <c r="N24" s="169">
        <v>10</v>
      </c>
      <c r="O24" s="169">
        <v>95</v>
      </c>
      <c r="P24" s="169">
        <v>90</v>
      </c>
      <c r="Q24" s="169">
        <v>95</v>
      </c>
      <c r="R24" s="169">
        <v>93</v>
      </c>
      <c r="S24" s="226">
        <f t="shared" si="1"/>
        <v>373</v>
      </c>
      <c r="T24" s="227">
        <f t="shared" si="2"/>
        <v>93.25</v>
      </c>
      <c r="U24" s="227">
        <f t="shared" si="3"/>
        <v>46.625</v>
      </c>
      <c r="V24" s="163">
        <v>90</v>
      </c>
      <c r="W24" s="163">
        <v>90</v>
      </c>
      <c r="X24" s="226">
        <f t="shared" si="7"/>
        <v>180</v>
      </c>
      <c r="Y24" s="227">
        <f t="shared" si="8"/>
        <v>90</v>
      </c>
      <c r="Z24" s="227">
        <f t="shared" si="4"/>
        <v>9</v>
      </c>
      <c r="AA24" s="163">
        <v>91</v>
      </c>
      <c r="AB24" s="163">
        <v>93</v>
      </c>
      <c r="AC24" s="226">
        <f t="shared" si="9"/>
        <v>184</v>
      </c>
      <c r="AD24" s="227">
        <f t="shared" si="10"/>
        <v>92</v>
      </c>
      <c r="AE24" s="227">
        <f t="shared" si="5"/>
        <v>9.1999999999999993</v>
      </c>
      <c r="AF24" s="235">
        <f t="shared" si="16"/>
        <v>64.825000000000003</v>
      </c>
      <c r="AG24" s="163" t="s">
        <v>84</v>
      </c>
      <c r="AH24" s="163" t="s">
        <v>86</v>
      </c>
      <c r="AI24" s="163" t="s">
        <v>77</v>
      </c>
      <c r="AJ24" s="163">
        <v>92</v>
      </c>
      <c r="AK24" s="163">
        <v>93</v>
      </c>
      <c r="AL24" s="163">
        <v>94</v>
      </c>
      <c r="AM24" s="226">
        <f t="shared" si="11"/>
        <v>279</v>
      </c>
      <c r="AN24" s="235">
        <f t="shared" si="12"/>
        <v>93</v>
      </c>
      <c r="AO24" s="235">
        <f t="shared" si="13"/>
        <v>27.9</v>
      </c>
      <c r="AP24" s="235">
        <f t="shared" si="14"/>
        <v>1016</v>
      </c>
      <c r="AQ24" s="235">
        <f t="shared" si="6"/>
        <v>92.724999999999994</v>
      </c>
      <c r="AR24" s="245" t="str">
        <f t="shared" si="15"/>
        <v>SOBRESALIENTE</v>
      </c>
      <c r="AT24" s="244"/>
      <c r="AU24" s="244"/>
      <c r="AV24" s="244" t="s">
        <v>17</v>
      </c>
      <c r="AW24" s="244"/>
    </row>
    <row r="25" spans="1:50" ht="15" customHeight="1">
      <c r="A25" s="155">
        <v>13</v>
      </c>
      <c r="B25" s="206" t="s">
        <v>78</v>
      </c>
      <c r="C25" s="162" t="s">
        <v>79</v>
      </c>
      <c r="D25" s="163" t="s">
        <v>74</v>
      </c>
      <c r="E25" s="207">
        <v>1090435163</v>
      </c>
      <c r="F25" s="207" t="s">
        <v>110</v>
      </c>
      <c r="G25" s="202" t="s">
        <v>94</v>
      </c>
      <c r="H25" s="166">
        <v>154099000152</v>
      </c>
      <c r="I25" s="211" t="s">
        <v>82</v>
      </c>
      <c r="J25" s="218" t="s">
        <v>21</v>
      </c>
      <c r="K25" s="211" t="s">
        <v>92</v>
      </c>
      <c r="L25" s="163">
        <v>50</v>
      </c>
      <c r="M25" s="163">
        <v>10</v>
      </c>
      <c r="N25" s="163">
        <v>10</v>
      </c>
      <c r="O25" s="163">
        <v>100</v>
      </c>
      <c r="P25" s="163">
        <v>95</v>
      </c>
      <c r="Q25" s="163">
        <v>90</v>
      </c>
      <c r="R25" s="163">
        <v>93</v>
      </c>
      <c r="S25" s="226">
        <f t="shared" si="1"/>
        <v>378</v>
      </c>
      <c r="T25" s="227">
        <f t="shared" si="2"/>
        <v>94.5</v>
      </c>
      <c r="U25" s="227">
        <f t="shared" si="3"/>
        <v>47.25</v>
      </c>
      <c r="V25" s="163">
        <v>90</v>
      </c>
      <c r="W25" s="163">
        <v>90</v>
      </c>
      <c r="X25" s="226">
        <f t="shared" si="7"/>
        <v>180</v>
      </c>
      <c r="Y25" s="227">
        <f t="shared" si="8"/>
        <v>90</v>
      </c>
      <c r="Z25" s="227">
        <f t="shared" si="4"/>
        <v>9</v>
      </c>
      <c r="AA25" s="163">
        <v>90</v>
      </c>
      <c r="AB25" s="163">
        <v>90</v>
      </c>
      <c r="AC25" s="226">
        <f t="shared" si="9"/>
        <v>180</v>
      </c>
      <c r="AD25" s="227">
        <f t="shared" si="10"/>
        <v>90</v>
      </c>
      <c r="AE25" s="227">
        <f t="shared" si="5"/>
        <v>9</v>
      </c>
      <c r="AF25" s="235">
        <f t="shared" si="16"/>
        <v>65.25</v>
      </c>
      <c r="AG25" s="162" t="s">
        <v>85</v>
      </c>
      <c r="AH25" s="162" t="s">
        <v>84</v>
      </c>
      <c r="AI25" s="162" t="s">
        <v>86</v>
      </c>
      <c r="AJ25" s="163">
        <v>90</v>
      </c>
      <c r="AK25" s="163">
        <v>95</v>
      </c>
      <c r="AL25" s="163">
        <v>90</v>
      </c>
      <c r="AM25" s="226">
        <f t="shared" si="11"/>
        <v>275</v>
      </c>
      <c r="AN25" s="235">
        <f t="shared" si="12"/>
        <v>91.666666666666671</v>
      </c>
      <c r="AO25" s="235">
        <f t="shared" si="13"/>
        <v>27.5</v>
      </c>
      <c r="AP25" s="235">
        <f t="shared" si="14"/>
        <v>1013</v>
      </c>
      <c r="AQ25" s="235">
        <f t="shared" si="6"/>
        <v>92.75</v>
      </c>
      <c r="AR25" s="245" t="str">
        <f t="shared" si="15"/>
        <v>SOBRESALIENTE</v>
      </c>
      <c r="AV25" s="244" t="s">
        <v>21</v>
      </c>
    </row>
    <row r="26" spans="1:50" ht="15" customHeight="1">
      <c r="A26" s="155">
        <v>14</v>
      </c>
      <c r="B26" s="206" t="s">
        <v>78</v>
      </c>
      <c r="C26" s="162" t="s">
        <v>79</v>
      </c>
      <c r="D26" s="169" t="s">
        <v>74</v>
      </c>
      <c r="E26" s="201">
        <v>27633918</v>
      </c>
      <c r="F26" s="208" t="s">
        <v>111</v>
      </c>
      <c r="G26" s="202" t="s">
        <v>90</v>
      </c>
      <c r="H26" s="203">
        <v>154099000179</v>
      </c>
      <c r="I26" s="211" t="s">
        <v>82</v>
      </c>
      <c r="J26" s="217" t="s">
        <v>83</v>
      </c>
      <c r="K26" s="211" t="s">
        <v>83</v>
      </c>
      <c r="L26" s="169">
        <v>50</v>
      </c>
      <c r="M26" s="169">
        <v>10</v>
      </c>
      <c r="N26" s="169">
        <v>10</v>
      </c>
      <c r="O26" s="169">
        <v>80</v>
      </c>
      <c r="P26" s="169">
        <v>90</v>
      </c>
      <c r="Q26" s="169">
        <v>90</v>
      </c>
      <c r="R26" s="169">
        <v>95</v>
      </c>
      <c r="S26" s="226">
        <f t="shared" si="1"/>
        <v>355</v>
      </c>
      <c r="T26" s="227">
        <f t="shared" si="2"/>
        <v>88.75</v>
      </c>
      <c r="U26" s="227">
        <f t="shared" si="3"/>
        <v>44.375</v>
      </c>
      <c r="V26" s="163">
        <v>80</v>
      </c>
      <c r="W26" s="163">
        <v>90</v>
      </c>
      <c r="X26" s="226">
        <f t="shared" si="7"/>
        <v>170</v>
      </c>
      <c r="Y26" s="227">
        <f t="shared" si="8"/>
        <v>85</v>
      </c>
      <c r="Z26" s="227">
        <f t="shared" si="4"/>
        <v>8.5</v>
      </c>
      <c r="AA26" s="163">
        <v>95</v>
      </c>
      <c r="AB26" s="163">
        <v>92</v>
      </c>
      <c r="AC26" s="226">
        <f t="shared" si="9"/>
        <v>187</v>
      </c>
      <c r="AD26" s="227">
        <f t="shared" si="10"/>
        <v>93.5</v>
      </c>
      <c r="AE26" s="227">
        <f t="shared" si="5"/>
        <v>9.35</v>
      </c>
      <c r="AF26" s="235">
        <f t="shared" si="16"/>
        <v>62.225000000000001</v>
      </c>
      <c r="AG26" s="162" t="s">
        <v>84</v>
      </c>
      <c r="AH26" s="162" t="s">
        <v>85</v>
      </c>
      <c r="AI26" s="162" t="s">
        <v>86</v>
      </c>
      <c r="AJ26" s="163">
        <v>100</v>
      </c>
      <c r="AK26" s="163">
        <v>100</v>
      </c>
      <c r="AL26" s="163">
        <v>100</v>
      </c>
      <c r="AM26" s="226">
        <f t="shared" si="11"/>
        <v>300</v>
      </c>
      <c r="AN26" s="235">
        <f t="shared" si="12"/>
        <v>100</v>
      </c>
      <c r="AO26" s="235">
        <f t="shared" si="13"/>
        <v>30</v>
      </c>
      <c r="AP26" s="235">
        <f t="shared" si="14"/>
        <v>1012</v>
      </c>
      <c r="AQ26" s="235">
        <f t="shared" si="6"/>
        <v>92.224999999999994</v>
      </c>
      <c r="AR26" s="245" t="str">
        <f t="shared" si="15"/>
        <v>SOBRESALIENTE</v>
      </c>
      <c r="AV26" s="244" t="s">
        <v>107</v>
      </c>
    </row>
    <row r="27" spans="1:50" ht="15" customHeight="1">
      <c r="A27" s="155">
        <v>15</v>
      </c>
      <c r="B27" s="206" t="s">
        <v>78</v>
      </c>
      <c r="C27" s="162" t="s">
        <v>79</v>
      </c>
      <c r="D27" s="169" t="s">
        <v>74</v>
      </c>
      <c r="E27" s="209">
        <v>60262114</v>
      </c>
      <c r="F27" s="208" t="s">
        <v>112</v>
      </c>
      <c r="G27" s="202" t="s">
        <v>90</v>
      </c>
      <c r="H27" s="203">
        <v>154099000179</v>
      </c>
      <c r="I27" s="211" t="s">
        <v>82</v>
      </c>
      <c r="J27" s="217" t="s">
        <v>83</v>
      </c>
      <c r="K27" s="211" t="s">
        <v>83</v>
      </c>
      <c r="L27" s="169">
        <v>50</v>
      </c>
      <c r="M27" s="169">
        <v>10</v>
      </c>
      <c r="N27" s="169">
        <v>10</v>
      </c>
      <c r="O27" s="169">
        <v>85</v>
      </c>
      <c r="P27" s="169">
        <v>90</v>
      </c>
      <c r="Q27" s="169">
        <v>90</v>
      </c>
      <c r="R27" s="169">
        <v>95</v>
      </c>
      <c r="S27" s="226">
        <f t="shared" ref="S27:S52" si="17">SUM(O27:R27)</f>
        <v>360</v>
      </c>
      <c r="T27" s="227">
        <f>IF(S29&gt;0,AVERAGE(O29:R29))</f>
        <v>90</v>
      </c>
      <c r="U27" s="227">
        <f t="shared" si="3"/>
        <v>45</v>
      </c>
      <c r="V27" s="163">
        <v>90</v>
      </c>
      <c r="W27" s="163">
        <v>90</v>
      </c>
      <c r="X27" s="226">
        <f t="shared" si="7"/>
        <v>180</v>
      </c>
      <c r="Y27" s="227">
        <f t="shared" si="8"/>
        <v>90</v>
      </c>
      <c r="Z27" s="227">
        <f t="shared" si="4"/>
        <v>9</v>
      </c>
      <c r="AA27" s="163">
        <v>95</v>
      </c>
      <c r="AB27" s="163">
        <v>95</v>
      </c>
      <c r="AC27" s="226">
        <f t="shared" si="9"/>
        <v>190</v>
      </c>
      <c r="AD27" s="227">
        <f t="shared" si="10"/>
        <v>95</v>
      </c>
      <c r="AE27" s="227">
        <f t="shared" si="5"/>
        <v>9.5</v>
      </c>
      <c r="AF27" s="235">
        <f t="shared" si="16"/>
        <v>63.5</v>
      </c>
      <c r="AG27" s="163" t="s">
        <v>86</v>
      </c>
      <c r="AH27" s="163" t="s">
        <v>103</v>
      </c>
      <c r="AI27" s="163" t="s">
        <v>84</v>
      </c>
      <c r="AJ27" s="163">
        <v>95</v>
      </c>
      <c r="AK27" s="163">
        <v>95</v>
      </c>
      <c r="AL27" s="163">
        <v>100</v>
      </c>
      <c r="AM27" s="226">
        <f t="shared" si="11"/>
        <v>290</v>
      </c>
      <c r="AN27" s="235">
        <f t="shared" si="12"/>
        <v>96.666666666666671</v>
      </c>
      <c r="AO27" s="235">
        <f t="shared" si="13"/>
        <v>29</v>
      </c>
      <c r="AP27" s="235">
        <f t="shared" si="14"/>
        <v>1020</v>
      </c>
      <c r="AQ27" s="235">
        <f t="shared" si="6"/>
        <v>92.5</v>
      </c>
      <c r="AR27" s="245" t="str">
        <f t="shared" si="15"/>
        <v>SOBRESALIENTE</v>
      </c>
      <c r="AV27" s="244" t="s">
        <v>113</v>
      </c>
    </row>
    <row r="28" spans="1:50" ht="15" customHeight="1">
      <c r="A28" s="155">
        <v>16</v>
      </c>
      <c r="B28" s="206" t="s">
        <v>78</v>
      </c>
      <c r="C28" s="162" t="s">
        <v>79</v>
      </c>
      <c r="D28" s="169" t="s">
        <v>74</v>
      </c>
      <c r="E28" s="201">
        <v>27881010</v>
      </c>
      <c r="F28" s="208" t="s">
        <v>114</v>
      </c>
      <c r="G28" s="202" t="s">
        <v>90</v>
      </c>
      <c r="H28" s="203">
        <v>154099000179</v>
      </c>
      <c r="I28" s="169" t="s">
        <v>82</v>
      </c>
      <c r="J28" s="217" t="s">
        <v>83</v>
      </c>
      <c r="K28" s="211" t="s">
        <v>83</v>
      </c>
      <c r="L28" s="169">
        <v>50</v>
      </c>
      <c r="M28" s="169">
        <v>10</v>
      </c>
      <c r="N28" s="169">
        <v>10</v>
      </c>
      <c r="O28" s="169">
        <v>90</v>
      </c>
      <c r="P28" s="169">
        <v>95</v>
      </c>
      <c r="Q28" s="169">
        <v>93</v>
      </c>
      <c r="R28" s="169">
        <v>90</v>
      </c>
      <c r="S28" s="226">
        <f t="shared" si="17"/>
        <v>368</v>
      </c>
      <c r="T28" s="227">
        <f>IF(S29&gt;0,AVERAGE(O29:R29))</f>
        <v>90</v>
      </c>
      <c r="U28" s="227">
        <f t="shared" si="3"/>
        <v>45</v>
      </c>
      <c r="V28" s="163">
        <v>90</v>
      </c>
      <c r="W28" s="163">
        <v>90</v>
      </c>
      <c r="X28" s="226">
        <f t="shared" si="7"/>
        <v>180</v>
      </c>
      <c r="Y28" s="227">
        <f t="shared" si="8"/>
        <v>90</v>
      </c>
      <c r="Z28" s="227">
        <f t="shared" si="4"/>
        <v>9</v>
      </c>
      <c r="AA28" s="163">
        <v>87</v>
      </c>
      <c r="AB28" s="163">
        <v>90</v>
      </c>
      <c r="AC28" s="226">
        <f t="shared" si="9"/>
        <v>177</v>
      </c>
      <c r="AD28" s="227">
        <f t="shared" si="10"/>
        <v>88.5</v>
      </c>
      <c r="AE28" s="227">
        <f t="shared" si="5"/>
        <v>8.85</v>
      </c>
      <c r="AF28" s="235">
        <f t="shared" si="16"/>
        <v>62.85</v>
      </c>
      <c r="AG28" s="163" t="s">
        <v>85</v>
      </c>
      <c r="AH28" s="163" t="s">
        <v>84</v>
      </c>
      <c r="AI28" s="163" t="s">
        <v>86</v>
      </c>
      <c r="AJ28" s="163">
        <v>95</v>
      </c>
      <c r="AK28" s="163">
        <v>95</v>
      </c>
      <c r="AL28" s="163">
        <v>100</v>
      </c>
      <c r="AM28" s="226">
        <f t="shared" si="11"/>
        <v>290</v>
      </c>
      <c r="AN28" s="235">
        <f t="shared" si="12"/>
        <v>96.666666666666671</v>
      </c>
      <c r="AO28" s="235">
        <f t="shared" si="13"/>
        <v>29</v>
      </c>
      <c r="AP28" s="235">
        <f t="shared" si="14"/>
        <v>1015</v>
      </c>
      <c r="AQ28" s="235">
        <v>92.85</v>
      </c>
      <c r="AR28" s="245" t="str">
        <f t="shared" si="15"/>
        <v>SOBRESALIENTE</v>
      </c>
      <c r="AV28" s="244" t="s">
        <v>22</v>
      </c>
    </row>
    <row r="29" spans="1:50" ht="15" customHeight="1">
      <c r="A29" s="155">
        <v>17</v>
      </c>
      <c r="B29" s="206" t="s">
        <v>78</v>
      </c>
      <c r="C29" s="162" t="s">
        <v>79</v>
      </c>
      <c r="D29" s="169" t="s">
        <v>74</v>
      </c>
      <c r="E29" s="201">
        <v>1090380340</v>
      </c>
      <c r="F29" s="208" t="s">
        <v>192</v>
      </c>
      <c r="G29" s="202" t="s">
        <v>193</v>
      </c>
      <c r="H29" s="205">
        <v>15409900152</v>
      </c>
      <c r="I29" s="169" t="s">
        <v>194</v>
      </c>
      <c r="J29" s="217" t="s">
        <v>113</v>
      </c>
      <c r="K29" s="211" t="s">
        <v>92</v>
      </c>
      <c r="L29" s="169">
        <v>50</v>
      </c>
      <c r="M29" s="169">
        <v>10</v>
      </c>
      <c r="N29" s="169">
        <v>10</v>
      </c>
      <c r="O29" s="169">
        <v>90</v>
      </c>
      <c r="P29" s="169">
        <v>85</v>
      </c>
      <c r="Q29" s="228">
        <v>95</v>
      </c>
      <c r="R29" s="169">
        <v>90</v>
      </c>
      <c r="S29" s="226">
        <f>SUM(O29:R29)</f>
        <v>360</v>
      </c>
      <c r="T29" s="227">
        <f>IF(S29&gt;0,AVERAGE(O29:R29))</f>
        <v>90</v>
      </c>
      <c r="U29" s="227">
        <f t="shared" si="3"/>
        <v>45</v>
      </c>
      <c r="V29" s="163">
        <v>90</v>
      </c>
      <c r="W29" s="163">
        <v>90</v>
      </c>
      <c r="X29" s="226">
        <f t="shared" si="7"/>
        <v>180</v>
      </c>
      <c r="Y29" s="227">
        <f t="shared" si="8"/>
        <v>90</v>
      </c>
      <c r="Z29" s="227">
        <f t="shared" si="4"/>
        <v>9</v>
      </c>
      <c r="AA29" s="163">
        <v>95</v>
      </c>
      <c r="AB29" s="163">
        <v>95</v>
      </c>
      <c r="AC29" s="226">
        <f t="shared" si="9"/>
        <v>190</v>
      </c>
      <c r="AD29" s="227">
        <f t="shared" si="10"/>
        <v>95</v>
      </c>
      <c r="AE29" s="227">
        <f t="shared" si="5"/>
        <v>9.5</v>
      </c>
      <c r="AF29" s="235">
        <f>U29+Z29+AE29</f>
        <v>63.5</v>
      </c>
      <c r="AG29" s="163" t="s">
        <v>85</v>
      </c>
      <c r="AH29" s="163" t="s">
        <v>84</v>
      </c>
      <c r="AI29" s="163" t="s">
        <v>86</v>
      </c>
      <c r="AJ29" s="163">
        <v>96</v>
      </c>
      <c r="AK29" s="163">
        <v>93</v>
      </c>
      <c r="AL29" s="163">
        <v>100</v>
      </c>
      <c r="AM29" s="226">
        <f t="shared" si="11"/>
        <v>289</v>
      </c>
      <c r="AN29" s="235">
        <f t="shared" si="12"/>
        <v>96.333333333333329</v>
      </c>
      <c r="AO29" s="235">
        <f t="shared" si="13"/>
        <v>28.9</v>
      </c>
      <c r="AP29" s="235">
        <f t="shared" si="14"/>
        <v>1019</v>
      </c>
      <c r="AQ29" s="235">
        <f t="shared" si="6"/>
        <v>92.4</v>
      </c>
      <c r="AR29" s="245" t="str">
        <f t="shared" si="15"/>
        <v>SOBRESALIENTE</v>
      </c>
      <c r="AV29" s="244" t="s">
        <v>23</v>
      </c>
    </row>
    <row r="30" spans="1:50" ht="15" customHeight="1">
      <c r="A30" s="155">
        <v>18</v>
      </c>
      <c r="B30" s="206" t="s">
        <v>78</v>
      </c>
      <c r="C30" s="162" t="s">
        <v>79</v>
      </c>
      <c r="D30" s="169" t="s">
        <v>74</v>
      </c>
      <c r="E30" s="201">
        <v>1090226547</v>
      </c>
      <c r="F30" s="209" t="s">
        <v>195</v>
      </c>
      <c r="G30" s="202" t="s">
        <v>90</v>
      </c>
      <c r="H30" s="203">
        <v>154099000179</v>
      </c>
      <c r="I30" s="219" t="s">
        <v>82</v>
      </c>
      <c r="J30" s="220" t="s">
        <v>83</v>
      </c>
      <c r="K30" s="221" t="s">
        <v>83</v>
      </c>
      <c r="L30" s="219">
        <v>50</v>
      </c>
      <c r="M30" s="219">
        <v>10</v>
      </c>
      <c r="N30" s="219">
        <v>10</v>
      </c>
      <c r="O30" s="219">
        <v>94</v>
      </c>
      <c r="P30" s="219">
        <v>90</v>
      </c>
      <c r="Q30" s="229">
        <v>90</v>
      </c>
      <c r="R30" s="219">
        <v>95</v>
      </c>
      <c r="S30" s="142">
        <f t="shared" si="17"/>
        <v>369</v>
      </c>
      <c r="T30" s="227">
        <f t="shared" ref="T30:T52" si="18">IF(S30&gt;0,AVERAGE(O30:R30))</f>
        <v>92.25</v>
      </c>
      <c r="U30" s="227">
        <f t="shared" si="3"/>
        <v>46.125</v>
      </c>
      <c r="V30" s="230">
        <v>90</v>
      </c>
      <c r="W30" s="230">
        <v>90</v>
      </c>
      <c r="X30" s="142">
        <f t="shared" si="7"/>
        <v>180</v>
      </c>
      <c r="Y30" s="227">
        <f t="shared" si="8"/>
        <v>90</v>
      </c>
      <c r="Z30" s="227">
        <f t="shared" si="4"/>
        <v>9</v>
      </c>
      <c r="AA30" s="230">
        <v>93</v>
      </c>
      <c r="AB30" s="230">
        <v>95</v>
      </c>
      <c r="AC30" s="142">
        <f t="shared" si="9"/>
        <v>188</v>
      </c>
      <c r="AD30" s="227">
        <f t="shared" si="10"/>
        <v>94</v>
      </c>
      <c r="AE30" s="227">
        <f t="shared" si="5"/>
        <v>9.4</v>
      </c>
      <c r="AF30" s="235">
        <f t="shared" si="16"/>
        <v>64.525000000000006</v>
      </c>
      <c r="AG30" s="230" t="s">
        <v>103</v>
      </c>
      <c r="AH30" s="230" t="s">
        <v>77</v>
      </c>
      <c r="AI30" s="230" t="s">
        <v>84</v>
      </c>
      <c r="AJ30" s="230">
        <v>95</v>
      </c>
      <c r="AK30" s="230">
        <v>90</v>
      </c>
      <c r="AL30" s="230">
        <v>97</v>
      </c>
      <c r="AM30" s="142">
        <f t="shared" si="11"/>
        <v>282</v>
      </c>
      <c r="AN30" s="235">
        <f t="shared" si="12"/>
        <v>94</v>
      </c>
      <c r="AO30" s="235">
        <f t="shared" si="13"/>
        <v>28.2</v>
      </c>
      <c r="AP30" s="235">
        <f t="shared" si="14"/>
        <v>1019</v>
      </c>
      <c r="AQ30" s="235">
        <f t="shared" si="6"/>
        <v>92.725000000000009</v>
      </c>
      <c r="AR30" s="246" t="str">
        <f t="shared" si="15"/>
        <v>SOBRESALIENTE</v>
      </c>
      <c r="AV30" s="243" t="s">
        <v>76</v>
      </c>
    </row>
    <row r="31" spans="1:50" ht="15" customHeight="1">
      <c r="A31" s="155">
        <v>19</v>
      </c>
      <c r="B31" s="210"/>
      <c r="C31" s="169"/>
      <c r="D31" s="169"/>
      <c r="E31" s="201"/>
      <c r="F31" s="201"/>
      <c r="G31" s="202"/>
      <c r="H31" s="203"/>
      <c r="I31" s="211"/>
      <c r="J31" s="217"/>
      <c r="K31" s="211"/>
      <c r="L31" s="169"/>
      <c r="M31" s="169"/>
      <c r="N31" s="169"/>
      <c r="O31" s="169"/>
      <c r="P31" s="169"/>
      <c r="Q31" s="226"/>
      <c r="R31" s="169"/>
      <c r="S31" s="142">
        <f t="shared" si="17"/>
        <v>0</v>
      </c>
      <c r="T31" s="227" t="b">
        <f t="shared" si="18"/>
        <v>0</v>
      </c>
      <c r="U31" s="227">
        <f t="shared" si="3"/>
        <v>0</v>
      </c>
      <c r="V31" s="163"/>
      <c r="W31" s="163"/>
      <c r="X31" s="142">
        <f t="shared" si="7"/>
        <v>0</v>
      </c>
      <c r="Y31" s="227" t="b">
        <f t="shared" si="8"/>
        <v>0</v>
      </c>
      <c r="Z31" s="227">
        <f t="shared" si="4"/>
        <v>0</v>
      </c>
      <c r="AA31" s="163"/>
      <c r="AB31" s="163"/>
      <c r="AC31" s="142">
        <f t="shared" si="9"/>
        <v>0</v>
      </c>
      <c r="AD31" s="227" t="b">
        <f t="shared" si="10"/>
        <v>0</v>
      </c>
      <c r="AE31" s="227">
        <f t="shared" si="5"/>
        <v>0</v>
      </c>
      <c r="AF31" s="235">
        <f t="shared" si="16"/>
        <v>0</v>
      </c>
      <c r="AG31" s="163"/>
      <c r="AH31" s="163"/>
      <c r="AI31" s="163"/>
      <c r="AJ31" s="163"/>
      <c r="AK31" s="163"/>
      <c r="AL31" s="163"/>
      <c r="AM31" s="142">
        <f t="shared" si="11"/>
        <v>0</v>
      </c>
      <c r="AN31" s="235"/>
      <c r="AO31" s="235"/>
      <c r="AP31" s="235"/>
      <c r="AQ31" s="235"/>
      <c r="AR31" s="245"/>
      <c r="AV31" s="244" t="s">
        <v>83</v>
      </c>
    </row>
    <row r="32" spans="1:50" ht="15" customHeight="1">
      <c r="A32" s="155">
        <v>20</v>
      </c>
      <c r="B32" s="210"/>
      <c r="C32" s="211"/>
      <c r="D32" s="169"/>
      <c r="E32" s="201"/>
      <c r="F32" s="201"/>
      <c r="G32" s="202"/>
      <c r="H32" s="203"/>
      <c r="I32" s="211"/>
      <c r="J32" s="217"/>
      <c r="K32" s="211"/>
      <c r="L32" s="169"/>
      <c r="M32" s="169"/>
      <c r="N32" s="169"/>
      <c r="O32" s="169"/>
      <c r="P32" s="169"/>
      <c r="Q32" s="226"/>
      <c r="R32" s="169"/>
      <c r="S32" s="142">
        <f t="shared" si="17"/>
        <v>0</v>
      </c>
      <c r="T32" s="227" t="b">
        <f t="shared" si="18"/>
        <v>0</v>
      </c>
      <c r="U32" s="227">
        <f t="shared" si="3"/>
        <v>0</v>
      </c>
      <c r="V32" s="163"/>
      <c r="W32" s="163"/>
      <c r="X32" s="142">
        <f t="shared" si="7"/>
        <v>0</v>
      </c>
      <c r="Y32" s="227" t="b">
        <f t="shared" si="8"/>
        <v>0</v>
      </c>
      <c r="Z32" s="227">
        <f t="shared" si="4"/>
        <v>0</v>
      </c>
      <c r="AA32" s="163"/>
      <c r="AB32" s="163"/>
      <c r="AC32" s="142">
        <f t="shared" si="9"/>
        <v>0</v>
      </c>
      <c r="AD32" s="227" t="b">
        <f t="shared" si="10"/>
        <v>0</v>
      </c>
      <c r="AE32" s="227">
        <f t="shared" si="5"/>
        <v>0</v>
      </c>
      <c r="AF32" s="235">
        <f t="shared" si="16"/>
        <v>0</v>
      </c>
      <c r="AG32" s="162"/>
      <c r="AH32" s="162"/>
      <c r="AI32" s="162"/>
      <c r="AJ32" s="163"/>
      <c r="AK32" s="163"/>
      <c r="AL32" s="163"/>
      <c r="AM32" s="142">
        <f t="shared" si="11"/>
        <v>0</v>
      </c>
      <c r="AN32" s="235"/>
      <c r="AO32" s="235"/>
      <c r="AP32" s="235"/>
      <c r="AQ32" s="235"/>
      <c r="AR32" s="245"/>
    </row>
    <row r="33" spans="1:45" ht="15" customHeight="1">
      <c r="A33" s="155">
        <v>21</v>
      </c>
      <c r="B33" s="210"/>
      <c r="C33" s="211"/>
      <c r="D33" s="169"/>
      <c r="E33" s="201"/>
      <c r="F33" s="201"/>
      <c r="G33" s="202"/>
      <c r="H33" s="203"/>
      <c r="I33" s="211"/>
      <c r="J33" s="217"/>
      <c r="K33" s="211"/>
      <c r="L33" s="169"/>
      <c r="M33" s="169"/>
      <c r="N33" s="169"/>
      <c r="O33" s="169"/>
      <c r="P33" s="169"/>
      <c r="Q33" s="226"/>
      <c r="R33" s="169"/>
      <c r="S33" s="142">
        <f t="shared" si="17"/>
        <v>0</v>
      </c>
      <c r="T33" s="227" t="b">
        <f t="shared" si="18"/>
        <v>0</v>
      </c>
      <c r="U33" s="227">
        <f t="shared" si="3"/>
        <v>0</v>
      </c>
      <c r="V33" s="163"/>
      <c r="W33" s="163"/>
      <c r="X33" s="142">
        <f t="shared" si="7"/>
        <v>0</v>
      </c>
      <c r="Y33" s="227" t="b">
        <f t="shared" si="8"/>
        <v>0</v>
      </c>
      <c r="Z33" s="227">
        <f t="shared" si="4"/>
        <v>0</v>
      </c>
      <c r="AA33" s="163"/>
      <c r="AB33" s="163"/>
      <c r="AC33" s="142">
        <f t="shared" si="9"/>
        <v>0</v>
      </c>
      <c r="AD33" s="227" t="b">
        <f t="shared" si="10"/>
        <v>0</v>
      </c>
      <c r="AE33" s="227">
        <f t="shared" si="5"/>
        <v>0</v>
      </c>
      <c r="AF33" s="235">
        <f t="shared" si="16"/>
        <v>0</v>
      </c>
      <c r="AG33" s="162"/>
      <c r="AH33" s="162"/>
      <c r="AI33" s="162"/>
      <c r="AJ33" s="163"/>
      <c r="AK33" s="163"/>
      <c r="AL33" s="163"/>
      <c r="AM33" s="142">
        <f t="shared" si="11"/>
        <v>0</v>
      </c>
      <c r="AN33" s="235"/>
      <c r="AO33" s="235"/>
      <c r="AP33" s="235"/>
      <c r="AQ33" s="235"/>
      <c r="AR33" s="245"/>
    </row>
    <row r="34" spans="1:45" ht="15" customHeight="1">
      <c r="A34" s="155">
        <v>22</v>
      </c>
      <c r="B34" s="210"/>
      <c r="C34" s="211"/>
      <c r="D34" s="211"/>
      <c r="E34" s="201"/>
      <c r="F34" s="201"/>
      <c r="G34" s="202"/>
      <c r="H34" s="203"/>
      <c r="I34" s="211"/>
      <c r="J34" s="217"/>
      <c r="K34" s="211"/>
      <c r="L34" s="169"/>
      <c r="M34" s="169"/>
      <c r="N34" s="169"/>
      <c r="O34" s="169"/>
      <c r="P34" s="169"/>
      <c r="Q34" s="226"/>
      <c r="R34" s="169"/>
      <c r="S34" s="142">
        <f t="shared" si="17"/>
        <v>0</v>
      </c>
      <c r="T34" s="227" t="b">
        <f t="shared" si="18"/>
        <v>0</v>
      </c>
      <c r="U34" s="227">
        <f t="shared" si="3"/>
        <v>0</v>
      </c>
      <c r="V34" s="163"/>
      <c r="W34" s="163"/>
      <c r="X34" s="142">
        <f t="shared" si="7"/>
        <v>0</v>
      </c>
      <c r="Y34" s="227" t="b">
        <f t="shared" si="8"/>
        <v>0</v>
      </c>
      <c r="Z34" s="227">
        <f t="shared" si="4"/>
        <v>0</v>
      </c>
      <c r="AA34" s="163"/>
      <c r="AB34" s="163"/>
      <c r="AC34" s="142">
        <f t="shared" si="9"/>
        <v>0</v>
      </c>
      <c r="AD34" s="227" t="b">
        <f t="shared" si="10"/>
        <v>0</v>
      </c>
      <c r="AE34" s="227">
        <f t="shared" si="5"/>
        <v>0</v>
      </c>
      <c r="AF34" s="235">
        <f t="shared" si="16"/>
        <v>0</v>
      </c>
      <c r="AG34" s="162"/>
      <c r="AH34" s="162"/>
      <c r="AI34" s="162"/>
      <c r="AJ34" s="163"/>
      <c r="AK34" s="163"/>
      <c r="AL34" s="163"/>
      <c r="AM34" s="142">
        <f t="shared" si="11"/>
        <v>0</v>
      </c>
      <c r="AN34" s="235"/>
      <c r="AO34" s="235"/>
      <c r="AP34" s="235"/>
      <c r="AQ34" s="235"/>
      <c r="AR34" s="245"/>
    </row>
    <row r="35" spans="1:45" ht="15" customHeight="1">
      <c r="A35" s="155">
        <v>23</v>
      </c>
      <c r="B35" s="210"/>
      <c r="C35" s="211"/>
      <c r="D35" s="169"/>
      <c r="E35" s="201"/>
      <c r="F35" s="201"/>
      <c r="G35" s="202"/>
      <c r="H35" s="203"/>
      <c r="I35" s="211"/>
      <c r="J35" s="217"/>
      <c r="K35" s="211"/>
      <c r="L35" s="169"/>
      <c r="M35" s="169"/>
      <c r="N35" s="169"/>
      <c r="O35" s="169"/>
      <c r="P35" s="169"/>
      <c r="Q35" s="226"/>
      <c r="R35" s="169"/>
      <c r="S35" s="142">
        <f t="shared" si="17"/>
        <v>0</v>
      </c>
      <c r="T35" s="227" t="b">
        <f t="shared" si="18"/>
        <v>0</v>
      </c>
      <c r="U35" s="227">
        <f t="shared" si="3"/>
        <v>0</v>
      </c>
      <c r="V35" s="163"/>
      <c r="W35" s="163"/>
      <c r="X35" s="142">
        <f t="shared" si="7"/>
        <v>0</v>
      </c>
      <c r="Y35" s="227" t="b">
        <f t="shared" si="8"/>
        <v>0</v>
      </c>
      <c r="Z35" s="227">
        <f t="shared" si="4"/>
        <v>0</v>
      </c>
      <c r="AA35" s="163"/>
      <c r="AB35" s="163"/>
      <c r="AC35" s="142">
        <f t="shared" si="9"/>
        <v>0</v>
      </c>
      <c r="AD35" s="227" t="b">
        <f t="shared" si="10"/>
        <v>0</v>
      </c>
      <c r="AE35" s="227">
        <f t="shared" si="5"/>
        <v>0</v>
      </c>
      <c r="AF35" s="235">
        <f t="shared" si="16"/>
        <v>0</v>
      </c>
      <c r="AG35" s="162"/>
      <c r="AH35" s="162"/>
      <c r="AI35" s="162"/>
      <c r="AJ35" s="163"/>
      <c r="AK35" s="163"/>
      <c r="AL35" s="163"/>
      <c r="AM35" s="142">
        <f t="shared" si="11"/>
        <v>0</v>
      </c>
      <c r="AN35" s="235"/>
      <c r="AO35" s="235"/>
      <c r="AP35" s="235"/>
      <c r="AQ35" s="235"/>
      <c r="AR35" s="245"/>
    </row>
    <row r="36" spans="1:45" ht="15" customHeight="1">
      <c r="A36" s="155">
        <v>24</v>
      </c>
      <c r="B36" s="210"/>
      <c r="C36" s="211"/>
      <c r="D36" s="169"/>
      <c r="E36" s="201"/>
      <c r="F36" s="201"/>
      <c r="G36" s="202"/>
      <c r="H36" s="203"/>
      <c r="I36" s="211"/>
      <c r="J36" s="217"/>
      <c r="K36" s="211"/>
      <c r="L36" s="169"/>
      <c r="M36" s="169"/>
      <c r="N36" s="169"/>
      <c r="O36" s="169"/>
      <c r="P36" s="169"/>
      <c r="Q36" s="226"/>
      <c r="R36" s="169"/>
      <c r="S36" s="142">
        <f t="shared" si="17"/>
        <v>0</v>
      </c>
      <c r="T36" s="227" t="b">
        <f t="shared" si="18"/>
        <v>0</v>
      </c>
      <c r="U36" s="227">
        <f t="shared" si="3"/>
        <v>0</v>
      </c>
      <c r="V36" s="163"/>
      <c r="W36" s="163"/>
      <c r="X36" s="142">
        <f t="shared" si="7"/>
        <v>0</v>
      </c>
      <c r="Y36" s="227" t="b">
        <f t="shared" si="8"/>
        <v>0</v>
      </c>
      <c r="Z36" s="227">
        <f t="shared" si="4"/>
        <v>0</v>
      </c>
      <c r="AA36" s="163"/>
      <c r="AB36" s="163"/>
      <c r="AC36" s="142">
        <f t="shared" si="9"/>
        <v>0</v>
      </c>
      <c r="AD36" s="227" t="b">
        <f t="shared" si="10"/>
        <v>0</v>
      </c>
      <c r="AE36" s="227">
        <f t="shared" si="5"/>
        <v>0</v>
      </c>
      <c r="AF36" s="235">
        <f t="shared" si="16"/>
        <v>0</v>
      </c>
      <c r="AG36" s="162"/>
      <c r="AH36" s="162"/>
      <c r="AI36" s="162"/>
      <c r="AJ36" s="163"/>
      <c r="AK36" s="163"/>
      <c r="AL36" s="163"/>
      <c r="AM36" s="142">
        <f t="shared" si="11"/>
        <v>0</v>
      </c>
      <c r="AN36" s="235"/>
      <c r="AO36" s="235"/>
      <c r="AP36" s="235"/>
      <c r="AQ36" s="235"/>
      <c r="AR36" s="245"/>
    </row>
    <row r="37" spans="1:45" ht="15" customHeight="1">
      <c r="A37" s="155">
        <v>25</v>
      </c>
      <c r="B37" s="210"/>
      <c r="C37" s="211"/>
      <c r="D37" s="169"/>
      <c r="E37" s="201"/>
      <c r="F37" s="201"/>
      <c r="G37" s="202"/>
      <c r="H37" s="203"/>
      <c r="I37" s="211"/>
      <c r="J37" s="217"/>
      <c r="K37" s="211"/>
      <c r="L37" s="169"/>
      <c r="M37" s="169"/>
      <c r="N37" s="169"/>
      <c r="O37" s="169"/>
      <c r="P37" s="169"/>
      <c r="Q37" s="226"/>
      <c r="R37" s="169"/>
      <c r="S37" s="142">
        <f t="shared" si="17"/>
        <v>0</v>
      </c>
      <c r="T37" s="227" t="b">
        <f t="shared" si="18"/>
        <v>0</v>
      </c>
      <c r="U37" s="227">
        <f t="shared" si="3"/>
        <v>0</v>
      </c>
      <c r="V37" s="163"/>
      <c r="W37" s="163"/>
      <c r="X37" s="142">
        <f t="shared" si="7"/>
        <v>0</v>
      </c>
      <c r="Y37" s="227" t="b">
        <f t="shared" si="8"/>
        <v>0</v>
      </c>
      <c r="Z37" s="227">
        <f t="shared" si="4"/>
        <v>0</v>
      </c>
      <c r="AA37" s="163"/>
      <c r="AB37" s="163"/>
      <c r="AC37" s="142">
        <f t="shared" si="9"/>
        <v>0</v>
      </c>
      <c r="AD37" s="227" t="b">
        <f t="shared" si="10"/>
        <v>0</v>
      </c>
      <c r="AE37" s="227">
        <f t="shared" si="5"/>
        <v>0</v>
      </c>
      <c r="AF37" s="235">
        <f t="shared" si="16"/>
        <v>0</v>
      </c>
      <c r="AG37" s="162"/>
      <c r="AH37" s="162"/>
      <c r="AI37" s="162"/>
      <c r="AJ37" s="163"/>
      <c r="AK37" s="163"/>
      <c r="AL37" s="163"/>
      <c r="AM37" s="142">
        <f t="shared" si="11"/>
        <v>0</v>
      </c>
      <c r="AN37" s="235"/>
      <c r="AO37" s="235"/>
      <c r="AP37" s="235"/>
      <c r="AQ37" s="235"/>
      <c r="AR37" s="245"/>
    </row>
    <row r="38" spans="1:45" ht="15" customHeight="1">
      <c r="A38" s="155">
        <v>26</v>
      </c>
      <c r="B38" s="210"/>
      <c r="C38" s="211"/>
      <c r="D38" s="169"/>
      <c r="E38" s="201"/>
      <c r="F38" s="201"/>
      <c r="G38" s="202"/>
      <c r="H38" s="203"/>
      <c r="I38" s="211"/>
      <c r="J38" s="217"/>
      <c r="K38" s="211"/>
      <c r="L38" s="169"/>
      <c r="M38" s="169"/>
      <c r="N38" s="169"/>
      <c r="O38" s="169"/>
      <c r="P38" s="169"/>
      <c r="Q38" s="226"/>
      <c r="R38" s="169"/>
      <c r="S38" s="142">
        <f t="shared" si="17"/>
        <v>0</v>
      </c>
      <c r="T38" s="227" t="b">
        <f t="shared" si="18"/>
        <v>0</v>
      </c>
      <c r="U38" s="227">
        <f t="shared" si="3"/>
        <v>0</v>
      </c>
      <c r="V38" s="163"/>
      <c r="W38" s="163"/>
      <c r="X38" s="142">
        <f t="shared" si="7"/>
        <v>0</v>
      </c>
      <c r="Y38" s="227" t="b">
        <f t="shared" si="8"/>
        <v>0</v>
      </c>
      <c r="Z38" s="227">
        <f t="shared" si="4"/>
        <v>0</v>
      </c>
      <c r="AA38" s="163"/>
      <c r="AB38" s="163"/>
      <c r="AC38" s="142">
        <f t="shared" si="9"/>
        <v>0</v>
      </c>
      <c r="AD38" s="227" t="b">
        <f t="shared" si="10"/>
        <v>0</v>
      </c>
      <c r="AE38" s="227">
        <f t="shared" si="5"/>
        <v>0</v>
      </c>
      <c r="AF38" s="235">
        <f t="shared" si="16"/>
        <v>0</v>
      </c>
      <c r="AG38" s="162"/>
      <c r="AH38" s="162"/>
      <c r="AI38" s="162"/>
      <c r="AJ38" s="163"/>
      <c r="AK38" s="163"/>
      <c r="AL38" s="163"/>
      <c r="AM38" s="142">
        <f t="shared" si="11"/>
        <v>0</v>
      </c>
      <c r="AN38" s="235"/>
      <c r="AO38" s="235"/>
      <c r="AP38" s="235"/>
      <c r="AQ38" s="235"/>
      <c r="AR38" s="245"/>
    </row>
    <row r="39" spans="1:45" ht="15" customHeight="1">
      <c r="A39" s="155">
        <v>27</v>
      </c>
      <c r="B39" s="210"/>
      <c r="C39" s="211"/>
      <c r="D39" s="169"/>
      <c r="E39" s="201"/>
      <c r="F39" s="201"/>
      <c r="G39" s="202"/>
      <c r="H39" s="203"/>
      <c r="I39" s="211"/>
      <c r="J39" s="217"/>
      <c r="K39" s="211"/>
      <c r="L39" s="169"/>
      <c r="M39" s="169"/>
      <c r="N39" s="169"/>
      <c r="O39" s="169"/>
      <c r="P39" s="169"/>
      <c r="Q39" s="226"/>
      <c r="R39" s="169"/>
      <c r="S39" s="142">
        <f t="shared" si="17"/>
        <v>0</v>
      </c>
      <c r="T39" s="227" t="b">
        <f t="shared" si="18"/>
        <v>0</v>
      </c>
      <c r="U39" s="227">
        <f t="shared" si="3"/>
        <v>0</v>
      </c>
      <c r="V39" s="163"/>
      <c r="W39" s="163"/>
      <c r="X39" s="142">
        <f t="shared" si="7"/>
        <v>0</v>
      </c>
      <c r="Y39" s="227" t="b">
        <f t="shared" si="8"/>
        <v>0</v>
      </c>
      <c r="Z39" s="227">
        <f t="shared" si="4"/>
        <v>0</v>
      </c>
      <c r="AA39" s="163"/>
      <c r="AB39" s="163"/>
      <c r="AC39" s="142">
        <f t="shared" si="9"/>
        <v>0</v>
      </c>
      <c r="AD39" s="227" t="b">
        <f t="shared" si="10"/>
        <v>0</v>
      </c>
      <c r="AE39" s="227">
        <f t="shared" si="5"/>
        <v>0</v>
      </c>
      <c r="AF39" s="235">
        <f t="shared" si="16"/>
        <v>0</v>
      </c>
      <c r="AG39" s="162"/>
      <c r="AH39" s="162"/>
      <c r="AI39" s="162"/>
      <c r="AJ39" s="163"/>
      <c r="AK39" s="163"/>
      <c r="AL39" s="163"/>
      <c r="AM39" s="142">
        <f t="shared" si="11"/>
        <v>0</v>
      </c>
      <c r="AN39" s="235"/>
      <c r="AO39" s="235"/>
      <c r="AP39" s="235"/>
      <c r="AQ39" s="235"/>
      <c r="AR39" s="245"/>
    </row>
    <row r="40" spans="1:45" ht="15" customHeight="1">
      <c r="A40" s="155">
        <v>28</v>
      </c>
      <c r="B40" s="210"/>
      <c r="C40" s="169"/>
      <c r="D40" s="169"/>
      <c r="E40" s="201"/>
      <c r="F40" s="201"/>
      <c r="G40" s="202"/>
      <c r="H40" s="203"/>
      <c r="I40" s="211"/>
      <c r="J40" s="217"/>
      <c r="K40" s="211"/>
      <c r="L40" s="169"/>
      <c r="M40" s="169"/>
      <c r="N40" s="169"/>
      <c r="O40" s="169"/>
      <c r="P40" s="169"/>
      <c r="Q40" s="226"/>
      <c r="R40" s="169"/>
      <c r="S40" s="142">
        <f t="shared" si="17"/>
        <v>0</v>
      </c>
      <c r="T40" s="227" t="b">
        <f t="shared" si="18"/>
        <v>0</v>
      </c>
      <c r="U40" s="227">
        <f t="shared" si="3"/>
        <v>0</v>
      </c>
      <c r="V40" s="163"/>
      <c r="W40" s="163"/>
      <c r="X40" s="142">
        <f t="shared" si="7"/>
        <v>0</v>
      </c>
      <c r="Y40" s="227" t="b">
        <f t="shared" si="8"/>
        <v>0</v>
      </c>
      <c r="Z40" s="227">
        <f t="shared" si="4"/>
        <v>0</v>
      </c>
      <c r="AA40" s="163"/>
      <c r="AB40" s="163"/>
      <c r="AC40" s="142">
        <f t="shared" si="9"/>
        <v>0</v>
      </c>
      <c r="AD40" s="227" t="b">
        <f t="shared" si="10"/>
        <v>0</v>
      </c>
      <c r="AE40" s="227">
        <f t="shared" si="5"/>
        <v>0</v>
      </c>
      <c r="AF40" s="235">
        <f t="shared" si="16"/>
        <v>0</v>
      </c>
      <c r="AG40" s="163"/>
      <c r="AH40" s="163"/>
      <c r="AI40" s="163"/>
      <c r="AJ40" s="163"/>
      <c r="AK40" s="163"/>
      <c r="AL40" s="163"/>
      <c r="AM40" s="142">
        <f t="shared" si="11"/>
        <v>0</v>
      </c>
      <c r="AN40" s="235"/>
      <c r="AO40" s="235"/>
      <c r="AP40" s="235"/>
      <c r="AQ40" s="235"/>
      <c r="AR40" s="245"/>
    </row>
    <row r="41" spans="1:45" ht="15" customHeight="1">
      <c r="A41" s="155">
        <v>29</v>
      </c>
      <c r="B41" s="210"/>
      <c r="C41" s="169"/>
      <c r="D41" s="169"/>
      <c r="E41" s="201"/>
      <c r="F41" s="201"/>
      <c r="G41" s="202"/>
      <c r="H41" s="203"/>
      <c r="I41" s="211"/>
      <c r="J41" s="217"/>
      <c r="K41" s="211"/>
      <c r="L41" s="169"/>
      <c r="M41" s="169"/>
      <c r="N41" s="169"/>
      <c r="O41" s="169"/>
      <c r="P41" s="169"/>
      <c r="Q41" s="226"/>
      <c r="R41" s="169"/>
      <c r="S41" s="142">
        <f t="shared" si="17"/>
        <v>0</v>
      </c>
      <c r="T41" s="227" t="b">
        <f t="shared" si="18"/>
        <v>0</v>
      </c>
      <c r="U41" s="227">
        <f t="shared" si="3"/>
        <v>0</v>
      </c>
      <c r="V41" s="163"/>
      <c r="W41" s="163"/>
      <c r="X41" s="142">
        <f t="shared" si="7"/>
        <v>0</v>
      </c>
      <c r="Y41" s="227" t="b">
        <f t="shared" si="8"/>
        <v>0</v>
      </c>
      <c r="Z41" s="227">
        <f t="shared" si="4"/>
        <v>0</v>
      </c>
      <c r="AA41" s="163"/>
      <c r="AB41" s="163"/>
      <c r="AC41" s="142">
        <f t="shared" si="9"/>
        <v>0</v>
      </c>
      <c r="AD41" s="227" t="b">
        <f t="shared" si="10"/>
        <v>0</v>
      </c>
      <c r="AE41" s="227">
        <f t="shared" si="5"/>
        <v>0</v>
      </c>
      <c r="AF41" s="235">
        <f t="shared" si="16"/>
        <v>0</v>
      </c>
      <c r="AG41" s="163"/>
      <c r="AH41" s="163"/>
      <c r="AI41" s="163"/>
      <c r="AJ41" s="163"/>
      <c r="AK41" s="163"/>
      <c r="AL41" s="163"/>
      <c r="AM41" s="142">
        <f t="shared" si="11"/>
        <v>0</v>
      </c>
      <c r="AN41" s="235"/>
      <c r="AO41" s="235"/>
      <c r="AP41" s="235"/>
      <c r="AQ41" s="235"/>
      <c r="AR41" s="245"/>
    </row>
    <row r="42" spans="1:45" ht="15" customHeight="1">
      <c r="A42" s="155">
        <v>30</v>
      </c>
      <c r="B42" s="210"/>
      <c r="C42" s="169"/>
      <c r="D42" s="169"/>
      <c r="E42" s="201"/>
      <c r="F42" s="201"/>
      <c r="G42" s="202"/>
      <c r="H42" s="203"/>
      <c r="I42" s="211"/>
      <c r="J42" s="217"/>
      <c r="K42" s="211"/>
      <c r="L42" s="169"/>
      <c r="M42" s="169"/>
      <c r="N42" s="169"/>
      <c r="O42" s="169"/>
      <c r="P42" s="169"/>
      <c r="Q42" s="226"/>
      <c r="R42" s="169"/>
      <c r="S42" s="142">
        <f t="shared" si="17"/>
        <v>0</v>
      </c>
      <c r="T42" s="227" t="b">
        <f t="shared" si="18"/>
        <v>0</v>
      </c>
      <c r="U42" s="227">
        <f t="shared" si="3"/>
        <v>0</v>
      </c>
      <c r="V42" s="163"/>
      <c r="W42" s="163"/>
      <c r="X42" s="142">
        <f t="shared" si="7"/>
        <v>0</v>
      </c>
      <c r="Y42" s="227" t="b">
        <f t="shared" si="8"/>
        <v>0</v>
      </c>
      <c r="Z42" s="227">
        <f t="shared" si="4"/>
        <v>0</v>
      </c>
      <c r="AA42" s="163"/>
      <c r="AB42" s="163"/>
      <c r="AC42" s="142">
        <f t="shared" si="9"/>
        <v>0</v>
      </c>
      <c r="AD42" s="227" t="b">
        <f t="shared" si="10"/>
        <v>0</v>
      </c>
      <c r="AE42" s="227">
        <f t="shared" si="5"/>
        <v>0</v>
      </c>
      <c r="AF42" s="235">
        <f t="shared" si="16"/>
        <v>0</v>
      </c>
      <c r="AG42" s="163"/>
      <c r="AH42" s="163"/>
      <c r="AI42" s="163"/>
      <c r="AJ42" s="163"/>
      <c r="AK42" s="163"/>
      <c r="AL42" s="163"/>
      <c r="AM42" s="142">
        <f t="shared" si="11"/>
        <v>0</v>
      </c>
      <c r="AN42" s="235"/>
      <c r="AO42" s="235"/>
      <c r="AP42" s="235"/>
      <c r="AQ42" s="235"/>
      <c r="AR42" s="245"/>
    </row>
    <row r="43" spans="1:45" ht="15" customHeight="1">
      <c r="A43" s="155">
        <v>31</v>
      </c>
      <c r="B43" s="210"/>
      <c r="C43" s="169"/>
      <c r="D43" s="169"/>
      <c r="E43" s="201"/>
      <c r="F43" s="201"/>
      <c r="G43" s="202"/>
      <c r="H43" s="203"/>
      <c r="I43" s="211"/>
      <c r="J43" s="217"/>
      <c r="K43" s="211"/>
      <c r="L43" s="169"/>
      <c r="M43" s="169"/>
      <c r="N43" s="169"/>
      <c r="O43" s="169"/>
      <c r="P43" s="169"/>
      <c r="Q43" s="169"/>
      <c r="R43" s="169"/>
      <c r="S43" s="142">
        <f t="shared" si="17"/>
        <v>0</v>
      </c>
      <c r="T43" s="227" t="b">
        <f t="shared" si="18"/>
        <v>0</v>
      </c>
      <c r="U43" s="227">
        <f t="shared" si="3"/>
        <v>0</v>
      </c>
      <c r="V43" s="163"/>
      <c r="W43" s="163"/>
      <c r="X43" s="142">
        <f t="shared" si="7"/>
        <v>0</v>
      </c>
      <c r="Y43" s="227" t="b">
        <f t="shared" si="8"/>
        <v>0</v>
      </c>
      <c r="Z43" s="227">
        <f t="shared" si="4"/>
        <v>0</v>
      </c>
      <c r="AA43" s="163"/>
      <c r="AB43" s="163"/>
      <c r="AC43" s="142">
        <f t="shared" si="9"/>
        <v>0</v>
      </c>
      <c r="AD43" s="227" t="b">
        <f t="shared" si="10"/>
        <v>0</v>
      </c>
      <c r="AE43" s="227">
        <f t="shared" si="5"/>
        <v>0</v>
      </c>
      <c r="AF43" s="235">
        <f t="shared" si="16"/>
        <v>0</v>
      </c>
      <c r="AG43" s="163"/>
      <c r="AH43" s="163"/>
      <c r="AI43" s="163"/>
      <c r="AJ43" s="163"/>
      <c r="AK43" s="163"/>
      <c r="AL43" s="163"/>
      <c r="AM43" s="142">
        <f t="shared" si="11"/>
        <v>0</v>
      </c>
      <c r="AN43" s="235"/>
      <c r="AO43" s="235"/>
      <c r="AP43" s="235"/>
      <c r="AQ43" s="235"/>
      <c r="AR43" s="245"/>
    </row>
    <row r="44" spans="1:45" ht="15" customHeight="1">
      <c r="A44" s="155">
        <v>32</v>
      </c>
      <c r="B44" s="210"/>
      <c r="C44" s="169"/>
      <c r="D44" s="169"/>
      <c r="E44" s="201"/>
      <c r="F44" s="201"/>
      <c r="G44" s="202"/>
      <c r="H44" s="203"/>
      <c r="I44" s="211"/>
      <c r="J44" s="217"/>
      <c r="K44" s="211"/>
      <c r="L44" s="169"/>
      <c r="M44" s="169"/>
      <c r="N44" s="169"/>
      <c r="O44" s="169"/>
      <c r="P44" s="169"/>
      <c r="Q44" s="169"/>
      <c r="R44" s="169"/>
      <c r="S44" s="142">
        <f t="shared" si="17"/>
        <v>0</v>
      </c>
      <c r="T44" s="227" t="b">
        <f t="shared" si="18"/>
        <v>0</v>
      </c>
      <c r="U44" s="227">
        <f t="shared" si="3"/>
        <v>0</v>
      </c>
      <c r="V44" s="163"/>
      <c r="W44" s="163"/>
      <c r="X44" s="142">
        <f t="shared" si="7"/>
        <v>0</v>
      </c>
      <c r="Y44" s="227" t="b">
        <f t="shared" si="8"/>
        <v>0</v>
      </c>
      <c r="Z44" s="227">
        <f t="shared" si="4"/>
        <v>0</v>
      </c>
      <c r="AA44" s="163"/>
      <c r="AB44" s="163"/>
      <c r="AC44" s="142">
        <f t="shared" si="9"/>
        <v>0</v>
      </c>
      <c r="AD44" s="227" t="b">
        <f t="shared" si="10"/>
        <v>0</v>
      </c>
      <c r="AE44" s="227">
        <f t="shared" si="5"/>
        <v>0</v>
      </c>
      <c r="AF44" s="235">
        <f t="shared" si="16"/>
        <v>0</v>
      </c>
      <c r="AG44" s="163"/>
      <c r="AH44" s="163"/>
      <c r="AI44" s="163"/>
      <c r="AJ44" s="163"/>
      <c r="AK44" s="163"/>
      <c r="AL44" s="163"/>
      <c r="AM44" s="142">
        <f t="shared" si="11"/>
        <v>0</v>
      </c>
      <c r="AN44" s="235"/>
      <c r="AO44" s="235"/>
      <c r="AP44" s="235"/>
      <c r="AQ44" s="235"/>
      <c r="AR44" s="245"/>
    </row>
    <row r="45" spans="1:45" ht="15" customHeight="1">
      <c r="A45" s="155">
        <v>33</v>
      </c>
      <c r="B45" s="210"/>
      <c r="C45" s="211"/>
      <c r="D45" s="169"/>
      <c r="E45" s="201"/>
      <c r="F45" s="201"/>
      <c r="G45" s="202"/>
      <c r="H45" s="203"/>
      <c r="I45" s="211"/>
      <c r="J45" s="217"/>
      <c r="K45" s="211"/>
      <c r="L45" s="169"/>
      <c r="M45" s="169"/>
      <c r="N45" s="169"/>
      <c r="O45" s="169"/>
      <c r="P45" s="169"/>
      <c r="Q45" s="169"/>
      <c r="R45" s="169"/>
      <c r="S45" s="142">
        <f t="shared" si="17"/>
        <v>0</v>
      </c>
      <c r="T45" s="227" t="b">
        <f t="shared" si="18"/>
        <v>0</v>
      </c>
      <c r="U45" s="227">
        <f t="shared" si="3"/>
        <v>0</v>
      </c>
      <c r="V45" s="163"/>
      <c r="W45" s="163"/>
      <c r="X45" s="142">
        <f t="shared" si="7"/>
        <v>0</v>
      </c>
      <c r="Y45" s="227" t="b">
        <f t="shared" si="8"/>
        <v>0</v>
      </c>
      <c r="Z45" s="227">
        <f t="shared" si="4"/>
        <v>0</v>
      </c>
      <c r="AA45" s="163"/>
      <c r="AB45" s="163"/>
      <c r="AC45" s="142">
        <f t="shared" si="9"/>
        <v>0</v>
      </c>
      <c r="AD45" s="227" t="b">
        <f t="shared" si="10"/>
        <v>0</v>
      </c>
      <c r="AE45" s="227">
        <f t="shared" si="5"/>
        <v>0</v>
      </c>
      <c r="AF45" s="235">
        <f t="shared" si="16"/>
        <v>0</v>
      </c>
      <c r="AG45" s="162"/>
      <c r="AH45" s="162"/>
      <c r="AI45" s="162"/>
      <c r="AJ45" s="163"/>
      <c r="AK45" s="163"/>
      <c r="AL45" s="163"/>
      <c r="AM45" s="142">
        <f t="shared" si="11"/>
        <v>0</v>
      </c>
      <c r="AN45" s="235"/>
      <c r="AO45" s="235"/>
      <c r="AP45" s="235"/>
      <c r="AQ45" s="235"/>
      <c r="AR45" s="245"/>
    </row>
    <row r="46" spans="1:45" ht="15" customHeight="1">
      <c r="A46" s="155">
        <v>34</v>
      </c>
      <c r="B46" s="210"/>
      <c r="C46" s="211"/>
      <c r="D46" s="169"/>
      <c r="E46" s="201"/>
      <c r="F46" s="201"/>
      <c r="G46" s="202"/>
      <c r="H46" s="203"/>
      <c r="I46" s="211"/>
      <c r="J46" s="217"/>
      <c r="K46" s="211"/>
      <c r="L46" s="169"/>
      <c r="M46" s="169"/>
      <c r="N46" s="169"/>
      <c r="O46" s="169"/>
      <c r="P46" s="169"/>
      <c r="Q46" s="169"/>
      <c r="R46" s="169"/>
      <c r="S46" s="142">
        <f t="shared" si="17"/>
        <v>0</v>
      </c>
      <c r="T46" s="227" t="b">
        <f t="shared" si="18"/>
        <v>0</v>
      </c>
      <c r="U46" s="227">
        <f t="shared" si="3"/>
        <v>0</v>
      </c>
      <c r="V46" s="163"/>
      <c r="W46" s="163"/>
      <c r="X46" s="142">
        <f t="shared" si="7"/>
        <v>0</v>
      </c>
      <c r="Y46" s="227" t="b">
        <f t="shared" si="8"/>
        <v>0</v>
      </c>
      <c r="Z46" s="227">
        <f t="shared" si="4"/>
        <v>0</v>
      </c>
      <c r="AA46" s="163"/>
      <c r="AB46" s="163"/>
      <c r="AC46" s="142">
        <f t="shared" si="9"/>
        <v>0</v>
      </c>
      <c r="AD46" s="227" t="b">
        <f t="shared" si="10"/>
        <v>0</v>
      </c>
      <c r="AE46" s="227">
        <f t="shared" si="5"/>
        <v>0</v>
      </c>
      <c r="AF46" s="235">
        <f t="shared" si="16"/>
        <v>0</v>
      </c>
      <c r="AG46" s="162"/>
      <c r="AH46" s="162"/>
      <c r="AI46" s="162"/>
      <c r="AJ46" s="163"/>
      <c r="AK46" s="163"/>
      <c r="AL46" s="163"/>
      <c r="AM46" s="142">
        <f t="shared" si="11"/>
        <v>0</v>
      </c>
      <c r="AN46" s="235"/>
      <c r="AO46" s="235"/>
      <c r="AP46" s="235"/>
      <c r="AQ46" s="235"/>
      <c r="AR46" s="245"/>
    </row>
    <row r="47" spans="1:45" ht="15" customHeight="1">
      <c r="A47" s="155">
        <v>35</v>
      </c>
      <c r="B47" s="206"/>
      <c r="C47" s="162"/>
      <c r="D47" s="169"/>
      <c r="E47" s="201"/>
      <c r="F47" s="208" t="s">
        <v>115</v>
      </c>
      <c r="G47" s="202" t="s">
        <v>94</v>
      </c>
      <c r="H47" s="205">
        <v>154099000152</v>
      </c>
      <c r="I47" s="169" t="s">
        <v>82</v>
      </c>
      <c r="J47" s="217" t="s">
        <v>20</v>
      </c>
      <c r="K47" s="211" t="s">
        <v>92</v>
      </c>
      <c r="L47" s="169"/>
      <c r="M47" s="169"/>
      <c r="N47" s="169"/>
      <c r="O47" s="222">
        <v>11.25</v>
      </c>
      <c r="P47" s="222">
        <v>11.25</v>
      </c>
      <c r="Q47" s="231">
        <v>12.08</v>
      </c>
      <c r="R47" s="222">
        <v>11.25</v>
      </c>
      <c r="S47" s="232">
        <f>AVERAGE(O47:R47)</f>
        <v>11.4575</v>
      </c>
      <c r="T47" s="233">
        <f t="shared" si="18"/>
        <v>11.4575</v>
      </c>
      <c r="U47" s="233">
        <f t="shared" si="3"/>
        <v>0</v>
      </c>
      <c r="V47" s="234">
        <v>11.67</v>
      </c>
      <c r="W47" s="234">
        <v>11.67</v>
      </c>
      <c r="X47" s="232">
        <f>AVERAGE(V47:W47)</f>
        <v>11.67</v>
      </c>
      <c r="Y47" s="233">
        <f>AVERAGE(V47:W47)</f>
        <v>11.67</v>
      </c>
      <c r="Z47" s="233">
        <f t="shared" si="4"/>
        <v>0</v>
      </c>
      <c r="AA47" s="234">
        <v>11.67</v>
      </c>
      <c r="AB47" s="234">
        <v>11.25</v>
      </c>
      <c r="AC47" s="232">
        <f>AVERAGE(AA47:AB47)</f>
        <v>11.46</v>
      </c>
      <c r="AD47" s="233">
        <f>AVERAGE(AA47:AB47)</f>
        <v>11.46</v>
      </c>
      <c r="AE47" s="233">
        <f t="shared" si="5"/>
        <v>0</v>
      </c>
      <c r="AF47" s="235">
        <f t="shared" si="16"/>
        <v>0</v>
      </c>
      <c r="AG47" s="163"/>
      <c r="AH47" s="163"/>
      <c r="AI47" s="163"/>
      <c r="AJ47" s="163"/>
      <c r="AK47" s="163"/>
      <c r="AL47" s="163"/>
      <c r="AM47" s="236"/>
      <c r="AN47" s="235"/>
      <c r="AO47" s="235"/>
      <c r="AP47" s="235"/>
      <c r="AQ47" s="235"/>
      <c r="AR47" s="245"/>
      <c r="AS47" s="192">
        <f>AVERAGE(O47:AR47)</f>
        <v>8.9591666666666683</v>
      </c>
    </row>
    <row r="48" spans="1:45" ht="15" customHeight="1">
      <c r="A48" s="155">
        <v>36</v>
      </c>
      <c r="B48" s="210"/>
      <c r="C48" s="211"/>
      <c r="D48" s="169"/>
      <c r="E48" s="201"/>
      <c r="F48" s="201"/>
      <c r="G48" s="202"/>
      <c r="H48" s="203"/>
      <c r="I48" s="211"/>
      <c r="J48" s="217"/>
      <c r="K48" s="211"/>
      <c r="L48" s="169"/>
      <c r="M48" s="169"/>
      <c r="N48" s="169"/>
      <c r="O48" s="169"/>
      <c r="P48" s="169"/>
      <c r="Q48" s="169"/>
      <c r="R48" s="169"/>
      <c r="S48" s="142">
        <f t="shared" si="17"/>
        <v>0</v>
      </c>
      <c r="T48" s="227" t="b">
        <f t="shared" si="18"/>
        <v>0</v>
      </c>
      <c r="U48" s="227">
        <f t="shared" si="3"/>
        <v>0</v>
      </c>
      <c r="V48" s="163"/>
      <c r="W48" s="163"/>
      <c r="X48" s="142">
        <f t="shared" si="7"/>
        <v>0</v>
      </c>
      <c r="Y48" s="227" t="b">
        <f t="shared" si="8"/>
        <v>0</v>
      </c>
      <c r="Z48" s="227">
        <f t="shared" si="4"/>
        <v>0</v>
      </c>
      <c r="AA48" s="163"/>
      <c r="AB48" s="163"/>
      <c r="AC48" s="142">
        <f t="shared" si="9"/>
        <v>0</v>
      </c>
      <c r="AD48" s="227" t="b">
        <f t="shared" si="10"/>
        <v>0</v>
      </c>
      <c r="AE48" s="227">
        <f t="shared" si="5"/>
        <v>0</v>
      </c>
      <c r="AF48" s="235">
        <f t="shared" si="16"/>
        <v>0</v>
      </c>
      <c r="AG48" s="162"/>
      <c r="AH48" s="162"/>
      <c r="AI48" s="162"/>
      <c r="AJ48" s="163"/>
      <c r="AK48" s="163"/>
      <c r="AL48" s="163"/>
      <c r="AM48" s="142">
        <f t="shared" si="11"/>
        <v>0</v>
      </c>
      <c r="AN48" s="235"/>
      <c r="AO48" s="235"/>
      <c r="AP48" s="235"/>
      <c r="AQ48" s="235"/>
      <c r="AR48" s="245"/>
    </row>
    <row r="49" spans="1:44" ht="15" customHeight="1">
      <c r="A49" s="155">
        <v>37</v>
      </c>
      <c r="B49" s="210"/>
      <c r="C49" s="211"/>
      <c r="D49" s="169"/>
      <c r="E49" s="201"/>
      <c r="F49" s="201"/>
      <c r="G49" s="202"/>
      <c r="H49" s="203"/>
      <c r="I49" s="211"/>
      <c r="J49" s="217"/>
      <c r="K49" s="211"/>
      <c r="L49" s="169"/>
      <c r="M49" s="169"/>
      <c r="N49" s="169"/>
      <c r="O49" s="169"/>
      <c r="P49" s="169"/>
      <c r="Q49" s="169"/>
      <c r="R49" s="169"/>
      <c r="S49" s="142">
        <f t="shared" si="17"/>
        <v>0</v>
      </c>
      <c r="T49" s="227" t="b">
        <f t="shared" si="18"/>
        <v>0</v>
      </c>
      <c r="U49" s="227">
        <f t="shared" si="3"/>
        <v>0</v>
      </c>
      <c r="V49" s="163"/>
      <c r="W49" s="163"/>
      <c r="X49" s="142">
        <f t="shared" si="7"/>
        <v>0</v>
      </c>
      <c r="Y49" s="227" t="b">
        <f t="shared" si="8"/>
        <v>0</v>
      </c>
      <c r="Z49" s="227">
        <f t="shared" si="4"/>
        <v>0</v>
      </c>
      <c r="AA49" s="163"/>
      <c r="AB49" s="163"/>
      <c r="AC49" s="142">
        <f t="shared" si="9"/>
        <v>0</v>
      </c>
      <c r="AD49" s="227" t="b">
        <f t="shared" si="10"/>
        <v>0</v>
      </c>
      <c r="AE49" s="227">
        <f t="shared" si="5"/>
        <v>0</v>
      </c>
      <c r="AF49" s="235">
        <f t="shared" si="16"/>
        <v>0</v>
      </c>
      <c r="AG49" s="162"/>
      <c r="AH49" s="162"/>
      <c r="AI49" s="162"/>
      <c r="AJ49" s="163"/>
      <c r="AK49" s="163"/>
      <c r="AL49" s="163"/>
      <c r="AM49" s="142">
        <f t="shared" si="11"/>
        <v>0</v>
      </c>
      <c r="AN49" s="235"/>
      <c r="AO49" s="235"/>
      <c r="AP49" s="235"/>
      <c r="AQ49" s="235"/>
      <c r="AR49" s="245"/>
    </row>
    <row r="50" spans="1:44" ht="15" customHeight="1">
      <c r="A50" s="155">
        <v>38</v>
      </c>
      <c r="B50" s="210"/>
      <c r="C50" s="211"/>
      <c r="D50" s="169"/>
      <c r="E50" s="201"/>
      <c r="F50" s="201"/>
      <c r="G50" s="202"/>
      <c r="H50" s="203"/>
      <c r="I50" s="211"/>
      <c r="J50" s="217"/>
      <c r="K50" s="211"/>
      <c r="L50" s="169"/>
      <c r="M50" s="169"/>
      <c r="N50" s="169"/>
      <c r="O50" s="169"/>
      <c r="P50" s="169"/>
      <c r="Q50" s="169"/>
      <c r="R50" s="169"/>
      <c r="S50" s="142">
        <f t="shared" si="17"/>
        <v>0</v>
      </c>
      <c r="T50" s="227" t="b">
        <f t="shared" si="18"/>
        <v>0</v>
      </c>
      <c r="U50" s="227">
        <f t="shared" si="3"/>
        <v>0</v>
      </c>
      <c r="V50" s="163"/>
      <c r="W50" s="163"/>
      <c r="X50" s="142">
        <f t="shared" si="7"/>
        <v>0</v>
      </c>
      <c r="Y50" s="227" t="b">
        <f t="shared" si="8"/>
        <v>0</v>
      </c>
      <c r="Z50" s="227">
        <f t="shared" si="4"/>
        <v>0</v>
      </c>
      <c r="AA50" s="163"/>
      <c r="AB50" s="163"/>
      <c r="AC50" s="142">
        <f t="shared" si="9"/>
        <v>0</v>
      </c>
      <c r="AD50" s="227" t="b">
        <f t="shared" si="10"/>
        <v>0</v>
      </c>
      <c r="AE50" s="227">
        <f t="shared" si="5"/>
        <v>0</v>
      </c>
      <c r="AF50" s="235">
        <f t="shared" si="16"/>
        <v>0</v>
      </c>
      <c r="AG50" s="162"/>
      <c r="AH50" s="162"/>
      <c r="AI50" s="162"/>
      <c r="AJ50" s="163"/>
      <c r="AK50" s="163"/>
      <c r="AL50" s="163"/>
      <c r="AM50" s="142">
        <f t="shared" si="11"/>
        <v>0</v>
      </c>
      <c r="AN50" s="235"/>
      <c r="AO50" s="235"/>
      <c r="AP50" s="235"/>
      <c r="AQ50" s="235"/>
      <c r="AR50" s="245"/>
    </row>
    <row r="51" spans="1:44" ht="15" customHeight="1">
      <c r="A51" s="155">
        <v>39</v>
      </c>
      <c r="B51" s="210"/>
      <c r="C51" s="212"/>
      <c r="D51" s="169"/>
      <c r="E51" s="201"/>
      <c r="F51" s="201"/>
      <c r="G51" s="213"/>
      <c r="H51" s="203"/>
      <c r="I51" s="223"/>
      <c r="J51" s="217"/>
      <c r="K51" s="211"/>
      <c r="L51" s="169"/>
      <c r="M51" s="169"/>
      <c r="N51" s="169"/>
      <c r="O51" s="169"/>
      <c r="P51" s="169"/>
      <c r="Q51" s="169"/>
      <c r="R51" s="169"/>
      <c r="S51" s="142">
        <f t="shared" si="17"/>
        <v>0</v>
      </c>
      <c r="T51" s="227" t="b">
        <f t="shared" si="18"/>
        <v>0</v>
      </c>
      <c r="U51" s="227">
        <f t="shared" si="3"/>
        <v>0</v>
      </c>
      <c r="V51" s="163"/>
      <c r="W51" s="163"/>
      <c r="X51" s="142">
        <f t="shared" si="7"/>
        <v>0</v>
      </c>
      <c r="Y51" s="227" t="b">
        <f t="shared" si="8"/>
        <v>0</v>
      </c>
      <c r="Z51" s="227">
        <f t="shared" si="4"/>
        <v>0</v>
      </c>
      <c r="AA51" s="163"/>
      <c r="AB51" s="163"/>
      <c r="AC51" s="142">
        <f t="shared" si="9"/>
        <v>0</v>
      </c>
      <c r="AD51" s="227" t="b">
        <f t="shared" si="10"/>
        <v>0</v>
      </c>
      <c r="AE51" s="227">
        <f t="shared" si="5"/>
        <v>0</v>
      </c>
      <c r="AF51" s="235">
        <f t="shared" si="16"/>
        <v>0</v>
      </c>
      <c r="AG51" s="163"/>
      <c r="AH51" s="163"/>
      <c r="AI51" s="163"/>
      <c r="AJ51" s="163"/>
      <c r="AK51" s="163"/>
      <c r="AL51" s="163"/>
      <c r="AM51" s="142">
        <f t="shared" si="11"/>
        <v>0</v>
      </c>
      <c r="AN51" s="235"/>
      <c r="AO51" s="235"/>
      <c r="AP51" s="235"/>
      <c r="AQ51" s="235"/>
      <c r="AR51" s="245"/>
    </row>
    <row r="52" spans="1:44" ht="15" customHeight="1">
      <c r="A52" s="155">
        <v>40</v>
      </c>
      <c r="B52" s="210"/>
      <c r="C52" s="211"/>
      <c r="D52" s="169"/>
      <c r="E52" s="201"/>
      <c r="F52" s="201"/>
      <c r="G52" s="202"/>
      <c r="H52" s="203"/>
      <c r="I52" s="211"/>
      <c r="J52" s="224"/>
      <c r="K52" s="211"/>
      <c r="L52" s="169"/>
      <c r="M52" s="169"/>
      <c r="N52" s="169"/>
      <c r="O52" s="169"/>
      <c r="P52" s="169"/>
      <c r="Q52" s="169"/>
      <c r="R52" s="169"/>
      <c r="S52" s="142">
        <f t="shared" si="17"/>
        <v>0</v>
      </c>
      <c r="T52" s="227" t="b">
        <f t="shared" si="18"/>
        <v>0</v>
      </c>
      <c r="U52" s="227">
        <f t="shared" si="3"/>
        <v>0</v>
      </c>
      <c r="V52" s="163"/>
      <c r="W52" s="163"/>
      <c r="X52" s="142">
        <f t="shared" si="7"/>
        <v>0</v>
      </c>
      <c r="Y52" s="227" t="b">
        <f t="shared" si="8"/>
        <v>0</v>
      </c>
      <c r="Z52" s="227">
        <f t="shared" si="4"/>
        <v>0</v>
      </c>
      <c r="AA52" s="163"/>
      <c r="AB52" s="163"/>
      <c r="AC52" s="142">
        <f t="shared" si="9"/>
        <v>0</v>
      </c>
      <c r="AD52" s="227" t="b">
        <f t="shared" si="10"/>
        <v>0</v>
      </c>
      <c r="AE52" s="227">
        <f t="shared" si="5"/>
        <v>0</v>
      </c>
      <c r="AF52" s="235">
        <f t="shared" si="16"/>
        <v>0</v>
      </c>
      <c r="AG52" s="163"/>
      <c r="AH52" s="162"/>
      <c r="AI52" s="162"/>
      <c r="AJ52" s="163"/>
      <c r="AK52" s="163"/>
      <c r="AL52" s="163"/>
      <c r="AM52" s="142">
        <f t="shared" si="11"/>
        <v>0</v>
      </c>
      <c r="AN52" s="235"/>
      <c r="AO52" s="235"/>
      <c r="AP52" s="235"/>
      <c r="AQ52" s="235"/>
      <c r="AR52" s="245"/>
    </row>
    <row r="53" spans="1:44" ht="15" customHeight="1">
      <c r="A53" s="155">
        <v>41</v>
      </c>
      <c r="B53" s="210"/>
      <c r="C53" s="211"/>
      <c r="D53" s="211"/>
      <c r="E53" s="201"/>
      <c r="F53" s="201"/>
      <c r="G53" s="202"/>
      <c r="H53" s="203"/>
      <c r="I53" s="211"/>
      <c r="J53" s="224"/>
      <c r="K53" s="211"/>
      <c r="L53" s="169"/>
      <c r="M53" s="169"/>
      <c r="N53" s="169"/>
      <c r="O53" s="169"/>
      <c r="P53" s="169"/>
      <c r="Q53" s="169"/>
      <c r="R53" s="169"/>
      <c r="S53" s="142">
        <f t="shared" ref="S53:S61" si="19">SUM(O53:R53)</f>
        <v>0</v>
      </c>
      <c r="T53" s="227" t="b">
        <f t="shared" ref="T53:T61" si="20">IF(S53&gt;0,AVERAGE(O53:R53))</f>
        <v>0</v>
      </c>
      <c r="U53" s="227">
        <f t="shared" ref="U53:U61" si="21">(T53*L53)/100</f>
        <v>0</v>
      </c>
      <c r="V53" s="163"/>
      <c r="W53" s="163"/>
      <c r="X53" s="142">
        <f t="shared" si="7"/>
        <v>0</v>
      </c>
      <c r="Y53" s="227" t="b">
        <f t="shared" si="8"/>
        <v>0</v>
      </c>
      <c r="Z53" s="227">
        <f t="shared" ref="Z53:Z61" si="22">(Y53*M53)/100</f>
        <v>0</v>
      </c>
      <c r="AA53" s="163"/>
      <c r="AB53" s="163"/>
      <c r="AC53" s="142">
        <f t="shared" si="9"/>
        <v>0</v>
      </c>
      <c r="AD53" s="227" t="b">
        <f t="shared" si="10"/>
        <v>0</v>
      </c>
      <c r="AE53" s="227">
        <f t="shared" ref="AE53:AE61" si="23">(AD53*N53)/100</f>
        <v>0</v>
      </c>
      <c r="AF53" s="235">
        <f t="shared" si="16"/>
        <v>0</v>
      </c>
      <c r="AG53" s="162"/>
      <c r="AH53" s="162"/>
      <c r="AI53" s="162"/>
      <c r="AJ53" s="163"/>
      <c r="AK53" s="163"/>
      <c r="AL53" s="163"/>
      <c r="AM53" s="142">
        <f t="shared" si="11"/>
        <v>0</v>
      </c>
      <c r="AN53" s="235"/>
      <c r="AO53" s="235"/>
      <c r="AP53" s="235"/>
      <c r="AQ53" s="235"/>
      <c r="AR53" s="245"/>
    </row>
    <row r="54" spans="1:44" ht="15" customHeight="1">
      <c r="A54" s="155">
        <v>42</v>
      </c>
      <c r="B54" s="210"/>
      <c r="C54" s="211"/>
      <c r="D54" s="211"/>
      <c r="E54" s="201"/>
      <c r="F54" s="201"/>
      <c r="G54" s="202"/>
      <c r="H54" s="203"/>
      <c r="I54" s="211"/>
      <c r="J54" s="225"/>
      <c r="K54" s="211"/>
      <c r="L54" s="169"/>
      <c r="M54" s="169"/>
      <c r="N54" s="169"/>
      <c r="O54" s="169"/>
      <c r="P54" s="169"/>
      <c r="Q54" s="169"/>
      <c r="R54" s="169"/>
      <c r="S54" s="142">
        <f t="shared" si="19"/>
        <v>0</v>
      </c>
      <c r="T54" s="227" t="b">
        <f t="shared" si="20"/>
        <v>0</v>
      </c>
      <c r="U54" s="227">
        <f t="shared" si="21"/>
        <v>0</v>
      </c>
      <c r="V54" s="163"/>
      <c r="W54" s="163"/>
      <c r="X54" s="142">
        <f t="shared" si="7"/>
        <v>0</v>
      </c>
      <c r="Y54" s="227" t="b">
        <f t="shared" si="8"/>
        <v>0</v>
      </c>
      <c r="Z54" s="227">
        <f t="shared" si="22"/>
        <v>0</v>
      </c>
      <c r="AA54" s="163"/>
      <c r="AB54" s="163"/>
      <c r="AC54" s="142">
        <f t="shared" si="9"/>
        <v>0</v>
      </c>
      <c r="AD54" s="227" t="b">
        <f t="shared" si="10"/>
        <v>0</v>
      </c>
      <c r="AE54" s="227">
        <f t="shared" si="23"/>
        <v>0</v>
      </c>
      <c r="AF54" s="235">
        <f t="shared" si="16"/>
        <v>0</v>
      </c>
      <c r="AG54" s="162"/>
      <c r="AH54" s="162"/>
      <c r="AI54" s="162"/>
      <c r="AJ54" s="163"/>
      <c r="AK54" s="163"/>
      <c r="AL54" s="163"/>
      <c r="AM54" s="142">
        <f t="shared" si="11"/>
        <v>0</v>
      </c>
      <c r="AN54" s="235"/>
      <c r="AO54" s="235"/>
      <c r="AP54" s="235"/>
      <c r="AQ54" s="235"/>
      <c r="AR54" s="245"/>
    </row>
    <row r="55" spans="1:44" ht="15" customHeight="1">
      <c r="A55" s="155">
        <v>43</v>
      </c>
      <c r="B55" s="210"/>
      <c r="C55" s="211"/>
      <c r="D55" s="211"/>
      <c r="E55" s="201"/>
      <c r="F55" s="201"/>
      <c r="G55" s="202"/>
      <c r="H55" s="203"/>
      <c r="I55" s="211"/>
      <c r="J55" s="224"/>
      <c r="K55" s="211"/>
      <c r="L55" s="169"/>
      <c r="M55" s="169"/>
      <c r="N55" s="169"/>
      <c r="O55" s="169"/>
      <c r="P55" s="169"/>
      <c r="Q55" s="169"/>
      <c r="R55" s="169"/>
      <c r="S55" s="142">
        <f t="shared" si="19"/>
        <v>0</v>
      </c>
      <c r="T55" s="227" t="b">
        <f t="shared" si="20"/>
        <v>0</v>
      </c>
      <c r="U55" s="227">
        <f t="shared" si="21"/>
        <v>0</v>
      </c>
      <c r="V55" s="163"/>
      <c r="W55" s="163"/>
      <c r="X55" s="142">
        <f t="shared" si="7"/>
        <v>0</v>
      </c>
      <c r="Y55" s="227" t="b">
        <f t="shared" si="8"/>
        <v>0</v>
      </c>
      <c r="Z55" s="227">
        <f t="shared" si="22"/>
        <v>0</v>
      </c>
      <c r="AA55" s="163"/>
      <c r="AB55" s="163"/>
      <c r="AC55" s="142">
        <f t="shared" si="9"/>
        <v>0</v>
      </c>
      <c r="AD55" s="227" t="b">
        <f t="shared" si="10"/>
        <v>0</v>
      </c>
      <c r="AE55" s="227">
        <f t="shared" si="23"/>
        <v>0</v>
      </c>
      <c r="AF55" s="235">
        <f t="shared" si="16"/>
        <v>0</v>
      </c>
      <c r="AG55" s="162"/>
      <c r="AH55" s="162"/>
      <c r="AI55" s="162"/>
      <c r="AJ55" s="163"/>
      <c r="AK55" s="163"/>
      <c r="AL55" s="163"/>
      <c r="AM55" s="142">
        <f t="shared" si="11"/>
        <v>0</v>
      </c>
      <c r="AN55" s="235"/>
      <c r="AO55" s="235"/>
      <c r="AP55" s="235"/>
      <c r="AQ55" s="235"/>
      <c r="AR55" s="245"/>
    </row>
    <row r="56" spans="1:44" ht="15" customHeight="1">
      <c r="A56" s="155">
        <v>44</v>
      </c>
      <c r="B56" s="210"/>
      <c r="C56" s="211"/>
      <c r="D56" s="169"/>
      <c r="E56" s="201"/>
      <c r="F56" s="201"/>
      <c r="G56" s="202"/>
      <c r="H56" s="203"/>
      <c r="I56" s="211"/>
      <c r="J56" s="224"/>
      <c r="K56" s="211"/>
      <c r="L56" s="169"/>
      <c r="M56" s="169"/>
      <c r="N56" s="169"/>
      <c r="O56" s="169"/>
      <c r="P56" s="169"/>
      <c r="Q56" s="169"/>
      <c r="R56" s="169"/>
      <c r="S56" s="142">
        <f t="shared" si="19"/>
        <v>0</v>
      </c>
      <c r="T56" s="227" t="b">
        <f t="shared" si="20"/>
        <v>0</v>
      </c>
      <c r="U56" s="227">
        <f t="shared" si="21"/>
        <v>0</v>
      </c>
      <c r="V56" s="163"/>
      <c r="W56" s="163"/>
      <c r="X56" s="142">
        <f t="shared" si="7"/>
        <v>0</v>
      </c>
      <c r="Y56" s="227" t="b">
        <f t="shared" si="8"/>
        <v>0</v>
      </c>
      <c r="Z56" s="227">
        <f t="shared" si="22"/>
        <v>0</v>
      </c>
      <c r="AA56" s="163"/>
      <c r="AB56" s="163"/>
      <c r="AC56" s="142">
        <f t="shared" si="9"/>
        <v>0</v>
      </c>
      <c r="AD56" s="227" t="b">
        <f t="shared" si="10"/>
        <v>0</v>
      </c>
      <c r="AE56" s="227">
        <f t="shared" si="23"/>
        <v>0</v>
      </c>
      <c r="AF56" s="235">
        <f t="shared" si="16"/>
        <v>0</v>
      </c>
      <c r="AG56" s="162"/>
      <c r="AH56" s="162"/>
      <c r="AI56" s="162"/>
      <c r="AJ56" s="163"/>
      <c r="AK56" s="163"/>
      <c r="AL56" s="163"/>
      <c r="AM56" s="142">
        <f t="shared" si="11"/>
        <v>0</v>
      </c>
      <c r="AN56" s="235"/>
      <c r="AO56" s="235"/>
      <c r="AP56" s="235"/>
      <c r="AQ56" s="235"/>
      <c r="AR56" s="245"/>
    </row>
    <row r="57" spans="1:44" ht="15" customHeight="1">
      <c r="A57" s="155">
        <v>45</v>
      </c>
      <c r="B57" s="210"/>
      <c r="C57" s="211"/>
      <c r="D57" s="169"/>
      <c r="E57" s="201"/>
      <c r="F57" s="201"/>
      <c r="G57" s="202"/>
      <c r="H57" s="203"/>
      <c r="I57" s="211"/>
      <c r="J57" s="224"/>
      <c r="K57" s="211"/>
      <c r="L57" s="169"/>
      <c r="M57" s="169"/>
      <c r="N57" s="169"/>
      <c r="O57" s="169"/>
      <c r="P57" s="169"/>
      <c r="Q57" s="169"/>
      <c r="R57" s="169"/>
      <c r="S57" s="142">
        <f t="shared" si="19"/>
        <v>0</v>
      </c>
      <c r="T57" s="227" t="b">
        <f t="shared" si="20"/>
        <v>0</v>
      </c>
      <c r="U57" s="227">
        <f t="shared" si="21"/>
        <v>0</v>
      </c>
      <c r="V57" s="163"/>
      <c r="W57" s="163"/>
      <c r="X57" s="142">
        <f t="shared" si="7"/>
        <v>0</v>
      </c>
      <c r="Y57" s="227" t="b">
        <f t="shared" si="8"/>
        <v>0</v>
      </c>
      <c r="Z57" s="227">
        <f t="shared" si="22"/>
        <v>0</v>
      </c>
      <c r="AA57" s="163"/>
      <c r="AB57" s="163"/>
      <c r="AC57" s="142">
        <f t="shared" si="9"/>
        <v>0</v>
      </c>
      <c r="AD57" s="227" t="b">
        <f t="shared" si="10"/>
        <v>0</v>
      </c>
      <c r="AE57" s="227">
        <f t="shared" si="23"/>
        <v>0</v>
      </c>
      <c r="AF57" s="235">
        <f t="shared" si="16"/>
        <v>0</v>
      </c>
      <c r="AG57" s="162"/>
      <c r="AH57" s="162"/>
      <c r="AI57" s="162"/>
      <c r="AJ57" s="163"/>
      <c r="AK57" s="163"/>
      <c r="AL57" s="163"/>
      <c r="AM57" s="142">
        <f t="shared" si="11"/>
        <v>0</v>
      </c>
      <c r="AN57" s="235"/>
      <c r="AO57" s="235"/>
      <c r="AP57" s="235"/>
      <c r="AQ57" s="235"/>
      <c r="AR57" s="245"/>
    </row>
    <row r="58" spans="1:44" ht="15" customHeight="1">
      <c r="A58" s="155">
        <v>46</v>
      </c>
      <c r="B58" s="210"/>
      <c r="C58" s="211"/>
      <c r="D58" s="169"/>
      <c r="E58" s="201"/>
      <c r="F58" s="201"/>
      <c r="G58" s="202"/>
      <c r="H58" s="203"/>
      <c r="I58" s="211"/>
      <c r="J58" s="224"/>
      <c r="K58" s="211"/>
      <c r="L58" s="169"/>
      <c r="M58" s="169"/>
      <c r="N58" s="169"/>
      <c r="O58" s="169"/>
      <c r="P58" s="169"/>
      <c r="Q58" s="169"/>
      <c r="R58" s="169"/>
      <c r="S58" s="142">
        <f t="shared" si="19"/>
        <v>0</v>
      </c>
      <c r="T58" s="227" t="b">
        <f t="shared" si="20"/>
        <v>0</v>
      </c>
      <c r="U58" s="227">
        <f t="shared" si="21"/>
        <v>0</v>
      </c>
      <c r="V58" s="163"/>
      <c r="W58" s="163"/>
      <c r="X58" s="142">
        <f t="shared" si="7"/>
        <v>0</v>
      </c>
      <c r="Y58" s="227" t="b">
        <f t="shared" si="8"/>
        <v>0</v>
      </c>
      <c r="Z58" s="227">
        <f t="shared" si="22"/>
        <v>0</v>
      </c>
      <c r="AA58" s="163"/>
      <c r="AB58" s="163"/>
      <c r="AC58" s="142">
        <f t="shared" si="9"/>
        <v>0</v>
      </c>
      <c r="AD58" s="227" t="b">
        <f t="shared" si="10"/>
        <v>0</v>
      </c>
      <c r="AE58" s="227">
        <f t="shared" si="23"/>
        <v>0</v>
      </c>
      <c r="AF58" s="235">
        <f t="shared" si="16"/>
        <v>0</v>
      </c>
      <c r="AG58" s="162"/>
      <c r="AH58" s="162"/>
      <c r="AI58" s="162"/>
      <c r="AJ58" s="163"/>
      <c r="AK58" s="163"/>
      <c r="AL58" s="163"/>
      <c r="AM58" s="142">
        <f t="shared" si="11"/>
        <v>0</v>
      </c>
      <c r="AN58" s="235"/>
      <c r="AO58" s="235"/>
      <c r="AP58" s="235"/>
      <c r="AQ58" s="235"/>
      <c r="AR58" s="245"/>
    </row>
    <row r="59" spans="1:44" ht="15" customHeight="1">
      <c r="A59" s="155">
        <v>47</v>
      </c>
      <c r="B59" s="210"/>
      <c r="C59" s="211"/>
      <c r="D59" s="169"/>
      <c r="E59" s="201"/>
      <c r="F59" s="201"/>
      <c r="G59" s="202"/>
      <c r="H59" s="203"/>
      <c r="I59" s="211"/>
      <c r="J59" s="224"/>
      <c r="K59" s="211"/>
      <c r="L59" s="169"/>
      <c r="M59" s="169"/>
      <c r="N59" s="169"/>
      <c r="O59" s="169"/>
      <c r="P59" s="169"/>
      <c r="Q59" s="169"/>
      <c r="R59" s="169"/>
      <c r="S59" s="142">
        <f t="shared" si="19"/>
        <v>0</v>
      </c>
      <c r="T59" s="227" t="b">
        <f t="shared" si="20"/>
        <v>0</v>
      </c>
      <c r="U59" s="227">
        <f t="shared" si="21"/>
        <v>0</v>
      </c>
      <c r="V59" s="163"/>
      <c r="W59" s="163"/>
      <c r="X59" s="142">
        <f t="shared" si="7"/>
        <v>0</v>
      </c>
      <c r="Y59" s="227" t="b">
        <f t="shared" si="8"/>
        <v>0</v>
      </c>
      <c r="Z59" s="227">
        <f t="shared" si="22"/>
        <v>0</v>
      </c>
      <c r="AA59" s="163"/>
      <c r="AB59" s="163"/>
      <c r="AC59" s="142">
        <f t="shared" si="9"/>
        <v>0</v>
      </c>
      <c r="AD59" s="227" t="b">
        <f t="shared" si="10"/>
        <v>0</v>
      </c>
      <c r="AE59" s="227">
        <f t="shared" si="23"/>
        <v>0</v>
      </c>
      <c r="AF59" s="235">
        <f t="shared" si="16"/>
        <v>0</v>
      </c>
      <c r="AG59" s="162"/>
      <c r="AH59" s="162"/>
      <c r="AI59" s="162"/>
      <c r="AJ59" s="163"/>
      <c r="AK59" s="163"/>
      <c r="AL59" s="163"/>
      <c r="AM59" s="142">
        <f t="shared" si="11"/>
        <v>0</v>
      </c>
      <c r="AN59" s="235"/>
      <c r="AO59" s="235"/>
      <c r="AP59" s="235"/>
      <c r="AQ59" s="235"/>
      <c r="AR59" s="245"/>
    </row>
    <row r="60" spans="1:44" ht="15" customHeight="1">
      <c r="A60" s="155">
        <v>48</v>
      </c>
      <c r="B60" s="210"/>
      <c r="C60" s="211"/>
      <c r="D60" s="169"/>
      <c r="E60" s="201"/>
      <c r="F60" s="201"/>
      <c r="G60" s="202"/>
      <c r="H60" s="203"/>
      <c r="I60" s="211"/>
      <c r="J60" s="224"/>
      <c r="K60" s="211"/>
      <c r="L60" s="169"/>
      <c r="M60" s="169"/>
      <c r="N60" s="169"/>
      <c r="O60" s="169"/>
      <c r="P60" s="169"/>
      <c r="Q60" s="169"/>
      <c r="R60" s="169"/>
      <c r="S60" s="142">
        <f t="shared" si="19"/>
        <v>0</v>
      </c>
      <c r="T60" s="227" t="b">
        <f t="shared" si="20"/>
        <v>0</v>
      </c>
      <c r="U60" s="227">
        <f t="shared" si="21"/>
        <v>0</v>
      </c>
      <c r="V60" s="163"/>
      <c r="W60" s="163"/>
      <c r="X60" s="142">
        <f t="shared" si="7"/>
        <v>0</v>
      </c>
      <c r="Y60" s="227" t="b">
        <f t="shared" si="8"/>
        <v>0</v>
      </c>
      <c r="Z60" s="227">
        <f t="shared" si="22"/>
        <v>0</v>
      </c>
      <c r="AA60" s="163"/>
      <c r="AB60" s="163"/>
      <c r="AC60" s="142">
        <f t="shared" si="9"/>
        <v>0</v>
      </c>
      <c r="AD60" s="227" t="b">
        <f t="shared" si="10"/>
        <v>0</v>
      </c>
      <c r="AE60" s="227">
        <f t="shared" si="23"/>
        <v>0</v>
      </c>
      <c r="AF60" s="235">
        <f t="shared" si="16"/>
        <v>0</v>
      </c>
      <c r="AG60" s="162"/>
      <c r="AH60" s="162"/>
      <c r="AI60" s="162"/>
      <c r="AJ60" s="163"/>
      <c r="AK60" s="163"/>
      <c r="AL60" s="163"/>
      <c r="AM60" s="142">
        <f t="shared" si="11"/>
        <v>0</v>
      </c>
      <c r="AN60" s="235"/>
      <c r="AO60" s="235"/>
      <c r="AP60" s="235"/>
      <c r="AQ60" s="235"/>
      <c r="AR60" s="245"/>
    </row>
    <row r="61" spans="1:44" ht="15" customHeight="1">
      <c r="A61" s="155">
        <v>49</v>
      </c>
      <c r="B61" s="210"/>
      <c r="C61" s="169"/>
      <c r="D61" s="169"/>
      <c r="E61" s="201"/>
      <c r="F61" s="201"/>
      <c r="G61" s="202"/>
      <c r="H61" s="203"/>
      <c r="I61" s="211"/>
      <c r="J61" s="217"/>
      <c r="K61" s="211"/>
      <c r="L61" s="169"/>
      <c r="M61" s="169"/>
      <c r="N61" s="169"/>
      <c r="O61" s="169"/>
      <c r="P61" s="169"/>
      <c r="Q61" s="169"/>
      <c r="R61" s="169"/>
      <c r="S61" s="142">
        <f t="shared" si="19"/>
        <v>0</v>
      </c>
      <c r="T61" s="227" t="b">
        <f t="shared" si="20"/>
        <v>0</v>
      </c>
      <c r="U61" s="227">
        <f t="shared" si="21"/>
        <v>0</v>
      </c>
      <c r="V61" s="163"/>
      <c r="W61" s="163"/>
      <c r="X61" s="142">
        <f t="shared" si="7"/>
        <v>0</v>
      </c>
      <c r="Y61" s="227" t="b">
        <f t="shared" si="8"/>
        <v>0</v>
      </c>
      <c r="Z61" s="227">
        <f t="shared" si="22"/>
        <v>0</v>
      </c>
      <c r="AA61" s="163"/>
      <c r="AB61" s="163"/>
      <c r="AC61" s="142">
        <f t="shared" si="9"/>
        <v>0</v>
      </c>
      <c r="AD61" s="227" t="b">
        <f t="shared" si="10"/>
        <v>0</v>
      </c>
      <c r="AE61" s="227">
        <f t="shared" si="23"/>
        <v>0</v>
      </c>
      <c r="AF61" s="235">
        <f t="shared" si="16"/>
        <v>0</v>
      </c>
      <c r="AG61" s="163"/>
      <c r="AH61" s="163"/>
      <c r="AI61" s="163"/>
      <c r="AJ61" s="163"/>
      <c r="AK61" s="163"/>
      <c r="AL61" s="163"/>
      <c r="AM61" s="142">
        <f t="shared" si="11"/>
        <v>0</v>
      </c>
      <c r="AN61" s="235"/>
      <c r="AO61" s="235"/>
      <c r="AP61" s="235"/>
      <c r="AQ61" s="235"/>
      <c r="AR61" s="245"/>
    </row>
    <row r="62" spans="1:44" ht="15" customHeight="1"/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</sheetData>
  <autoFilter ref="B13:C61"/>
  <mergeCells count="9">
    <mergeCell ref="AQ13:AR13"/>
    <mergeCell ref="A13:A14"/>
    <mergeCell ref="B13:B14"/>
    <mergeCell ref="C13:C14"/>
    <mergeCell ref="D13:K13"/>
    <mergeCell ref="L13:N13"/>
    <mergeCell ref="O13:AF13"/>
    <mergeCell ref="AG13:AI13"/>
    <mergeCell ref="AJ13:AO13"/>
  </mergeCells>
  <conditionalFormatting sqref="B47">
    <cfRule type="expression" priority="9" stopIfTrue="1">
      <formula>_xleta.largo</formula>
    </cfRule>
    <cfRule type="cellIs" dxfId="6" priority="10" stopIfTrue="1" operator="equal">
      <formula>FALSE</formula>
    </cfRule>
  </conditionalFormatting>
  <conditionalFormatting sqref="T47">
    <cfRule type="expression" priority="5" stopIfTrue="1">
      <formula>_xleta.largo</formula>
    </cfRule>
    <cfRule type="cellIs" dxfId="5" priority="6" stopIfTrue="1" operator="equal">
      <formula>FALSE</formula>
    </cfRule>
  </conditionalFormatting>
  <conditionalFormatting sqref="U47">
    <cfRule type="expression" priority="1" stopIfTrue="1">
      <formula>_xleta.largo</formula>
    </cfRule>
    <cfRule type="cellIs" dxfId="4" priority="2" stopIfTrue="1" operator="equal">
      <formula>FALSE</formula>
    </cfRule>
  </conditionalFormatting>
  <dataValidations xWindow="1228" yWindow="446" count="19"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 AJ25:AL25">
      <formula1>1</formula1>
      <formula2>100</formula2>
    </dataValidation>
    <dataValidation type="list" allowBlank="1" showInputMessage="1" showErrorMessage="1" promptTitle="ÁREA" prompt="Seleccione el área en la que se desempeña el docente evaluado." sqref="J25">
      <formula1>$AV$14:$AV$32</formula1>
    </dataValidation>
    <dataValidation type="list" allowBlank="1" showInputMessage="1" showErrorMessage="1" promptTitle="ÁREA" prompt="Seleccione el área en la que se desempeña el docente evaluado." sqref="J26 J15:J24">
      <formula1>$AV$14:$AV$27</formula1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Q28 O47:P47 R47 R28:R42 O28:P42 O48:R61 O15:R27 V15:W61 AA15:AB61 O43:R46 AJ16:AL24 AJ26:AL61">
      <formula1>1</formula1>
      <formula2>100</formula2>
    </dataValidation>
    <dataValidation allowBlank="1" showInputMessage="1" showErrorMessage="1" promptTitle="ENTIDAD TERRITORIAL CERTIFICADA" prompt="Escriba el nombre de la entidad territorial certificada." sqref="B15:B61"/>
    <dataValidation allowBlank="1" showInputMessage="1" showErrorMessage="1" promptTitle="MUNICIPIO" prompt="Escriba el nombre del municipio en el que labora el docente evaluado." sqref="C15:C61"/>
    <dataValidation type="list" allowBlank="1" showInputMessage="1" showErrorMessage="1" promptTitle="Tipo de identificación" prompt="Seleccione el Tipo de Identificación del Evaluado._x000a_CC: Cédula de Ciudadanía_x000a_CE: Cédula de Extranjería" sqref="D15:D24">
      <formula1>$AT$14:$AT$14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25:D61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16 E18:E61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1"/>
    <dataValidation allowBlank="1" showInputMessage="1" showErrorMessage="1" promptTitle="ESTABLECIMIENTO EDUCATIVO" prompt="Escriba el nombre del establecimiento educativo en el que labora el docente evaluado." sqref="G15:G61"/>
    <dataValidation allowBlank="1" showInputMessage="1" showErrorMessage="1" promptTitle="Código DANE" prompt="Escriba el código DANE del establecimiento educativo en el que labora el docente evaluado." sqref="H15:H16 H48:H61 H18:H28 H30:H46"/>
    <dataValidation type="list" allowBlank="1" showInputMessage="1" showErrorMessage="1" promptTitle="ZONA" prompt="Seleccione la zona en la que se ubica el establecimiento educativo." sqref="I15:I24">
      <formula1>$AU$14:$AU$14</formula1>
    </dataValidation>
    <dataValidation type="list" allowBlank="1" showInputMessage="1" showErrorMessage="1" promptTitle="ZONA" prompt="Seleccione la zona en la que se ubica el establecimiento educativo." sqref="I25:I61">
      <formula1>$AU$14:$AU$15</formula1>
    </dataValidation>
    <dataValidation type="list" allowBlank="1" showInputMessage="1" showErrorMessage="1" promptTitle="ÁREA" prompt="Seleccione el área en la que se desempeña el docente evaluado." sqref="J27:J61">
      <formula1>$AV$14:$AV$31</formula1>
    </dataValidation>
    <dataValidation type="list" allowBlank="1" showInputMessage="1" showErrorMessage="1" promptTitle="NIVEL" prompt="Seleccione el nivel en el que enseña el docente evaluado." sqref="K15:K24">
      <formula1>$AW$14:$AW$14</formula1>
    </dataValidation>
    <dataValidation type="list" allowBlank="1" showInputMessage="1" showErrorMessage="1" promptTitle="NIVEL" prompt="Seleccione el nivel en el que enseña el docente evaluado." sqref="K25:K49 K56:K61">
      <formula1>$AW$14:$AW$16</formula1>
    </dataValidation>
    <dataValidation allowBlank="1" showInputMessage="1" showErrorMessage="1" promptTitle="Ponderación áreas de gestión" prompt="RECUERDE QUE LA SUMA DE LAS PONDERACIONES DE LAS ÁREAS DE GESTIÓN SIEMPRE DEBE SER IGUAL A 70." sqref="L15:N61"/>
    <dataValidation type="list" allowBlank="1" showInputMessage="1" showErrorMessage="1" promptTitle="Competencias comportamentales" prompt="Seleccione las competencias comportamentales evaluadas. Recuerede que no se pueden repetir para un evaluado." sqref="AG15:AI61">
      <formula1>$AX$14:$AX$20</formula1>
    </dataValidation>
  </dataValidations>
  <printOptions horizontalCentered="1" verticalCentered="1"/>
  <pageMargins left="0" right="0" top="0" bottom="0" header="0" footer="0"/>
  <pageSetup scale="110" orientation="landscape" r:id="rId1"/>
  <headerFooter alignWithMargins="0"/>
  <rowBreaks count="1" manualBreakCount="1">
    <brk id="30" max="43" man="1"/>
  </rowBreaks>
  <ignoredErrors>
    <ignoredError sqref="AR30 AR26:AR28 AR15:AR24" unlockedFormula="1"/>
    <ignoredError sqref="AQ2 AM2:AN2" evalError="1"/>
    <ignoredError sqref="AA2:AB2 O2:R2 V2:W2" evalError="1" emptyCellReference="1"/>
    <ignoredError sqref="Y48:Z61 AD48:AE61 T48:U61 Y30:Z46 AD30:AE46 AN30 T30:U46 U17:U18 T19:U23 Y26:Z28 AD26:AE28 AN26:AN28 T26:U26 Y21 Y22:Z24 T15:U16 Y16:Z20 AD15:AE24 AN15:AN24 AA4:AB5 V4:W5 O4:R5 AA1:AB1 O1:R1 V1:W1 U28 U27 Y1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BA25"/>
  <sheetViews>
    <sheetView showRowColHeaders="0" showZeros="0" topLeftCell="A13" workbookViewId="0">
      <pane xSplit="5" ySplit="2" topLeftCell="F15" activePane="bottomRight" state="frozen"/>
      <selection pane="topRight"/>
      <selection pane="bottomLeft"/>
      <selection pane="bottomRight" activeCell="C1" sqref="C1"/>
    </sheetView>
  </sheetViews>
  <sheetFormatPr baseColWidth="10" defaultColWidth="0" defaultRowHeight="15.75" customHeight="1" zeroHeight="1"/>
  <cols>
    <col min="1" max="1" width="8.5703125" style="137" customWidth="1"/>
    <col min="2" max="3" width="37.42578125" style="138" customWidth="1"/>
    <col min="4" max="4" width="13.7109375" style="139" customWidth="1"/>
    <col min="5" max="5" width="16.7109375" style="140" customWidth="1"/>
    <col min="6" max="7" width="45.7109375" style="141" customWidth="1"/>
    <col min="8" max="8" width="23.140625" style="137" customWidth="1"/>
    <col min="9" max="9" width="6.85546875" style="139" customWidth="1"/>
    <col min="10" max="10" width="39.42578125" style="139" customWidth="1"/>
    <col min="11" max="14" width="10.7109375" style="139" customWidth="1"/>
    <col min="15" max="16" width="13.7109375" style="142" customWidth="1"/>
    <col min="17" max="17" width="13.7109375" style="142" hidden="1" customWidth="1"/>
    <col min="18" max="21" width="13.7109375" style="142" customWidth="1"/>
    <col min="22" max="22" width="13.7109375" style="142" hidden="1" customWidth="1"/>
    <col min="23" max="26" width="13.7109375" style="142" customWidth="1"/>
    <col min="27" max="27" width="13.7109375" style="142" hidden="1" customWidth="1"/>
    <col min="28" max="31" width="13.7109375" style="142" customWidth="1"/>
    <col min="32" max="32" width="13.7109375" style="142" hidden="1" customWidth="1"/>
    <col min="33" max="34" width="13.7109375" style="142" customWidth="1"/>
    <col min="35" max="35" width="10.5703125" style="143" customWidth="1"/>
    <col min="36" max="38" width="20.7109375" style="142" customWidth="1"/>
    <col min="39" max="41" width="15.140625" style="142" customWidth="1"/>
    <col min="42" max="42" width="12.7109375" style="142" hidden="1" customWidth="1"/>
    <col min="43" max="44" width="18.7109375" style="143" customWidth="1"/>
    <col min="45" max="45" width="16.7109375" style="143" hidden="1" customWidth="1"/>
    <col min="46" max="46" width="16.7109375" style="144" customWidth="1"/>
    <col min="47" max="47" width="20" style="145" customWidth="1"/>
    <col min="48" max="48" width="0.28515625" style="146" customWidth="1"/>
    <col min="49" max="49" width="9.7109375" style="139" hidden="1" customWidth="1"/>
    <col min="50" max="50" width="5.85546875" style="139" hidden="1" customWidth="1"/>
    <col min="51" max="51" width="6.85546875" style="147" hidden="1" customWidth="1"/>
    <col min="52" max="52" width="11.140625" style="147" hidden="1" customWidth="1"/>
    <col min="53" max="53" width="19.28515625" style="139" hidden="1" customWidth="1"/>
    <col min="54" max="16384" width="0" style="139" hidden="1"/>
  </cols>
  <sheetData>
    <row r="1" spans="1:53" s="135" customFormat="1" ht="16.5" hidden="1">
      <c r="A1" s="148"/>
      <c r="B1" s="149"/>
      <c r="C1" s="149"/>
      <c r="D1" s="150"/>
      <c r="E1" s="151"/>
      <c r="F1" s="152"/>
      <c r="G1" s="152"/>
      <c r="H1" s="153" t="s">
        <v>75</v>
      </c>
      <c r="I1" s="135">
        <f>COUNTIF($I$15:$I$25,"Rural")</f>
        <v>0</v>
      </c>
      <c r="J1" s="150">
        <f>COUNTIF($J$15:$J$25,"Coordinador")</f>
        <v>0</v>
      </c>
      <c r="K1" s="152" t="s">
        <v>116</v>
      </c>
      <c r="L1" s="171"/>
      <c r="M1" s="171"/>
      <c r="N1" s="171" t="s">
        <v>1</v>
      </c>
      <c r="O1" s="148">
        <f>COUNT(O15:O25)</f>
        <v>0</v>
      </c>
      <c r="P1" s="148">
        <f>COUNT(P15:P25)</f>
        <v>0</v>
      </c>
      <c r="Q1" s="148"/>
      <c r="R1" s="148">
        <f>COUNT(R15:R25)</f>
        <v>0</v>
      </c>
      <c r="S1" s="148"/>
      <c r="T1" s="148">
        <f>COUNT(T15:T25)</f>
        <v>0</v>
      </c>
      <c r="U1" s="148">
        <f>COUNT(U15:U25)</f>
        <v>0</v>
      </c>
      <c r="V1" s="148"/>
      <c r="W1" s="148">
        <f>COUNT(W15:W25)</f>
        <v>0</v>
      </c>
      <c r="X1" s="148"/>
      <c r="Y1" s="148">
        <f>COUNT(Y15:Y25)</f>
        <v>0</v>
      </c>
      <c r="Z1" s="148">
        <f>COUNT(Z15:Z25)</f>
        <v>0</v>
      </c>
      <c r="AA1" s="148"/>
      <c r="AB1" s="148">
        <f>COUNT(AB15:AB25)</f>
        <v>0</v>
      </c>
      <c r="AC1" s="148"/>
      <c r="AD1" s="148">
        <f>COUNT(AD15:AD25)</f>
        <v>0</v>
      </c>
      <c r="AE1" s="148">
        <f>COUNT(AE15:AE25)</f>
        <v>0</v>
      </c>
      <c r="AF1" s="148"/>
      <c r="AG1" s="148">
        <f>COUNT(AG15:AG25)</f>
        <v>0</v>
      </c>
      <c r="AH1" s="148" t="s">
        <v>2</v>
      </c>
      <c r="AI1" s="148">
        <f t="shared" ref="AI1:AI7" si="0">SUM(AJ1:AL1)</f>
        <v>0</v>
      </c>
      <c r="AJ1" s="148">
        <f>COUNTIF(AJ15:AJ25,"Liderazgo")</f>
        <v>0</v>
      </c>
      <c r="AK1" s="148">
        <f>COUNTIF(AK15:AK25,"Liderazgo")</f>
        <v>0</v>
      </c>
      <c r="AL1" s="148">
        <f>COUNTIF(AL15:AL25,"Liderazgo")</f>
        <v>0</v>
      </c>
      <c r="AM1" s="148">
        <f>COUNT(AM15:AM25)</f>
        <v>0</v>
      </c>
      <c r="AN1" s="148">
        <f>COUNT(AN15:AN25)</f>
        <v>0</v>
      </c>
      <c r="AO1" s="148">
        <f>COUNT(AO15:AO25)</f>
        <v>0</v>
      </c>
      <c r="AP1" s="148"/>
      <c r="AQ1" s="148">
        <f>COUNT(AQ15:AQ25)</f>
        <v>0</v>
      </c>
      <c r="AR1" s="148"/>
      <c r="AS1" s="148"/>
      <c r="AT1" s="148">
        <f>COUNT(AT15:AT25)</f>
        <v>0</v>
      </c>
      <c r="AU1" s="150">
        <f>COUNTIF(AU15:AU25,"NO SATISFACTORIO")</f>
        <v>0</v>
      </c>
      <c r="AV1" s="175"/>
      <c r="AY1" s="150"/>
      <c r="AZ1" s="150"/>
    </row>
    <row r="2" spans="1:53" s="135" customFormat="1" ht="16.5" hidden="1">
      <c r="A2" s="148"/>
      <c r="B2" s="149"/>
      <c r="C2" s="149"/>
      <c r="D2" s="150"/>
      <c r="E2" s="151"/>
      <c r="F2" s="152"/>
      <c r="G2" s="152"/>
      <c r="H2" s="153" t="s">
        <v>82</v>
      </c>
      <c r="I2" s="135">
        <f>COUNTIF($I$15:$I$25,"Urbana")</f>
        <v>0</v>
      </c>
      <c r="J2" s="150">
        <f>COUNTIF($J$15:$J$25,"Director Rural")</f>
        <v>0</v>
      </c>
      <c r="K2" s="152" t="s">
        <v>117</v>
      </c>
      <c r="L2" s="172"/>
      <c r="M2" s="172"/>
      <c r="N2" s="172" t="s">
        <v>4</v>
      </c>
      <c r="O2" s="173" t="e">
        <f>AVERAGE(O15:O25)</f>
        <v>#DIV/0!</v>
      </c>
      <c r="P2" s="173" t="e">
        <f>AVERAGE(P15:P25)</f>
        <v>#DIV/0!</v>
      </c>
      <c r="Q2" s="173"/>
      <c r="R2" s="173" t="e">
        <f>AVERAGE(R15:R25)</f>
        <v>#DIV/0!</v>
      </c>
      <c r="S2" s="173"/>
      <c r="T2" s="173" t="e">
        <f>AVERAGE(T15:T25)</f>
        <v>#DIV/0!</v>
      </c>
      <c r="U2" s="173" t="e">
        <f>AVERAGE(U15:U25)</f>
        <v>#DIV/0!</v>
      </c>
      <c r="V2" s="173"/>
      <c r="W2" s="173" t="e">
        <f>AVERAGE(W15:W25)</f>
        <v>#DIV/0!</v>
      </c>
      <c r="X2" s="173"/>
      <c r="Y2" s="173" t="e">
        <f>AVERAGE(Y15:Y25)</f>
        <v>#DIV/0!</v>
      </c>
      <c r="Z2" s="173" t="e">
        <f>AVERAGE(Z15:Z25)</f>
        <v>#DIV/0!</v>
      </c>
      <c r="AA2" s="173"/>
      <c r="AB2" s="173" t="e">
        <f>AVERAGE(AB15:AB25)</f>
        <v>#DIV/0!</v>
      </c>
      <c r="AC2" s="173"/>
      <c r="AD2" s="173" t="e">
        <f>AVERAGE(AD15:AD25)</f>
        <v>#DIV/0!</v>
      </c>
      <c r="AE2" s="173" t="e">
        <f>AVERAGE(AE15:AE25)</f>
        <v>#DIV/0!</v>
      </c>
      <c r="AF2" s="173"/>
      <c r="AG2" s="173" t="e">
        <f>AVERAGE(AG15:AG25)</f>
        <v>#DIV/0!</v>
      </c>
      <c r="AH2" s="173" t="s">
        <v>5</v>
      </c>
      <c r="AI2" s="148">
        <f t="shared" si="0"/>
        <v>0</v>
      </c>
      <c r="AJ2" s="148">
        <f>COUNTIF(AJ15:AJ25,"Comunicación y relaciones")</f>
        <v>0</v>
      </c>
      <c r="AK2" s="148">
        <f>COUNTIF(AK15:AK25,"Comunicación y relaciones")</f>
        <v>0</v>
      </c>
      <c r="AL2" s="148">
        <f>COUNTIF(AL15:AL25,"Comunicación y relaciones")</f>
        <v>0</v>
      </c>
      <c r="AM2" s="173" t="e">
        <f>AVERAGE(AM15:AM25)</f>
        <v>#DIV/0!</v>
      </c>
      <c r="AN2" s="173" t="e">
        <f>AVERAGE(AN15:AN25)</f>
        <v>#DIV/0!</v>
      </c>
      <c r="AO2" s="173" t="e">
        <f>AVERAGE(AO15:AO25)</f>
        <v>#DIV/0!</v>
      </c>
      <c r="AP2" s="173"/>
      <c r="AQ2" s="173" t="e">
        <f>AVERAGE(AQ15:AQ25)</f>
        <v>#DIV/0!</v>
      </c>
      <c r="AR2" s="173"/>
      <c r="AS2" s="173"/>
      <c r="AT2" s="173" t="e">
        <f>AVERAGE(AT15:AT25)</f>
        <v>#DIV/0!</v>
      </c>
      <c r="AU2" s="150">
        <f>COUNTIF(AU15:AU25,"SATISFACTORIO")</f>
        <v>0</v>
      </c>
      <c r="AV2" s="176"/>
      <c r="AY2" s="150"/>
      <c r="AZ2" s="150"/>
    </row>
    <row r="3" spans="1:53" s="135" customFormat="1" ht="16.5" hidden="1">
      <c r="A3" s="148"/>
      <c r="B3" s="149"/>
      <c r="C3" s="149"/>
      <c r="D3" s="150"/>
      <c r="E3" s="151"/>
      <c r="F3" s="152"/>
      <c r="G3" s="152"/>
      <c r="H3" s="148"/>
      <c r="J3" s="150">
        <f>COUNTIF($J$15:$J$25,"Rector")</f>
        <v>0</v>
      </c>
      <c r="K3" s="152" t="s">
        <v>118</v>
      </c>
      <c r="L3" s="172"/>
      <c r="M3" s="172"/>
      <c r="N3" s="172" t="s">
        <v>7</v>
      </c>
      <c r="O3" s="173" t="b">
        <f>IF(O1&gt;1,STDEV(O15:O25))</f>
        <v>0</v>
      </c>
      <c r="P3" s="173" t="b">
        <f>IF(P1&gt;1,STDEV(P15:P25))</f>
        <v>0</v>
      </c>
      <c r="Q3" s="173"/>
      <c r="R3" s="173" t="b">
        <f>IF(R1&gt;1,STDEV(R15:R25))</f>
        <v>0</v>
      </c>
      <c r="S3" s="173"/>
      <c r="T3" s="173" t="b">
        <f>IF(T1&gt;1,STDEV(T15:T25))</f>
        <v>0</v>
      </c>
      <c r="U3" s="173" t="b">
        <f>IF(U1&gt;1,STDEV(U15:U25))</f>
        <v>0</v>
      </c>
      <c r="V3" s="173"/>
      <c r="W3" s="173" t="b">
        <f>IF(W1&gt;1,STDEV(W15:W25))</f>
        <v>0</v>
      </c>
      <c r="X3" s="173"/>
      <c r="Y3" s="173" t="b">
        <f>IF(Y1&gt;1,STDEV(Y15:Y25))</f>
        <v>0</v>
      </c>
      <c r="Z3" s="173" t="b">
        <f>IF(Z1&gt;1,STDEV(Z15:Z25))</f>
        <v>0</v>
      </c>
      <c r="AA3" s="173"/>
      <c r="AB3" s="173" t="b">
        <f>IF(AB1&gt;1,STDEV(AB15:AB25))</f>
        <v>0</v>
      </c>
      <c r="AC3" s="173"/>
      <c r="AD3" s="173" t="b">
        <f>IF(AD1&gt;1,STDEV(AD15:AD25))</f>
        <v>0</v>
      </c>
      <c r="AE3" s="173" t="b">
        <f>IF(AE1&gt;1,STDEV(AE15:AE25))</f>
        <v>0</v>
      </c>
      <c r="AF3" s="173"/>
      <c r="AG3" s="173" t="b">
        <f>IF(AG1&gt;1,STDEV(AG15:AG25))</f>
        <v>0</v>
      </c>
      <c r="AH3" s="173" t="s">
        <v>8</v>
      </c>
      <c r="AI3" s="148">
        <f t="shared" si="0"/>
        <v>0</v>
      </c>
      <c r="AJ3" s="148">
        <f>COUNTIF(AJ15:AJ25,"Trabajo en equipo")</f>
        <v>0</v>
      </c>
      <c r="AK3" s="148">
        <f>COUNTIF(AK15:AK25,"Trabajo en equipo")</f>
        <v>0</v>
      </c>
      <c r="AL3" s="148">
        <f>COUNTIF(AL15:AL25,"Trabajo en equipo")</f>
        <v>0</v>
      </c>
      <c r="AM3" s="173" t="b">
        <f>IF(AM1&gt;1,STDEV(AM15:AM25))</f>
        <v>0</v>
      </c>
      <c r="AN3" s="173" t="b">
        <f>IF(AN1&gt;1,STDEV(AN15:AN25))</f>
        <v>0</v>
      </c>
      <c r="AO3" s="173" t="b">
        <f>IF(AO1&gt;1,STDEV(AO15:AO25))</f>
        <v>0</v>
      </c>
      <c r="AP3" s="173"/>
      <c r="AQ3" s="173" t="b">
        <f>IF(AQ1&gt;1,STDEV(AQ15:AQ25))</f>
        <v>0</v>
      </c>
      <c r="AR3" s="173"/>
      <c r="AS3" s="173"/>
      <c r="AT3" s="173" t="b">
        <f>IF(AT1&gt;1,STDEV(AT15:AT25))</f>
        <v>0</v>
      </c>
      <c r="AU3" s="150">
        <f>COUNTIF(AU15:AU25,"SOBRESALIENTE")</f>
        <v>0</v>
      </c>
      <c r="AV3" s="176"/>
      <c r="AY3" s="150"/>
      <c r="AZ3" s="150"/>
    </row>
    <row r="4" spans="1:53" s="135" customFormat="1" ht="16.5" hidden="1">
      <c r="A4" s="148"/>
      <c r="B4" s="149"/>
      <c r="C4" s="149"/>
      <c r="D4" s="150"/>
      <c r="E4" s="151"/>
      <c r="F4" s="152"/>
      <c r="G4" s="152"/>
      <c r="H4" s="148"/>
      <c r="I4" s="172"/>
      <c r="J4" s="150"/>
      <c r="K4" s="172"/>
      <c r="L4" s="172"/>
      <c r="M4" s="172"/>
      <c r="N4" s="172" t="s">
        <v>10</v>
      </c>
      <c r="O4" s="173">
        <f>MIN(O15:O25)</f>
        <v>0</v>
      </c>
      <c r="P4" s="173">
        <f>MIN(P15:P25)</f>
        <v>0</v>
      </c>
      <c r="Q4" s="173"/>
      <c r="R4" s="173">
        <f>MIN(R15:R25)</f>
        <v>0</v>
      </c>
      <c r="S4" s="173"/>
      <c r="T4" s="173">
        <f>MIN(T15:T25)</f>
        <v>0</v>
      </c>
      <c r="U4" s="173">
        <f>MIN(U15:U25)</f>
        <v>0</v>
      </c>
      <c r="V4" s="173"/>
      <c r="W4" s="173">
        <f>MIN(W15:W25)</f>
        <v>0</v>
      </c>
      <c r="X4" s="173"/>
      <c r="Y4" s="173">
        <f>MIN(Y15:Y25)</f>
        <v>0</v>
      </c>
      <c r="Z4" s="173">
        <f>MIN(Z15:Z25)</f>
        <v>0</v>
      </c>
      <c r="AA4" s="173"/>
      <c r="AB4" s="173">
        <f>MIN(AB15:AB25)</f>
        <v>0</v>
      </c>
      <c r="AC4" s="173"/>
      <c r="AD4" s="173">
        <f>MIN(AD15:AD25)</f>
        <v>0</v>
      </c>
      <c r="AE4" s="173">
        <f>MIN(AE15:AE25)</f>
        <v>0</v>
      </c>
      <c r="AF4" s="173"/>
      <c r="AG4" s="173">
        <f>MIN(AG15:AG25)</f>
        <v>0</v>
      </c>
      <c r="AH4" s="173" t="s">
        <v>11</v>
      </c>
      <c r="AI4" s="148">
        <f t="shared" si="0"/>
        <v>0</v>
      </c>
      <c r="AJ4" s="148">
        <f>COUNTIF(AJ15:AJ25,"Negociación y mediación")</f>
        <v>0</v>
      </c>
      <c r="AK4" s="148">
        <f>COUNTIF(AK15:AK25,"Negociación y mediación")</f>
        <v>0</v>
      </c>
      <c r="AL4" s="148">
        <f>COUNTIF(AL15:AL25,"Negociación y mediación")</f>
        <v>0</v>
      </c>
      <c r="AM4" s="173">
        <f>MIN(AM15:AM25)</f>
        <v>0</v>
      </c>
      <c r="AN4" s="173">
        <f>MIN(AN15:AN25)</f>
        <v>0</v>
      </c>
      <c r="AO4" s="173">
        <f>MIN(AO15:AO25)</f>
        <v>0</v>
      </c>
      <c r="AP4" s="173"/>
      <c r="AQ4" s="173">
        <f>MIN(AQ15:AQ25)</f>
        <v>0</v>
      </c>
      <c r="AR4" s="173"/>
      <c r="AS4" s="173"/>
      <c r="AT4" s="173">
        <f>MIN(AT15:AT25)</f>
        <v>0</v>
      </c>
      <c r="AU4" s="150"/>
      <c r="AV4" s="176"/>
      <c r="AY4" s="150"/>
      <c r="AZ4" s="150"/>
    </row>
    <row r="5" spans="1:53" s="135" customFormat="1" ht="16.5" hidden="1">
      <c r="A5" s="148"/>
      <c r="B5" s="149"/>
      <c r="C5" s="149"/>
      <c r="D5" s="150"/>
      <c r="E5" s="151"/>
      <c r="F5" s="152"/>
      <c r="G5" s="152"/>
      <c r="H5" s="148"/>
      <c r="I5" s="172"/>
      <c r="J5" s="150"/>
      <c r="K5" s="172"/>
      <c r="L5" s="172"/>
      <c r="M5" s="172"/>
      <c r="N5" s="172" t="s">
        <v>13</v>
      </c>
      <c r="O5" s="173">
        <f>MAX(O15:O25)</f>
        <v>0</v>
      </c>
      <c r="P5" s="173">
        <f>MAX(P15:P25)</f>
        <v>0</v>
      </c>
      <c r="Q5" s="173"/>
      <c r="R5" s="173">
        <f>MAX(R15:R25)</f>
        <v>0</v>
      </c>
      <c r="S5" s="173"/>
      <c r="T5" s="173">
        <f>MAX(T15:T25)</f>
        <v>0</v>
      </c>
      <c r="U5" s="173">
        <f>MAX(U15:U25)</f>
        <v>0</v>
      </c>
      <c r="V5" s="173"/>
      <c r="W5" s="173">
        <f>MAX(W15:W25)</f>
        <v>0</v>
      </c>
      <c r="X5" s="173"/>
      <c r="Y5" s="173">
        <f>MAX(Y15:Y25)</f>
        <v>0</v>
      </c>
      <c r="Z5" s="173">
        <f>MAX(Z15:Z25)</f>
        <v>0</v>
      </c>
      <c r="AA5" s="173"/>
      <c r="AB5" s="173">
        <f>MAX(AB15:AB25)</f>
        <v>0</v>
      </c>
      <c r="AC5" s="173"/>
      <c r="AD5" s="173">
        <f>MAX(AD15:AD25)</f>
        <v>0</v>
      </c>
      <c r="AE5" s="173">
        <f>MAX(AE15:AE25)</f>
        <v>0</v>
      </c>
      <c r="AF5" s="173"/>
      <c r="AG5" s="173">
        <f>MAX(AG15:AG25)</f>
        <v>0</v>
      </c>
      <c r="AH5" s="173" t="s">
        <v>14</v>
      </c>
      <c r="AI5" s="148">
        <f t="shared" si="0"/>
        <v>0</v>
      </c>
      <c r="AJ5" s="148">
        <f>COUNTIF(AJ15:AJ25,"Compromiso social")</f>
        <v>0</v>
      </c>
      <c r="AK5" s="148">
        <f>COUNTIF(AK15:AK25,"Compromiso social")</f>
        <v>0</v>
      </c>
      <c r="AL5" s="148">
        <f>COUNTIF(AL15:AL25,"Compromiso social")</f>
        <v>0</v>
      </c>
      <c r="AM5" s="173">
        <f>MAX(AM15:AM25)</f>
        <v>0</v>
      </c>
      <c r="AN5" s="173">
        <f>MAX(AN15:AN25)</f>
        <v>0</v>
      </c>
      <c r="AO5" s="173">
        <f>MAX(AO15:AO25)</f>
        <v>0</v>
      </c>
      <c r="AP5" s="173"/>
      <c r="AQ5" s="173">
        <f>MAX(AQ15:AQ25)</f>
        <v>0</v>
      </c>
      <c r="AR5" s="173"/>
      <c r="AS5" s="173"/>
      <c r="AT5" s="173">
        <f>MAX(AT15:AT25)</f>
        <v>0</v>
      </c>
      <c r="AU5" s="150"/>
      <c r="AV5" s="176"/>
      <c r="AY5" s="150"/>
      <c r="AZ5" s="150"/>
    </row>
    <row r="6" spans="1:53" s="135" customFormat="1" ht="16.5" hidden="1">
      <c r="A6" s="148"/>
      <c r="B6" s="149"/>
      <c r="C6" s="149"/>
      <c r="D6" s="150"/>
      <c r="E6" s="151"/>
      <c r="F6" s="152"/>
      <c r="G6" s="152"/>
      <c r="H6" s="148"/>
      <c r="I6" s="172"/>
      <c r="J6" s="150"/>
      <c r="K6" s="172"/>
      <c r="L6" s="172"/>
      <c r="M6" s="172"/>
      <c r="N6" s="172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 t="s">
        <v>16</v>
      </c>
      <c r="AI6" s="148">
        <f t="shared" si="0"/>
        <v>0</v>
      </c>
      <c r="AJ6" s="148">
        <f>COUNTIF(AJ15:AJ25,"Iniciativa")</f>
        <v>0</v>
      </c>
      <c r="AK6" s="148">
        <f>COUNTIF(AK15:AK25,"Iniciativa")</f>
        <v>0</v>
      </c>
      <c r="AL6" s="148">
        <f>COUNTIF(AL15:AL25,"Iniciativa")</f>
        <v>0</v>
      </c>
      <c r="AM6" s="173"/>
      <c r="AN6" s="173"/>
      <c r="AO6" s="173"/>
      <c r="AP6" s="173"/>
      <c r="AQ6" s="173"/>
      <c r="AR6" s="173"/>
      <c r="AS6" s="173"/>
      <c r="AT6" s="173"/>
      <c r="AU6" s="150"/>
      <c r="AV6" s="176"/>
      <c r="AY6" s="150"/>
      <c r="AZ6" s="150"/>
    </row>
    <row r="7" spans="1:53" s="135" customFormat="1" ht="16.5" hidden="1">
      <c r="A7" s="148"/>
      <c r="B7" s="149"/>
      <c r="C7" s="149"/>
      <c r="D7" s="150"/>
      <c r="E7" s="151"/>
      <c r="F7" s="152"/>
      <c r="G7" s="152"/>
      <c r="H7" s="148"/>
      <c r="I7" s="172"/>
      <c r="J7" s="150"/>
      <c r="K7" s="172"/>
      <c r="L7" s="172"/>
      <c r="M7" s="172"/>
      <c r="N7" s="172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 t="s">
        <v>18</v>
      </c>
      <c r="AI7" s="148">
        <f t="shared" si="0"/>
        <v>0</v>
      </c>
      <c r="AJ7" s="148">
        <f>COUNTIF(AJ15:AJ25,"Orientación al logro")</f>
        <v>0</v>
      </c>
      <c r="AK7" s="148">
        <f>COUNTIF(AK15:AK25,"Orientación al logro")</f>
        <v>0</v>
      </c>
      <c r="AL7" s="148">
        <f>COUNTIF(AL15:AL25,"Orientación al logro")</f>
        <v>0</v>
      </c>
      <c r="AM7" s="173"/>
      <c r="AN7" s="173"/>
      <c r="AO7" s="173"/>
      <c r="AP7" s="173"/>
      <c r="AQ7" s="173"/>
      <c r="AR7" s="173"/>
      <c r="AS7" s="173"/>
      <c r="AT7" s="173"/>
      <c r="AU7" s="150"/>
      <c r="AV7" s="176"/>
      <c r="AY7" s="150"/>
      <c r="AZ7" s="150"/>
    </row>
    <row r="8" spans="1:53" s="135" customFormat="1" ht="16.5" hidden="1">
      <c r="A8" s="148"/>
      <c r="B8" s="149"/>
      <c r="C8" s="149"/>
      <c r="D8" s="150"/>
      <c r="E8" s="151"/>
      <c r="F8" s="152"/>
      <c r="G8" s="152"/>
      <c r="H8" s="148"/>
      <c r="I8" s="172"/>
      <c r="J8" s="150"/>
      <c r="K8" s="172"/>
      <c r="L8" s="172"/>
      <c r="M8" s="172"/>
      <c r="N8" s="172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50"/>
      <c r="AV8" s="176"/>
      <c r="AY8" s="150"/>
      <c r="AZ8" s="150"/>
    </row>
    <row r="9" spans="1:53" s="135" customFormat="1" ht="16.5" hidden="1">
      <c r="A9" s="148"/>
      <c r="B9" s="149"/>
      <c r="C9" s="149"/>
      <c r="D9" s="150"/>
      <c r="E9" s="151"/>
      <c r="F9" s="152"/>
      <c r="G9" s="152"/>
      <c r="H9" s="148"/>
      <c r="I9" s="172"/>
      <c r="J9" s="150"/>
      <c r="K9" s="172"/>
      <c r="L9" s="172"/>
      <c r="M9" s="172"/>
      <c r="N9" s="172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50"/>
      <c r="AV9" s="176"/>
      <c r="AY9" s="150"/>
      <c r="AZ9" s="150"/>
    </row>
    <row r="10" spans="1:53" s="135" customFormat="1" ht="16.5" hidden="1">
      <c r="A10" s="148"/>
      <c r="B10" s="149"/>
      <c r="C10" s="149"/>
      <c r="D10" s="150"/>
      <c r="E10" s="151"/>
      <c r="F10" s="152"/>
      <c r="G10" s="152"/>
      <c r="H10" s="148"/>
      <c r="I10" s="172"/>
      <c r="J10" s="150"/>
      <c r="K10" s="172"/>
      <c r="L10" s="172"/>
      <c r="M10" s="172"/>
      <c r="N10" s="172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50"/>
      <c r="AV10" s="176"/>
      <c r="AY10" s="150"/>
      <c r="AZ10" s="150"/>
    </row>
    <row r="11" spans="1:53" s="135" customFormat="1" ht="16.5" hidden="1">
      <c r="A11" s="148"/>
      <c r="B11" s="149"/>
      <c r="C11" s="149"/>
      <c r="D11" s="150"/>
      <c r="E11" s="151"/>
      <c r="F11" s="152"/>
      <c r="G11" s="152"/>
      <c r="H11" s="148"/>
      <c r="I11" s="172"/>
      <c r="J11" s="150"/>
      <c r="K11" s="172"/>
      <c r="L11" s="172"/>
      <c r="M11" s="172"/>
      <c r="N11" s="172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50"/>
      <c r="AV11" s="176"/>
      <c r="AY11" s="150"/>
      <c r="AZ11" s="150"/>
    </row>
    <row r="12" spans="1:53" s="135" customFormat="1" ht="16.5" hidden="1">
      <c r="A12" s="148"/>
      <c r="B12" s="149"/>
      <c r="C12" s="149"/>
      <c r="D12" s="150"/>
      <c r="E12" s="151"/>
      <c r="F12" s="152"/>
      <c r="G12" s="152"/>
      <c r="H12" s="148"/>
      <c r="I12" s="172"/>
      <c r="J12" s="150"/>
      <c r="K12" s="172"/>
      <c r="L12" s="172"/>
      <c r="M12" s="172"/>
      <c r="N12" s="172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50"/>
      <c r="AV12" s="176"/>
      <c r="AY12" s="150"/>
      <c r="AZ12" s="150"/>
    </row>
    <row r="13" spans="1:53" s="136" customFormat="1" ht="30.6" customHeight="1">
      <c r="A13" s="248" t="s">
        <v>24</v>
      </c>
      <c r="B13" s="248" t="s">
        <v>119</v>
      </c>
      <c r="C13" s="248" t="s">
        <v>26</v>
      </c>
      <c r="D13" s="248" t="s">
        <v>27</v>
      </c>
      <c r="E13" s="248"/>
      <c r="F13" s="248"/>
      <c r="G13" s="248"/>
      <c r="H13" s="248"/>
      <c r="I13" s="248"/>
      <c r="J13" s="248"/>
      <c r="K13" s="251" t="s">
        <v>120</v>
      </c>
      <c r="L13" s="252"/>
      <c r="M13" s="252"/>
      <c r="N13" s="249"/>
      <c r="O13" s="248" t="s">
        <v>121</v>
      </c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 t="s">
        <v>122</v>
      </c>
      <c r="AK13" s="248"/>
      <c r="AL13" s="248"/>
      <c r="AM13" s="251" t="s">
        <v>31</v>
      </c>
      <c r="AN13" s="252"/>
      <c r="AO13" s="252"/>
      <c r="AP13" s="253"/>
      <c r="AQ13" s="253"/>
      <c r="AR13" s="254"/>
      <c r="AS13" s="154"/>
      <c r="AT13" s="248" t="s">
        <v>32</v>
      </c>
      <c r="AU13" s="248"/>
      <c r="AV13" s="177"/>
      <c r="AW13" s="178" t="s">
        <v>33</v>
      </c>
      <c r="AX13" s="179" t="s">
        <v>34</v>
      </c>
      <c r="AY13" s="136" t="s">
        <v>34</v>
      </c>
      <c r="AZ13" s="136" t="s">
        <v>123</v>
      </c>
      <c r="BA13" s="179" t="s">
        <v>37</v>
      </c>
    </row>
    <row r="14" spans="1:53" s="136" customFormat="1" ht="30.6" customHeight="1">
      <c r="A14" s="248"/>
      <c r="B14" s="248"/>
      <c r="C14" s="248"/>
      <c r="D14" s="154" t="s">
        <v>38</v>
      </c>
      <c r="E14" s="154" t="s">
        <v>39</v>
      </c>
      <c r="F14" s="154" t="s">
        <v>40</v>
      </c>
      <c r="G14" s="154" t="s">
        <v>41</v>
      </c>
      <c r="H14" s="154" t="s">
        <v>42</v>
      </c>
      <c r="I14" s="154" t="s">
        <v>34</v>
      </c>
      <c r="J14" s="154" t="s">
        <v>124</v>
      </c>
      <c r="K14" s="154" t="s">
        <v>125</v>
      </c>
      <c r="L14" s="154" t="s">
        <v>45</v>
      </c>
      <c r="M14" s="154" t="s">
        <v>46</v>
      </c>
      <c r="N14" s="154" t="s">
        <v>47</v>
      </c>
      <c r="O14" s="154" t="s">
        <v>49</v>
      </c>
      <c r="P14" s="154" t="s">
        <v>126</v>
      </c>
      <c r="Q14" s="154" t="s">
        <v>127</v>
      </c>
      <c r="R14" s="154" t="s">
        <v>128</v>
      </c>
      <c r="S14" s="154" t="s">
        <v>125</v>
      </c>
      <c r="T14" s="154" t="s">
        <v>51</v>
      </c>
      <c r="U14" s="154" t="s">
        <v>129</v>
      </c>
      <c r="V14" s="154" t="s">
        <v>52</v>
      </c>
      <c r="W14" s="154" t="s">
        <v>53</v>
      </c>
      <c r="X14" s="154" t="s">
        <v>45</v>
      </c>
      <c r="Y14" s="154" t="s">
        <v>130</v>
      </c>
      <c r="Z14" s="154" t="s">
        <v>131</v>
      </c>
      <c r="AA14" s="154" t="s">
        <v>56</v>
      </c>
      <c r="AB14" s="154" t="s">
        <v>57</v>
      </c>
      <c r="AC14" s="154" t="s">
        <v>46</v>
      </c>
      <c r="AD14" s="154" t="s">
        <v>58</v>
      </c>
      <c r="AE14" s="154" t="s">
        <v>59</v>
      </c>
      <c r="AF14" s="154" t="s">
        <v>60</v>
      </c>
      <c r="AG14" s="154" t="s">
        <v>61</v>
      </c>
      <c r="AH14" s="154" t="s">
        <v>47</v>
      </c>
      <c r="AI14" s="154" t="s">
        <v>62</v>
      </c>
      <c r="AJ14" s="154" t="s">
        <v>63</v>
      </c>
      <c r="AK14" s="154" t="s">
        <v>64</v>
      </c>
      <c r="AL14" s="154" t="s">
        <v>65</v>
      </c>
      <c r="AM14" s="154" t="s">
        <v>66</v>
      </c>
      <c r="AN14" s="154" t="s">
        <v>67</v>
      </c>
      <c r="AO14" s="154" t="s">
        <v>68</v>
      </c>
      <c r="AP14" s="154" t="s">
        <v>69</v>
      </c>
      <c r="AQ14" s="154" t="s">
        <v>70</v>
      </c>
      <c r="AR14" s="154" t="s">
        <v>71</v>
      </c>
      <c r="AS14" s="154" t="s">
        <v>69</v>
      </c>
      <c r="AT14" s="154" t="s">
        <v>72</v>
      </c>
      <c r="AU14" s="154" t="s">
        <v>73</v>
      </c>
      <c r="AV14" s="177"/>
      <c r="AW14" s="180" t="s">
        <v>74</v>
      </c>
      <c r="AX14" s="181" t="s">
        <v>75</v>
      </c>
      <c r="AY14" s="182" t="s">
        <v>75</v>
      </c>
      <c r="AZ14" s="182" t="s">
        <v>116</v>
      </c>
      <c r="BA14" s="183" t="s">
        <v>77</v>
      </c>
    </row>
    <row r="15" spans="1:53" ht="15" customHeight="1">
      <c r="A15" s="155">
        <v>1</v>
      </c>
      <c r="B15" s="156" t="s">
        <v>78</v>
      </c>
      <c r="C15" s="157"/>
      <c r="D15" s="157"/>
      <c r="E15" s="158"/>
      <c r="F15" s="159"/>
      <c r="G15" s="159"/>
      <c r="H15" s="160"/>
      <c r="I15" s="174"/>
      <c r="J15" s="167"/>
      <c r="K15" s="167"/>
      <c r="L15" s="167"/>
      <c r="M15" s="167"/>
      <c r="N15" s="167"/>
      <c r="O15" s="167"/>
      <c r="P15" s="167"/>
      <c r="Q15" s="142">
        <f t="shared" ref="Q15:Q25" si="1">SUM(O15:P15)</f>
        <v>0</v>
      </c>
      <c r="R15" s="143" t="b">
        <f t="shared" ref="R15:R25" si="2">IF(Q15&gt;0,AVERAGE(O15:P15))</f>
        <v>0</v>
      </c>
      <c r="S15" s="143">
        <f>(R15*K15)/100</f>
        <v>0</v>
      </c>
      <c r="T15" s="167"/>
      <c r="U15" s="167"/>
      <c r="V15" s="142">
        <f t="shared" ref="V15:V25" si="3">SUM(T15:U15)</f>
        <v>0</v>
      </c>
      <c r="W15" s="143" t="b">
        <f t="shared" ref="W15:W25" si="4">IF(V15&gt;0,AVERAGE(T15:U15))</f>
        <v>0</v>
      </c>
      <c r="X15" s="143">
        <f>(W15*L15)/100</f>
        <v>0</v>
      </c>
      <c r="Y15" s="167"/>
      <c r="Z15" s="167"/>
      <c r="AA15" s="142">
        <f t="shared" ref="AA15:AA25" si="5">SUM(Y15:Z15)</f>
        <v>0</v>
      </c>
      <c r="AB15" s="143" t="b">
        <f t="shared" ref="AB15:AB25" si="6">IF(AA15&gt;0,AVERAGE(Y15:Z15))</f>
        <v>0</v>
      </c>
      <c r="AC15" s="143">
        <f t="shared" ref="AC15:AC25" si="7">(AB15*M15)/100</f>
        <v>0</v>
      </c>
      <c r="AD15" s="167"/>
      <c r="AE15" s="167"/>
      <c r="AF15" s="142">
        <f t="shared" ref="AF15:AF25" si="8">SUM(AD15:AE15)</f>
        <v>0</v>
      </c>
      <c r="AG15" s="143" t="b">
        <f t="shared" ref="AG15:AG25" si="9">IF(AF15&gt;0,AVERAGE(AD15:AE15))</f>
        <v>0</v>
      </c>
      <c r="AH15" s="143">
        <f t="shared" ref="AH15:AH25" si="10">(AG15*N15)/100</f>
        <v>0</v>
      </c>
      <c r="AI15" s="143">
        <f>S15+AC15+AH15+X15</f>
        <v>0</v>
      </c>
      <c r="AJ15" s="167"/>
      <c r="AK15" s="167"/>
      <c r="AL15" s="167"/>
      <c r="AM15" s="167"/>
      <c r="AN15" s="167"/>
      <c r="AO15" s="167"/>
      <c r="AP15" s="142">
        <f t="shared" ref="AP15:AP25" si="11">SUM(AM15:AO15)</f>
        <v>0</v>
      </c>
      <c r="AQ15" s="143" t="b">
        <f t="shared" ref="AQ15:AQ25" si="12">IF(AP15&gt;0,AVERAGE(AM15:AO15))</f>
        <v>0</v>
      </c>
      <c r="AR15" s="143">
        <f t="shared" ref="AR15:AR25" si="13">AQ15*0.3</f>
        <v>0</v>
      </c>
      <c r="AS15" s="143">
        <f>Q15+V15+AA15+AF15+AP15</f>
        <v>0</v>
      </c>
      <c r="AT15" s="143" t="b">
        <f t="shared" ref="AT15:AT25" si="14">IF(AS15&gt;0,(AI15+AR15))</f>
        <v>0</v>
      </c>
      <c r="AU15" s="145" t="b">
        <f t="shared" ref="AU15:AU25" si="15">IF(AT15=FALSE,FALSE,IF(AT15&lt;60,"NO SATISFACTORIO",IF(AT15&gt;=90,"SOBRESALIENTE","SATISFACTORIO")))</f>
        <v>0</v>
      </c>
      <c r="AW15" s="141" t="s">
        <v>87</v>
      </c>
      <c r="AX15" s="141" t="s">
        <v>82</v>
      </c>
      <c r="AY15" s="184" t="s">
        <v>82</v>
      </c>
      <c r="AZ15" s="184" t="s">
        <v>132</v>
      </c>
      <c r="BA15" s="139" t="s">
        <v>88</v>
      </c>
    </row>
    <row r="16" spans="1:53" ht="15" customHeight="1">
      <c r="A16" s="155">
        <v>2</v>
      </c>
      <c r="B16" s="156" t="s">
        <v>78</v>
      </c>
      <c r="C16" s="157"/>
      <c r="D16" s="157"/>
      <c r="E16" s="158"/>
      <c r="F16" s="159"/>
      <c r="G16" s="161"/>
      <c r="H16" s="160"/>
      <c r="I16" s="167"/>
      <c r="J16" s="167"/>
      <c r="K16" s="167"/>
      <c r="L16" s="167"/>
      <c r="M16" s="167"/>
      <c r="N16" s="167"/>
      <c r="O16" s="167"/>
      <c r="P16" s="167"/>
      <c r="Q16" s="142">
        <f t="shared" si="1"/>
        <v>0</v>
      </c>
      <c r="R16" s="143" t="b">
        <f t="shared" si="2"/>
        <v>0</v>
      </c>
      <c r="S16" s="143">
        <f>(R16*K16)/100</f>
        <v>0</v>
      </c>
      <c r="T16" s="167"/>
      <c r="U16" s="167"/>
      <c r="V16" s="142">
        <f t="shared" si="3"/>
        <v>0</v>
      </c>
      <c r="W16" s="143" t="b">
        <f t="shared" si="4"/>
        <v>0</v>
      </c>
      <c r="X16" s="143">
        <f>(W16*L16)/100</f>
        <v>0</v>
      </c>
      <c r="Y16" s="167"/>
      <c r="Z16" s="167"/>
      <c r="AA16" s="142">
        <f t="shared" si="5"/>
        <v>0</v>
      </c>
      <c r="AB16" s="143" t="b">
        <f t="shared" si="6"/>
        <v>0</v>
      </c>
      <c r="AC16" s="143">
        <f t="shared" si="7"/>
        <v>0</v>
      </c>
      <c r="AD16" s="167"/>
      <c r="AE16" s="167"/>
      <c r="AF16" s="142">
        <f t="shared" si="8"/>
        <v>0</v>
      </c>
      <c r="AG16" s="143" t="b">
        <f t="shared" si="9"/>
        <v>0</v>
      </c>
      <c r="AH16" s="143">
        <f t="shared" si="10"/>
        <v>0</v>
      </c>
      <c r="AI16" s="143">
        <f>S16+AC16+AH16+X16</f>
        <v>0</v>
      </c>
      <c r="AJ16" s="157"/>
      <c r="AK16" s="167"/>
      <c r="AL16" s="157"/>
      <c r="AM16" s="167"/>
      <c r="AN16" s="167"/>
      <c r="AO16" s="167"/>
      <c r="AP16" s="142">
        <f t="shared" si="11"/>
        <v>0</v>
      </c>
      <c r="AQ16" s="143" t="b">
        <f t="shared" si="12"/>
        <v>0</v>
      </c>
      <c r="AR16" s="143">
        <f t="shared" si="13"/>
        <v>0</v>
      </c>
      <c r="AS16" s="143">
        <f t="shared" ref="AS16:AS25" si="16">Q16+V16+AA16+AF16+AP16</f>
        <v>0</v>
      </c>
      <c r="AT16" s="143" t="b">
        <f t="shared" si="14"/>
        <v>0</v>
      </c>
      <c r="AU16" s="145" t="b">
        <f t="shared" si="15"/>
        <v>0</v>
      </c>
      <c r="AW16" s="141"/>
      <c r="AX16" s="141"/>
      <c r="AY16" s="184"/>
      <c r="AZ16" s="184" t="s">
        <v>118</v>
      </c>
      <c r="BA16" s="139" t="s">
        <v>84</v>
      </c>
    </row>
    <row r="17" spans="1:53" ht="15" customHeight="1">
      <c r="A17" s="155">
        <v>3</v>
      </c>
      <c r="B17" s="156" t="s">
        <v>78</v>
      </c>
      <c r="C17" s="162"/>
      <c r="D17" s="157"/>
      <c r="E17" s="163"/>
      <c r="F17" s="164"/>
      <c r="G17" s="165"/>
      <c r="H17" s="166"/>
      <c r="I17" s="162"/>
      <c r="J17" s="162"/>
      <c r="K17" s="163"/>
      <c r="L17" s="163"/>
      <c r="M17" s="163"/>
      <c r="N17" s="163"/>
      <c r="O17" s="163"/>
      <c r="P17" s="163"/>
      <c r="Q17" s="142">
        <f t="shared" si="1"/>
        <v>0</v>
      </c>
      <c r="R17" s="143" t="b">
        <f t="shared" si="2"/>
        <v>0</v>
      </c>
      <c r="S17" s="143">
        <f t="shared" ref="S17:S25" si="17">(R17*K17)/100</f>
        <v>0</v>
      </c>
      <c r="T17" s="163"/>
      <c r="U17" s="163"/>
      <c r="V17" s="142">
        <f t="shared" si="3"/>
        <v>0</v>
      </c>
      <c r="W17" s="143" t="b">
        <f t="shared" si="4"/>
        <v>0</v>
      </c>
      <c r="X17" s="143">
        <f t="shared" ref="X17:X25" si="18">(W17*L17)/100</f>
        <v>0</v>
      </c>
      <c r="Y17" s="163"/>
      <c r="Z17" s="163"/>
      <c r="AA17" s="142">
        <f t="shared" si="5"/>
        <v>0</v>
      </c>
      <c r="AB17" s="143" t="b">
        <f t="shared" si="6"/>
        <v>0</v>
      </c>
      <c r="AC17" s="143">
        <f t="shared" si="7"/>
        <v>0</v>
      </c>
      <c r="AD17" s="163"/>
      <c r="AE17" s="163"/>
      <c r="AF17" s="142">
        <f t="shared" si="8"/>
        <v>0</v>
      </c>
      <c r="AG17" s="143" t="b">
        <f t="shared" si="9"/>
        <v>0</v>
      </c>
      <c r="AH17" s="143">
        <f t="shared" si="10"/>
        <v>0</v>
      </c>
      <c r="AI17" s="143">
        <f t="shared" ref="AI17:AI25" si="19">S17+AC17+AH17+X17</f>
        <v>0</v>
      </c>
      <c r="AJ17" s="163"/>
      <c r="AK17" s="163"/>
      <c r="AL17" s="163"/>
      <c r="AM17" s="163"/>
      <c r="AN17" s="163"/>
      <c r="AO17" s="163"/>
      <c r="AP17" s="142">
        <f t="shared" si="11"/>
        <v>0</v>
      </c>
      <c r="AQ17" s="143" t="b">
        <f t="shared" si="12"/>
        <v>0</v>
      </c>
      <c r="AR17" s="143">
        <f t="shared" si="13"/>
        <v>0</v>
      </c>
      <c r="AS17" s="143">
        <f t="shared" si="16"/>
        <v>0</v>
      </c>
      <c r="AT17" s="143" t="b">
        <f t="shared" si="14"/>
        <v>0</v>
      </c>
      <c r="AU17" s="145" t="b">
        <f t="shared" si="15"/>
        <v>0</v>
      </c>
      <c r="AW17" s="141"/>
      <c r="AX17" s="141"/>
      <c r="BA17" s="139" t="s">
        <v>96</v>
      </c>
    </row>
    <row r="18" spans="1:53" ht="15" customHeight="1">
      <c r="A18" s="155">
        <v>4</v>
      </c>
      <c r="B18" s="156" t="s">
        <v>78</v>
      </c>
      <c r="C18" s="157"/>
      <c r="D18" s="157"/>
      <c r="E18" s="167"/>
      <c r="F18" s="164"/>
      <c r="G18" s="161"/>
      <c r="H18" s="160"/>
      <c r="I18" s="157"/>
      <c r="J18" s="167"/>
      <c r="K18" s="167"/>
      <c r="L18" s="167"/>
      <c r="M18" s="167"/>
      <c r="N18" s="167"/>
      <c r="O18" s="167"/>
      <c r="P18" s="167"/>
      <c r="Q18" s="142">
        <f t="shared" si="1"/>
        <v>0</v>
      </c>
      <c r="R18" s="143" t="b">
        <f t="shared" si="2"/>
        <v>0</v>
      </c>
      <c r="S18" s="143">
        <f t="shared" si="17"/>
        <v>0</v>
      </c>
      <c r="T18" s="167"/>
      <c r="U18" s="167"/>
      <c r="V18" s="142">
        <f t="shared" si="3"/>
        <v>0</v>
      </c>
      <c r="W18" s="143" t="b">
        <f t="shared" si="4"/>
        <v>0</v>
      </c>
      <c r="X18" s="143">
        <f t="shared" si="18"/>
        <v>0</v>
      </c>
      <c r="Y18" s="167"/>
      <c r="Z18" s="167"/>
      <c r="AA18" s="142">
        <f t="shared" si="5"/>
        <v>0</v>
      </c>
      <c r="AB18" s="143" t="b">
        <f t="shared" si="6"/>
        <v>0</v>
      </c>
      <c r="AC18" s="143">
        <f t="shared" si="7"/>
        <v>0</v>
      </c>
      <c r="AD18" s="167"/>
      <c r="AE18" s="167"/>
      <c r="AF18" s="142">
        <f t="shared" si="8"/>
        <v>0</v>
      </c>
      <c r="AG18" s="143" t="b">
        <f t="shared" si="9"/>
        <v>0</v>
      </c>
      <c r="AH18" s="143">
        <f t="shared" si="10"/>
        <v>0</v>
      </c>
      <c r="AI18" s="143">
        <f t="shared" si="19"/>
        <v>0</v>
      </c>
      <c r="AJ18" s="167"/>
      <c r="AK18" s="167"/>
      <c r="AL18" s="167"/>
      <c r="AM18" s="167"/>
      <c r="AN18" s="167"/>
      <c r="AO18" s="167"/>
      <c r="AP18" s="142">
        <f t="shared" si="11"/>
        <v>0</v>
      </c>
      <c r="AQ18" s="143" t="b">
        <f t="shared" si="12"/>
        <v>0</v>
      </c>
      <c r="AR18" s="143">
        <f t="shared" si="13"/>
        <v>0</v>
      </c>
      <c r="AS18" s="143">
        <f t="shared" si="16"/>
        <v>0</v>
      </c>
      <c r="AT18" s="143" t="b">
        <f t="shared" si="14"/>
        <v>0</v>
      </c>
      <c r="AU18" s="145" t="b">
        <f t="shared" si="15"/>
        <v>0</v>
      </c>
      <c r="AW18" s="141"/>
      <c r="AX18" s="141"/>
      <c r="BA18" s="139" t="s">
        <v>85</v>
      </c>
    </row>
    <row r="19" spans="1:53" ht="15" customHeight="1">
      <c r="A19" s="155">
        <v>5</v>
      </c>
      <c r="B19" s="156"/>
      <c r="C19" s="157"/>
      <c r="D19" s="157"/>
      <c r="E19" s="167"/>
      <c r="F19" s="164"/>
      <c r="G19" s="161"/>
      <c r="H19" s="160"/>
      <c r="I19" s="157"/>
      <c r="J19" s="157"/>
      <c r="K19" s="167"/>
      <c r="L19" s="167"/>
      <c r="M19" s="167"/>
      <c r="N19" s="167"/>
      <c r="O19" s="167"/>
      <c r="P19" s="167"/>
      <c r="Q19" s="142">
        <f t="shared" si="1"/>
        <v>0</v>
      </c>
      <c r="R19" s="143" t="b">
        <f t="shared" si="2"/>
        <v>0</v>
      </c>
      <c r="S19" s="143">
        <f t="shared" si="17"/>
        <v>0</v>
      </c>
      <c r="T19" s="167"/>
      <c r="U19" s="167"/>
      <c r="V19" s="142">
        <f t="shared" si="3"/>
        <v>0</v>
      </c>
      <c r="W19" s="143" t="b">
        <f t="shared" si="4"/>
        <v>0</v>
      </c>
      <c r="X19" s="143">
        <f t="shared" si="18"/>
        <v>0</v>
      </c>
      <c r="Y19" s="167"/>
      <c r="Z19" s="167"/>
      <c r="AA19" s="142">
        <f t="shared" si="5"/>
        <v>0</v>
      </c>
      <c r="AB19" s="143" t="b">
        <f t="shared" si="6"/>
        <v>0</v>
      </c>
      <c r="AC19" s="143">
        <f t="shared" si="7"/>
        <v>0</v>
      </c>
      <c r="AD19" s="167"/>
      <c r="AE19" s="167"/>
      <c r="AF19" s="142">
        <f t="shared" si="8"/>
        <v>0</v>
      </c>
      <c r="AG19" s="143" t="b">
        <f t="shared" si="9"/>
        <v>0</v>
      </c>
      <c r="AH19" s="143">
        <f t="shared" si="10"/>
        <v>0</v>
      </c>
      <c r="AI19" s="143">
        <f t="shared" si="19"/>
        <v>0</v>
      </c>
      <c r="AJ19" s="167"/>
      <c r="AK19" s="167"/>
      <c r="AL19" s="167"/>
      <c r="AM19" s="167"/>
      <c r="AN19" s="167"/>
      <c r="AO19" s="167"/>
      <c r="AP19" s="142">
        <f t="shared" si="11"/>
        <v>0</v>
      </c>
      <c r="AQ19" s="143" t="b">
        <f t="shared" si="12"/>
        <v>0</v>
      </c>
      <c r="AR19" s="143">
        <f t="shared" si="13"/>
        <v>0</v>
      </c>
      <c r="AS19" s="143">
        <f t="shared" si="16"/>
        <v>0</v>
      </c>
      <c r="AT19" s="143" t="b">
        <f t="shared" si="14"/>
        <v>0</v>
      </c>
      <c r="AU19" s="145" t="b">
        <f t="shared" si="15"/>
        <v>0</v>
      </c>
      <c r="AW19" s="141"/>
      <c r="AX19" s="141"/>
      <c r="BA19" s="139" t="s">
        <v>86</v>
      </c>
    </row>
    <row r="20" spans="1:53" ht="15" customHeight="1">
      <c r="A20" s="155">
        <v>6</v>
      </c>
      <c r="B20" s="156"/>
      <c r="C20" s="157"/>
      <c r="D20" s="157"/>
      <c r="E20" s="167"/>
      <c r="F20" s="161"/>
      <c r="G20" s="161"/>
      <c r="H20" s="160"/>
      <c r="I20" s="157"/>
      <c r="J20" s="157"/>
      <c r="K20" s="167"/>
      <c r="L20" s="167"/>
      <c r="M20" s="167"/>
      <c r="N20" s="167"/>
      <c r="O20" s="167"/>
      <c r="P20" s="167"/>
      <c r="Q20" s="142">
        <f t="shared" si="1"/>
        <v>0</v>
      </c>
      <c r="R20" s="143" t="b">
        <f t="shared" si="2"/>
        <v>0</v>
      </c>
      <c r="S20" s="143">
        <f t="shared" si="17"/>
        <v>0</v>
      </c>
      <c r="T20" s="167"/>
      <c r="U20" s="167"/>
      <c r="V20" s="142">
        <f t="shared" si="3"/>
        <v>0</v>
      </c>
      <c r="W20" s="143" t="b">
        <f t="shared" si="4"/>
        <v>0</v>
      </c>
      <c r="X20" s="143">
        <f t="shared" si="18"/>
        <v>0</v>
      </c>
      <c r="Y20" s="167"/>
      <c r="Z20" s="167"/>
      <c r="AA20" s="142">
        <f t="shared" si="5"/>
        <v>0</v>
      </c>
      <c r="AB20" s="143" t="b">
        <f t="shared" si="6"/>
        <v>0</v>
      </c>
      <c r="AC20" s="143">
        <f t="shared" si="7"/>
        <v>0</v>
      </c>
      <c r="AD20" s="167"/>
      <c r="AE20" s="167"/>
      <c r="AF20" s="142">
        <f t="shared" si="8"/>
        <v>0</v>
      </c>
      <c r="AG20" s="143" t="b">
        <f t="shared" si="9"/>
        <v>0</v>
      </c>
      <c r="AH20" s="143">
        <f t="shared" si="10"/>
        <v>0</v>
      </c>
      <c r="AI20" s="143">
        <f t="shared" si="19"/>
        <v>0</v>
      </c>
      <c r="AJ20" s="167"/>
      <c r="AK20" s="167"/>
      <c r="AL20" s="167"/>
      <c r="AM20" s="167"/>
      <c r="AN20" s="167"/>
      <c r="AO20" s="167"/>
      <c r="AP20" s="142">
        <f t="shared" si="11"/>
        <v>0</v>
      </c>
      <c r="AQ20" s="143" t="b">
        <f t="shared" si="12"/>
        <v>0</v>
      </c>
      <c r="AR20" s="143">
        <f t="shared" si="13"/>
        <v>0</v>
      </c>
      <c r="AS20" s="143">
        <f t="shared" si="16"/>
        <v>0</v>
      </c>
      <c r="AT20" s="143" t="b">
        <f t="shared" si="14"/>
        <v>0</v>
      </c>
      <c r="AU20" s="145" t="b">
        <f t="shared" si="15"/>
        <v>0</v>
      </c>
      <c r="AW20" s="141"/>
      <c r="AX20" s="141"/>
      <c r="BA20" s="139" t="s">
        <v>103</v>
      </c>
    </row>
    <row r="21" spans="1:53" ht="15" customHeight="1">
      <c r="A21" s="155">
        <v>7</v>
      </c>
      <c r="B21" s="156"/>
      <c r="C21" s="157"/>
      <c r="D21" s="157"/>
      <c r="E21" s="167"/>
      <c r="F21" s="164"/>
      <c r="G21" s="161"/>
      <c r="H21" s="160"/>
      <c r="I21" s="157"/>
      <c r="J21" s="157"/>
      <c r="K21" s="167"/>
      <c r="L21" s="167"/>
      <c r="M21" s="167"/>
      <c r="N21" s="167"/>
      <c r="O21" s="167"/>
      <c r="P21" s="167"/>
      <c r="Q21" s="142">
        <f t="shared" si="1"/>
        <v>0</v>
      </c>
      <c r="R21" s="143" t="b">
        <f t="shared" si="2"/>
        <v>0</v>
      </c>
      <c r="S21" s="143">
        <f t="shared" si="17"/>
        <v>0</v>
      </c>
      <c r="T21" s="167"/>
      <c r="U21" s="167"/>
      <c r="V21" s="142">
        <f t="shared" si="3"/>
        <v>0</v>
      </c>
      <c r="W21" s="143" t="b">
        <f t="shared" si="4"/>
        <v>0</v>
      </c>
      <c r="X21" s="143">
        <f t="shared" si="18"/>
        <v>0</v>
      </c>
      <c r="Y21" s="167"/>
      <c r="Z21" s="167"/>
      <c r="AA21" s="142">
        <f t="shared" si="5"/>
        <v>0</v>
      </c>
      <c r="AB21" s="143" t="b">
        <f t="shared" si="6"/>
        <v>0</v>
      </c>
      <c r="AC21" s="143">
        <f t="shared" si="7"/>
        <v>0</v>
      </c>
      <c r="AD21" s="167"/>
      <c r="AE21" s="167"/>
      <c r="AF21" s="142">
        <f t="shared" si="8"/>
        <v>0</v>
      </c>
      <c r="AG21" s="143" t="b">
        <f t="shared" si="9"/>
        <v>0</v>
      </c>
      <c r="AH21" s="143">
        <f t="shared" si="10"/>
        <v>0</v>
      </c>
      <c r="AI21" s="143">
        <f t="shared" si="19"/>
        <v>0</v>
      </c>
      <c r="AJ21" s="167"/>
      <c r="AK21" s="167"/>
      <c r="AL21" s="167"/>
      <c r="AM21" s="167"/>
      <c r="AN21" s="167"/>
      <c r="AO21" s="167"/>
      <c r="AP21" s="142">
        <f t="shared" si="11"/>
        <v>0</v>
      </c>
      <c r="AQ21" s="143" t="b">
        <f t="shared" si="12"/>
        <v>0</v>
      </c>
      <c r="AR21" s="143">
        <f t="shared" si="13"/>
        <v>0</v>
      </c>
      <c r="AS21" s="143">
        <f t="shared" si="16"/>
        <v>0</v>
      </c>
      <c r="AT21" s="143" t="b">
        <f t="shared" si="14"/>
        <v>0</v>
      </c>
      <c r="AU21" s="145" t="b">
        <f t="shared" si="15"/>
        <v>0</v>
      </c>
      <c r="AW21" s="141"/>
      <c r="AX21" s="141"/>
    </row>
    <row r="22" spans="1:53" ht="15" customHeight="1">
      <c r="A22" s="155">
        <v>8</v>
      </c>
      <c r="B22" s="156"/>
      <c r="C22" s="157"/>
      <c r="D22" s="157"/>
      <c r="E22" s="167"/>
      <c r="F22" s="168"/>
      <c r="G22" s="161"/>
      <c r="H22" s="160"/>
      <c r="I22" s="157"/>
      <c r="J22" s="157"/>
      <c r="K22" s="167"/>
      <c r="L22" s="167"/>
      <c r="M22" s="167"/>
      <c r="N22" s="167"/>
      <c r="O22" s="167"/>
      <c r="P22" s="167"/>
      <c r="Q22" s="142">
        <f t="shared" si="1"/>
        <v>0</v>
      </c>
      <c r="R22" s="143" t="b">
        <f t="shared" si="2"/>
        <v>0</v>
      </c>
      <c r="S22" s="143">
        <f t="shared" si="17"/>
        <v>0</v>
      </c>
      <c r="T22" s="167"/>
      <c r="U22" s="167"/>
      <c r="V22" s="142">
        <f t="shared" si="3"/>
        <v>0</v>
      </c>
      <c r="W22" s="143" t="b">
        <f t="shared" si="4"/>
        <v>0</v>
      </c>
      <c r="X22" s="143">
        <f t="shared" si="18"/>
        <v>0</v>
      </c>
      <c r="Y22" s="167"/>
      <c r="Z22" s="167"/>
      <c r="AA22" s="142">
        <f t="shared" si="5"/>
        <v>0</v>
      </c>
      <c r="AB22" s="143" t="b">
        <f t="shared" si="6"/>
        <v>0</v>
      </c>
      <c r="AC22" s="143">
        <f t="shared" si="7"/>
        <v>0</v>
      </c>
      <c r="AD22" s="167"/>
      <c r="AE22" s="167"/>
      <c r="AF22" s="142">
        <f t="shared" si="8"/>
        <v>0</v>
      </c>
      <c r="AG22" s="143" t="b">
        <f t="shared" si="9"/>
        <v>0</v>
      </c>
      <c r="AH22" s="143">
        <f t="shared" si="10"/>
        <v>0</v>
      </c>
      <c r="AI22" s="143">
        <f t="shared" si="19"/>
        <v>0</v>
      </c>
      <c r="AJ22" s="157"/>
      <c r="AK22" s="157"/>
      <c r="AL22" s="157"/>
      <c r="AM22" s="167"/>
      <c r="AN22" s="167"/>
      <c r="AO22" s="167"/>
      <c r="AP22" s="142">
        <f t="shared" si="11"/>
        <v>0</v>
      </c>
      <c r="AQ22" s="143" t="b">
        <f t="shared" si="12"/>
        <v>0</v>
      </c>
      <c r="AR22" s="143">
        <f t="shared" si="13"/>
        <v>0</v>
      </c>
      <c r="AS22" s="143">
        <f t="shared" si="16"/>
        <v>0</v>
      </c>
      <c r="AT22" s="143" t="b">
        <f t="shared" si="14"/>
        <v>0</v>
      </c>
      <c r="AU22" s="145" t="b">
        <f t="shared" si="15"/>
        <v>0</v>
      </c>
      <c r="AW22" s="141"/>
      <c r="AX22" s="141"/>
    </row>
    <row r="23" spans="1:53" ht="15" customHeight="1">
      <c r="A23" s="155">
        <v>9</v>
      </c>
      <c r="B23" s="156"/>
      <c r="C23" s="167"/>
      <c r="D23" s="157"/>
      <c r="E23" s="167"/>
      <c r="F23" s="168"/>
      <c r="G23" s="168"/>
      <c r="H23" s="160"/>
      <c r="I23" s="167"/>
      <c r="J23" s="167"/>
      <c r="K23" s="167"/>
      <c r="L23" s="167"/>
      <c r="M23" s="167"/>
      <c r="N23" s="167"/>
      <c r="O23" s="167"/>
      <c r="P23" s="167"/>
      <c r="Q23" s="142">
        <f t="shared" si="1"/>
        <v>0</v>
      </c>
      <c r="R23" s="143" t="b">
        <f t="shared" si="2"/>
        <v>0</v>
      </c>
      <c r="S23" s="143">
        <f t="shared" si="17"/>
        <v>0</v>
      </c>
      <c r="T23" s="167"/>
      <c r="U23" s="167"/>
      <c r="V23" s="142">
        <f t="shared" si="3"/>
        <v>0</v>
      </c>
      <c r="W23" s="143" t="b">
        <f t="shared" si="4"/>
        <v>0</v>
      </c>
      <c r="X23" s="143">
        <f t="shared" si="18"/>
        <v>0</v>
      </c>
      <c r="Y23" s="167"/>
      <c r="Z23" s="167"/>
      <c r="AA23" s="142">
        <f t="shared" si="5"/>
        <v>0</v>
      </c>
      <c r="AB23" s="143" t="b">
        <f t="shared" si="6"/>
        <v>0</v>
      </c>
      <c r="AC23" s="143">
        <f t="shared" si="7"/>
        <v>0</v>
      </c>
      <c r="AD23" s="167"/>
      <c r="AE23" s="167"/>
      <c r="AF23" s="142">
        <f t="shared" si="8"/>
        <v>0</v>
      </c>
      <c r="AG23" s="143" t="b">
        <f t="shared" si="9"/>
        <v>0</v>
      </c>
      <c r="AH23" s="143">
        <f t="shared" si="10"/>
        <v>0</v>
      </c>
      <c r="AI23" s="143">
        <f t="shared" si="19"/>
        <v>0</v>
      </c>
      <c r="AJ23" s="167"/>
      <c r="AK23" s="167"/>
      <c r="AL23" s="167"/>
      <c r="AM23" s="167"/>
      <c r="AN23" s="167"/>
      <c r="AO23" s="167"/>
      <c r="AP23" s="142">
        <f t="shared" si="11"/>
        <v>0</v>
      </c>
      <c r="AQ23" s="143" t="b">
        <f t="shared" si="12"/>
        <v>0</v>
      </c>
      <c r="AR23" s="143">
        <f t="shared" si="13"/>
        <v>0</v>
      </c>
      <c r="AS23" s="143">
        <f t="shared" si="16"/>
        <v>0</v>
      </c>
      <c r="AT23" s="143" t="b">
        <f t="shared" si="14"/>
        <v>0</v>
      </c>
      <c r="AU23" s="145" t="b">
        <f t="shared" si="15"/>
        <v>0</v>
      </c>
      <c r="AW23" s="141"/>
      <c r="AX23" s="141"/>
    </row>
    <row r="24" spans="1:53" ht="15" customHeight="1">
      <c r="A24" s="155">
        <v>10</v>
      </c>
      <c r="B24" s="156"/>
      <c r="C24" s="167"/>
      <c r="D24" s="157"/>
      <c r="E24" s="167"/>
      <c r="F24" s="164"/>
      <c r="G24" s="161"/>
      <c r="H24" s="160"/>
      <c r="I24" s="167"/>
      <c r="J24" s="167"/>
      <c r="K24" s="167"/>
      <c r="L24" s="167"/>
      <c r="M24" s="167"/>
      <c r="N24" s="167"/>
      <c r="O24" s="167"/>
      <c r="P24" s="167"/>
      <c r="Q24" s="142">
        <f t="shared" si="1"/>
        <v>0</v>
      </c>
      <c r="R24" s="143" t="b">
        <f t="shared" si="2"/>
        <v>0</v>
      </c>
      <c r="S24" s="143">
        <f t="shared" si="17"/>
        <v>0</v>
      </c>
      <c r="T24" s="167"/>
      <c r="U24" s="167"/>
      <c r="V24" s="142">
        <f t="shared" si="3"/>
        <v>0</v>
      </c>
      <c r="W24" s="143" t="b">
        <f t="shared" si="4"/>
        <v>0</v>
      </c>
      <c r="X24" s="143">
        <f t="shared" si="18"/>
        <v>0</v>
      </c>
      <c r="Y24" s="167"/>
      <c r="Z24" s="167"/>
      <c r="AA24" s="142">
        <f t="shared" si="5"/>
        <v>0</v>
      </c>
      <c r="AB24" s="143" t="b">
        <f t="shared" si="6"/>
        <v>0</v>
      </c>
      <c r="AC24" s="143">
        <f t="shared" si="7"/>
        <v>0</v>
      </c>
      <c r="AD24" s="167"/>
      <c r="AE24" s="167"/>
      <c r="AF24" s="142">
        <f t="shared" si="8"/>
        <v>0</v>
      </c>
      <c r="AG24" s="143" t="b">
        <f t="shared" si="9"/>
        <v>0</v>
      </c>
      <c r="AH24" s="143">
        <f t="shared" si="10"/>
        <v>0</v>
      </c>
      <c r="AI24" s="143">
        <f t="shared" si="19"/>
        <v>0</v>
      </c>
      <c r="AJ24" s="167"/>
      <c r="AK24" s="167"/>
      <c r="AL24" s="167"/>
      <c r="AM24" s="167"/>
      <c r="AN24" s="167"/>
      <c r="AO24" s="167"/>
      <c r="AP24" s="142">
        <f t="shared" si="11"/>
        <v>0</v>
      </c>
      <c r="AQ24" s="143" t="b">
        <f t="shared" si="12"/>
        <v>0</v>
      </c>
      <c r="AR24" s="143">
        <f t="shared" si="13"/>
        <v>0</v>
      </c>
      <c r="AS24" s="143">
        <f t="shared" si="16"/>
        <v>0</v>
      </c>
      <c r="AT24" s="143" t="b">
        <f t="shared" si="14"/>
        <v>0</v>
      </c>
      <c r="AU24" s="145" t="b">
        <f t="shared" si="15"/>
        <v>0</v>
      </c>
      <c r="AW24" s="141"/>
      <c r="AX24" s="141"/>
    </row>
    <row r="25" spans="1:53" ht="15" customHeight="1">
      <c r="A25" s="155">
        <v>11</v>
      </c>
      <c r="B25" s="156"/>
      <c r="C25" s="169"/>
      <c r="D25" s="157"/>
      <c r="E25" s="167"/>
      <c r="F25" s="170"/>
      <c r="G25" s="168"/>
      <c r="H25" s="160"/>
      <c r="I25" s="167"/>
      <c r="J25" s="167"/>
      <c r="K25" s="167"/>
      <c r="L25" s="167"/>
      <c r="M25" s="167"/>
      <c r="N25" s="167"/>
      <c r="O25" s="169"/>
      <c r="P25" s="167"/>
      <c r="Q25" s="142">
        <f t="shared" si="1"/>
        <v>0</v>
      </c>
      <c r="R25" s="143" t="b">
        <f t="shared" si="2"/>
        <v>0</v>
      </c>
      <c r="S25" s="143">
        <f t="shared" si="17"/>
        <v>0</v>
      </c>
      <c r="T25" s="167"/>
      <c r="U25" s="167"/>
      <c r="V25" s="142">
        <f t="shared" si="3"/>
        <v>0</v>
      </c>
      <c r="W25" s="143" t="b">
        <f t="shared" si="4"/>
        <v>0</v>
      </c>
      <c r="X25" s="143">
        <f t="shared" si="18"/>
        <v>0</v>
      </c>
      <c r="Y25" s="169"/>
      <c r="Z25" s="167"/>
      <c r="AA25" s="142">
        <f t="shared" si="5"/>
        <v>0</v>
      </c>
      <c r="AB25" s="143" t="b">
        <f t="shared" si="6"/>
        <v>0</v>
      </c>
      <c r="AC25" s="143">
        <f t="shared" si="7"/>
        <v>0</v>
      </c>
      <c r="AD25" s="167"/>
      <c r="AE25" s="167"/>
      <c r="AF25" s="142">
        <f t="shared" si="8"/>
        <v>0</v>
      </c>
      <c r="AG25" s="143" t="b">
        <f t="shared" si="9"/>
        <v>0</v>
      </c>
      <c r="AH25" s="143">
        <f t="shared" si="10"/>
        <v>0</v>
      </c>
      <c r="AI25" s="143">
        <f t="shared" si="19"/>
        <v>0</v>
      </c>
      <c r="AJ25" s="167"/>
      <c r="AK25" s="167"/>
      <c r="AL25" s="167"/>
      <c r="AM25" s="167"/>
      <c r="AN25" s="167"/>
      <c r="AO25" s="167"/>
      <c r="AP25" s="142">
        <f t="shared" si="11"/>
        <v>0</v>
      </c>
      <c r="AQ25" s="143" t="b">
        <f t="shared" si="12"/>
        <v>0</v>
      </c>
      <c r="AR25" s="143">
        <f t="shared" si="13"/>
        <v>0</v>
      </c>
      <c r="AS25" s="143">
        <f t="shared" si="16"/>
        <v>0</v>
      </c>
      <c r="AT25" s="143" t="b">
        <f t="shared" si="14"/>
        <v>0</v>
      </c>
      <c r="AU25" s="145" t="b">
        <f t="shared" si="15"/>
        <v>0</v>
      </c>
      <c r="AW25" s="141"/>
      <c r="AX25" s="141"/>
    </row>
  </sheetData>
  <autoFilter ref="A13:AU25"/>
  <mergeCells count="9">
    <mergeCell ref="AT13:AU13"/>
    <mergeCell ref="A13:A14"/>
    <mergeCell ref="B13:B14"/>
    <mergeCell ref="C13:C14"/>
    <mergeCell ref="D13:J13"/>
    <mergeCell ref="K13:N13"/>
    <mergeCell ref="O13:AI13"/>
    <mergeCell ref="AJ13:AL13"/>
    <mergeCell ref="AM13:AR13"/>
  </mergeCells>
  <dataValidations count="13"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>
      <formula1>1</formula1>
      <formula2>100</formula2>
    </dataValidation>
    <dataValidation allowBlank="1" showInputMessage="1" showErrorMessage="1" promptTitle="ENTIDAD TERRITORIAL CERTIFICADA" prompt="Escriba el nombre de la entidad territorial certificada." sqref="B15:B25"/>
    <dataValidation allowBlank="1" showInputMessage="1" showErrorMessage="1" promptTitle="MUNICIPIO" prompt="Escriba el nombre del municipio en el que labora el docente evaluado." sqref="C15:C25"/>
    <dataValidation type="list" allowBlank="1" showInputMessage="1" showErrorMessage="1" promptTitle="Tipo de identificación" prompt="Seleccione el Tipo de Identificación del Evaluado._x000a_CC: Cédula de Ciudadanía_x000a_CE: Cédula de Extranjería" sqref="D15:D25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/>
    <dataValidation allowBlank="1" showInputMessage="1" showErrorMessage="1" promptTitle="ESTABLECIMIENTO EDUCATIVO" prompt="Escriba el nombre del establecimiento educativo en el que labora el docente evaluado." sqref="G15:G25"/>
    <dataValidation allowBlank="1" showInputMessage="1" showErrorMessage="1" promptTitle="Código DANE" prompt="Escriba el código DANE del establecimiento educativo en el que labora el docente evaluado." sqref="H15:H25"/>
    <dataValidation type="list" allowBlank="1" showInputMessage="1" showErrorMessage="1" promptTitle="ZONA" prompt="Seleccione la zona en la que se ubica el establecimiento educativo." sqref="I15:I25">
      <formula1>$AX$14:$AX$15</formula1>
    </dataValidation>
    <dataValidation type="list" allowBlank="1" showInputMessage="1" showErrorMessage="1" promptTitle="CARGO" prompt="Seleccione el cargo que desempeña el directivo docente evaluado." sqref="J15:J25">
      <formula1>$AZ$14:$AZ$16</formula1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O15:P25 Y15:Z25 T15:U25 AD15:AE25 AM16:AO25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/>
  </dataValidations>
  <pageMargins left="0.196850393700787" right="0.196850393700787" top="0.196850393700787" bottom="0.196850393700787" header="0" footer="0"/>
  <pageSetup orientation="landscape"/>
  <headerFooter alignWithMargins="0"/>
  <ignoredErrors>
    <ignoredError sqref="AG17:AH25 AB17:AC25 W17:X25 R15 AQ15:AQ25 AG15:AH15 AB15:AC15 W15:X15 R17:S25 J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O101"/>
  <sheetViews>
    <sheetView showRowColHeaders="0" showZeros="0" workbookViewId="0">
      <selection activeCell="E3" sqref="E3:L3"/>
    </sheetView>
  </sheetViews>
  <sheetFormatPr baseColWidth="10" defaultColWidth="0" defaultRowHeight="11.25" zeroHeight="1"/>
  <cols>
    <col min="1" max="2" width="0.85546875" style="2" customWidth="1"/>
    <col min="3" max="3" width="1.7109375" style="2" customWidth="1"/>
    <col min="4" max="12" width="10.7109375" style="2" customWidth="1"/>
    <col min="13" max="14" width="1" style="2" customWidth="1"/>
    <col min="15" max="15" width="1" style="2" hidden="1" customWidth="1"/>
    <col min="16" max="16384" width="11.5703125" style="2" hidden="1"/>
  </cols>
  <sheetData>
    <row r="1" spans="1:14">
      <c r="A1" s="3"/>
      <c r="B1" s="4"/>
      <c r="C1" s="312"/>
      <c r="D1" s="312"/>
      <c r="E1" s="311" t="s">
        <v>133</v>
      </c>
      <c r="F1" s="311"/>
      <c r="G1" s="311"/>
      <c r="H1" s="311"/>
      <c r="I1" s="311"/>
      <c r="J1" s="311"/>
      <c r="K1" s="311"/>
      <c r="L1" s="311"/>
      <c r="M1" s="4"/>
      <c r="N1" s="63"/>
    </row>
    <row r="2" spans="1:14" s="1" customFormat="1" ht="13.5" customHeight="1">
      <c r="A2" s="5"/>
      <c r="B2" s="6"/>
      <c r="C2" s="313"/>
      <c r="D2" s="313"/>
      <c r="E2" s="307" t="s">
        <v>134</v>
      </c>
      <c r="F2" s="307"/>
      <c r="G2" s="307"/>
      <c r="H2" s="307"/>
      <c r="I2" s="307"/>
      <c r="J2" s="307"/>
      <c r="K2" s="307"/>
      <c r="L2" s="307"/>
      <c r="M2" s="7"/>
      <c r="N2" s="64"/>
    </row>
    <row r="3" spans="1:14" s="1" customFormat="1" ht="13.5" customHeight="1">
      <c r="A3" s="5"/>
      <c r="B3" s="6"/>
      <c r="C3" s="313"/>
      <c r="D3" s="313"/>
      <c r="E3" s="307" t="s">
        <v>135</v>
      </c>
      <c r="F3" s="307"/>
      <c r="G3" s="307"/>
      <c r="H3" s="307"/>
      <c r="I3" s="307"/>
      <c r="J3" s="307"/>
      <c r="K3" s="307"/>
      <c r="L3" s="307"/>
      <c r="M3" s="7"/>
      <c r="N3" s="64"/>
    </row>
    <row r="4" spans="1:14" s="1" customFormat="1" ht="13.5" customHeight="1">
      <c r="A4" s="5"/>
      <c r="B4" s="6"/>
      <c r="C4" s="313"/>
      <c r="D4" s="313"/>
      <c r="E4" s="307" t="s">
        <v>136</v>
      </c>
      <c r="F4" s="307"/>
      <c r="G4" s="307"/>
      <c r="H4" s="307"/>
      <c r="I4" s="307"/>
      <c r="J4" s="307"/>
      <c r="K4" s="307"/>
      <c r="L4" s="307"/>
      <c r="M4" s="7"/>
      <c r="N4" s="64"/>
    </row>
    <row r="5" spans="1:14" s="1" customFormat="1" ht="12.75" customHeight="1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4"/>
    </row>
    <row r="6" spans="1:14" s="1" customFormat="1">
      <c r="A6" s="5"/>
      <c r="B6" s="8" t="s">
        <v>137</v>
      </c>
      <c r="C6" s="7"/>
      <c r="D6" s="7"/>
      <c r="E6" s="7"/>
      <c r="F6" s="9" t="str">
        <f>Docentes!B15</f>
        <v>NORTE DE SANTANDER</v>
      </c>
      <c r="G6" s="7"/>
      <c r="H6" s="7"/>
      <c r="I6" s="7"/>
      <c r="J6" s="7"/>
      <c r="K6" s="7"/>
      <c r="L6" s="7"/>
      <c r="M6" s="7"/>
      <c r="N6" s="64"/>
    </row>
    <row r="7" spans="1:14" s="1" customFormat="1" ht="9" customHeight="1">
      <c r="A7" s="5"/>
      <c r="B7" s="10"/>
      <c r="C7" s="10"/>
      <c r="D7" s="10"/>
      <c r="E7" s="10"/>
      <c r="F7" s="10"/>
      <c r="G7" s="10"/>
      <c r="H7" s="10"/>
      <c r="I7" s="65"/>
      <c r="J7" s="10"/>
      <c r="K7" s="10"/>
      <c r="L7" s="10"/>
      <c r="M7" s="10"/>
      <c r="N7" s="64"/>
    </row>
    <row r="8" spans="1:14" s="1" customFormat="1" ht="12.75" customHeight="1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66"/>
      <c r="N8" s="11"/>
    </row>
    <row r="9" spans="1:14" s="1" customFormat="1">
      <c r="A9" s="11"/>
      <c r="B9" s="14"/>
      <c r="C9" s="307" t="s">
        <v>138</v>
      </c>
      <c r="D9" s="307"/>
      <c r="E9" s="307"/>
      <c r="F9" s="307"/>
      <c r="G9" s="307"/>
      <c r="H9" s="307"/>
      <c r="I9" s="307"/>
      <c r="J9" s="307"/>
      <c r="K9" s="307"/>
      <c r="L9" s="307"/>
      <c r="M9" s="67"/>
      <c r="N9" s="11"/>
    </row>
    <row r="10" spans="1:14" s="1" customFormat="1">
      <c r="A10" s="11"/>
      <c r="B10" s="14"/>
      <c r="C10" s="123"/>
      <c r="D10" s="123"/>
      <c r="E10" s="10"/>
      <c r="F10" s="10"/>
      <c r="G10" s="10"/>
      <c r="H10" s="10"/>
      <c r="I10" s="10"/>
      <c r="J10" s="10"/>
      <c r="K10" s="10"/>
      <c r="L10" s="10"/>
      <c r="M10" s="67"/>
      <c r="N10" s="11"/>
    </row>
    <row r="11" spans="1:14" s="1" customFormat="1" ht="12.75" customHeight="1">
      <c r="A11" s="11"/>
      <c r="B11" s="17"/>
      <c r="C11" s="281" t="s">
        <v>139</v>
      </c>
      <c r="D11" s="282"/>
      <c r="E11" s="282"/>
      <c r="F11" s="282"/>
      <c r="G11" s="282"/>
      <c r="H11" s="283"/>
      <c r="I11" s="126"/>
      <c r="J11" s="281" t="s">
        <v>140</v>
      </c>
      <c r="K11" s="282"/>
      <c r="L11" s="283"/>
      <c r="M11" s="68"/>
      <c r="N11" s="11"/>
    </row>
    <row r="12" spans="1:14" s="1" customFormat="1" ht="12.75" customHeight="1">
      <c r="A12" s="11"/>
      <c r="B12" s="17"/>
      <c r="C12" s="305" t="s">
        <v>43</v>
      </c>
      <c r="D12" s="306"/>
      <c r="E12" s="306"/>
      <c r="F12" s="306"/>
      <c r="G12" s="26" t="s">
        <v>24</v>
      </c>
      <c r="H12" s="27" t="s">
        <v>141</v>
      </c>
      <c r="I12" s="126"/>
      <c r="J12" s="127" t="s">
        <v>34</v>
      </c>
      <c r="K12" s="26" t="s">
        <v>24</v>
      </c>
      <c r="L12" s="27" t="s">
        <v>141</v>
      </c>
      <c r="M12" s="68"/>
      <c r="N12" s="11"/>
    </row>
    <row r="13" spans="1:14" s="1" customFormat="1" ht="12.75" customHeight="1">
      <c r="A13" s="11"/>
      <c r="B13" s="17"/>
      <c r="C13" s="290" t="s">
        <v>142</v>
      </c>
      <c r="D13" s="310"/>
      <c r="E13" s="310"/>
      <c r="F13" s="310"/>
      <c r="G13" s="29">
        <f>Docentes!$J$1</f>
        <v>3</v>
      </c>
      <c r="H13" s="30">
        <f t="shared" ref="H13:H24" si="0">(G13*100)/$G$25</f>
        <v>30</v>
      </c>
      <c r="I13" s="128"/>
      <c r="J13" s="129" t="s">
        <v>75</v>
      </c>
      <c r="K13" s="29">
        <f>COUNTIF(Docentes!$I$15:$I$61,"Rural")</f>
        <v>0</v>
      </c>
      <c r="L13" s="30">
        <f>(K13*100)/K15</f>
        <v>0</v>
      </c>
      <c r="M13" s="68"/>
      <c r="N13" s="11"/>
    </row>
    <row r="14" spans="1:14" s="1" customFormat="1" ht="12.75" customHeight="1">
      <c r="A14" s="11"/>
      <c r="B14" s="17"/>
      <c r="C14" s="293" t="s">
        <v>143</v>
      </c>
      <c r="D14" s="309"/>
      <c r="E14" s="309"/>
      <c r="F14" s="309"/>
      <c r="G14" s="124">
        <f>Docentes!$J$2</f>
        <v>0</v>
      </c>
      <c r="H14" s="125">
        <f t="shared" si="0"/>
        <v>0</v>
      </c>
      <c r="I14" s="128"/>
      <c r="J14" s="130" t="s">
        <v>82</v>
      </c>
      <c r="K14" s="36">
        <f>COUNTIF(Docentes!$I$15:$I$61,"Urbana")</f>
        <v>17</v>
      </c>
      <c r="L14" s="37">
        <f>(K14*100)/K15</f>
        <v>100</v>
      </c>
      <c r="M14" s="68"/>
      <c r="N14" s="11"/>
    </row>
    <row r="15" spans="1:14" s="1" customFormat="1" ht="12.75" customHeight="1">
      <c r="A15" s="11"/>
      <c r="B15" s="17"/>
      <c r="C15" s="293" t="s">
        <v>144</v>
      </c>
      <c r="D15" s="309"/>
      <c r="E15" s="309"/>
      <c r="F15" s="309"/>
      <c r="G15" s="124">
        <f>Docentes!$J$3</f>
        <v>0</v>
      </c>
      <c r="H15" s="125">
        <f t="shared" si="0"/>
        <v>0</v>
      </c>
      <c r="I15" s="128"/>
      <c r="J15" s="127" t="s">
        <v>145</v>
      </c>
      <c r="K15" s="26">
        <f>SUM(K13:K14)</f>
        <v>17</v>
      </c>
      <c r="L15" s="38">
        <f>SUM(L13:L14)</f>
        <v>100</v>
      </c>
      <c r="M15" s="68"/>
      <c r="N15" s="11"/>
    </row>
    <row r="16" spans="1:14" s="1" customFormat="1" ht="12.75" customHeight="1">
      <c r="A16" s="11"/>
      <c r="B16" s="17"/>
      <c r="C16" s="293" t="s">
        <v>146</v>
      </c>
      <c r="D16" s="309"/>
      <c r="E16" s="309"/>
      <c r="F16" s="309"/>
      <c r="G16" s="124">
        <f>Docentes!$J$4</f>
        <v>1</v>
      </c>
      <c r="H16" s="125">
        <f t="shared" si="0"/>
        <v>10</v>
      </c>
      <c r="I16" s="128"/>
      <c r="J16" s="13"/>
      <c r="K16" s="13"/>
      <c r="L16" s="13"/>
      <c r="M16" s="68"/>
      <c r="N16" s="11"/>
    </row>
    <row r="17" spans="1:14" s="1" customFormat="1" ht="12.75" customHeight="1">
      <c r="A17" s="11"/>
      <c r="B17" s="17"/>
      <c r="C17" s="293" t="s">
        <v>147</v>
      </c>
      <c r="D17" s="309"/>
      <c r="E17" s="309"/>
      <c r="F17" s="309"/>
      <c r="G17" s="124">
        <f>Docentes!$J$5</f>
        <v>0</v>
      </c>
      <c r="H17" s="125">
        <f t="shared" si="0"/>
        <v>0</v>
      </c>
      <c r="I17" s="128"/>
      <c r="J17" s="7"/>
      <c r="K17" s="7"/>
      <c r="L17" s="7"/>
      <c r="M17" s="68"/>
      <c r="N17" s="11"/>
    </row>
    <row r="18" spans="1:14" s="1" customFormat="1" ht="12.75" customHeight="1">
      <c r="A18" s="11"/>
      <c r="B18" s="17"/>
      <c r="C18" s="293" t="s">
        <v>148</v>
      </c>
      <c r="D18" s="309"/>
      <c r="E18" s="309"/>
      <c r="F18" s="309"/>
      <c r="G18" s="124">
        <f>Docentes!$J$6</f>
        <v>0</v>
      </c>
      <c r="H18" s="125">
        <f t="shared" si="0"/>
        <v>0</v>
      </c>
      <c r="I18" s="128"/>
      <c r="J18" s="7"/>
      <c r="K18" s="7"/>
      <c r="L18" s="7"/>
      <c r="M18" s="68"/>
      <c r="N18" s="11"/>
    </row>
    <row r="19" spans="1:14" s="1" customFormat="1" ht="12.75" customHeight="1">
      <c r="A19" s="11"/>
      <c r="B19" s="17"/>
      <c r="C19" s="293" t="s">
        <v>17</v>
      </c>
      <c r="D19" s="309"/>
      <c r="E19" s="309"/>
      <c r="F19" s="309"/>
      <c r="G19" s="124">
        <f>Docentes!$J$7</f>
        <v>1</v>
      </c>
      <c r="H19" s="125">
        <f t="shared" si="0"/>
        <v>10</v>
      </c>
      <c r="I19" s="128"/>
      <c r="J19" s="59"/>
      <c r="K19" s="59"/>
      <c r="L19" s="59"/>
      <c r="M19" s="68"/>
      <c r="N19" s="11"/>
    </row>
    <row r="20" spans="1:14" s="1" customFormat="1" ht="12.75" customHeight="1">
      <c r="A20" s="11"/>
      <c r="B20" s="17"/>
      <c r="C20" s="293" t="s">
        <v>19</v>
      </c>
      <c r="D20" s="309"/>
      <c r="E20" s="309"/>
      <c r="F20" s="309"/>
      <c r="G20" s="124">
        <f>Docentes!$J$8</f>
        <v>2</v>
      </c>
      <c r="H20" s="125">
        <f t="shared" si="0"/>
        <v>20</v>
      </c>
      <c r="I20" s="128"/>
      <c r="J20" s="281" t="s">
        <v>149</v>
      </c>
      <c r="K20" s="282"/>
      <c r="L20" s="283"/>
      <c r="M20" s="68"/>
      <c r="N20" s="11"/>
    </row>
    <row r="21" spans="1:14" s="1" customFormat="1" ht="12.75" customHeight="1">
      <c r="A21" s="11"/>
      <c r="B21" s="17"/>
      <c r="C21" s="293" t="s">
        <v>20</v>
      </c>
      <c r="D21" s="309"/>
      <c r="E21" s="309"/>
      <c r="F21" s="309"/>
      <c r="G21" s="124">
        <f>Docentes!$J$9</f>
        <v>1</v>
      </c>
      <c r="H21" s="125">
        <f t="shared" si="0"/>
        <v>10</v>
      </c>
      <c r="I21" s="128"/>
      <c r="J21" s="25" t="s">
        <v>44</v>
      </c>
      <c r="K21" s="26" t="s">
        <v>24</v>
      </c>
      <c r="L21" s="27" t="s">
        <v>141</v>
      </c>
      <c r="M21" s="68"/>
      <c r="N21" s="11"/>
    </row>
    <row r="22" spans="1:14" s="1" customFormat="1" ht="12.75" customHeight="1">
      <c r="A22" s="11"/>
      <c r="B22" s="17"/>
      <c r="C22" s="293" t="s">
        <v>150</v>
      </c>
      <c r="D22" s="309"/>
      <c r="E22" s="309"/>
      <c r="F22" s="309"/>
      <c r="G22" s="124">
        <f>Docentes!$J$10</f>
        <v>1</v>
      </c>
      <c r="H22" s="125">
        <f t="shared" si="0"/>
        <v>10</v>
      </c>
      <c r="I22" s="128"/>
      <c r="J22" s="28" t="s">
        <v>76</v>
      </c>
      <c r="K22" s="29">
        <f>COUNTIF(Docentes!$K$15:$K$61,"Preescolar")</f>
        <v>1</v>
      </c>
      <c r="L22" s="30">
        <f>(K22*100)/K25</f>
        <v>5.882352941176471</v>
      </c>
      <c r="M22" s="68"/>
      <c r="N22" s="11"/>
    </row>
    <row r="23" spans="1:14" s="1" customFormat="1" ht="12.75" customHeight="1">
      <c r="A23" s="11"/>
      <c r="B23" s="17"/>
      <c r="C23" s="293" t="s">
        <v>22</v>
      </c>
      <c r="D23" s="309"/>
      <c r="E23" s="309"/>
      <c r="F23" s="309"/>
      <c r="G23" s="124">
        <f>Docentes!$J$11</f>
        <v>1</v>
      </c>
      <c r="H23" s="125">
        <f t="shared" si="0"/>
        <v>10</v>
      </c>
      <c r="I23" s="128"/>
      <c r="J23" s="32" t="s">
        <v>151</v>
      </c>
      <c r="K23" s="124">
        <f>COUNTIF(Docentes!$K$15:$K$61,"Básica primaria")</f>
        <v>6</v>
      </c>
      <c r="L23" s="125">
        <f>(K23*100)/K25</f>
        <v>35.294117647058826</v>
      </c>
      <c r="M23" s="68"/>
      <c r="N23" s="11"/>
    </row>
    <row r="24" spans="1:14" s="1" customFormat="1" ht="12.75" customHeight="1">
      <c r="A24" s="11"/>
      <c r="B24" s="17"/>
      <c r="C24" s="303" t="s">
        <v>152</v>
      </c>
      <c r="D24" s="304"/>
      <c r="E24" s="304"/>
      <c r="F24" s="304"/>
      <c r="G24" s="36">
        <f>Docentes!$J$12</f>
        <v>0</v>
      </c>
      <c r="H24" s="37">
        <f t="shared" si="0"/>
        <v>0</v>
      </c>
      <c r="I24" s="128"/>
      <c r="J24" s="35" t="s">
        <v>153</v>
      </c>
      <c r="K24" s="36">
        <f>COUNTIF(Docentes!$K$15:$K$61,"Básica secundaria y media")</f>
        <v>10</v>
      </c>
      <c r="L24" s="37">
        <f>(K24*100)/K25</f>
        <v>58.823529411764703</v>
      </c>
      <c r="M24" s="68"/>
      <c r="N24" s="11"/>
    </row>
    <row r="25" spans="1:14" s="1" customFormat="1" ht="12.75" customHeight="1">
      <c r="A25" s="11"/>
      <c r="B25" s="17"/>
      <c r="C25" s="305" t="s">
        <v>145</v>
      </c>
      <c r="D25" s="306"/>
      <c r="E25" s="306"/>
      <c r="F25" s="306"/>
      <c r="G25" s="26">
        <f>SUM(G13:G24)</f>
        <v>10</v>
      </c>
      <c r="H25" s="38">
        <f>SUM(H13:H24)</f>
        <v>100</v>
      </c>
      <c r="I25" s="126"/>
      <c r="J25" s="25" t="s">
        <v>145</v>
      </c>
      <c r="K25" s="26">
        <f>SUM(K22:K24)</f>
        <v>17</v>
      </c>
      <c r="L25" s="38">
        <f>SUM(L22:L24)</f>
        <v>100</v>
      </c>
      <c r="M25" s="68"/>
      <c r="N25" s="11"/>
    </row>
    <row r="26" spans="1:14" s="1" customFormat="1" ht="12.75" customHeight="1">
      <c r="A26" s="11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75"/>
      <c r="N26" s="11"/>
    </row>
    <row r="27" spans="1:14" s="1" customFormat="1" ht="6.75" customHeight="1">
      <c r="A27" s="11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66"/>
      <c r="N27" s="11"/>
    </row>
    <row r="28" spans="1:14" s="1" customFormat="1" ht="15" customHeight="1">
      <c r="A28" s="11"/>
      <c r="B28" s="14"/>
      <c r="C28" s="307" t="s">
        <v>154</v>
      </c>
      <c r="D28" s="307"/>
      <c r="E28" s="307"/>
      <c r="F28" s="307"/>
      <c r="G28" s="307"/>
      <c r="H28" s="307"/>
      <c r="I28" s="307"/>
      <c r="J28" s="307"/>
      <c r="K28" s="307"/>
      <c r="L28" s="307"/>
      <c r="M28" s="67"/>
      <c r="N28" s="11"/>
    </row>
    <row r="29" spans="1:14" s="1" customFormat="1" ht="15" customHeight="1">
      <c r="A29" s="11"/>
      <c r="B29" s="14"/>
      <c r="C29" s="308" t="s">
        <v>155</v>
      </c>
      <c r="D29" s="308"/>
      <c r="E29" s="308"/>
      <c r="F29" s="308"/>
      <c r="G29" s="308"/>
      <c r="H29" s="308"/>
      <c r="I29" s="308"/>
      <c r="J29" s="308"/>
      <c r="K29" s="308"/>
      <c r="L29" s="308"/>
      <c r="M29" s="67"/>
      <c r="N29" s="11"/>
    </row>
    <row r="30" spans="1:14" s="1" customFormat="1" ht="15" customHeight="1">
      <c r="A30" s="11"/>
      <c r="B30" s="14"/>
      <c r="C30" s="308" t="s">
        <v>156</v>
      </c>
      <c r="D30" s="308"/>
      <c r="E30" s="308"/>
      <c r="F30" s="308"/>
      <c r="G30" s="308"/>
      <c r="H30" s="308"/>
      <c r="I30" s="308"/>
      <c r="J30" s="308"/>
      <c r="K30" s="308"/>
      <c r="L30" s="308"/>
      <c r="M30" s="67"/>
      <c r="N30" s="11"/>
    </row>
    <row r="31" spans="1:14" ht="9" customHeight="1">
      <c r="A31" s="44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76"/>
      <c r="N31" s="44"/>
    </row>
    <row r="32" spans="1:14" ht="25.5" customHeight="1">
      <c r="A32" s="44"/>
      <c r="B32" s="47"/>
      <c r="C32" s="300" t="s">
        <v>157</v>
      </c>
      <c r="D32" s="300"/>
      <c r="E32" s="301"/>
      <c r="F32" s="301"/>
      <c r="G32" s="302"/>
      <c r="H32" s="48" t="s">
        <v>158</v>
      </c>
      <c r="I32" s="48" t="s">
        <v>159</v>
      </c>
      <c r="J32" s="48" t="s">
        <v>160</v>
      </c>
      <c r="K32" s="48" t="s">
        <v>161</v>
      </c>
      <c r="L32" s="77" t="s">
        <v>162</v>
      </c>
      <c r="M32" s="78"/>
      <c r="N32" s="44"/>
    </row>
    <row r="33" spans="1:14" ht="16.899999999999999" customHeight="1">
      <c r="A33" s="44"/>
      <c r="B33" s="47"/>
      <c r="C33" s="261" t="s">
        <v>163</v>
      </c>
      <c r="D33" s="288" t="s">
        <v>48</v>
      </c>
      <c r="E33" s="289"/>
      <c r="F33" s="289"/>
      <c r="G33" s="290"/>
      <c r="H33" s="49">
        <f>Docentes!$O$1</f>
        <v>17</v>
      </c>
      <c r="I33" s="79">
        <f>Docentes!$O$4</f>
        <v>11.25</v>
      </c>
      <c r="J33" s="79">
        <f>Docentes!$O$5</f>
        <v>100</v>
      </c>
      <c r="K33" s="79">
        <f>Docentes!$O$2</f>
        <v>86.897058823529406</v>
      </c>
      <c r="L33" s="80">
        <f>Docentes!$O$3</f>
        <v>20.009189065497466</v>
      </c>
      <c r="M33" s="78"/>
      <c r="N33" s="44"/>
    </row>
    <row r="34" spans="1:14" ht="16.899999999999999" customHeight="1">
      <c r="A34" s="44"/>
      <c r="B34" s="47"/>
      <c r="C34" s="262"/>
      <c r="D34" s="291" t="s">
        <v>49</v>
      </c>
      <c r="E34" s="292"/>
      <c r="F34" s="292"/>
      <c r="G34" s="293"/>
      <c r="H34" s="54">
        <f>Docentes!$P$1</f>
        <v>17</v>
      </c>
      <c r="I34" s="89">
        <f>Docentes!$P$4</f>
        <v>11.25</v>
      </c>
      <c r="J34" s="89">
        <f>Docentes!$P$5</f>
        <v>95</v>
      </c>
      <c r="K34" s="89">
        <f>Docentes!$P$2</f>
        <v>87.367647058823536</v>
      </c>
      <c r="L34" s="90">
        <f>Docentes!$P$3</f>
        <v>19.823856691311274</v>
      </c>
      <c r="M34" s="78"/>
      <c r="N34" s="44"/>
    </row>
    <row r="35" spans="1:14" ht="16.899999999999999" customHeight="1">
      <c r="A35" s="44"/>
      <c r="B35" s="47"/>
      <c r="C35" s="262"/>
      <c r="D35" s="291" t="s">
        <v>51</v>
      </c>
      <c r="E35" s="292"/>
      <c r="F35" s="292"/>
      <c r="G35" s="293"/>
      <c r="H35" s="54">
        <f>Docentes!$Q$1</f>
        <v>5</v>
      </c>
      <c r="I35" s="89">
        <f>Docentes!$Q$4</f>
        <v>12.08</v>
      </c>
      <c r="J35" s="89">
        <f>Docentes!$Q$5</f>
        <v>95</v>
      </c>
      <c r="K35" s="89">
        <f>Docentes!$Q$2</f>
        <v>76.015999999999991</v>
      </c>
      <c r="L35" s="90">
        <f>Docentes!$Q$3</f>
        <v>35.804207573970956</v>
      </c>
      <c r="M35" s="78"/>
      <c r="N35" s="44"/>
    </row>
    <row r="36" spans="1:14" ht="16.899999999999999" customHeight="1">
      <c r="A36" s="44"/>
      <c r="B36" s="47"/>
      <c r="C36" s="262"/>
      <c r="D36" s="285" t="s">
        <v>164</v>
      </c>
      <c r="E36" s="286"/>
      <c r="F36" s="286"/>
      <c r="G36" s="287"/>
      <c r="H36" s="50">
        <f>Docentes!$R$1</f>
        <v>5</v>
      </c>
      <c r="I36" s="81">
        <f>Docentes!$R$4</f>
        <v>11.25</v>
      </c>
      <c r="J36" s="81">
        <f>Docentes!$R$5</f>
        <v>95</v>
      </c>
      <c r="K36" s="81">
        <f>Docentes!$R$2</f>
        <v>76.25</v>
      </c>
      <c r="L36" s="82">
        <f>Docentes!$R$3</f>
        <v>36.422005710833666</v>
      </c>
      <c r="M36" s="78"/>
      <c r="N36" s="44"/>
    </row>
    <row r="37" spans="1:14" ht="16.899999999999999" customHeight="1">
      <c r="A37" s="44"/>
      <c r="B37" s="47"/>
      <c r="C37" s="262"/>
      <c r="D37" s="294" t="s">
        <v>165</v>
      </c>
      <c r="E37" s="295"/>
      <c r="F37" s="295"/>
      <c r="G37" s="296"/>
      <c r="H37" s="51">
        <f>Docentes!$T$1</f>
        <v>17</v>
      </c>
      <c r="I37" s="83">
        <f>Docentes!$T$4</f>
        <v>11.4575</v>
      </c>
      <c r="J37" s="83">
        <f>Docentes!$T$5</f>
        <v>94.5</v>
      </c>
      <c r="K37" s="83">
        <f>Docentes!$T$2</f>
        <v>87.129852941176466</v>
      </c>
      <c r="L37" s="84">
        <f>Docentes!$T$3</f>
        <v>19.55672064132041</v>
      </c>
      <c r="M37" s="78"/>
      <c r="N37" s="44"/>
    </row>
    <row r="38" spans="1:14" ht="16.899999999999999" customHeight="1">
      <c r="A38" s="44"/>
      <c r="B38" s="47"/>
      <c r="C38" s="262"/>
      <c r="D38" s="297" t="s">
        <v>54</v>
      </c>
      <c r="E38" s="298"/>
      <c r="F38" s="298"/>
      <c r="G38" s="299"/>
      <c r="H38" s="52">
        <f>Docentes!$V$1</f>
        <v>17</v>
      </c>
      <c r="I38" s="85">
        <f>Docentes!$V$4</f>
        <v>11.67</v>
      </c>
      <c r="J38" s="85">
        <f>Docentes!$V$5</f>
        <v>95</v>
      </c>
      <c r="K38" s="85">
        <f>Docentes!$V$2</f>
        <v>86.098235294117657</v>
      </c>
      <c r="L38" s="86">
        <f>Docentes!$V$3</f>
        <v>19.488433824737594</v>
      </c>
      <c r="M38" s="78"/>
      <c r="N38" s="44"/>
    </row>
    <row r="39" spans="1:14" ht="16.899999999999999" customHeight="1">
      <c r="A39" s="44"/>
      <c r="B39" s="47"/>
      <c r="C39" s="262"/>
      <c r="D39" s="285" t="s">
        <v>55</v>
      </c>
      <c r="E39" s="286"/>
      <c r="F39" s="286"/>
      <c r="G39" s="287"/>
      <c r="H39" s="50">
        <f>Docentes!$W$1</f>
        <v>17</v>
      </c>
      <c r="I39" s="81">
        <f>Docentes!$W$4</f>
        <v>11.67</v>
      </c>
      <c r="J39" s="81">
        <f>Docentes!$W$5</f>
        <v>95</v>
      </c>
      <c r="K39" s="81">
        <f>Docentes!$W$2</f>
        <v>86.215882352941179</v>
      </c>
      <c r="L39" s="82">
        <f>Docentes!$W$3</f>
        <v>19.277831523158767</v>
      </c>
      <c r="M39" s="78"/>
      <c r="N39" s="44"/>
    </row>
    <row r="40" spans="1:14" ht="16.899999999999999" customHeight="1">
      <c r="A40" s="44"/>
      <c r="B40" s="47"/>
      <c r="C40" s="262"/>
      <c r="D40" s="294" t="s">
        <v>166</v>
      </c>
      <c r="E40" s="295"/>
      <c r="F40" s="295"/>
      <c r="G40" s="296"/>
      <c r="H40" s="51">
        <f>Docentes!$Y$1</f>
        <v>17</v>
      </c>
      <c r="I40" s="83">
        <f>Docentes!$Y$4</f>
        <v>11.67</v>
      </c>
      <c r="J40" s="83">
        <f>Docentes!$Y$5</f>
        <v>95</v>
      </c>
      <c r="K40" s="83">
        <f>Docentes!$Y$2</f>
        <v>86.157058823529411</v>
      </c>
      <c r="L40" s="84">
        <f>Docentes!$Y$3</f>
        <v>19.321344338808881</v>
      </c>
      <c r="M40" s="78"/>
      <c r="N40" s="44"/>
    </row>
    <row r="41" spans="1:14" ht="16.899999999999999" customHeight="1">
      <c r="A41" s="44"/>
      <c r="B41" s="47"/>
      <c r="C41" s="262"/>
      <c r="D41" s="297" t="s">
        <v>58</v>
      </c>
      <c r="E41" s="298"/>
      <c r="F41" s="298"/>
      <c r="G41" s="299"/>
      <c r="H41" s="52">
        <f>Docentes!$AA$1</f>
        <v>17</v>
      </c>
      <c r="I41" s="85">
        <f>Docentes!$AA$4</f>
        <v>11.67</v>
      </c>
      <c r="J41" s="85">
        <f>Docentes!$AA$5</f>
        <v>95</v>
      </c>
      <c r="K41" s="85">
        <f>Docentes!$AA$2</f>
        <v>87.568823529411773</v>
      </c>
      <c r="L41" s="86">
        <f>Docentes!$AA$3</f>
        <v>19.691540659110743</v>
      </c>
      <c r="M41" s="78"/>
      <c r="N41" s="44"/>
    </row>
    <row r="42" spans="1:14" ht="16.899999999999999" customHeight="1">
      <c r="A42" s="44"/>
      <c r="B42" s="47"/>
      <c r="C42" s="262"/>
      <c r="D42" s="285" t="s">
        <v>167</v>
      </c>
      <c r="E42" s="286"/>
      <c r="F42" s="286"/>
      <c r="G42" s="287"/>
      <c r="H42" s="50">
        <f>Docentes!$AB$1</f>
        <v>17</v>
      </c>
      <c r="I42" s="81">
        <f>Docentes!$AB$4</f>
        <v>11.25</v>
      </c>
      <c r="J42" s="81">
        <f>Docentes!$AB$5</f>
        <v>95</v>
      </c>
      <c r="K42" s="81">
        <f>Docentes!$AB$2</f>
        <v>87.838235294117652</v>
      </c>
      <c r="L42" s="82">
        <f>Docentes!$AB$3</f>
        <v>19.92190635810681</v>
      </c>
      <c r="M42" s="78"/>
      <c r="N42" s="44"/>
    </row>
    <row r="43" spans="1:14" ht="16.899999999999999" customHeight="1">
      <c r="A43" s="44"/>
      <c r="B43" s="47"/>
      <c r="C43" s="263"/>
      <c r="D43" s="275" t="s">
        <v>168</v>
      </c>
      <c r="E43" s="276"/>
      <c r="F43" s="276"/>
      <c r="G43" s="277"/>
      <c r="H43" s="53">
        <f>Docentes!$AD$1</f>
        <v>17</v>
      </c>
      <c r="I43" s="87">
        <f>Docentes!$AD$4</f>
        <v>11.46</v>
      </c>
      <c r="J43" s="87">
        <f>Docentes!$AD$5</f>
        <v>95</v>
      </c>
      <c r="K43" s="87">
        <f>Docentes!$AD$2</f>
        <v>87.703529411764706</v>
      </c>
      <c r="L43" s="88">
        <f>Docentes!$AD$3</f>
        <v>19.777871770357528</v>
      </c>
      <c r="M43" s="78"/>
      <c r="N43" s="44"/>
    </row>
    <row r="44" spans="1:14" ht="16.899999999999999" customHeight="1">
      <c r="A44" s="44"/>
      <c r="B44" s="47"/>
      <c r="C44" s="261" t="s">
        <v>169</v>
      </c>
      <c r="D44" s="288" t="s">
        <v>63</v>
      </c>
      <c r="E44" s="289"/>
      <c r="F44" s="289"/>
      <c r="G44" s="290"/>
      <c r="H44" s="49">
        <f>Docentes!$AJ$1</f>
        <v>16</v>
      </c>
      <c r="I44" s="79">
        <f>Docentes!$AJ$4</f>
        <v>85</v>
      </c>
      <c r="J44" s="79">
        <f>Docentes!$AJ$5</f>
        <v>100</v>
      </c>
      <c r="K44" s="79">
        <f>Docentes!$AJ$2</f>
        <v>93.4375</v>
      </c>
      <c r="L44" s="80">
        <f>Docentes!$AJ$3</f>
        <v>3.7941841459440702</v>
      </c>
      <c r="M44" s="78"/>
      <c r="N44" s="44"/>
    </row>
    <row r="45" spans="1:14" ht="16.899999999999999" customHeight="1">
      <c r="A45" s="44"/>
      <c r="B45" s="47"/>
      <c r="C45" s="262"/>
      <c r="D45" s="291" t="s">
        <v>64</v>
      </c>
      <c r="E45" s="292"/>
      <c r="F45" s="292"/>
      <c r="G45" s="293"/>
      <c r="H45" s="54">
        <f>Docentes!$AK$1</f>
        <v>16</v>
      </c>
      <c r="I45" s="89">
        <f>Docentes!$AK$4</f>
        <v>80</v>
      </c>
      <c r="J45" s="89">
        <f>Docentes!$AK$5</f>
        <v>100</v>
      </c>
      <c r="K45" s="89">
        <f>Docentes!$AK$2</f>
        <v>92.25</v>
      </c>
      <c r="L45" s="90">
        <f>Docentes!$AK$3</f>
        <v>4.1392430870067694</v>
      </c>
      <c r="M45" s="78"/>
      <c r="N45" s="44"/>
    </row>
    <row r="46" spans="1:14" ht="16.899999999999999" customHeight="1">
      <c r="A46" s="44"/>
      <c r="B46" s="47"/>
      <c r="C46" s="262"/>
      <c r="D46" s="285" t="s">
        <v>65</v>
      </c>
      <c r="E46" s="286"/>
      <c r="F46" s="286"/>
      <c r="G46" s="287"/>
      <c r="H46" s="50">
        <f>Docentes!$AL$1</f>
        <v>16</v>
      </c>
      <c r="I46" s="81">
        <f>Docentes!$AL$4</f>
        <v>85</v>
      </c>
      <c r="J46" s="81">
        <f>Docentes!$AL$5</f>
        <v>100</v>
      </c>
      <c r="K46" s="81">
        <f>Docentes!$AL$2</f>
        <v>94.5</v>
      </c>
      <c r="L46" s="82">
        <f>Docentes!$AL$3</f>
        <v>4.2110964526276682</v>
      </c>
      <c r="M46" s="78"/>
      <c r="N46" s="44"/>
    </row>
    <row r="47" spans="1:14" ht="16.899999999999999" customHeight="1">
      <c r="A47" s="44"/>
      <c r="B47" s="47"/>
      <c r="C47" s="263"/>
      <c r="D47" s="275" t="s">
        <v>170</v>
      </c>
      <c r="E47" s="276"/>
      <c r="F47" s="276"/>
      <c r="G47" s="277"/>
      <c r="H47" s="53">
        <f>Docentes!$AN$1</f>
        <v>16</v>
      </c>
      <c r="I47" s="87">
        <f>Docentes!$AN$4</f>
        <v>86.666666666666671</v>
      </c>
      <c r="J47" s="87">
        <f>Docentes!$AN$5</f>
        <v>100</v>
      </c>
      <c r="K47" s="87">
        <f>Docentes!$AN$2</f>
        <v>93.395833333333329</v>
      </c>
      <c r="L47" s="88">
        <f>Docentes!$AN$3</f>
        <v>3.0893335011748855</v>
      </c>
      <c r="M47" s="78"/>
      <c r="N47" s="44"/>
    </row>
    <row r="48" spans="1:14" ht="16.899999999999999" customHeight="1">
      <c r="A48" s="44"/>
      <c r="B48" s="47"/>
      <c r="C48" s="55"/>
      <c r="D48" s="278" t="s">
        <v>171</v>
      </c>
      <c r="E48" s="278"/>
      <c r="F48" s="278"/>
      <c r="G48" s="279"/>
      <c r="H48" s="56">
        <f>Docentes!$AQ$1</f>
        <v>16</v>
      </c>
      <c r="I48" s="91">
        <f>Docentes!$AQ$4</f>
        <v>91</v>
      </c>
      <c r="J48" s="91">
        <f>Docentes!$AQ$5</f>
        <v>92.850000000000009</v>
      </c>
      <c r="K48" s="91">
        <f>Docentes!$AQ$2</f>
        <v>92.339062499999997</v>
      </c>
      <c r="L48" s="92">
        <f>Docentes!$AQ$3</f>
        <v>0.53936449873902537</v>
      </c>
      <c r="M48" s="78"/>
      <c r="N48" s="44"/>
    </row>
    <row r="49" spans="1:14" s="1" customFormat="1" ht="6.75" customHeight="1">
      <c r="A49" s="11"/>
      <c r="B49" s="14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67"/>
      <c r="N49" s="11"/>
    </row>
    <row r="50" spans="1:14" s="1" customFormat="1">
      <c r="A50" s="11"/>
      <c r="B50" s="14"/>
      <c r="C50" s="57" t="s">
        <v>172</v>
      </c>
      <c r="D50" s="57"/>
      <c r="E50" s="7"/>
      <c r="F50" s="7"/>
      <c r="G50" s="7"/>
      <c r="H50" s="7"/>
      <c r="I50" s="7"/>
      <c r="J50" s="7"/>
      <c r="K50" s="7"/>
      <c r="L50" s="7"/>
      <c r="M50" s="67"/>
      <c r="N50" s="11"/>
    </row>
    <row r="51" spans="1:14" s="1" customFormat="1">
      <c r="A51" s="11"/>
      <c r="B51" s="14"/>
      <c r="C51" s="57" t="s">
        <v>173</v>
      </c>
      <c r="D51" s="57"/>
      <c r="E51" s="7"/>
      <c r="F51" s="7"/>
      <c r="G51" s="7"/>
      <c r="H51" s="7"/>
      <c r="I51" s="7"/>
      <c r="J51" s="7"/>
      <c r="K51" s="7"/>
      <c r="L51" s="7"/>
      <c r="M51" s="67"/>
      <c r="N51" s="11"/>
    </row>
    <row r="52" spans="1:14" s="1" customFormat="1">
      <c r="A52" s="11"/>
      <c r="B52" s="14"/>
      <c r="C52" s="57" t="s">
        <v>174</v>
      </c>
      <c r="D52" s="57"/>
      <c r="E52" s="7"/>
      <c r="F52" s="7"/>
      <c r="G52" s="7"/>
      <c r="H52" s="7"/>
      <c r="I52" s="7"/>
      <c r="J52" s="7"/>
      <c r="K52" s="7"/>
      <c r="L52" s="7"/>
      <c r="M52" s="67"/>
      <c r="N52" s="11"/>
    </row>
    <row r="53" spans="1:14" s="1" customFormat="1">
      <c r="A53" s="11"/>
      <c r="B53" s="14"/>
      <c r="C53" s="57" t="s">
        <v>175</v>
      </c>
      <c r="D53" s="57"/>
      <c r="E53" s="7"/>
      <c r="F53" s="7"/>
      <c r="G53" s="7"/>
      <c r="H53" s="7"/>
      <c r="I53" s="7"/>
      <c r="J53" s="7"/>
      <c r="K53" s="7"/>
      <c r="L53" s="7"/>
      <c r="M53" s="67"/>
      <c r="N53" s="11"/>
    </row>
    <row r="54" spans="1:14" s="1" customFormat="1">
      <c r="A54" s="11"/>
      <c r="B54" s="14"/>
      <c r="C54" s="57" t="s">
        <v>176</v>
      </c>
      <c r="D54" s="57"/>
      <c r="E54" s="7"/>
      <c r="F54" s="7"/>
      <c r="G54" s="7"/>
      <c r="H54" s="7"/>
      <c r="I54" s="7"/>
      <c r="J54" s="7"/>
      <c r="K54" s="7"/>
      <c r="L54" s="7"/>
      <c r="M54" s="67"/>
      <c r="N54" s="11"/>
    </row>
    <row r="55" spans="1:14" s="1" customFormat="1" ht="6.75" customHeight="1">
      <c r="A55" s="58"/>
      <c r="B55" s="42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75"/>
      <c r="N55" s="58"/>
    </row>
    <row r="56" spans="1:14" s="1" customFormat="1" ht="9" customHeight="1">
      <c r="A56" s="3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74"/>
    </row>
    <row r="57" spans="1:14" ht="9" customHeight="1">
      <c r="A57" s="44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93"/>
      <c r="N57" s="44"/>
    </row>
    <row r="58" spans="1:14">
      <c r="A58" s="44"/>
      <c r="B58" s="45"/>
      <c r="C58" s="280" t="s">
        <v>177</v>
      </c>
      <c r="D58" s="280"/>
      <c r="E58" s="280"/>
      <c r="F58" s="280"/>
      <c r="G58" s="280"/>
      <c r="H58" s="280"/>
      <c r="I58" s="280"/>
      <c r="J58" s="280"/>
      <c r="K58" s="280"/>
      <c r="L58" s="280"/>
      <c r="M58" s="76"/>
      <c r="N58" s="44"/>
    </row>
    <row r="59" spans="1:14" ht="9" customHeight="1">
      <c r="A59" s="44"/>
      <c r="B59" s="45"/>
      <c r="C59" s="7"/>
      <c r="D59" s="7"/>
      <c r="E59" s="7"/>
      <c r="F59" s="7"/>
      <c r="G59" s="7"/>
      <c r="H59" s="7"/>
      <c r="I59" s="7"/>
      <c r="J59" s="7"/>
      <c r="K59" s="7"/>
      <c r="L59" s="7"/>
      <c r="M59" s="76"/>
      <c r="N59" s="44"/>
    </row>
    <row r="60" spans="1:14">
      <c r="A60" s="44"/>
      <c r="B60" s="45"/>
      <c r="C60" s="6"/>
      <c r="D60" s="6"/>
      <c r="E60" s="6"/>
      <c r="F60" s="7"/>
      <c r="G60" s="7"/>
      <c r="H60" s="7"/>
      <c r="I60" s="7"/>
      <c r="J60" s="7"/>
      <c r="K60" s="7"/>
      <c r="L60" s="7"/>
      <c r="M60" s="76"/>
      <c r="N60" s="44"/>
    </row>
    <row r="61" spans="1:14">
      <c r="A61" s="44"/>
      <c r="B61" s="45"/>
      <c r="C61" s="6"/>
      <c r="D61" s="6"/>
      <c r="E61" s="6"/>
      <c r="F61" s="6"/>
      <c r="G61" s="6"/>
      <c r="H61" s="7"/>
      <c r="I61" s="7"/>
      <c r="J61" s="7"/>
      <c r="K61" s="7"/>
      <c r="L61" s="7"/>
      <c r="M61" s="76"/>
      <c r="N61" s="44"/>
    </row>
    <row r="62" spans="1:14">
      <c r="A62" s="44"/>
      <c r="B62" s="45"/>
      <c r="C62" s="6"/>
      <c r="D62" s="6"/>
      <c r="E62" s="6"/>
      <c r="F62" s="6"/>
      <c r="G62" s="6"/>
      <c r="H62" s="7"/>
      <c r="I62" s="7"/>
      <c r="J62" s="7"/>
      <c r="K62" s="7"/>
      <c r="L62" s="7"/>
      <c r="M62" s="76"/>
      <c r="N62" s="44"/>
    </row>
    <row r="63" spans="1:14">
      <c r="A63" s="44"/>
      <c r="B63" s="45"/>
      <c r="C63" s="6"/>
      <c r="D63" s="6"/>
      <c r="E63" s="6"/>
      <c r="F63" s="6"/>
      <c r="G63" s="6"/>
      <c r="H63" s="7"/>
      <c r="I63" s="7"/>
      <c r="J63" s="7"/>
      <c r="K63" s="7"/>
      <c r="L63" s="7"/>
      <c r="M63" s="76"/>
      <c r="N63" s="44"/>
    </row>
    <row r="64" spans="1:14">
      <c r="A64" s="44"/>
      <c r="B64" s="45"/>
      <c r="C64" s="6"/>
      <c r="D64" s="6"/>
      <c r="E64" s="6"/>
      <c r="F64" s="6"/>
      <c r="G64" s="6"/>
      <c r="H64" s="7"/>
      <c r="I64" s="7"/>
      <c r="J64" s="7"/>
      <c r="K64" s="7"/>
      <c r="L64" s="7"/>
      <c r="M64" s="76"/>
      <c r="N64" s="44"/>
    </row>
    <row r="65" spans="1:14">
      <c r="A65" s="44"/>
      <c r="B65" s="45"/>
      <c r="C65" s="7"/>
      <c r="D65" s="7"/>
      <c r="E65" s="7"/>
      <c r="F65" s="7"/>
      <c r="G65" s="7"/>
      <c r="H65" s="7"/>
      <c r="I65" s="7"/>
      <c r="J65" s="7"/>
      <c r="K65" s="7"/>
      <c r="L65" s="7"/>
      <c r="M65" s="76"/>
      <c r="N65" s="44"/>
    </row>
    <row r="66" spans="1:14">
      <c r="A66" s="44"/>
      <c r="B66" s="45"/>
      <c r="C66" s="7"/>
      <c r="D66" s="7"/>
      <c r="E66" s="7"/>
      <c r="F66" s="7"/>
      <c r="G66" s="7"/>
      <c r="H66" s="7"/>
      <c r="I66" s="7"/>
      <c r="J66" s="7"/>
      <c r="K66" s="7"/>
      <c r="L66" s="7"/>
      <c r="M66" s="76"/>
      <c r="N66" s="44"/>
    </row>
    <row r="67" spans="1:14">
      <c r="A67" s="44"/>
      <c r="B67" s="45"/>
      <c r="C67" s="6"/>
      <c r="D67" s="6"/>
      <c r="E67" s="6"/>
      <c r="F67" s="6"/>
      <c r="G67" s="6"/>
      <c r="H67" s="7"/>
      <c r="I67" s="7"/>
      <c r="J67" s="7"/>
      <c r="K67" s="7"/>
      <c r="L67" s="7"/>
      <c r="M67" s="76"/>
      <c r="N67" s="44"/>
    </row>
    <row r="68" spans="1:14">
      <c r="A68" s="44"/>
      <c r="B68" s="45"/>
      <c r="C68" s="6"/>
      <c r="D68" s="6"/>
      <c r="E68" s="6"/>
      <c r="F68" s="6"/>
      <c r="G68" s="6"/>
      <c r="H68" s="7"/>
      <c r="I68" s="7"/>
      <c r="J68" s="7"/>
      <c r="K68" s="7"/>
      <c r="L68" s="7"/>
      <c r="M68" s="76"/>
      <c r="N68" s="44"/>
    </row>
    <row r="69" spans="1:14">
      <c r="A69" s="44"/>
      <c r="B69" s="45"/>
      <c r="C69" s="6"/>
      <c r="D69" s="6"/>
      <c r="E69" s="6"/>
      <c r="F69" s="6"/>
      <c r="G69" s="6"/>
      <c r="H69" s="7"/>
      <c r="I69" s="7"/>
      <c r="J69" s="7"/>
      <c r="K69" s="7"/>
      <c r="L69" s="7"/>
      <c r="M69" s="76"/>
      <c r="N69" s="44"/>
    </row>
    <row r="70" spans="1:14">
      <c r="A70" s="44"/>
      <c r="B70" s="45"/>
      <c r="C70" s="6"/>
      <c r="D70" s="6"/>
      <c r="E70" s="6"/>
      <c r="F70" s="6"/>
      <c r="G70" s="6"/>
      <c r="H70" s="7"/>
      <c r="I70" s="7"/>
      <c r="J70" s="7"/>
      <c r="K70" s="7"/>
      <c r="L70" s="7"/>
      <c r="M70" s="76"/>
      <c r="N70" s="44"/>
    </row>
    <row r="71" spans="1:14">
      <c r="A71" s="44"/>
      <c r="B71" s="45"/>
      <c r="C71" s="6"/>
      <c r="D71" s="6"/>
      <c r="E71" s="6"/>
      <c r="F71" s="6"/>
      <c r="G71" s="6"/>
      <c r="H71" s="7"/>
      <c r="I71" s="7"/>
      <c r="J71" s="7"/>
      <c r="K71" s="7"/>
      <c r="L71" s="7"/>
      <c r="M71" s="76"/>
      <c r="N71" s="44"/>
    </row>
    <row r="72" spans="1:14">
      <c r="A72" s="44"/>
      <c r="B72" s="45"/>
      <c r="C72" s="7"/>
      <c r="D72" s="7"/>
      <c r="E72" s="7"/>
      <c r="F72" s="7"/>
      <c r="G72" s="7"/>
      <c r="H72" s="7"/>
      <c r="I72" s="7"/>
      <c r="J72" s="7"/>
      <c r="K72" s="7"/>
      <c r="L72" s="7"/>
      <c r="M72" s="76"/>
      <c r="N72" s="44"/>
    </row>
    <row r="73" spans="1:14">
      <c r="A73" s="44"/>
      <c r="B73" s="45"/>
      <c r="C73" s="7"/>
      <c r="D73" s="7"/>
      <c r="E73" s="7"/>
      <c r="F73" s="7"/>
      <c r="G73" s="7"/>
      <c r="H73" s="7"/>
      <c r="I73" s="7"/>
      <c r="J73" s="7"/>
      <c r="K73" s="7"/>
      <c r="L73" s="7"/>
      <c r="M73" s="76"/>
      <c r="N73" s="44"/>
    </row>
    <row r="74" spans="1:14">
      <c r="A74" s="44"/>
      <c r="B74" s="45"/>
      <c r="C74" s="7"/>
      <c r="D74" s="7"/>
      <c r="E74" s="7"/>
      <c r="F74" s="7"/>
      <c r="G74" s="7"/>
      <c r="H74" s="7"/>
      <c r="I74" s="7"/>
      <c r="J74" s="7"/>
      <c r="K74" s="7"/>
      <c r="L74" s="7"/>
      <c r="M74" s="76"/>
      <c r="N74" s="44"/>
    </row>
    <row r="75" spans="1:14">
      <c r="A75" s="44"/>
      <c r="B75" s="45"/>
      <c r="C75" s="7"/>
      <c r="D75" s="7"/>
      <c r="E75" s="7"/>
      <c r="F75" s="7"/>
      <c r="G75" s="7"/>
      <c r="H75" s="7"/>
      <c r="I75" s="7"/>
      <c r="J75" s="7"/>
      <c r="K75" s="7"/>
      <c r="L75" s="7"/>
      <c r="M75" s="76"/>
      <c r="N75" s="44"/>
    </row>
    <row r="76" spans="1:14">
      <c r="A76" s="44"/>
      <c r="B76" s="45"/>
      <c r="C76" s="7"/>
      <c r="D76" s="7"/>
      <c r="E76" s="7"/>
      <c r="F76" s="7"/>
      <c r="G76" s="7"/>
      <c r="H76" s="7"/>
      <c r="I76" s="7"/>
      <c r="J76" s="7"/>
      <c r="K76" s="7"/>
      <c r="L76" s="7"/>
      <c r="M76" s="76"/>
      <c r="N76" s="44"/>
    </row>
    <row r="77" spans="1:14">
      <c r="A77" s="44"/>
      <c r="B77" s="45"/>
      <c r="C77" s="7"/>
      <c r="D77" s="7"/>
      <c r="E77" s="7"/>
      <c r="F77" s="7"/>
      <c r="G77" s="7"/>
      <c r="H77" s="7"/>
      <c r="I77" s="7"/>
      <c r="J77" s="7"/>
      <c r="K77" s="7"/>
      <c r="L77" s="7"/>
      <c r="M77" s="76"/>
      <c r="N77" s="44"/>
    </row>
    <row r="78" spans="1:14">
      <c r="A78" s="44"/>
      <c r="B78" s="45"/>
      <c r="C78" s="7"/>
      <c r="D78" s="7"/>
      <c r="E78" s="7"/>
      <c r="F78" s="7"/>
      <c r="G78" s="7"/>
      <c r="H78" s="7"/>
      <c r="I78" s="7"/>
      <c r="J78" s="7"/>
      <c r="K78" s="7"/>
      <c r="L78" s="7"/>
      <c r="M78" s="76"/>
      <c r="N78" s="44"/>
    </row>
    <row r="79" spans="1:14">
      <c r="A79" s="44"/>
      <c r="B79" s="45"/>
      <c r="C79" s="6"/>
      <c r="D79" s="6"/>
      <c r="E79" s="6"/>
      <c r="F79" s="6"/>
      <c r="G79" s="6"/>
      <c r="H79" s="7"/>
      <c r="I79" s="7"/>
      <c r="J79" s="7"/>
      <c r="K79" s="7"/>
      <c r="L79" s="7"/>
      <c r="M79" s="76"/>
      <c r="N79" s="44"/>
    </row>
    <row r="80" spans="1:14">
      <c r="A80" s="44"/>
      <c r="B80" s="45"/>
      <c r="C80" s="6"/>
      <c r="D80" s="6"/>
      <c r="E80" s="6"/>
      <c r="F80" s="6"/>
      <c r="G80" s="6"/>
      <c r="H80" s="6"/>
      <c r="I80" s="6"/>
      <c r="J80" s="6"/>
      <c r="K80" s="6"/>
      <c r="L80" s="6"/>
      <c r="M80" s="76"/>
      <c r="N80" s="44"/>
    </row>
    <row r="81" spans="1:14">
      <c r="A81" s="44"/>
      <c r="B81" s="45"/>
      <c r="C81" s="6"/>
      <c r="D81" s="6"/>
      <c r="E81" s="6"/>
      <c r="F81" s="6"/>
      <c r="G81" s="6"/>
      <c r="H81" s="6"/>
      <c r="I81" s="6"/>
      <c r="J81" s="6"/>
      <c r="K81" s="6"/>
      <c r="L81" s="6"/>
      <c r="M81" s="76"/>
      <c r="N81" s="44"/>
    </row>
    <row r="82" spans="1:14">
      <c r="A82" s="44"/>
      <c r="B82" s="45"/>
      <c r="C82" s="6"/>
      <c r="D82" s="6"/>
      <c r="E82" s="6"/>
      <c r="F82" s="6"/>
      <c r="G82" s="6"/>
      <c r="H82" s="6"/>
      <c r="I82" s="6"/>
      <c r="J82" s="6"/>
      <c r="K82" s="6"/>
      <c r="L82" s="6"/>
      <c r="M82" s="76"/>
      <c r="N82" s="44"/>
    </row>
    <row r="83" spans="1:14" ht="12.75" customHeight="1">
      <c r="A83" s="44"/>
      <c r="B83" s="94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112"/>
      <c r="N83" s="44"/>
    </row>
    <row r="84" spans="1:14" ht="12.75" customHeight="1">
      <c r="A84" s="44"/>
      <c r="B84" s="61"/>
      <c r="C84" s="95"/>
      <c r="D84" s="95"/>
      <c r="E84" s="95"/>
      <c r="F84" s="95"/>
      <c r="G84" s="96"/>
      <c r="H84" s="61"/>
      <c r="I84" s="95"/>
      <c r="J84" s="95"/>
      <c r="K84" s="95"/>
      <c r="L84" s="95"/>
      <c r="M84" s="93"/>
      <c r="N84" s="44"/>
    </row>
    <row r="85" spans="1:14" ht="15" customHeight="1">
      <c r="A85" s="44"/>
      <c r="B85" s="47"/>
      <c r="C85" s="281" t="s">
        <v>178</v>
      </c>
      <c r="D85" s="282"/>
      <c r="E85" s="282"/>
      <c r="F85" s="283"/>
      <c r="G85" s="44"/>
      <c r="H85" s="47"/>
      <c r="I85" s="284" t="s">
        <v>179</v>
      </c>
      <c r="J85" s="284"/>
      <c r="K85" s="284"/>
      <c r="L85" s="284"/>
      <c r="M85" s="78"/>
      <c r="N85" s="44"/>
    </row>
    <row r="86" spans="1:14" ht="15" customHeight="1">
      <c r="A86" s="44"/>
      <c r="B86" s="47"/>
      <c r="C86" s="268" t="s">
        <v>180</v>
      </c>
      <c r="D86" s="269"/>
      <c r="E86" s="26" t="s">
        <v>24</v>
      </c>
      <c r="F86" s="27" t="s">
        <v>141</v>
      </c>
      <c r="G86" s="44"/>
      <c r="H86" s="47"/>
      <c r="I86" s="269" t="s">
        <v>181</v>
      </c>
      <c r="J86" s="267"/>
      <c r="K86" s="103" t="s">
        <v>182</v>
      </c>
      <c r="L86" s="113" t="s">
        <v>141</v>
      </c>
      <c r="M86" s="78"/>
      <c r="N86" s="44"/>
    </row>
    <row r="87" spans="1:14" ht="15" customHeight="1">
      <c r="A87" s="44"/>
      <c r="B87" s="47"/>
      <c r="C87" s="270" t="s">
        <v>183</v>
      </c>
      <c r="D87" s="271"/>
      <c r="E87" s="131">
        <f>Docentes!AR1</f>
        <v>0</v>
      </c>
      <c r="F87" s="98">
        <f>(E87*100)/H48</f>
        <v>0</v>
      </c>
      <c r="G87" s="44"/>
      <c r="H87" s="47"/>
      <c r="I87" s="272" t="s">
        <v>77</v>
      </c>
      <c r="J87" s="273"/>
      <c r="K87" s="114">
        <f>Docentes!$AF$1</f>
        <v>5</v>
      </c>
      <c r="L87" s="115">
        <f t="shared" ref="L87:L93" si="1">($K87*100)/$K$94</f>
        <v>10.416666666666666</v>
      </c>
      <c r="M87" s="78"/>
      <c r="N87" s="44"/>
    </row>
    <row r="88" spans="1:14" ht="15" customHeight="1">
      <c r="A88" s="44"/>
      <c r="B88" s="47"/>
      <c r="C88" s="274" t="s">
        <v>184</v>
      </c>
      <c r="D88" s="255"/>
      <c r="E88" s="99">
        <f>Docentes!AR2</f>
        <v>0</v>
      </c>
      <c r="F88" s="100">
        <f>(E88*100)/H48</f>
        <v>0</v>
      </c>
      <c r="G88" s="44"/>
      <c r="H88" s="47"/>
      <c r="I88" s="255" t="s">
        <v>88</v>
      </c>
      <c r="J88" s="256"/>
      <c r="K88" s="116">
        <f>Docentes!$AF$2</f>
        <v>1</v>
      </c>
      <c r="L88" s="117">
        <f t="shared" si="1"/>
        <v>2.0833333333333335</v>
      </c>
      <c r="M88" s="78"/>
      <c r="N88" s="44"/>
    </row>
    <row r="89" spans="1:14" ht="15" customHeight="1">
      <c r="A89" s="44"/>
      <c r="B89" s="47"/>
      <c r="C89" s="264" t="s">
        <v>185</v>
      </c>
      <c r="D89" s="265"/>
      <c r="E89" s="101">
        <f>Docentes!AR3</f>
        <v>16</v>
      </c>
      <c r="F89" s="102">
        <f>(E89*100)/H48</f>
        <v>100</v>
      </c>
      <c r="G89" s="44"/>
      <c r="H89" s="47"/>
      <c r="I89" s="255" t="s">
        <v>84</v>
      </c>
      <c r="J89" s="256"/>
      <c r="K89" s="116">
        <f>Docentes!$AF$3</f>
        <v>12</v>
      </c>
      <c r="L89" s="117">
        <f t="shared" si="1"/>
        <v>25</v>
      </c>
      <c r="M89" s="78"/>
      <c r="N89" s="44"/>
    </row>
    <row r="90" spans="1:14" ht="15" customHeight="1">
      <c r="A90" s="44"/>
      <c r="B90" s="45"/>
      <c r="C90" s="266" t="s">
        <v>145</v>
      </c>
      <c r="D90" s="267"/>
      <c r="E90" s="103">
        <f>SUM(E87:E89)</f>
        <v>16</v>
      </c>
      <c r="F90" s="104">
        <f>SUM(F87:F89)</f>
        <v>100</v>
      </c>
      <c r="G90" s="105"/>
      <c r="H90" s="47"/>
      <c r="I90" s="255" t="s">
        <v>96</v>
      </c>
      <c r="J90" s="256"/>
      <c r="K90" s="116">
        <f>Docentes!$AF$4</f>
        <v>0</v>
      </c>
      <c r="L90" s="117">
        <f t="shared" si="1"/>
        <v>0</v>
      </c>
      <c r="M90" s="78"/>
      <c r="N90" s="44"/>
    </row>
    <row r="91" spans="1:14" ht="15" customHeight="1">
      <c r="A91" s="44"/>
      <c r="B91" s="47"/>
      <c r="C91" s="62"/>
      <c r="D91" s="106"/>
      <c r="E91" s="106"/>
      <c r="F91" s="106"/>
      <c r="G91" s="44"/>
      <c r="H91" s="47"/>
      <c r="I91" s="255" t="s">
        <v>85</v>
      </c>
      <c r="J91" s="256"/>
      <c r="K91" s="116">
        <f>Docentes!$AF$5</f>
        <v>13</v>
      </c>
      <c r="L91" s="117">
        <f t="shared" si="1"/>
        <v>27.083333333333332</v>
      </c>
      <c r="M91" s="78"/>
      <c r="N91" s="44"/>
    </row>
    <row r="92" spans="1:14" ht="15" customHeight="1">
      <c r="A92" s="44"/>
      <c r="B92" s="47"/>
      <c r="C92" s="107"/>
      <c r="D92" s="107"/>
      <c r="E92" s="107"/>
      <c r="F92" s="107"/>
      <c r="G92" s="44"/>
      <c r="H92" s="47"/>
      <c r="I92" s="255" t="s">
        <v>86</v>
      </c>
      <c r="J92" s="256"/>
      <c r="K92" s="116">
        <f>Docentes!$AF$6</f>
        <v>14</v>
      </c>
      <c r="L92" s="117">
        <f t="shared" si="1"/>
        <v>29.166666666666668</v>
      </c>
      <c r="M92" s="78"/>
      <c r="N92" s="44"/>
    </row>
    <row r="93" spans="1:14" ht="15" customHeight="1">
      <c r="A93" s="44"/>
      <c r="B93" s="47"/>
      <c r="C93" s="107"/>
      <c r="D93" s="107"/>
      <c r="E93" s="107"/>
      <c r="F93" s="107"/>
      <c r="G93" s="44"/>
      <c r="H93" s="47"/>
      <c r="I93" s="257" t="s">
        <v>103</v>
      </c>
      <c r="J93" s="258"/>
      <c r="K93" s="118">
        <f>Docentes!$AF$7</f>
        <v>3</v>
      </c>
      <c r="L93" s="119">
        <f t="shared" si="1"/>
        <v>6.25</v>
      </c>
      <c r="M93" s="78"/>
      <c r="N93" s="44"/>
    </row>
    <row r="94" spans="1:14" ht="15" customHeight="1">
      <c r="A94" s="44"/>
      <c r="B94" s="47"/>
      <c r="C94" s="107"/>
      <c r="D94" s="107"/>
      <c r="E94" s="107"/>
      <c r="F94" s="107"/>
      <c r="G94" s="108"/>
      <c r="H94" s="47"/>
      <c r="I94" s="259" t="s">
        <v>145</v>
      </c>
      <c r="J94" s="260"/>
      <c r="K94" s="120">
        <f>SUM(K87:K93)</f>
        <v>48</v>
      </c>
      <c r="L94" s="121">
        <f>SUM(L87:L93)</f>
        <v>100</v>
      </c>
      <c r="M94" s="78"/>
      <c r="N94" s="44"/>
    </row>
    <row r="95" spans="1:14" ht="32.65" customHeight="1">
      <c r="A95" s="44"/>
      <c r="B95" s="47"/>
      <c r="C95" s="107"/>
      <c r="D95" s="107"/>
      <c r="E95" s="107"/>
      <c r="F95" s="107"/>
      <c r="G95" s="44"/>
      <c r="H95" s="45"/>
      <c r="I95" s="4"/>
      <c r="J95" s="4"/>
      <c r="K95" s="4"/>
      <c r="L95" s="4"/>
      <c r="M95" s="76"/>
      <c r="N95" s="44"/>
    </row>
    <row r="96" spans="1:14" ht="32.65" customHeight="1">
      <c r="A96" s="44"/>
      <c r="B96" s="47"/>
      <c r="C96" s="107"/>
      <c r="D96" s="107"/>
      <c r="E96" s="107"/>
      <c r="F96" s="107"/>
      <c r="G96" s="44"/>
      <c r="H96" s="45"/>
      <c r="I96" s="6"/>
      <c r="J96" s="6"/>
      <c r="K96" s="6"/>
      <c r="L96" s="6"/>
      <c r="M96" s="76"/>
      <c r="N96" s="44"/>
    </row>
    <row r="97" spans="1:14" ht="32.65" customHeight="1">
      <c r="A97" s="44"/>
      <c r="B97" s="47"/>
      <c r="C97" s="107"/>
      <c r="D97" s="107"/>
      <c r="E97" s="107"/>
      <c r="F97" s="107"/>
      <c r="G97" s="44"/>
      <c r="H97" s="45"/>
      <c r="I97" s="6"/>
      <c r="J97" s="6"/>
      <c r="K97" s="6"/>
      <c r="L97" s="6"/>
      <c r="M97" s="76"/>
      <c r="N97" s="44"/>
    </row>
    <row r="98" spans="1:14" ht="32.65" customHeight="1">
      <c r="A98" s="44"/>
      <c r="B98" s="47"/>
      <c r="C98" s="107"/>
      <c r="D98" s="107"/>
      <c r="E98" s="107"/>
      <c r="F98" s="107"/>
      <c r="G98" s="44"/>
      <c r="H98" s="45"/>
      <c r="I98" s="6"/>
      <c r="J98" s="6"/>
      <c r="K98" s="6"/>
      <c r="L98" s="6"/>
      <c r="M98" s="76"/>
      <c r="N98" s="44"/>
    </row>
    <row r="99" spans="1:14" ht="32.65" customHeight="1">
      <c r="A99" s="44"/>
      <c r="B99" s="47"/>
      <c r="C99" s="107"/>
      <c r="D99" s="107"/>
      <c r="E99" s="107"/>
      <c r="F99" s="107"/>
      <c r="G99" s="44"/>
      <c r="H99" s="45"/>
      <c r="I99" s="6"/>
      <c r="J99" s="6"/>
      <c r="K99" s="6"/>
      <c r="L99" s="6"/>
      <c r="M99" s="76"/>
      <c r="N99" s="44"/>
    </row>
    <row r="100" spans="1:14" ht="32.65" customHeight="1">
      <c r="A100" s="44"/>
      <c r="B100" s="109"/>
      <c r="C100" s="110"/>
      <c r="D100" s="110"/>
      <c r="E100" s="110"/>
      <c r="F100" s="110"/>
      <c r="G100" s="111"/>
      <c r="H100" s="109"/>
      <c r="I100" s="110"/>
      <c r="J100" s="110"/>
      <c r="K100" s="110"/>
      <c r="L100" s="110"/>
      <c r="M100" s="122"/>
      <c r="N100" s="44"/>
    </row>
    <row r="101" spans="1:14" ht="5.45" customHeight="1">
      <c r="A101" s="132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4"/>
    </row>
  </sheetData>
  <mergeCells count="62">
    <mergeCell ref="E1:L1"/>
    <mergeCell ref="E2:L2"/>
    <mergeCell ref="E3:L3"/>
    <mergeCell ref="E4:L4"/>
    <mergeCell ref="C9:L9"/>
    <mergeCell ref="C1:D4"/>
    <mergeCell ref="C11:H11"/>
    <mergeCell ref="J11:L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C24:F24"/>
    <mergeCell ref="C25:F25"/>
    <mergeCell ref="C28:L28"/>
    <mergeCell ref="C29:L29"/>
    <mergeCell ref="C30:L30"/>
    <mergeCell ref="C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C58:L58"/>
    <mergeCell ref="C85:F85"/>
    <mergeCell ref="I85:L85"/>
    <mergeCell ref="I92:J92"/>
    <mergeCell ref="I93:J93"/>
    <mergeCell ref="I94:J94"/>
    <mergeCell ref="C33:C43"/>
    <mergeCell ref="C44:C47"/>
    <mergeCell ref="C89:D89"/>
    <mergeCell ref="I89:J89"/>
    <mergeCell ref="C90:D90"/>
    <mergeCell ref="I90:J90"/>
    <mergeCell ref="I91:J91"/>
    <mergeCell ref="C86:D86"/>
    <mergeCell ref="I86:J86"/>
    <mergeCell ref="C87:D87"/>
    <mergeCell ref="I87:J87"/>
    <mergeCell ref="C88:D88"/>
    <mergeCell ref="I88:J88"/>
  </mergeCells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" right="0.196850393700787" top="0.39370078740157499" bottom="0.78740157480314998" header="0" footer="0.59055118110236204"/>
  <pageSetup orientation="portrait" horizontalDpi="300" verticalDpi="300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F6 K22:K25 K13:K15" emptyCellReference="1"/>
    <ignoredError sqref="H25 L22:L25 L13:L15" evalError="1" emptyCellReference="1"/>
    <ignoredError sqref="L87:L94 K40:K46 K37 L41:L42 K47:L48 K33:L36 K38:L39 F87:F90 H13:H24" evalErro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O99"/>
  <sheetViews>
    <sheetView showRowColHeaders="0" showZeros="0" topLeftCell="A1048576" workbookViewId="0">
      <selection activeCell="E3" sqref="E3:L3"/>
    </sheetView>
  </sheetViews>
  <sheetFormatPr baseColWidth="10" defaultColWidth="0" defaultRowHeight="11.25" zeroHeight="1"/>
  <cols>
    <col min="1" max="2" width="0.85546875" style="2" customWidth="1"/>
    <col min="3" max="3" width="1.7109375" style="2" customWidth="1"/>
    <col min="4" max="12" width="10.7109375" style="2" customWidth="1"/>
    <col min="13" max="14" width="1" style="2" customWidth="1"/>
    <col min="15" max="15" width="1" style="2" hidden="1" customWidth="1"/>
    <col min="16" max="16384" width="11.5703125" style="2" hidden="1"/>
  </cols>
  <sheetData>
    <row r="1" spans="1:14">
      <c r="A1" s="3"/>
      <c r="B1" s="4"/>
      <c r="C1" s="312"/>
      <c r="D1" s="312"/>
      <c r="E1" s="311" t="s">
        <v>133</v>
      </c>
      <c r="F1" s="311"/>
      <c r="G1" s="311"/>
      <c r="H1" s="311"/>
      <c r="I1" s="311"/>
      <c r="J1" s="311"/>
      <c r="K1" s="311"/>
      <c r="L1" s="311"/>
      <c r="M1" s="4"/>
      <c r="N1" s="63"/>
    </row>
    <row r="2" spans="1:14" s="1" customFormat="1" ht="13.5" customHeight="1">
      <c r="A2" s="5"/>
      <c r="B2" s="6"/>
      <c r="C2" s="313"/>
      <c r="D2" s="313"/>
      <c r="E2" s="307" t="s">
        <v>134</v>
      </c>
      <c r="F2" s="307"/>
      <c r="G2" s="307"/>
      <c r="H2" s="307"/>
      <c r="I2" s="307"/>
      <c r="J2" s="307"/>
      <c r="K2" s="307"/>
      <c r="L2" s="307"/>
      <c r="M2" s="7"/>
      <c r="N2" s="64"/>
    </row>
    <row r="3" spans="1:14" s="1" customFormat="1" ht="13.5" customHeight="1">
      <c r="A3" s="5"/>
      <c r="B3" s="6"/>
      <c r="C3" s="313"/>
      <c r="D3" s="313"/>
      <c r="E3" s="307" t="s">
        <v>186</v>
      </c>
      <c r="F3" s="307"/>
      <c r="G3" s="307"/>
      <c r="H3" s="307"/>
      <c r="I3" s="307"/>
      <c r="J3" s="307"/>
      <c r="K3" s="307"/>
      <c r="L3" s="307"/>
      <c r="M3" s="7"/>
      <c r="N3" s="64"/>
    </row>
    <row r="4" spans="1:14" s="1" customFormat="1" ht="13.5" customHeight="1">
      <c r="A4" s="5"/>
      <c r="B4" s="6"/>
      <c r="C4" s="313"/>
      <c r="D4" s="313"/>
      <c r="E4" s="307" t="s">
        <v>136</v>
      </c>
      <c r="F4" s="307"/>
      <c r="G4" s="307"/>
      <c r="H4" s="307"/>
      <c r="I4" s="307"/>
      <c r="J4" s="307"/>
      <c r="K4" s="307"/>
      <c r="L4" s="307"/>
      <c r="M4" s="7"/>
      <c r="N4" s="64"/>
    </row>
    <row r="5" spans="1:14" s="1" customFormat="1" ht="12.75" customHeight="1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4"/>
    </row>
    <row r="6" spans="1:14" s="1" customFormat="1">
      <c r="A6" s="5"/>
      <c r="B6" s="8" t="s">
        <v>137</v>
      </c>
      <c r="C6" s="7"/>
      <c r="D6" s="7"/>
      <c r="E6" s="7"/>
      <c r="F6" s="9" t="str">
        <f>Directivos!B15</f>
        <v>NORTE DE SANTANDER</v>
      </c>
      <c r="G6" s="7"/>
      <c r="H6" s="7"/>
      <c r="I6" s="7"/>
      <c r="J6" s="7"/>
      <c r="K6" s="7"/>
      <c r="L6" s="7"/>
      <c r="M6" s="7"/>
      <c r="N6" s="64"/>
    </row>
    <row r="7" spans="1:14" s="1" customFormat="1" ht="9" customHeight="1">
      <c r="A7" s="5"/>
      <c r="B7" s="10"/>
      <c r="C7" s="10"/>
      <c r="D7" s="10"/>
      <c r="E7" s="10"/>
      <c r="F7" s="10"/>
      <c r="G7" s="10"/>
      <c r="H7" s="10"/>
      <c r="I7" s="65"/>
      <c r="J7" s="10"/>
      <c r="K7" s="10"/>
      <c r="L7" s="10"/>
      <c r="M7" s="10"/>
      <c r="N7" s="64"/>
    </row>
    <row r="8" spans="1:14" s="1" customFormat="1" ht="12.75" customHeight="1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66"/>
      <c r="N8" s="11"/>
    </row>
    <row r="9" spans="1:14" s="1" customFormat="1">
      <c r="A9" s="11"/>
      <c r="B9" s="14"/>
      <c r="C9" s="307" t="s">
        <v>187</v>
      </c>
      <c r="D9" s="307"/>
      <c r="E9" s="307"/>
      <c r="F9" s="307"/>
      <c r="G9" s="307"/>
      <c r="H9" s="307"/>
      <c r="I9" s="307"/>
      <c r="J9" s="307"/>
      <c r="K9" s="307"/>
      <c r="L9" s="307"/>
      <c r="M9" s="67"/>
      <c r="N9" s="11"/>
    </row>
    <row r="10" spans="1:14" s="1" customFormat="1">
      <c r="A10" s="11"/>
      <c r="B10" s="14"/>
      <c r="C10" s="15"/>
      <c r="D10" s="16"/>
      <c r="E10" s="7"/>
      <c r="F10" s="7"/>
      <c r="G10" s="7"/>
      <c r="H10" s="7"/>
      <c r="I10" s="7"/>
      <c r="J10" s="7"/>
      <c r="K10" s="7"/>
      <c r="L10" s="7"/>
      <c r="M10" s="68"/>
      <c r="N10" s="11"/>
    </row>
    <row r="11" spans="1:14" s="1" customFormat="1" ht="12.75" customHeight="1">
      <c r="A11" s="11"/>
      <c r="B11" s="17"/>
      <c r="C11" s="18"/>
      <c r="D11" s="19"/>
      <c r="E11" s="19"/>
      <c r="F11" s="19"/>
      <c r="G11" s="19"/>
      <c r="H11" s="19"/>
      <c r="I11" s="69"/>
      <c r="J11" s="19"/>
      <c r="K11" s="19"/>
      <c r="L11" s="19"/>
      <c r="M11" s="68"/>
      <c r="N11" s="11"/>
    </row>
    <row r="12" spans="1:14" s="1" customFormat="1" ht="12.75" customHeight="1">
      <c r="A12" s="11"/>
      <c r="B12" s="17"/>
      <c r="C12" s="18"/>
      <c r="D12" s="19"/>
      <c r="E12" s="19"/>
      <c r="F12" s="19"/>
      <c r="G12" s="19"/>
      <c r="H12" s="20"/>
      <c r="I12" s="69"/>
      <c r="J12" s="19"/>
      <c r="K12" s="19"/>
      <c r="L12" s="20"/>
      <c r="M12" s="68"/>
      <c r="N12" s="11"/>
    </row>
    <row r="13" spans="1:14" s="1" customFormat="1" ht="12.75" customHeight="1">
      <c r="A13" s="11"/>
      <c r="B13" s="17"/>
      <c r="C13" s="21"/>
      <c r="D13" s="22"/>
      <c r="E13" s="22"/>
      <c r="F13" s="22"/>
      <c r="G13" s="22"/>
      <c r="H13" s="23"/>
      <c r="I13" s="24"/>
      <c r="J13" s="22"/>
      <c r="K13" s="22"/>
      <c r="L13" s="23"/>
      <c r="M13" s="68"/>
      <c r="N13" s="11"/>
    </row>
    <row r="14" spans="1:14" s="1" customFormat="1" ht="12.75" customHeight="1">
      <c r="A14" s="11"/>
      <c r="B14" s="17"/>
      <c r="C14" s="21"/>
      <c r="D14" s="20"/>
      <c r="E14" s="314" t="s">
        <v>140</v>
      </c>
      <c r="F14" s="315"/>
      <c r="G14" s="316"/>
      <c r="H14" s="24"/>
      <c r="I14" s="314" t="s">
        <v>140</v>
      </c>
      <c r="J14" s="315"/>
      <c r="K14" s="316"/>
      <c r="L14" s="23"/>
      <c r="M14" s="68"/>
      <c r="N14" s="11"/>
    </row>
    <row r="15" spans="1:14" s="1" customFormat="1" ht="12.75" customHeight="1">
      <c r="A15" s="11"/>
      <c r="B15" s="17"/>
      <c r="C15" s="21"/>
      <c r="D15" s="7"/>
      <c r="E15" s="25" t="s">
        <v>34</v>
      </c>
      <c r="F15" s="26" t="s">
        <v>24</v>
      </c>
      <c r="G15" s="27" t="s">
        <v>141</v>
      </c>
      <c r="H15" s="24"/>
      <c r="I15" s="25" t="s">
        <v>34</v>
      </c>
      <c r="J15" s="26" t="s">
        <v>24</v>
      </c>
      <c r="K15" s="27" t="s">
        <v>141</v>
      </c>
      <c r="L15" s="70"/>
      <c r="M15" s="68"/>
      <c r="N15" s="11"/>
    </row>
    <row r="16" spans="1:14" s="1" customFormat="1" ht="12.75" customHeight="1">
      <c r="A16" s="11"/>
      <c r="B16" s="17"/>
      <c r="C16" s="21"/>
      <c r="D16" s="7"/>
      <c r="E16" s="28" t="s">
        <v>116</v>
      </c>
      <c r="F16" s="29">
        <f>Directivos!J1</f>
        <v>0</v>
      </c>
      <c r="G16" s="30" t="e">
        <f>(F16*100)/F19</f>
        <v>#DIV/0!</v>
      </c>
      <c r="H16" s="31"/>
      <c r="I16" s="28" t="s">
        <v>75</v>
      </c>
      <c r="J16" s="29">
        <f>Directivos!I1</f>
        <v>0</v>
      </c>
      <c r="K16" s="30" t="e">
        <f>(J16*100)/J18</f>
        <v>#DIV/0!</v>
      </c>
      <c r="L16" s="70"/>
      <c r="M16" s="68"/>
      <c r="N16" s="11"/>
    </row>
    <row r="17" spans="1:14" s="1" customFormat="1" ht="12.75" customHeight="1">
      <c r="A17" s="11"/>
      <c r="B17" s="17"/>
      <c r="C17" s="21"/>
      <c r="D17" s="7"/>
      <c r="E17" s="32" t="s">
        <v>132</v>
      </c>
      <c r="F17" s="33">
        <f>Directivos!J2</f>
        <v>0</v>
      </c>
      <c r="G17" s="34" t="e">
        <f>(F17*100)/F19</f>
        <v>#DIV/0!</v>
      </c>
      <c r="H17" s="31"/>
      <c r="I17" s="35" t="s">
        <v>82</v>
      </c>
      <c r="J17" s="71">
        <f>Directivos!I2</f>
        <v>0</v>
      </c>
      <c r="K17" s="72" t="e">
        <f>(J17*100)/J18</f>
        <v>#DIV/0!</v>
      </c>
      <c r="L17" s="70"/>
      <c r="M17" s="68"/>
      <c r="N17" s="11"/>
    </row>
    <row r="18" spans="1:14" s="1" customFormat="1" ht="12.75" customHeight="1">
      <c r="A18" s="11"/>
      <c r="B18" s="17"/>
      <c r="C18" s="21"/>
      <c r="D18" s="7"/>
      <c r="E18" s="35" t="s">
        <v>118</v>
      </c>
      <c r="F18" s="36">
        <f>Directivos!J3</f>
        <v>0</v>
      </c>
      <c r="G18" s="37" t="e">
        <f>(F18*100)/F19</f>
        <v>#DIV/0!</v>
      </c>
      <c r="H18" s="31"/>
      <c r="I18" s="25" t="s">
        <v>145</v>
      </c>
      <c r="J18" s="26">
        <f>SUM(J16:J17)</f>
        <v>0</v>
      </c>
      <c r="K18" s="38" t="e">
        <f>SUM(K16:K17)</f>
        <v>#DIV/0!</v>
      </c>
      <c r="L18" s="19"/>
      <c r="M18" s="68"/>
      <c r="N18" s="11"/>
    </row>
    <row r="19" spans="1:14" s="1" customFormat="1" ht="12.75" customHeight="1">
      <c r="A19" s="11"/>
      <c r="B19" s="17"/>
      <c r="C19" s="21"/>
      <c r="D19" s="7"/>
      <c r="E19" s="25" t="s">
        <v>145</v>
      </c>
      <c r="F19" s="26">
        <f>SUM(F16:F18)</f>
        <v>0</v>
      </c>
      <c r="G19" s="38" t="e">
        <f>SUM(G16:G18)</f>
        <v>#DIV/0!</v>
      </c>
      <c r="H19" s="24"/>
      <c r="I19" s="289"/>
      <c r="J19" s="289"/>
      <c r="K19" s="73"/>
      <c r="L19" s="20"/>
      <c r="M19" s="68"/>
      <c r="N19" s="11"/>
    </row>
    <row r="20" spans="1:14" s="1" customFormat="1" ht="12.75" customHeight="1">
      <c r="A20" s="11"/>
      <c r="B20" s="17"/>
      <c r="C20" s="21"/>
      <c r="D20" s="7"/>
      <c r="E20" s="39"/>
      <c r="F20" s="40"/>
      <c r="G20" s="40"/>
      <c r="H20" s="40"/>
      <c r="I20" s="40"/>
      <c r="J20" s="40"/>
      <c r="K20" s="74"/>
      <c r="L20" s="23"/>
      <c r="M20" s="68"/>
      <c r="N20" s="11"/>
    </row>
    <row r="21" spans="1:14" s="1" customFormat="1" ht="12.75" customHeight="1">
      <c r="A21" s="11"/>
      <c r="B21" s="17"/>
      <c r="C21" s="21"/>
      <c r="D21" s="41"/>
      <c r="E21" s="41"/>
      <c r="F21" s="41"/>
      <c r="G21" s="41"/>
      <c r="H21" s="41"/>
      <c r="I21" s="40"/>
      <c r="J21" s="40"/>
      <c r="K21" s="40"/>
      <c r="L21" s="23"/>
      <c r="M21" s="68"/>
      <c r="N21" s="11"/>
    </row>
    <row r="22" spans="1:14" s="1" customFormat="1" ht="12.75" customHeight="1">
      <c r="A22" s="11"/>
      <c r="B22" s="17"/>
      <c r="C22" s="21"/>
      <c r="D22" s="22"/>
      <c r="E22" s="22"/>
      <c r="F22" s="22"/>
      <c r="G22" s="22"/>
      <c r="H22" s="23"/>
      <c r="I22" s="24"/>
      <c r="J22" s="22"/>
      <c r="K22" s="22"/>
      <c r="L22" s="23"/>
      <c r="M22" s="68"/>
      <c r="N22" s="11"/>
    </row>
    <row r="23" spans="1:14" s="1" customFormat="1" ht="12.75" customHeight="1">
      <c r="A23" s="11"/>
      <c r="B23" s="17"/>
      <c r="C23" s="18"/>
      <c r="D23" s="19"/>
      <c r="E23" s="19"/>
      <c r="F23" s="19"/>
      <c r="G23" s="19"/>
      <c r="H23" s="20"/>
      <c r="I23" s="69"/>
      <c r="J23" s="19"/>
      <c r="K23" s="19"/>
      <c r="L23" s="20"/>
      <c r="M23" s="68"/>
      <c r="N23" s="11"/>
    </row>
    <row r="24" spans="1:14" s="1" customFormat="1" ht="12.75" customHeight="1">
      <c r="A24" s="1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75"/>
      <c r="N24" s="11"/>
    </row>
    <row r="25" spans="1:14" s="1" customFormat="1" ht="6.75" customHeight="1">
      <c r="A25" s="11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66"/>
      <c r="N25" s="11"/>
    </row>
    <row r="26" spans="1:14" s="1" customFormat="1" ht="15" customHeight="1">
      <c r="A26" s="11"/>
      <c r="B26" s="14"/>
      <c r="C26" s="307" t="s">
        <v>188</v>
      </c>
      <c r="D26" s="307"/>
      <c r="E26" s="307"/>
      <c r="F26" s="307"/>
      <c r="G26" s="307"/>
      <c r="H26" s="307"/>
      <c r="I26" s="307"/>
      <c r="J26" s="307"/>
      <c r="K26" s="307"/>
      <c r="L26" s="307"/>
      <c r="M26" s="67"/>
      <c r="N26" s="11"/>
    </row>
    <row r="27" spans="1:14" s="1" customFormat="1" ht="15" customHeight="1">
      <c r="A27" s="11"/>
      <c r="B27" s="14"/>
      <c r="C27" s="308" t="s">
        <v>155</v>
      </c>
      <c r="D27" s="308"/>
      <c r="E27" s="308"/>
      <c r="F27" s="308"/>
      <c r="G27" s="308"/>
      <c r="H27" s="308"/>
      <c r="I27" s="308"/>
      <c r="J27" s="308"/>
      <c r="K27" s="308"/>
      <c r="L27" s="308"/>
      <c r="M27" s="67"/>
      <c r="N27" s="11"/>
    </row>
    <row r="28" spans="1:14" s="1" customFormat="1" ht="15" customHeight="1">
      <c r="A28" s="11"/>
      <c r="B28" s="14"/>
      <c r="C28" s="308" t="s">
        <v>156</v>
      </c>
      <c r="D28" s="308"/>
      <c r="E28" s="308"/>
      <c r="F28" s="308"/>
      <c r="G28" s="308"/>
      <c r="H28" s="308"/>
      <c r="I28" s="308"/>
      <c r="J28" s="308"/>
      <c r="K28" s="308"/>
      <c r="L28" s="308"/>
      <c r="M28" s="67"/>
      <c r="N28" s="11"/>
    </row>
    <row r="29" spans="1:14" ht="9" customHeight="1">
      <c r="A29" s="44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76"/>
      <c r="N29" s="44"/>
    </row>
    <row r="30" spans="1:14" ht="25.5" customHeight="1">
      <c r="A30" s="44"/>
      <c r="B30" s="47"/>
      <c r="C30" s="300" t="s">
        <v>157</v>
      </c>
      <c r="D30" s="300"/>
      <c r="E30" s="301"/>
      <c r="F30" s="301"/>
      <c r="G30" s="302"/>
      <c r="H30" s="48" t="s">
        <v>158</v>
      </c>
      <c r="I30" s="48" t="s">
        <v>159</v>
      </c>
      <c r="J30" s="48" t="s">
        <v>160</v>
      </c>
      <c r="K30" s="48" t="s">
        <v>161</v>
      </c>
      <c r="L30" s="77" t="s">
        <v>162</v>
      </c>
      <c r="M30" s="78"/>
      <c r="N30" s="44"/>
    </row>
    <row r="31" spans="1:14" ht="16.899999999999999" customHeight="1">
      <c r="A31" s="44"/>
      <c r="B31" s="47"/>
      <c r="C31" s="261" t="s">
        <v>163</v>
      </c>
      <c r="D31" s="288" t="s">
        <v>189</v>
      </c>
      <c r="E31" s="289"/>
      <c r="F31" s="289"/>
      <c r="G31" s="290"/>
      <c r="H31" s="49">
        <f>Directivos!$O$1</f>
        <v>0</v>
      </c>
      <c r="I31" s="79">
        <f>Directivos!$O$4</f>
        <v>0</v>
      </c>
      <c r="J31" s="79">
        <f>Directivos!$O$5</f>
        <v>0</v>
      </c>
      <c r="K31" s="79" t="e">
        <f>Directivos!$O$2</f>
        <v>#DIV/0!</v>
      </c>
      <c r="L31" s="80" t="b">
        <f>Directivos!$O$3</f>
        <v>0</v>
      </c>
      <c r="M31" s="78"/>
      <c r="N31" s="44"/>
    </row>
    <row r="32" spans="1:14" ht="16.899999999999999" customHeight="1">
      <c r="A32" s="44"/>
      <c r="B32" s="47"/>
      <c r="C32" s="262"/>
      <c r="D32" s="285" t="s">
        <v>126</v>
      </c>
      <c r="E32" s="286"/>
      <c r="F32" s="286"/>
      <c r="G32" s="287"/>
      <c r="H32" s="50">
        <f>Directivos!$P$1</f>
        <v>0</v>
      </c>
      <c r="I32" s="81">
        <f>Directivos!$P$4</f>
        <v>0</v>
      </c>
      <c r="J32" s="81">
        <f>Directivos!$P$5</f>
        <v>0</v>
      </c>
      <c r="K32" s="81" t="e">
        <f>Directivos!$P$2</f>
        <v>#DIV/0!</v>
      </c>
      <c r="L32" s="82" t="b">
        <f>Directivos!$P$3</f>
        <v>0</v>
      </c>
      <c r="M32" s="78"/>
      <c r="N32" s="44"/>
    </row>
    <row r="33" spans="1:14" ht="16.899999999999999" customHeight="1">
      <c r="A33" s="44"/>
      <c r="B33" s="47"/>
      <c r="C33" s="262"/>
      <c r="D33" s="294" t="s">
        <v>190</v>
      </c>
      <c r="E33" s="295"/>
      <c r="F33" s="295"/>
      <c r="G33" s="296"/>
      <c r="H33" s="51">
        <f>Directivos!$R$1</f>
        <v>0</v>
      </c>
      <c r="I33" s="83">
        <f>Directivos!$R$4</f>
        <v>0</v>
      </c>
      <c r="J33" s="83">
        <f>Directivos!$R$5</f>
        <v>0</v>
      </c>
      <c r="K33" s="83" t="e">
        <f>Directivos!$R$2</f>
        <v>#DIV/0!</v>
      </c>
      <c r="L33" s="84" t="b">
        <f>Directivos!$R$3</f>
        <v>0</v>
      </c>
      <c r="M33" s="78"/>
      <c r="N33" s="44"/>
    </row>
    <row r="34" spans="1:14" ht="16.899999999999999" customHeight="1">
      <c r="A34" s="44"/>
      <c r="B34" s="47"/>
      <c r="C34" s="262"/>
      <c r="D34" s="297" t="s">
        <v>51</v>
      </c>
      <c r="E34" s="298"/>
      <c r="F34" s="298"/>
      <c r="G34" s="299"/>
      <c r="H34" s="52">
        <f>Directivos!$T$1</f>
        <v>0</v>
      </c>
      <c r="I34" s="85">
        <f>Directivos!$T$4</f>
        <v>0</v>
      </c>
      <c r="J34" s="85">
        <f>Directivos!$T$5</f>
        <v>0</v>
      </c>
      <c r="K34" s="85" t="e">
        <f>Directivos!$T$2</f>
        <v>#DIV/0!</v>
      </c>
      <c r="L34" s="86" t="b">
        <f>Directivos!$T$3</f>
        <v>0</v>
      </c>
      <c r="M34" s="78"/>
      <c r="N34" s="44"/>
    </row>
    <row r="35" spans="1:14" ht="16.899999999999999" customHeight="1">
      <c r="A35" s="44"/>
      <c r="B35" s="47"/>
      <c r="C35" s="262"/>
      <c r="D35" s="285" t="s">
        <v>191</v>
      </c>
      <c r="E35" s="286"/>
      <c r="F35" s="286"/>
      <c r="G35" s="287"/>
      <c r="H35" s="50">
        <f>Directivos!$U$1</f>
        <v>0</v>
      </c>
      <c r="I35" s="81">
        <f>Directivos!$U$4</f>
        <v>0</v>
      </c>
      <c r="J35" s="81">
        <f>Directivos!$U$5</f>
        <v>0</v>
      </c>
      <c r="K35" s="81" t="e">
        <f>Directivos!$U$2</f>
        <v>#DIV/0!</v>
      </c>
      <c r="L35" s="82" t="b">
        <f>Directivos!$U$3</f>
        <v>0</v>
      </c>
      <c r="M35" s="78"/>
      <c r="N35" s="44"/>
    </row>
    <row r="36" spans="1:14" ht="16.899999999999999" customHeight="1">
      <c r="A36" s="44"/>
      <c r="B36" s="47"/>
      <c r="C36" s="262"/>
      <c r="D36" s="294" t="s">
        <v>165</v>
      </c>
      <c r="E36" s="295"/>
      <c r="F36" s="295"/>
      <c r="G36" s="296"/>
      <c r="H36" s="51">
        <f>Directivos!$W$1</f>
        <v>0</v>
      </c>
      <c r="I36" s="83">
        <f>Directivos!$W$4</f>
        <v>0</v>
      </c>
      <c r="J36" s="83">
        <f>Directivos!$W$5</f>
        <v>0</v>
      </c>
      <c r="K36" s="83" t="e">
        <f>Directivos!$W$2</f>
        <v>#DIV/0!</v>
      </c>
      <c r="L36" s="84" t="b">
        <f>Directivos!$W$3</f>
        <v>0</v>
      </c>
      <c r="M36" s="78"/>
      <c r="N36" s="44"/>
    </row>
    <row r="37" spans="1:14" ht="16.899999999999999" customHeight="1">
      <c r="A37" s="44"/>
      <c r="B37" s="47"/>
      <c r="C37" s="262"/>
      <c r="D37" s="297" t="s">
        <v>130</v>
      </c>
      <c r="E37" s="298"/>
      <c r="F37" s="298"/>
      <c r="G37" s="299"/>
      <c r="H37" s="52">
        <f>Directivos!$Y$1</f>
        <v>0</v>
      </c>
      <c r="I37" s="85">
        <f>Directivos!$Y$4</f>
        <v>0</v>
      </c>
      <c r="J37" s="85">
        <f>Directivos!$Y$5</f>
        <v>0</v>
      </c>
      <c r="K37" s="85" t="e">
        <f>Directivos!$Y$2</f>
        <v>#DIV/0!</v>
      </c>
      <c r="L37" s="86" t="b">
        <f>Directivos!$Y$3</f>
        <v>0</v>
      </c>
      <c r="M37" s="78"/>
      <c r="N37" s="44"/>
    </row>
    <row r="38" spans="1:14" ht="16.899999999999999" customHeight="1">
      <c r="A38" s="44"/>
      <c r="B38" s="47"/>
      <c r="C38" s="262"/>
      <c r="D38" s="285" t="s">
        <v>131</v>
      </c>
      <c r="E38" s="286"/>
      <c r="F38" s="286"/>
      <c r="G38" s="287"/>
      <c r="H38" s="50">
        <f>Directivos!$Z$1</f>
        <v>0</v>
      </c>
      <c r="I38" s="81">
        <f>Directivos!$Z$4</f>
        <v>0</v>
      </c>
      <c r="J38" s="81">
        <f>Directivos!$Z$5</f>
        <v>0</v>
      </c>
      <c r="K38" s="81" t="e">
        <f>Directivos!$Z$2</f>
        <v>#DIV/0!</v>
      </c>
      <c r="L38" s="82" t="b">
        <f>Directivos!$Z$3</f>
        <v>0</v>
      </c>
      <c r="M38" s="78"/>
      <c r="N38" s="44"/>
    </row>
    <row r="39" spans="1:14" ht="16.899999999999999" customHeight="1">
      <c r="A39" s="44"/>
      <c r="B39" s="47"/>
      <c r="C39" s="262"/>
      <c r="D39" s="294" t="s">
        <v>166</v>
      </c>
      <c r="E39" s="295"/>
      <c r="F39" s="295"/>
      <c r="G39" s="296"/>
      <c r="H39" s="51">
        <f>Directivos!$AB$1</f>
        <v>0</v>
      </c>
      <c r="I39" s="83">
        <f>Directivos!$AB$4</f>
        <v>0</v>
      </c>
      <c r="J39" s="83">
        <f>Directivos!$AB$5</f>
        <v>0</v>
      </c>
      <c r="K39" s="83" t="e">
        <f>Directivos!$AB$2</f>
        <v>#DIV/0!</v>
      </c>
      <c r="L39" s="84" t="b">
        <f>Directivos!$AB$3</f>
        <v>0</v>
      </c>
      <c r="M39" s="78"/>
      <c r="N39" s="44"/>
    </row>
    <row r="40" spans="1:14" ht="16.899999999999999" customHeight="1">
      <c r="A40" s="44"/>
      <c r="B40" s="47"/>
      <c r="C40" s="262"/>
      <c r="D40" s="297" t="s">
        <v>58</v>
      </c>
      <c r="E40" s="298"/>
      <c r="F40" s="298"/>
      <c r="G40" s="299"/>
      <c r="H40" s="52">
        <f>Directivos!$AD$1</f>
        <v>0</v>
      </c>
      <c r="I40" s="85">
        <f>Directivos!$AD$4</f>
        <v>0</v>
      </c>
      <c r="J40" s="85">
        <f>Directivos!$AD$5</f>
        <v>0</v>
      </c>
      <c r="K40" s="85" t="e">
        <f>Directivos!$AD$2</f>
        <v>#DIV/0!</v>
      </c>
      <c r="L40" s="86" t="b">
        <f>Directivos!$AD$3</f>
        <v>0</v>
      </c>
      <c r="M40" s="78"/>
      <c r="N40" s="44"/>
    </row>
    <row r="41" spans="1:14" ht="16.899999999999999" customHeight="1">
      <c r="A41" s="44"/>
      <c r="B41" s="47"/>
      <c r="C41" s="262"/>
      <c r="D41" s="285" t="s">
        <v>167</v>
      </c>
      <c r="E41" s="286"/>
      <c r="F41" s="286"/>
      <c r="G41" s="287"/>
      <c r="H41" s="50">
        <f>Directivos!$AE$1</f>
        <v>0</v>
      </c>
      <c r="I41" s="81">
        <f>Directivos!$AE$4</f>
        <v>0</v>
      </c>
      <c r="J41" s="81">
        <f>Directivos!$AE$5</f>
        <v>0</v>
      </c>
      <c r="K41" s="81" t="e">
        <f>Directivos!$AE$2</f>
        <v>#DIV/0!</v>
      </c>
      <c r="L41" s="82" t="b">
        <f>Directivos!$AE$3</f>
        <v>0</v>
      </c>
      <c r="M41" s="78"/>
      <c r="N41" s="44"/>
    </row>
    <row r="42" spans="1:14" ht="16.899999999999999" customHeight="1">
      <c r="A42" s="44"/>
      <c r="B42" s="47"/>
      <c r="C42" s="263"/>
      <c r="D42" s="275" t="s">
        <v>168</v>
      </c>
      <c r="E42" s="276"/>
      <c r="F42" s="276"/>
      <c r="G42" s="277"/>
      <c r="H42" s="53">
        <f>Directivos!$AG$1</f>
        <v>0</v>
      </c>
      <c r="I42" s="87">
        <f>Directivos!$AG$4</f>
        <v>0</v>
      </c>
      <c r="J42" s="87">
        <f>Directivos!$AG$5</f>
        <v>0</v>
      </c>
      <c r="K42" s="87" t="e">
        <f>Directivos!$AG$2</f>
        <v>#DIV/0!</v>
      </c>
      <c r="L42" s="88" t="b">
        <f>Directivos!$AG$3</f>
        <v>0</v>
      </c>
      <c r="M42" s="78"/>
      <c r="N42" s="44"/>
    </row>
    <row r="43" spans="1:14" ht="16.899999999999999" customHeight="1">
      <c r="A43" s="44"/>
      <c r="B43" s="47"/>
      <c r="C43" s="261" t="s">
        <v>169</v>
      </c>
      <c r="D43" s="288" t="s">
        <v>63</v>
      </c>
      <c r="E43" s="289"/>
      <c r="F43" s="289"/>
      <c r="G43" s="290"/>
      <c r="H43" s="49">
        <f>Directivos!$AM$1</f>
        <v>0</v>
      </c>
      <c r="I43" s="79">
        <f>Directivos!$AM$4</f>
        <v>0</v>
      </c>
      <c r="J43" s="79">
        <f>Directivos!$AM$5</f>
        <v>0</v>
      </c>
      <c r="K43" s="79" t="e">
        <f>Directivos!$AM$2</f>
        <v>#DIV/0!</v>
      </c>
      <c r="L43" s="80" t="b">
        <f>Directivos!$AM$3</f>
        <v>0</v>
      </c>
      <c r="M43" s="78"/>
      <c r="N43" s="44"/>
    </row>
    <row r="44" spans="1:14" ht="16.899999999999999" customHeight="1">
      <c r="A44" s="44"/>
      <c r="B44" s="47"/>
      <c r="C44" s="262"/>
      <c r="D44" s="291" t="s">
        <v>64</v>
      </c>
      <c r="E44" s="292"/>
      <c r="F44" s="292"/>
      <c r="G44" s="293"/>
      <c r="H44" s="54">
        <f>Directivos!$AN$1</f>
        <v>0</v>
      </c>
      <c r="I44" s="89">
        <f>Directivos!$AN$4</f>
        <v>0</v>
      </c>
      <c r="J44" s="89">
        <f>Directivos!$AN$5</f>
        <v>0</v>
      </c>
      <c r="K44" s="89" t="e">
        <f>Directivos!$AN$2</f>
        <v>#DIV/0!</v>
      </c>
      <c r="L44" s="90" t="b">
        <f>Directivos!$AN$3</f>
        <v>0</v>
      </c>
      <c r="M44" s="78"/>
      <c r="N44" s="44"/>
    </row>
    <row r="45" spans="1:14" ht="16.899999999999999" customHeight="1">
      <c r="A45" s="44"/>
      <c r="B45" s="47"/>
      <c r="C45" s="262"/>
      <c r="D45" s="285" t="s">
        <v>65</v>
      </c>
      <c r="E45" s="286"/>
      <c r="F45" s="286"/>
      <c r="G45" s="287"/>
      <c r="H45" s="50">
        <f>Directivos!$AO$1</f>
        <v>0</v>
      </c>
      <c r="I45" s="81">
        <f>Directivos!$AO$4</f>
        <v>0</v>
      </c>
      <c r="J45" s="81">
        <f>Directivos!$AO$5</f>
        <v>0</v>
      </c>
      <c r="K45" s="81" t="e">
        <f>Directivos!$AO$2</f>
        <v>#DIV/0!</v>
      </c>
      <c r="L45" s="82" t="b">
        <f>Directivos!$AO$3</f>
        <v>0</v>
      </c>
      <c r="M45" s="78"/>
      <c r="N45" s="44"/>
    </row>
    <row r="46" spans="1:14" ht="16.899999999999999" customHeight="1">
      <c r="A46" s="44"/>
      <c r="B46" s="47"/>
      <c r="C46" s="263"/>
      <c r="D46" s="275" t="s">
        <v>170</v>
      </c>
      <c r="E46" s="276"/>
      <c r="F46" s="276"/>
      <c r="G46" s="277"/>
      <c r="H46" s="53">
        <f>Directivos!$AQ$1</f>
        <v>0</v>
      </c>
      <c r="I46" s="87">
        <f>Directivos!$AQ$4</f>
        <v>0</v>
      </c>
      <c r="J46" s="87">
        <f>Directivos!$AQ$5</f>
        <v>0</v>
      </c>
      <c r="K46" s="87" t="e">
        <f>Directivos!$AQ$2</f>
        <v>#DIV/0!</v>
      </c>
      <c r="L46" s="88" t="b">
        <f>Directivos!$AQ$3</f>
        <v>0</v>
      </c>
      <c r="M46" s="78"/>
      <c r="N46" s="44"/>
    </row>
    <row r="47" spans="1:14" ht="16.899999999999999" customHeight="1">
      <c r="A47" s="44"/>
      <c r="B47" s="47"/>
      <c r="C47" s="55"/>
      <c r="D47" s="278" t="s">
        <v>171</v>
      </c>
      <c r="E47" s="278"/>
      <c r="F47" s="278"/>
      <c r="G47" s="279"/>
      <c r="H47" s="56">
        <f>Directivos!$AT$1</f>
        <v>0</v>
      </c>
      <c r="I47" s="91">
        <f>Directivos!$AT$4</f>
        <v>0</v>
      </c>
      <c r="J47" s="91">
        <f>Directivos!$AT$5</f>
        <v>0</v>
      </c>
      <c r="K47" s="91" t="e">
        <f>Directivos!$AT$2</f>
        <v>#DIV/0!</v>
      </c>
      <c r="L47" s="92" t="b">
        <f>Directivos!$AT$3</f>
        <v>0</v>
      </c>
      <c r="M47" s="78"/>
      <c r="N47" s="44"/>
    </row>
    <row r="48" spans="1:14" s="1" customFormat="1" ht="6.75" customHeight="1">
      <c r="A48" s="11"/>
      <c r="B48" s="14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67"/>
      <c r="N48" s="11"/>
    </row>
    <row r="49" spans="1:14" s="1" customFormat="1">
      <c r="A49" s="11"/>
      <c r="B49" s="14"/>
      <c r="C49" s="57" t="s">
        <v>172</v>
      </c>
      <c r="D49" s="57"/>
      <c r="E49" s="7"/>
      <c r="F49" s="7"/>
      <c r="G49" s="7"/>
      <c r="H49" s="7"/>
      <c r="I49" s="7"/>
      <c r="J49" s="7"/>
      <c r="K49" s="7"/>
      <c r="L49" s="7"/>
      <c r="M49" s="67"/>
      <c r="N49" s="11"/>
    </row>
    <row r="50" spans="1:14" s="1" customFormat="1">
      <c r="A50" s="11"/>
      <c r="B50" s="14"/>
      <c r="C50" s="57" t="s">
        <v>173</v>
      </c>
      <c r="D50" s="57"/>
      <c r="E50" s="7"/>
      <c r="F50" s="7"/>
      <c r="G50" s="7"/>
      <c r="H50" s="7"/>
      <c r="I50" s="7"/>
      <c r="J50" s="7"/>
      <c r="K50" s="7"/>
      <c r="L50" s="7"/>
      <c r="M50" s="67"/>
      <c r="N50" s="11"/>
    </row>
    <row r="51" spans="1:14" s="1" customFormat="1">
      <c r="A51" s="11"/>
      <c r="B51" s="14"/>
      <c r="C51" s="57" t="s">
        <v>174</v>
      </c>
      <c r="D51" s="57"/>
      <c r="E51" s="7"/>
      <c r="F51" s="7"/>
      <c r="G51" s="7"/>
      <c r="H51" s="7"/>
      <c r="I51" s="7"/>
      <c r="J51" s="7"/>
      <c r="K51" s="7"/>
      <c r="L51" s="7"/>
      <c r="M51" s="67"/>
      <c r="N51" s="11"/>
    </row>
    <row r="52" spans="1:14" s="1" customFormat="1">
      <c r="A52" s="11"/>
      <c r="B52" s="14"/>
      <c r="C52" s="57" t="s">
        <v>175</v>
      </c>
      <c r="D52" s="57"/>
      <c r="E52" s="7"/>
      <c r="F52" s="7"/>
      <c r="G52" s="7"/>
      <c r="H52" s="7"/>
      <c r="I52" s="7"/>
      <c r="J52" s="7"/>
      <c r="K52" s="7"/>
      <c r="L52" s="7"/>
      <c r="M52" s="67"/>
      <c r="N52" s="11"/>
    </row>
    <row r="53" spans="1:14" s="1" customFormat="1">
      <c r="A53" s="11"/>
      <c r="B53" s="14"/>
      <c r="C53" s="57" t="s">
        <v>176</v>
      </c>
      <c r="D53" s="57"/>
      <c r="E53" s="7"/>
      <c r="F53" s="7"/>
      <c r="G53" s="7"/>
      <c r="H53" s="7"/>
      <c r="I53" s="7"/>
      <c r="J53" s="7"/>
      <c r="K53" s="7"/>
      <c r="L53" s="7"/>
      <c r="M53" s="67"/>
      <c r="N53" s="11"/>
    </row>
    <row r="54" spans="1:14" s="1" customFormat="1" ht="6.75" customHeight="1">
      <c r="A54" s="58"/>
      <c r="B54" s="4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75"/>
      <c r="N54" s="58"/>
    </row>
    <row r="55" spans="1:14" s="1" customFormat="1" ht="9" customHeight="1">
      <c r="A55" s="39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74"/>
    </row>
    <row r="56" spans="1:14" ht="9" customHeight="1">
      <c r="A56" s="44"/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93"/>
      <c r="N56" s="44"/>
    </row>
    <row r="57" spans="1:14">
      <c r="A57" s="44"/>
      <c r="B57" s="45"/>
      <c r="C57" s="280" t="s">
        <v>177</v>
      </c>
      <c r="D57" s="280"/>
      <c r="E57" s="280"/>
      <c r="F57" s="280"/>
      <c r="G57" s="280"/>
      <c r="H57" s="280"/>
      <c r="I57" s="280"/>
      <c r="J57" s="280"/>
      <c r="K57" s="280"/>
      <c r="L57" s="280"/>
      <c r="M57" s="76"/>
      <c r="N57" s="44"/>
    </row>
    <row r="58" spans="1:14" ht="9" customHeight="1">
      <c r="A58" s="44"/>
      <c r="B58" s="45"/>
      <c r="C58" s="7"/>
      <c r="D58" s="7"/>
      <c r="E58" s="7"/>
      <c r="F58" s="7"/>
      <c r="G58" s="7"/>
      <c r="H58" s="7"/>
      <c r="I58" s="7"/>
      <c r="J58" s="7"/>
      <c r="K58" s="7"/>
      <c r="L58" s="7"/>
      <c r="M58" s="76"/>
      <c r="N58" s="44"/>
    </row>
    <row r="59" spans="1:14">
      <c r="A59" s="44"/>
      <c r="B59" s="45"/>
      <c r="C59" s="6"/>
      <c r="D59" s="6"/>
      <c r="E59" s="6"/>
      <c r="F59" s="7"/>
      <c r="G59" s="7"/>
      <c r="H59" s="7"/>
      <c r="I59" s="7"/>
      <c r="J59" s="7"/>
      <c r="K59" s="7"/>
      <c r="L59" s="7"/>
      <c r="M59" s="76"/>
      <c r="N59" s="44"/>
    </row>
    <row r="60" spans="1:14">
      <c r="A60" s="44"/>
      <c r="B60" s="45"/>
      <c r="C60" s="6"/>
      <c r="D60" s="6"/>
      <c r="E60" s="6"/>
      <c r="F60" s="6"/>
      <c r="G60" s="6"/>
      <c r="H60" s="7"/>
      <c r="I60" s="7"/>
      <c r="J60" s="7"/>
      <c r="K60" s="7"/>
      <c r="L60" s="7"/>
      <c r="M60" s="76"/>
      <c r="N60" s="44"/>
    </row>
    <row r="61" spans="1:14">
      <c r="A61" s="44"/>
      <c r="B61" s="45"/>
      <c r="C61" s="6"/>
      <c r="D61" s="6"/>
      <c r="E61" s="6"/>
      <c r="F61" s="6"/>
      <c r="G61" s="6"/>
      <c r="H61" s="7"/>
      <c r="I61" s="7"/>
      <c r="J61" s="7"/>
      <c r="K61" s="7"/>
      <c r="L61" s="7"/>
      <c r="M61" s="76"/>
      <c r="N61" s="44"/>
    </row>
    <row r="62" spans="1:14">
      <c r="A62" s="44"/>
      <c r="B62" s="45"/>
      <c r="C62" s="6"/>
      <c r="D62" s="6"/>
      <c r="E62" s="6"/>
      <c r="F62" s="6"/>
      <c r="G62" s="6"/>
      <c r="H62" s="7"/>
      <c r="I62" s="7"/>
      <c r="J62" s="7"/>
      <c r="K62" s="7"/>
      <c r="L62" s="7"/>
      <c r="M62" s="76"/>
      <c r="N62" s="44"/>
    </row>
    <row r="63" spans="1:14">
      <c r="A63" s="44"/>
      <c r="B63" s="45"/>
      <c r="C63" s="6"/>
      <c r="D63" s="6"/>
      <c r="E63" s="6"/>
      <c r="F63" s="6"/>
      <c r="G63" s="6"/>
      <c r="H63" s="7"/>
      <c r="I63" s="7"/>
      <c r="J63" s="7"/>
      <c r="K63" s="7"/>
      <c r="L63" s="7"/>
      <c r="M63" s="76"/>
      <c r="N63" s="44"/>
    </row>
    <row r="64" spans="1:14">
      <c r="A64" s="44"/>
      <c r="B64" s="45"/>
      <c r="C64" s="7"/>
      <c r="D64" s="7"/>
      <c r="E64" s="7"/>
      <c r="F64" s="7"/>
      <c r="G64" s="7"/>
      <c r="H64" s="7"/>
      <c r="I64" s="7"/>
      <c r="J64" s="7"/>
      <c r="K64" s="7"/>
      <c r="L64" s="7"/>
      <c r="M64" s="76"/>
      <c r="N64" s="44"/>
    </row>
    <row r="65" spans="1:14">
      <c r="A65" s="44"/>
      <c r="B65" s="45"/>
      <c r="C65" s="7"/>
      <c r="D65" s="7"/>
      <c r="E65" s="7"/>
      <c r="F65" s="7"/>
      <c r="G65" s="7"/>
      <c r="H65" s="7"/>
      <c r="I65" s="7"/>
      <c r="J65" s="7"/>
      <c r="K65" s="7"/>
      <c r="L65" s="7"/>
      <c r="M65" s="76"/>
      <c r="N65" s="44"/>
    </row>
    <row r="66" spans="1:14">
      <c r="A66" s="44"/>
      <c r="B66" s="45"/>
      <c r="C66" s="6"/>
      <c r="D66" s="6"/>
      <c r="E66" s="6"/>
      <c r="F66" s="6"/>
      <c r="G66" s="6"/>
      <c r="H66" s="7"/>
      <c r="I66" s="7"/>
      <c r="J66" s="7"/>
      <c r="K66" s="7"/>
      <c r="L66" s="7"/>
      <c r="M66" s="76"/>
      <c r="N66" s="44"/>
    </row>
    <row r="67" spans="1:14">
      <c r="A67" s="44"/>
      <c r="B67" s="45"/>
      <c r="C67" s="6"/>
      <c r="D67" s="6"/>
      <c r="E67" s="6"/>
      <c r="F67" s="6"/>
      <c r="G67" s="6"/>
      <c r="H67" s="7"/>
      <c r="I67" s="7"/>
      <c r="J67" s="7"/>
      <c r="K67" s="7"/>
      <c r="L67" s="7"/>
      <c r="M67" s="76"/>
      <c r="N67" s="44"/>
    </row>
    <row r="68" spans="1:14">
      <c r="A68" s="44"/>
      <c r="B68" s="45"/>
      <c r="C68" s="6"/>
      <c r="D68" s="6"/>
      <c r="E68" s="6"/>
      <c r="F68" s="6"/>
      <c r="G68" s="6"/>
      <c r="H68" s="7"/>
      <c r="I68" s="7"/>
      <c r="J68" s="7"/>
      <c r="K68" s="7"/>
      <c r="L68" s="7"/>
      <c r="M68" s="76"/>
      <c r="N68" s="44"/>
    </row>
    <row r="69" spans="1:14">
      <c r="A69" s="44"/>
      <c r="B69" s="45"/>
      <c r="C69" s="6"/>
      <c r="D69" s="6"/>
      <c r="E69" s="6"/>
      <c r="F69" s="6"/>
      <c r="G69" s="6"/>
      <c r="H69" s="7"/>
      <c r="I69" s="7"/>
      <c r="J69" s="7"/>
      <c r="K69" s="7"/>
      <c r="L69" s="7"/>
      <c r="M69" s="76"/>
      <c r="N69" s="44"/>
    </row>
    <row r="70" spans="1:14">
      <c r="A70" s="44"/>
      <c r="B70" s="45"/>
      <c r="C70" s="6"/>
      <c r="D70" s="6"/>
      <c r="E70" s="6"/>
      <c r="F70" s="6"/>
      <c r="G70" s="6"/>
      <c r="H70" s="7"/>
      <c r="I70" s="7"/>
      <c r="J70" s="7"/>
      <c r="K70" s="7"/>
      <c r="L70" s="7"/>
      <c r="M70" s="76"/>
      <c r="N70" s="44"/>
    </row>
    <row r="71" spans="1:14">
      <c r="A71" s="44"/>
      <c r="B71" s="45"/>
      <c r="C71" s="7"/>
      <c r="D71" s="7"/>
      <c r="E71" s="7"/>
      <c r="F71" s="7"/>
      <c r="G71" s="7"/>
      <c r="H71" s="7"/>
      <c r="I71" s="7"/>
      <c r="J71" s="7"/>
      <c r="K71" s="7"/>
      <c r="L71" s="7"/>
      <c r="M71" s="76"/>
      <c r="N71" s="44"/>
    </row>
    <row r="72" spans="1:14">
      <c r="A72" s="44"/>
      <c r="B72" s="45"/>
      <c r="C72" s="7"/>
      <c r="D72" s="7"/>
      <c r="E72" s="7"/>
      <c r="F72" s="7"/>
      <c r="G72" s="7"/>
      <c r="H72" s="7"/>
      <c r="I72" s="7"/>
      <c r="J72" s="7"/>
      <c r="K72" s="7"/>
      <c r="L72" s="7"/>
      <c r="M72" s="76"/>
      <c r="N72" s="44"/>
    </row>
    <row r="73" spans="1:14">
      <c r="A73" s="44"/>
      <c r="B73" s="45"/>
      <c r="C73" s="7"/>
      <c r="D73" s="7"/>
      <c r="E73" s="7"/>
      <c r="F73" s="7"/>
      <c r="G73" s="7"/>
      <c r="H73" s="7"/>
      <c r="I73" s="7"/>
      <c r="J73" s="7"/>
      <c r="K73" s="7"/>
      <c r="L73" s="7"/>
      <c r="M73" s="76"/>
      <c r="N73" s="44"/>
    </row>
    <row r="74" spans="1:14">
      <c r="A74" s="44"/>
      <c r="B74" s="45"/>
      <c r="C74" s="7"/>
      <c r="D74" s="7"/>
      <c r="E74" s="7"/>
      <c r="F74" s="7"/>
      <c r="G74" s="7"/>
      <c r="H74" s="7"/>
      <c r="I74" s="7"/>
      <c r="J74" s="7"/>
      <c r="K74" s="7"/>
      <c r="L74" s="7"/>
      <c r="M74" s="76"/>
      <c r="N74" s="44"/>
    </row>
    <row r="75" spans="1:14">
      <c r="A75" s="44"/>
      <c r="B75" s="45"/>
      <c r="C75" s="7"/>
      <c r="D75" s="7"/>
      <c r="E75" s="7"/>
      <c r="F75" s="7"/>
      <c r="G75" s="7"/>
      <c r="H75" s="7"/>
      <c r="I75" s="7"/>
      <c r="J75" s="7"/>
      <c r="K75" s="7"/>
      <c r="L75" s="7"/>
      <c r="M75" s="76"/>
      <c r="N75" s="44"/>
    </row>
    <row r="76" spans="1:14">
      <c r="A76" s="44"/>
      <c r="B76" s="45"/>
      <c r="C76" s="7"/>
      <c r="D76" s="7"/>
      <c r="E76" s="7"/>
      <c r="F76" s="7"/>
      <c r="G76" s="7"/>
      <c r="H76" s="7"/>
      <c r="I76" s="7"/>
      <c r="J76" s="7"/>
      <c r="K76" s="7"/>
      <c r="L76" s="7"/>
      <c r="M76" s="76"/>
      <c r="N76" s="44"/>
    </row>
    <row r="77" spans="1:14">
      <c r="A77" s="44"/>
      <c r="B77" s="45"/>
      <c r="C77" s="7"/>
      <c r="D77" s="7"/>
      <c r="E77" s="7"/>
      <c r="F77" s="7"/>
      <c r="G77" s="7"/>
      <c r="H77" s="7"/>
      <c r="I77" s="7"/>
      <c r="J77" s="7"/>
      <c r="K77" s="7"/>
      <c r="L77" s="7"/>
      <c r="M77" s="76"/>
      <c r="N77" s="44"/>
    </row>
    <row r="78" spans="1:14">
      <c r="A78" s="44"/>
      <c r="B78" s="45"/>
      <c r="C78" s="6"/>
      <c r="D78" s="6"/>
      <c r="E78" s="6"/>
      <c r="F78" s="6"/>
      <c r="G78" s="6"/>
      <c r="H78" s="7"/>
      <c r="I78" s="7"/>
      <c r="J78" s="7"/>
      <c r="K78" s="7"/>
      <c r="L78" s="7"/>
      <c r="M78" s="76"/>
      <c r="N78" s="44"/>
    </row>
    <row r="79" spans="1:14">
      <c r="A79" s="44"/>
      <c r="B79" s="45"/>
      <c r="C79" s="6"/>
      <c r="D79" s="6"/>
      <c r="E79" s="6"/>
      <c r="F79" s="6"/>
      <c r="G79" s="6"/>
      <c r="H79" s="6"/>
      <c r="I79" s="6"/>
      <c r="J79" s="6"/>
      <c r="K79" s="6"/>
      <c r="L79" s="6"/>
      <c r="M79" s="76"/>
      <c r="N79" s="44"/>
    </row>
    <row r="80" spans="1:14">
      <c r="A80" s="44"/>
      <c r="B80" s="45"/>
      <c r="C80" s="6"/>
      <c r="D80" s="6"/>
      <c r="E80" s="6"/>
      <c r="F80" s="6"/>
      <c r="G80" s="6"/>
      <c r="H80" s="6"/>
      <c r="I80" s="6"/>
      <c r="J80" s="6"/>
      <c r="K80" s="6"/>
      <c r="L80" s="6"/>
      <c r="M80" s="76"/>
      <c r="N80" s="44"/>
    </row>
    <row r="81" spans="1:14">
      <c r="A81" s="44"/>
      <c r="B81" s="45"/>
      <c r="C81" s="6"/>
      <c r="D81" s="6"/>
      <c r="E81" s="6"/>
      <c r="F81" s="6"/>
      <c r="G81" s="6"/>
      <c r="H81" s="6"/>
      <c r="I81" s="6"/>
      <c r="J81" s="6"/>
      <c r="K81" s="6"/>
      <c r="L81" s="6"/>
      <c r="M81" s="76"/>
      <c r="N81" s="44"/>
    </row>
    <row r="82" spans="1:14" ht="12.75" customHeight="1">
      <c r="A82" s="44"/>
      <c r="B82" s="94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112"/>
      <c r="N82" s="44"/>
    </row>
    <row r="83" spans="1:14" ht="12.75" customHeight="1">
      <c r="A83" s="44"/>
      <c r="B83" s="61"/>
      <c r="C83" s="95"/>
      <c r="D83" s="95"/>
      <c r="E83" s="95"/>
      <c r="F83" s="95"/>
      <c r="G83" s="96"/>
      <c r="H83" s="61"/>
      <c r="I83" s="95"/>
      <c r="J83" s="95"/>
      <c r="K83" s="95"/>
      <c r="L83" s="95"/>
      <c r="M83" s="93"/>
      <c r="N83" s="44"/>
    </row>
    <row r="84" spans="1:14" ht="15" customHeight="1">
      <c r="A84" s="44"/>
      <c r="B84" s="47"/>
      <c r="C84" s="281" t="s">
        <v>178</v>
      </c>
      <c r="D84" s="282"/>
      <c r="E84" s="282"/>
      <c r="F84" s="283"/>
      <c r="G84" s="44"/>
      <c r="H84" s="47"/>
      <c r="I84" s="284" t="s">
        <v>179</v>
      </c>
      <c r="J84" s="284"/>
      <c r="K84" s="284"/>
      <c r="L84" s="284"/>
      <c r="M84" s="78"/>
      <c r="N84" s="44"/>
    </row>
    <row r="85" spans="1:14" ht="15" customHeight="1">
      <c r="A85" s="44"/>
      <c r="B85" s="47"/>
      <c r="C85" s="268" t="s">
        <v>180</v>
      </c>
      <c r="D85" s="269"/>
      <c r="E85" s="26" t="s">
        <v>24</v>
      </c>
      <c r="F85" s="27" t="s">
        <v>141</v>
      </c>
      <c r="G85" s="44"/>
      <c r="H85" s="47"/>
      <c r="I85" s="269" t="s">
        <v>181</v>
      </c>
      <c r="J85" s="267"/>
      <c r="K85" s="103" t="s">
        <v>182</v>
      </c>
      <c r="L85" s="113" t="s">
        <v>141</v>
      </c>
      <c r="M85" s="78"/>
      <c r="N85" s="44"/>
    </row>
    <row r="86" spans="1:14" ht="15" customHeight="1">
      <c r="A86" s="44"/>
      <c r="B86" s="47"/>
      <c r="C86" s="270" t="s">
        <v>183</v>
      </c>
      <c r="D86" s="271"/>
      <c r="E86" s="97">
        <f>Directivos!AU1</f>
        <v>0</v>
      </c>
      <c r="F86" s="98" t="e">
        <f>(E86*100)/H47</f>
        <v>#DIV/0!</v>
      </c>
      <c r="G86" s="44"/>
      <c r="H86" s="47"/>
      <c r="I86" s="272" t="s">
        <v>77</v>
      </c>
      <c r="J86" s="273"/>
      <c r="K86" s="114">
        <f>Directivos!AI1</f>
        <v>0</v>
      </c>
      <c r="L86" s="115" t="e">
        <f t="shared" ref="L86:L92" si="0">($K86*100)/$K$93</f>
        <v>#DIV/0!</v>
      </c>
      <c r="M86" s="78"/>
      <c r="N86" s="44"/>
    </row>
    <row r="87" spans="1:14" ht="15" customHeight="1">
      <c r="A87" s="44"/>
      <c r="B87" s="47"/>
      <c r="C87" s="274" t="s">
        <v>184</v>
      </c>
      <c r="D87" s="255"/>
      <c r="E87" s="99">
        <f>Directivos!AU2</f>
        <v>0</v>
      </c>
      <c r="F87" s="100" t="e">
        <f>(E87*100)/H47</f>
        <v>#DIV/0!</v>
      </c>
      <c r="G87" s="44"/>
      <c r="H87" s="47"/>
      <c r="I87" s="255" t="s">
        <v>88</v>
      </c>
      <c r="J87" s="256"/>
      <c r="K87" s="116">
        <f>Directivos!AI2</f>
        <v>0</v>
      </c>
      <c r="L87" s="117" t="e">
        <f t="shared" si="0"/>
        <v>#DIV/0!</v>
      </c>
      <c r="M87" s="78"/>
      <c r="N87" s="44"/>
    </row>
    <row r="88" spans="1:14" ht="15" customHeight="1">
      <c r="A88" s="44"/>
      <c r="B88" s="47"/>
      <c r="C88" s="264" t="s">
        <v>185</v>
      </c>
      <c r="D88" s="265"/>
      <c r="E88" s="101">
        <f>Directivos!AU3</f>
        <v>0</v>
      </c>
      <c r="F88" s="102" t="e">
        <f>(E88*100)/H47</f>
        <v>#DIV/0!</v>
      </c>
      <c r="G88" s="44"/>
      <c r="H88" s="47"/>
      <c r="I88" s="255" t="s">
        <v>84</v>
      </c>
      <c r="J88" s="256"/>
      <c r="K88" s="116">
        <f>Directivos!AI3</f>
        <v>0</v>
      </c>
      <c r="L88" s="117" t="e">
        <f t="shared" si="0"/>
        <v>#DIV/0!</v>
      </c>
      <c r="M88" s="78"/>
      <c r="N88" s="44"/>
    </row>
    <row r="89" spans="1:14" ht="15" customHeight="1">
      <c r="A89" s="44"/>
      <c r="B89" s="45"/>
      <c r="C89" s="266" t="s">
        <v>145</v>
      </c>
      <c r="D89" s="267"/>
      <c r="E89" s="103">
        <f>SUM(E86:E88)</f>
        <v>0</v>
      </c>
      <c r="F89" s="104" t="e">
        <f>SUM(F86:F88)</f>
        <v>#DIV/0!</v>
      </c>
      <c r="G89" s="105"/>
      <c r="H89" s="47"/>
      <c r="I89" s="255" t="s">
        <v>96</v>
      </c>
      <c r="J89" s="256"/>
      <c r="K89" s="116">
        <f>Directivos!AI4</f>
        <v>0</v>
      </c>
      <c r="L89" s="117" t="e">
        <f t="shared" si="0"/>
        <v>#DIV/0!</v>
      </c>
      <c r="M89" s="78"/>
      <c r="N89" s="44"/>
    </row>
    <row r="90" spans="1:14" ht="15" customHeight="1">
      <c r="A90" s="44"/>
      <c r="B90" s="47"/>
      <c r="C90" s="62"/>
      <c r="D90" s="106"/>
      <c r="E90" s="106"/>
      <c r="F90" s="106"/>
      <c r="G90" s="44"/>
      <c r="H90" s="47"/>
      <c r="I90" s="255" t="s">
        <v>85</v>
      </c>
      <c r="J90" s="256"/>
      <c r="K90" s="116">
        <f>Directivos!AI5</f>
        <v>0</v>
      </c>
      <c r="L90" s="117" t="e">
        <f t="shared" si="0"/>
        <v>#DIV/0!</v>
      </c>
      <c r="M90" s="78"/>
      <c r="N90" s="44"/>
    </row>
    <row r="91" spans="1:14" ht="15" customHeight="1">
      <c r="A91" s="44"/>
      <c r="B91" s="47"/>
      <c r="C91" s="107"/>
      <c r="D91" s="107"/>
      <c r="E91" s="107"/>
      <c r="F91" s="107"/>
      <c r="G91" s="44"/>
      <c r="H91" s="47"/>
      <c r="I91" s="255" t="s">
        <v>86</v>
      </c>
      <c r="J91" s="256"/>
      <c r="K91" s="116">
        <f>Directivos!AI6</f>
        <v>0</v>
      </c>
      <c r="L91" s="117" t="e">
        <f t="shared" si="0"/>
        <v>#DIV/0!</v>
      </c>
      <c r="M91" s="78"/>
      <c r="N91" s="44"/>
    </row>
    <row r="92" spans="1:14" ht="15" customHeight="1">
      <c r="A92" s="44"/>
      <c r="B92" s="47"/>
      <c r="C92" s="107"/>
      <c r="D92" s="107"/>
      <c r="E92" s="107"/>
      <c r="F92" s="107"/>
      <c r="G92" s="44"/>
      <c r="H92" s="47"/>
      <c r="I92" s="257" t="s">
        <v>103</v>
      </c>
      <c r="J92" s="258"/>
      <c r="K92" s="118">
        <f>Directivos!AI7</f>
        <v>0</v>
      </c>
      <c r="L92" s="119" t="e">
        <f t="shared" si="0"/>
        <v>#DIV/0!</v>
      </c>
      <c r="M92" s="78"/>
      <c r="N92" s="44"/>
    </row>
    <row r="93" spans="1:14" ht="15" customHeight="1">
      <c r="A93" s="44"/>
      <c r="B93" s="47"/>
      <c r="C93" s="107"/>
      <c r="D93" s="107"/>
      <c r="E93" s="107"/>
      <c r="F93" s="107"/>
      <c r="G93" s="108"/>
      <c r="H93" s="47"/>
      <c r="I93" s="259" t="s">
        <v>145</v>
      </c>
      <c r="J93" s="260"/>
      <c r="K93" s="120">
        <f>SUM(K86:K92)</f>
        <v>0</v>
      </c>
      <c r="L93" s="121" t="e">
        <f>SUM(L86:L92)</f>
        <v>#DIV/0!</v>
      </c>
      <c r="M93" s="78"/>
      <c r="N93" s="44"/>
    </row>
    <row r="94" spans="1:14" ht="32.65" customHeight="1">
      <c r="A94" s="44"/>
      <c r="B94" s="47"/>
      <c r="C94" s="107"/>
      <c r="D94" s="107"/>
      <c r="E94" s="107"/>
      <c r="F94" s="107"/>
      <c r="G94" s="44"/>
      <c r="H94" s="45"/>
      <c r="I94" s="4"/>
      <c r="J94" s="4"/>
      <c r="K94" s="4"/>
      <c r="L94" s="4"/>
      <c r="M94" s="76"/>
      <c r="N94" s="44"/>
    </row>
    <row r="95" spans="1:14" ht="32.65" customHeight="1">
      <c r="A95" s="44"/>
      <c r="B95" s="47"/>
      <c r="C95" s="107"/>
      <c r="D95" s="107"/>
      <c r="E95" s="107"/>
      <c r="F95" s="107"/>
      <c r="G95" s="44"/>
      <c r="H95" s="45"/>
      <c r="I95" s="6"/>
      <c r="J95" s="6"/>
      <c r="K95" s="6"/>
      <c r="L95" s="6"/>
      <c r="M95" s="76"/>
      <c r="N95" s="44"/>
    </row>
    <row r="96" spans="1:14" ht="32.65" customHeight="1">
      <c r="A96" s="44"/>
      <c r="B96" s="47"/>
      <c r="C96" s="107"/>
      <c r="D96" s="107"/>
      <c r="E96" s="107"/>
      <c r="F96" s="107"/>
      <c r="G96" s="44"/>
      <c r="H96" s="45"/>
      <c r="I96" s="6"/>
      <c r="J96" s="6"/>
      <c r="K96" s="6"/>
      <c r="L96" s="6"/>
      <c r="M96" s="76"/>
      <c r="N96" s="44"/>
    </row>
    <row r="97" spans="1:14" ht="32.65" customHeight="1">
      <c r="A97" s="44"/>
      <c r="B97" s="47"/>
      <c r="C97" s="107"/>
      <c r="D97" s="107"/>
      <c r="E97" s="107"/>
      <c r="F97" s="107"/>
      <c r="G97" s="44"/>
      <c r="H97" s="45"/>
      <c r="I97" s="6"/>
      <c r="J97" s="6"/>
      <c r="K97" s="6"/>
      <c r="L97" s="6"/>
      <c r="M97" s="76"/>
      <c r="N97" s="44"/>
    </row>
    <row r="98" spans="1:14" ht="32.65" customHeight="1">
      <c r="A98" s="44"/>
      <c r="B98" s="47"/>
      <c r="C98" s="107"/>
      <c r="D98" s="107"/>
      <c r="E98" s="107"/>
      <c r="F98" s="107"/>
      <c r="G98" s="44"/>
      <c r="H98" s="45"/>
      <c r="I98" s="6"/>
      <c r="J98" s="6"/>
      <c r="K98" s="6"/>
      <c r="L98" s="6"/>
      <c r="M98" s="76"/>
      <c r="N98" s="44"/>
    </row>
    <row r="99" spans="1:14" ht="32.65" customHeight="1">
      <c r="A99" s="44"/>
      <c r="B99" s="109"/>
      <c r="C99" s="110"/>
      <c r="D99" s="110"/>
      <c r="E99" s="110"/>
      <c r="F99" s="110"/>
      <c r="G99" s="111"/>
      <c r="H99" s="109"/>
      <c r="I99" s="110"/>
      <c r="J99" s="110"/>
      <c r="K99" s="110"/>
      <c r="L99" s="110"/>
      <c r="M99" s="122"/>
      <c r="N99" s="44"/>
    </row>
  </sheetData>
  <sheetProtection password="9AB5" sheet="1" objects="1" scenarios="1"/>
  <mergeCells count="49">
    <mergeCell ref="E1:L1"/>
    <mergeCell ref="E2:L2"/>
    <mergeCell ref="E3:L3"/>
    <mergeCell ref="E4:L4"/>
    <mergeCell ref="C9:L9"/>
    <mergeCell ref="C1:D4"/>
    <mergeCell ref="E14:G14"/>
    <mergeCell ref="I14:K14"/>
    <mergeCell ref="I19:J19"/>
    <mergeCell ref="C26:L26"/>
    <mergeCell ref="C27:L27"/>
    <mergeCell ref="C28:L28"/>
    <mergeCell ref="C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C86:D86"/>
    <mergeCell ref="I86:J86"/>
    <mergeCell ref="D44:G44"/>
    <mergeCell ref="D45:G45"/>
    <mergeCell ref="D46:G46"/>
    <mergeCell ref="D47:G47"/>
    <mergeCell ref="C57:L57"/>
    <mergeCell ref="I90:J90"/>
    <mergeCell ref="I91:J91"/>
    <mergeCell ref="I92:J92"/>
    <mergeCell ref="I93:J93"/>
    <mergeCell ref="C31:C42"/>
    <mergeCell ref="C43:C46"/>
    <mergeCell ref="C87:D87"/>
    <mergeCell ref="I87:J87"/>
    <mergeCell ref="C88:D88"/>
    <mergeCell ref="I88:J88"/>
    <mergeCell ref="C89:D89"/>
    <mergeCell ref="I89:J89"/>
    <mergeCell ref="C84:F84"/>
    <mergeCell ref="I84:L84"/>
    <mergeCell ref="C85:D85"/>
    <mergeCell ref="I85:J85"/>
  </mergeCells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" right="0.196850393700787" top="0.39370078740157499" bottom="0.78740157480314998" header="0" footer="0.59055118110236204"/>
  <pageSetup orientation="portrait" horizontalDpi="300" verticalDpi="300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K93 L86:L93" emptyCellReferenc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3" master="" otherUserPermission="visible"/>
  <rangeList sheetStid="9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IEANDRESBELLO</cp:lastModifiedBy>
  <cp:lastPrinted>2025-11-19T13:51:00Z</cp:lastPrinted>
  <dcterms:created xsi:type="dcterms:W3CDTF">2008-01-23T15:29:00Z</dcterms:created>
  <dcterms:modified xsi:type="dcterms:W3CDTF">2025-11-19T16:48:44Z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F1E101ADE88644B3A1AB91FD9BECDB02_13</vt:lpwstr>
  </property>
  <property fmtid="{D5CDD505-2E9C-101B-9397-08002B2CF9AE}" pid="3" name="KSOProductBuildVer">
    <vt:lpwstr>3082-12.2.0.22549</vt:lpwstr>
  </property>
</Properties>
</file>