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440" tabRatio="495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0" hidden="1">Docentes!$B$13:$C$40</definedName>
    <definedName name="_xlnm._FilterDatabase" localSheetId="1" hidden="1">Directivos!$A$13:$AU$25</definedName>
    <definedName name="_xlnm.Print_Area" localSheetId="1">Directivos!$A$1:$AU$25</definedName>
    <definedName name="_xlnm.Print_Area" localSheetId="0">Docentes!$A$1:$AR$40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<sst xmlns="http://schemas.openxmlformats.org/spreadsheetml/2006/main" count="481" uniqueCount="193">
  <si>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</si>
  <si>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</si>
  <si>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</si>
  <si>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</si>
  <si>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</si>
  <si>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</si>
  <si>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</si>
  <si>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</si>
  <si>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</si>
  <si>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</si>
  <si>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</si>
  <si>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</si>
  <si>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</si>
  <si>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</si>
  <si>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</si>
  <si>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</si>
  <si>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</si>
  <si>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</si>
  <si>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</si>
  <si>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</si>
  <si>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</si>
  <si>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</si>
  <si>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</si>
  <si>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</si>
  <si>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</si>
  <si>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</si>
  <si>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</si>
  <si>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</si>
  <si>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</si>
  <si>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</si>
  <si>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</si>
  <si>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</si>
  <si>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</si>
  <si>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</si>
  <si>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</si>
  <si>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</si>
  <si>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</si>
  <si>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</si>
  <si>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</si>
  <si>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</si>
  <si>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</si>
  <si>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</si>
  <si>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</si>
  <si>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</si>
  <si>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</si>
  <si>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</si>
  <si>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</si>
  <si>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</si>
  <si>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</si>
  <si>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</si>
  <si>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</si>
  <si>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</si>
  <si>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</si>
  <si>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</si>
  <si>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</si>
  <si>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</si>
  <si>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</si>
  <si>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</si>
  <si>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</si>
  <si>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</si>
  <si>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</si>
  <si>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</si>
  <si>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</si>
  <si>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</si>
  <si>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</si>
  <si>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</si>
  <si>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</si>
  <si>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</si>
  <si>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</si>
  <si>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</si>
  <si>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</si>
  <si>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</si>
  <si>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</si>
  <si>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</si>
  <si>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</si>
  <si>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</si>
  <si>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</si>
  <si>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</si>
  <si>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 xml:space="preserve">Norte de Santander </t>
  </si>
  <si>
    <t>San Calixto</t>
  </si>
  <si>
    <t>LICETH KARINA JIMENEZ SEPULVEDA</t>
  </si>
  <si>
    <t>I.E.R. SAN JUAN</t>
  </si>
  <si>
    <t>Básica primaria</t>
  </si>
  <si>
    <t>94.00</t>
  </si>
  <si>
    <t>14.10</t>
  </si>
  <si>
    <t>Negociación y mediación</t>
  </si>
  <si>
    <t xml:space="preserve">SOBRESALIENTE </t>
  </si>
  <si>
    <t>CE</t>
  </si>
  <si>
    <t>Urbana</t>
  </si>
  <si>
    <t>Comunicación y relaciones</t>
  </si>
  <si>
    <t>VIANY LOPEZ RUEDAS</t>
  </si>
  <si>
    <t>Trabajo en equipo</t>
  </si>
  <si>
    <t>Compromiso social</t>
  </si>
  <si>
    <t>Educación Artística y Cultural (Integral)</t>
  </si>
  <si>
    <t>Básica secundaria y media</t>
  </si>
  <si>
    <t>EFRAIN LEONARDO QUINTERO QUINTERO</t>
  </si>
  <si>
    <t>Educación Artística y Cultural – Plásticas</t>
  </si>
  <si>
    <t>DIOSELI BALMACEDA TORO</t>
  </si>
  <si>
    <t>Educación Artística y Cultural – Música</t>
  </si>
  <si>
    <t>NORIS MARIA RANGUEL CONTRERAS</t>
  </si>
  <si>
    <t>Educación Artística y Cultural – A. Escénicas</t>
  </si>
  <si>
    <t>Iniciativa</t>
  </si>
  <si>
    <t>ELMER LISNARDO ROPERO CONTRERAS</t>
  </si>
  <si>
    <t>Educación Artística y Cultural – Danzas</t>
  </si>
  <si>
    <t>Orientación al logro</t>
  </si>
  <si>
    <t>ANYI PAOLA PARRA TORO</t>
  </si>
  <si>
    <t>Educación Ética y en valores</t>
  </si>
  <si>
    <t>LISBETH DAYANA ACEVEDO DIAZ</t>
  </si>
  <si>
    <t>ZULEIMA VILLEGAS VERGEL</t>
  </si>
  <si>
    <t>Idioma Extranjero – Francés</t>
  </si>
  <si>
    <t>Idioma Extranjero – Inglés</t>
  </si>
  <si>
    <t>Ciencias Naturales – Química</t>
  </si>
  <si>
    <t>Ciencias Naturales – Física</t>
  </si>
  <si>
    <t>Coordinador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</si>
  <si>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</si>
  <si>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</si>
  <si>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</si>
  <si>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</si>
  <si>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</si>
  <si>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</si>
  <si>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</si>
  <si>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</si>
  <si>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</si>
  <si>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</si>
  <si>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</si>
  <si>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</si>
  <si>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</si>
  <si>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</si>
  <si>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</si>
  <si>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NORTE DE SANTANDER</t>
  </si>
  <si>
    <t>OCAÑA</t>
  </si>
  <si>
    <t xml:space="preserve">SOLANO ANGARITA JULIO CESAR </t>
  </si>
  <si>
    <t xml:space="preserve">I.E. Colegio Agustina Ferro </t>
  </si>
  <si>
    <t>Director rural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</si>
  <si>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</si>
  <si>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</si>
  <si>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</si>
  <si>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</si>
  <si>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</si>
  <si>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</si>
  <si>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</si>
  <si>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</si>
  <si>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</si>
  <si>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</si>
  <si>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</si>
  <si>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</si>
  <si>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</si>
  <si>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</si>
  <si>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</si>
  <si>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</si>
  <si>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</si>
  <si>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</si>
  <si>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</si>
  <si>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</si>
  <si>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</si>
  <si>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</si>
  <si>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</si>
  <si>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</si>
  <si>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</si>
  <si>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rFont val="Verdana"/>
        <charset val="134"/>
      </rPr>
      <t>Número de docentes</t>
    </r>
    <r>
      <rPr>
        <b/>
        <vertAlign val="superscript"/>
        <sz val="8"/>
        <rFont val="Verdana"/>
        <charset val="134"/>
      </rPr>
      <t>1</t>
    </r>
  </si>
  <si>
    <r>
      <rPr>
        <b/>
        <sz val="8"/>
        <rFont val="Verdana"/>
        <charset val="134"/>
      </rPr>
      <t>Puntaje mínimo</t>
    </r>
    <r>
      <rPr>
        <b/>
        <vertAlign val="superscript"/>
        <sz val="8"/>
        <rFont val="Verdana"/>
        <charset val="134"/>
      </rPr>
      <t>2</t>
    </r>
  </si>
  <si>
    <r>
      <rPr>
        <b/>
        <sz val="8"/>
        <rFont val="Verdana"/>
        <charset val="134"/>
      </rPr>
      <t>Puntaje máximo</t>
    </r>
    <r>
      <rPr>
        <b/>
        <vertAlign val="superscript"/>
        <sz val="8"/>
        <rFont val="Verdana"/>
        <charset val="134"/>
      </rPr>
      <t>3</t>
    </r>
  </si>
  <si>
    <r>
      <rPr>
        <b/>
        <sz val="8"/>
        <rFont val="Verdana"/>
        <charset val="134"/>
      </rPr>
      <t>Promedio</t>
    </r>
    <r>
      <rPr>
        <b/>
        <vertAlign val="superscript"/>
        <sz val="8"/>
        <rFont val="Verdana"/>
        <charset val="134"/>
      </rPr>
      <t>4</t>
    </r>
  </si>
  <si>
    <r>
      <rPr>
        <b/>
        <sz val="8"/>
        <rFont val="Verdana"/>
        <charset val="134"/>
      </rPr>
      <t>Desv. Estándar</t>
    </r>
    <r>
      <rPr>
        <b/>
        <vertAlign val="superscript"/>
        <sz val="8"/>
        <rFont val="Verdana"/>
        <charset val="134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</si>
  <si>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</si>
  <si>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</si>
  <si>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</si>
  <si>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</si>
  <si>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</si>
  <si>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</si>
  <si>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</si>
  <si>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</si>
  <si>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</si>
  <si>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rFont val="Verdana"/>
        <charset val="134"/>
      </rPr>
      <t>1.</t>
    </r>
    <r>
      <rPr>
        <sz val="7"/>
        <rFont val="Verdana"/>
        <charset val="134"/>
      </rPr>
      <t xml:space="preserve"> Docentes registrados en la base de datos.</t>
    </r>
  </si>
  <si>
    <r>
      <rPr>
        <b/>
        <sz val="7"/>
        <rFont val="Verdana"/>
        <charset val="134"/>
      </rPr>
      <t>2.</t>
    </r>
    <r>
      <rPr>
        <sz val="7"/>
        <rFont val="Verdana"/>
        <charset val="134"/>
      </rPr>
      <t xml:space="preserve"> Puntaje mínimo reportado en el grupo de docentes evaluados.</t>
    </r>
  </si>
  <si>
    <r>
      <rPr>
        <b/>
        <sz val="7"/>
        <rFont val="Verdana"/>
        <charset val="134"/>
      </rPr>
      <t>3.</t>
    </r>
    <r>
      <rPr>
        <sz val="7"/>
        <rFont val="Verdana"/>
        <charset val="134"/>
      </rPr>
      <t xml:space="preserve"> Puntaje máximo reportado en el grupo de docentes evaluados.</t>
    </r>
  </si>
  <si>
    <r>
      <rPr>
        <b/>
        <sz val="7"/>
        <rFont val="Verdana"/>
        <charset val="134"/>
      </rPr>
      <t>4.</t>
    </r>
    <r>
      <rPr>
        <sz val="7"/>
        <rFont val="Verdana"/>
        <charset val="134"/>
      </rPr>
      <t xml:space="preserve"> Dato que indica la tendencia del grupo de docentes evaluados. Aparece subrayado cuando es inferior a 60.</t>
    </r>
  </si>
  <si>
    <r>
      <rPr>
        <b/>
        <sz val="7"/>
        <rFont val="Verdana"/>
        <charset val="134"/>
      </rPr>
      <t>5.</t>
    </r>
    <r>
      <rPr>
        <sz val="7"/>
        <rFont val="Verdana"/>
        <charset val="134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</si>
  <si>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</si>
  <si>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</si>
  <si>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</si>
  <si>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</si>
  <si>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</si>
  <si>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</si>
  <si>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</si>
  <si>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</si>
  <si>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</si>
  <si>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</si>
  <si>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</si>
  <si>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</si>
  <si>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t>Planeación y organización</t>
  </si>
  <si>
    <t>GESTIÓN DIRECTIVA</t>
  </si>
  <si>
    <t>Innovación y direccionamiento académico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</si>
</sst>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9">
    <font>
      <sz val="10"/>
      <name val="Arial"/>
      <charset val="134"/>
    </font>
    <font>
      <sz val="9"/>
      <name val="Verdana"/>
      <charset val="134"/>
    </font>
    <font>
      <b/>
      <sz val="9"/>
      <name val="Verdana"/>
      <charset val="134"/>
    </font>
    <font>
      <b/>
      <sz val="8"/>
      <name val="Verdana"/>
      <charset val="134"/>
    </font>
    <font>
      <sz val="8"/>
      <name val="Verdana"/>
      <charset val="134"/>
    </font>
    <font>
      <b/>
      <sz val="6"/>
      <name val="Verdana"/>
      <charset val="134"/>
    </font>
    <font>
      <b/>
      <sz val="7"/>
      <name val="Verdana"/>
      <charset val="134"/>
    </font>
    <font>
      <sz val="7"/>
      <name val="Verdana"/>
      <charset val="134"/>
    </font>
    <font>
      <sz val="9"/>
      <name val="Arial Narrow"/>
      <charset val="134"/>
    </font>
    <font>
      <sz val="11"/>
      <name val="Arial Narrow"/>
      <charset val="134"/>
    </font>
    <font>
      <b/>
      <sz val="9"/>
      <name val="Arial Narrow"/>
      <charset val="134"/>
    </font>
    <font>
      <b/>
      <sz val="12"/>
      <name val="Arial Narrow"/>
      <charset val="134"/>
    </font>
    <font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vertAlign val="superscript"/>
      <sz val="8"/>
      <name val="Verdan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9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auto="1"/>
      </top>
      <bottom/>
      <diagonal/>
    </border>
    <border>
      <left style="thin">
        <color indexed="9"/>
      </left>
      <right/>
      <top/>
      <bottom/>
      <diagonal/>
    </border>
    <border>
      <left style="hair">
        <color auto="1"/>
      </left>
      <right style="thin">
        <color indexed="9"/>
      </right>
      <top style="thin">
        <color indexed="9"/>
      </top>
      <bottom/>
      <diagonal/>
    </border>
    <border>
      <left style="hair">
        <color auto="1"/>
      </left>
      <right style="hair">
        <color auto="1"/>
      </right>
      <top style="thin">
        <color indexed="9"/>
      </top>
      <bottom/>
      <diagonal/>
    </border>
    <border>
      <left style="hair">
        <color auto="1"/>
      </left>
      <right style="thin">
        <color indexed="9"/>
      </right>
      <top style="hair">
        <color auto="1"/>
      </top>
      <bottom style="hair">
        <color auto="1"/>
      </bottom>
      <diagonal/>
    </border>
    <border>
      <left style="thin">
        <color indexed="9"/>
      </left>
      <right style="thin">
        <color indexed="9"/>
      </right>
      <top style="hair">
        <color auto="1"/>
      </top>
      <bottom style="hair">
        <color auto="1"/>
      </bottom>
      <diagonal/>
    </border>
    <border>
      <left style="thin">
        <color indexed="9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auto="1"/>
      </left>
      <right style="hair">
        <color auto="1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auto="1"/>
      </bottom>
      <diagonal/>
    </border>
    <border>
      <left style="hair">
        <color auto="1"/>
      </left>
      <right style="thin">
        <color indexed="9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auto="1"/>
      </left>
      <right style="hair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indexed="9"/>
      </right>
      <top style="thin">
        <color indexed="9"/>
      </top>
      <bottom/>
      <diagonal/>
    </border>
    <border>
      <left style="hair">
        <color auto="1"/>
      </left>
      <right style="hair">
        <color indexed="9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indexed="9"/>
      </right>
      <top/>
      <bottom style="thin">
        <color indexed="9"/>
      </bottom>
      <diagonal/>
    </border>
    <border>
      <left style="hair">
        <color auto="1"/>
      </left>
      <right style="hair">
        <color indexed="9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hair">
        <color auto="1"/>
      </bottom>
      <diagonal/>
    </border>
    <border>
      <left style="thin">
        <color indexed="9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9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thin">
        <color indexed="9"/>
      </bottom>
      <diagonal/>
    </border>
    <border>
      <left/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hair">
        <color auto="1"/>
      </right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9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1" applyNumberFormat="0" applyFill="0" applyAlignment="0" applyProtection="0">
      <alignment vertical="center"/>
    </xf>
    <xf numFmtId="0" fontId="24" fillId="0" borderId="91" applyNumberFormat="0" applyFill="0" applyAlignment="0" applyProtection="0">
      <alignment vertical="center"/>
    </xf>
    <xf numFmtId="0" fontId="25" fillId="0" borderId="9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3" applyNumberFormat="0" applyAlignment="0" applyProtection="0">
      <alignment vertical="center"/>
    </xf>
    <xf numFmtId="0" fontId="27" fillId="6" borderId="94" applyNumberFormat="0" applyAlignment="0" applyProtection="0">
      <alignment vertical="center"/>
    </xf>
    <xf numFmtId="0" fontId="28" fillId="6" borderId="93" applyNumberFormat="0" applyAlignment="0" applyProtection="0">
      <alignment vertical="center"/>
    </xf>
    <xf numFmtId="0" fontId="29" fillId="7" borderId="95" applyNumberFormat="0" applyAlignment="0" applyProtection="0">
      <alignment vertical="center"/>
    </xf>
    <xf numFmtId="0" fontId="30" fillId="0" borderId="96" applyNumberFormat="0" applyFill="0" applyAlignment="0" applyProtection="0">
      <alignment vertical="center"/>
    </xf>
    <xf numFmtId="0" fontId="31" fillId="0" borderId="9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7" fillId="0" borderId="0"/>
  </cellStyleXfs>
  <cellXfs count="2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8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8" fontId="4" fillId="0" borderId="2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178" fontId="4" fillId="0" borderId="25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" fontId="4" fillId="0" borderId="19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" fontId="4" fillId="0" borderId="3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1" fontId="3" fillId="0" borderId="37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1" fontId="4" fillId="0" borderId="4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1" fontId="3" fillId="0" borderId="45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" fontId="4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vertical="center" wrapText="1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178" fontId="4" fillId="0" borderId="3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54" xfId="0" applyFont="1" applyBorder="1" applyAlignment="1">
      <alignment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178" fontId="4" fillId="0" borderId="19" xfId="0" applyNumberFormat="1" applyFont="1" applyBorder="1" applyAlignment="1">
      <alignment horizontal="center" vertical="center"/>
    </xf>
    <xf numFmtId="178" fontId="4" fillId="0" borderId="58" xfId="0" applyNumberFormat="1" applyFont="1" applyBorder="1" applyAlignment="1">
      <alignment horizontal="center" vertical="center"/>
    </xf>
    <xf numFmtId="178" fontId="4" fillId="0" borderId="33" xfId="0" applyNumberFormat="1" applyFont="1" applyBorder="1" applyAlignment="1">
      <alignment horizontal="center" vertical="center"/>
    </xf>
    <xf numFmtId="178" fontId="4" fillId="0" borderId="59" xfId="0" applyNumberFormat="1" applyFont="1" applyBorder="1" applyAlignment="1">
      <alignment horizontal="center" vertical="center"/>
    </xf>
    <xf numFmtId="178" fontId="3" fillId="0" borderId="37" xfId="0" applyNumberFormat="1" applyFont="1" applyBorder="1" applyAlignment="1">
      <alignment horizontal="center" vertical="center"/>
    </xf>
    <xf numFmtId="178" fontId="3" fillId="0" borderId="60" xfId="0" applyNumberFormat="1" applyFont="1" applyBorder="1" applyAlignment="1">
      <alignment horizontal="center" vertical="center"/>
    </xf>
    <xf numFmtId="178" fontId="4" fillId="0" borderId="40" xfId="0" applyNumberFormat="1" applyFont="1" applyBorder="1" applyAlignment="1">
      <alignment horizontal="center" vertical="center"/>
    </xf>
    <xf numFmtId="178" fontId="4" fillId="0" borderId="61" xfId="0" applyNumberFormat="1" applyFont="1" applyBorder="1" applyAlignment="1">
      <alignment horizontal="center" vertical="center"/>
    </xf>
    <xf numFmtId="178" fontId="3" fillId="0" borderId="45" xfId="0" applyNumberFormat="1" applyFont="1" applyBorder="1" applyAlignment="1">
      <alignment horizontal="center" vertical="center"/>
    </xf>
    <xf numFmtId="178" fontId="3" fillId="0" borderId="62" xfId="0" applyNumberFormat="1" applyFont="1" applyBorder="1" applyAlignment="1">
      <alignment horizontal="center" vertical="center"/>
    </xf>
    <xf numFmtId="178" fontId="4" fillId="0" borderId="47" xfId="0" applyNumberFormat="1" applyFont="1" applyBorder="1" applyAlignment="1">
      <alignment horizontal="center" vertical="center"/>
    </xf>
    <xf numFmtId="178" fontId="4" fillId="0" borderId="63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178" fontId="3" fillId="0" borderId="57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1" fillId="0" borderId="65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/>
    </xf>
    <xf numFmtId="1" fontId="7" fillId="0" borderId="68" xfId="0" applyNumberFormat="1" applyFont="1" applyBorder="1" applyAlignment="1">
      <alignment horizontal="center" vertical="center"/>
    </xf>
    <xf numFmtId="178" fontId="7" fillId="0" borderId="69" xfId="0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178" fontId="7" fillId="0" borderId="34" xfId="0" applyNumberFormat="1" applyFont="1" applyBorder="1" applyAlignment="1">
      <alignment horizontal="center" vertical="center"/>
    </xf>
    <xf numFmtId="0" fontId="7" fillId="0" borderId="72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left" vertical="center"/>
    </xf>
    <xf numFmtId="0" fontId="7" fillId="0" borderId="45" xfId="0" applyFont="1" applyBorder="1" applyAlignment="1">
      <alignment horizontal="center" vertical="center"/>
    </xf>
    <xf numFmtId="178" fontId="7" fillId="0" borderId="42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8" fontId="3" fillId="0" borderId="17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1" fillId="0" borderId="26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1" fontId="7" fillId="0" borderId="77" xfId="0" applyNumberFormat="1" applyFont="1" applyBorder="1" applyAlignment="1">
      <alignment horizontal="center" vertical="center" wrapText="1"/>
    </xf>
    <xf numFmtId="178" fontId="7" fillId="0" borderId="78" xfId="0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/>
    </xf>
    <xf numFmtId="1" fontId="7" fillId="0" borderId="37" xfId="0" applyNumberFormat="1" applyFont="1" applyBorder="1" applyAlignment="1">
      <alignment horizontal="center" vertical="center" wrapText="1"/>
    </xf>
    <xf numFmtId="178" fontId="7" fillId="0" borderId="79" xfId="0" applyNumberFormat="1" applyFont="1" applyBorder="1" applyAlignment="1">
      <alignment horizontal="center" vertical="center" wrapText="1"/>
    </xf>
    <xf numFmtId="0" fontId="7" fillId="0" borderId="80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1" fontId="7" fillId="0" borderId="81" xfId="0" applyNumberFormat="1" applyFont="1" applyBorder="1" applyAlignment="1">
      <alignment horizontal="center" vertical="center" wrapText="1"/>
    </xf>
    <xf numFmtId="178" fontId="7" fillId="0" borderId="82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 wrapText="1"/>
    </xf>
    <xf numFmtId="178" fontId="3" fillId="0" borderId="29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4" fillId="0" borderId="8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178" fontId="4" fillId="0" borderId="46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8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85" xfId="0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7" fillId="0" borderId="68" xfId="0" applyFont="1" applyBorder="1" applyAlignment="1">
      <alignment horizontal="center" vertical="center"/>
    </xf>
    <xf numFmtId="0" fontId="1" fillId="0" borderId="87" xfId="0" applyFont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8" fontId="8" fillId="0" borderId="0" xfId="0" applyNumberFormat="1" applyFont="1" applyAlignment="1">
      <alignment horizontal="center" vertical="center" wrapText="1"/>
    </xf>
    <xf numFmtId="178" fontId="10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1" fontId="12" fillId="0" borderId="88" xfId="0" applyNumberFormat="1" applyFont="1" applyBorder="1" applyAlignment="1" applyProtection="1">
      <alignment horizontal="center" vertical="center" wrapText="1"/>
      <protection locked="0"/>
    </xf>
    <xf numFmtId="0" fontId="14" fillId="3" borderId="89" xfId="0" applyFont="1" applyFill="1" applyBorder="1" applyAlignment="1" applyProtection="1">
      <alignment horizontal="center"/>
      <protection locked="0"/>
    </xf>
    <xf numFmtId="0" fontId="15" fillId="0" borderId="89" xfId="0" applyFont="1" applyBorder="1" applyAlignment="1" applyProtection="1">
      <alignment horizontal="center"/>
      <protection locked="0"/>
    </xf>
    <xf numFmtId="0" fontId="15" fillId="0" borderId="89" xfId="0" applyFont="1" applyBorder="1" applyProtection="1">
      <protection locked="0"/>
    </xf>
    <xf numFmtId="0" fontId="14" fillId="0" borderId="89" xfId="0" applyFont="1" applyBorder="1" applyAlignment="1" applyProtection="1">
      <alignment horizontal="left" vertical="top"/>
      <protection locked="0"/>
    </xf>
    <xf numFmtId="1" fontId="0" fillId="3" borderId="89" xfId="0" applyNumberFormat="1" applyFill="1" applyBorder="1" applyAlignment="1" applyProtection="1">
      <alignment horizontal="center"/>
      <protection locked="0"/>
    </xf>
    <xf numFmtId="0" fontId="14" fillId="3" borderId="89" xfId="0" applyFont="1" applyFill="1" applyBorder="1" applyAlignment="1" applyProtection="1">
      <alignment horizontal="left"/>
      <protection locked="0"/>
    </xf>
    <xf numFmtId="0" fontId="14" fillId="0" borderId="89" xfId="0" applyFont="1" applyBorder="1" applyAlignment="1" applyProtection="1">
      <alignment horizontal="center"/>
      <protection locked="0"/>
    </xf>
    <xf numFmtId="0" fontId="0" fillId="0" borderId="89" xfId="0" applyBorder="1" applyAlignment="1" applyProtection="1">
      <alignment horizontal="center"/>
      <protection locked="0"/>
    </xf>
    <xf numFmtId="0" fontId="14" fillId="3" borderId="89" xfId="0" applyFont="1" applyFill="1" applyBorder="1" applyProtection="1">
      <protection locked="0"/>
    </xf>
    <xf numFmtId="0" fontId="14" fillId="0" borderId="89" xfId="0" applyFont="1" applyBorder="1" applyAlignment="1" applyProtection="1">
      <alignment horizontal="left"/>
      <protection locked="0"/>
    </xf>
    <xf numFmtId="1" fontId="0" fillId="0" borderId="89" xfId="0" applyNumberFormat="1" applyBorder="1" applyAlignment="1" applyProtection="1">
      <alignment horizontal="center"/>
      <protection locked="0"/>
    </xf>
    <xf numFmtId="0" fontId="0" fillId="3" borderId="89" xfId="0" applyFill="1" applyBorder="1" applyAlignment="1" applyProtection="1">
      <alignment horizontal="center"/>
      <protection locked="0"/>
    </xf>
    <xf numFmtId="0" fontId="0" fillId="3" borderId="89" xfId="0" applyFill="1" applyBorder="1" applyAlignment="1" applyProtection="1">
      <alignment horizontal="left"/>
      <protection locked="0"/>
    </xf>
    <xf numFmtId="0" fontId="0" fillId="3" borderId="89" xfId="0" applyFill="1" applyBorder="1" applyProtection="1">
      <protection locked="0"/>
    </xf>
    <xf numFmtId="178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6" fillId="0" borderId="89" xfId="0" applyFont="1" applyBorder="1" applyProtection="1">
      <protection locked="0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1" fontId="12" fillId="0" borderId="89" xfId="0" applyNumberFormat="1" applyFont="1" applyBorder="1" applyAlignment="1" applyProtection="1">
      <alignment horizontal="center" vertical="center" wrapText="1"/>
      <protection locked="0"/>
    </xf>
    <xf numFmtId="0" fontId="0" fillId="0" borderId="89" xfId="0" applyBorder="1" applyProtection="1">
      <protection locked="0"/>
    </xf>
    <xf numFmtId="0" fontId="0" fillId="0" borderId="89" xfId="0" applyBorder="1" applyAlignment="1">
      <alignment horizontal="center"/>
    </xf>
    <xf numFmtId="0" fontId="0" fillId="0" borderId="89" xfId="0" applyBorder="1" applyAlignment="1" applyProtection="1">
      <alignment horizontal="left" vertical="top"/>
      <protection locked="0"/>
    </xf>
    <xf numFmtId="0" fontId="12" fillId="0" borderId="89" xfId="0" applyFont="1" applyBorder="1" applyAlignment="1" applyProtection="1">
      <alignment horizontal="center" vertical="center"/>
      <protection locked="0"/>
    </xf>
    <xf numFmtId="178" fontId="8" fillId="0" borderId="89" xfId="0" applyNumberFormat="1" applyFont="1" applyBorder="1" applyAlignment="1">
      <alignment horizontal="center" vertical="center" wrapText="1"/>
    </xf>
    <xf numFmtId="178" fontId="10" fillId="0" borderId="89" xfId="0" applyNumberFormat="1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</cellXfs>
  <cellStyles count="52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  <cellStyle name="Normal 2 2" xfId="50"/>
    <cellStyle name="Normal 3" xfId="51"/>
  </cellStyles>
  <dxfs count="2">
    <dxf>
      <font>
        <color indexed="9"/>
      </font>
    </dxf>
    <dxf>
      <font>
        <u val="singl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www.wps.cn/officeDocument/2021/sharedlinks" Target="sharedlinks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Promedios en las diferentes competencias para el grupo de docentes</a:t>
            </a:r>
            <a:endParaRPr lang="en-US"/>
          </a:p>
        </c:rich>
      </c:tx>
      <c:layout>
        <c:manualLayout>
          <c:xMode val="edge"/>
          <c:yMode val="edge"/>
          <c:x val="0.167883364944345"/>
          <c:y val="0.0142857357729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10949269324012"/>
          <c:y val="0.142857142857143"/>
          <c:w val="0.929927670169701"/>
          <c:h val="0.5285714285714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spPr>
              <a:noFill/>
              <a:ln w="25400">
                <a:noFill/>
              </a:ln>
              <a:effectLst/>
            </c:spPr>
            <c:txPr>
              <a:bodyPr rot="-270000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s-MX" sz="62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74.0088888888889</c:v>
                </c:pt>
                <c:pt idx="1">
                  <c:v>73.3244444444445</c:v>
                </c:pt>
                <c:pt idx="2">
                  <c:v>74.0555555555556</c:v>
                </c:pt>
                <c:pt idx="3">
                  <c:v>73.88</c:v>
                </c:pt>
                <c:pt idx="4">
                  <c:v>71.3055555555556</c:v>
                </c:pt>
                <c:pt idx="5">
                  <c:v>73.7222222222222</c:v>
                </c:pt>
                <c:pt idx="6">
                  <c:v>73.9444444444444</c:v>
                </c:pt>
                <c:pt idx="7">
                  <c:v>81.7833333333333</c:v>
                </c:pt>
                <c:pt idx="8">
                  <c:v>73.3888888888889</c:v>
                </c:pt>
                <c:pt idx="9">
                  <c:v>73.5</c:v>
                </c:pt>
                <c:pt idx="10">
                  <c:v>79.8125</c:v>
                </c:pt>
                <c:pt idx="11">
                  <c:v>71.5555555555556</c:v>
                </c:pt>
                <c:pt idx="12">
                  <c:v>71.6666666666667</c:v>
                </c:pt>
                <c:pt idx="13">
                  <c:v>71.6666666666667</c:v>
                </c:pt>
                <c:pt idx="14">
                  <c:v>71.2955555555556</c:v>
                </c:pt>
                <c:pt idx="15">
                  <c:v>91.3411111111111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329536528"/>
        <c:axId val="-329535984"/>
      </c:barChart>
      <c:catAx>
        <c:axId val="-329536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es-MX" sz="600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</a:p>
        </c:txPr>
        <c:crossAx val="-329535984"/>
        <c:crosses val="autoZero"/>
        <c:auto val="1"/>
        <c:lblAlgn val="ctr"/>
        <c:lblOffset val="100"/>
        <c:tickLblSkip val="1"/>
        <c:noMultiLvlLbl val="0"/>
      </c:catAx>
      <c:valAx>
        <c:axId val="-32953598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25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</a:p>
        </c:txPr>
        <c:crossAx val="-329536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975f988-18cf-482d-a3e7-6b1bc86993b3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11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Porcentaje de docentes por categoría de desempeño</a:t>
            </a:r>
            <a:endParaRPr lang="en-US"/>
          </a:p>
        </c:rich>
      </c:tx>
      <c:layout>
        <c:manualLayout>
          <c:xMode val="edge"/>
          <c:yMode val="edge"/>
          <c:x val="0.199347091417494"/>
          <c:y val="0.022950683796104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"/>
          <c:y val="0.475409836065574"/>
          <c:w val="0.434641909983628"/>
          <c:h val="0.170491803278689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explosion val="0"/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026849893789574"/>
                  <c:y val="-0.435211909986661"/>
                </c:manualLayout>
              </c:layout>
              <c:numFmt formatCode="General" sourceLinked="1"/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397400379043565"/>
                  <c:y val="-0.182393528677768"/>
                </c:manualLayout>
              </c:layout>
              <c:numFmt formatCode="General" sourceLinked="1"/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237342434034218"/>
                  <c:y val="-0.179114840153178"/>
                </c:manualLayout>
              </c:layout>
              <c:numFmt formatCode="General" sourceLinked="1"/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57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multiLvlStrRef>
              <c:f>'Informe Docentes'!$C$87:$D$89</c:f>
              <c:multiLvlStrCache>
                <c:ptCount val="3"/>
                <c:lvl/>
                <c:lvl>
                  <c:pt idx="0">
                    <c:v>NO SATISFACTORIO</c:v>
                  </c:pt>
                  <c:pt idx="1">
                    <c:v>SATISFACTORIO</c:v>
                  </c:pt>
                  <c:pt idx="2">
                    <c:v>SOBRESALIENTE</c:v>
                  </c:pt>
                </c:lvl>
              </c:multiLvlStrCache>
            </c:multiLvl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  <c:extLst>
      <c:ext uri="{0b15fc19-7d7d-44ad-8c2d-2c3a37ce22c3}">
        <chartProps xmlns="https://web.wps.cn/et/2018/main" chartId="{7ff78784-3c4b-41f4-a843-e4ef188b8ff1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5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Porcentaje de elección
Competencias comportamentales</a:t>
            </a:r>
            <a:endParaRPr lang="en-US"/>
          </a:p>
        </c:rich>
      </c:tx>
      <c:layout>
        <c:manualLayout>
          <c:xMode val="edge"/>
          <c:yMode val="edge"/>
          <c:x val="0.202702986451018"/>
          <c:y val="0.02164502164502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8"/>
          <c:y val="0.207793086246475"/>
          <c:w val="0.567568316575587"/>
          <c:h val="0.5974051229586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6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'Informe Docentes'!$I$87:$J$93</c:f>
              <c:multiLvlStrCache>
                <c:ptCount val="7"/>
                <c:lvl/>
                <c:lvl>
                  <c:pt idx="0">
                    <c:v>Liderazgo</c:v>
                  </c:pt>
                  <c:pt idx="1">
                    <c:v>Comunicación y relaciones</c:v>
                  </c:pt>
                  <c:pt idx="2">
                    <c:v>Trabajo en equipo</c:v>
                  </c:pt>
                  <c:pt idx="3">
                    <c:v>Negociación y mediación</c:v>
                  </c:pt>
                  <c:pt idx="4">
                    <c:v>Compromiso social</c:v>
                  </c:pt>
                  <c:pt idx="5">
                    <c:v>Iniciativa</c:v>
                  </c:pt>
                  <c:pt idx="6">
                    <c:v>Orientación al logro</c:v>
                  </c:pt>
                </c:lvl>
              </c:multiLvlStrCache>
            </c:multiLvl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37.037037037037</c:v>
                </c:pt>
                <c:pt idx="1">
                  <c:v>0</c:v>
                </c:pt>
                <c:pt idx="2">
                  <c:v>29.6296296296296</c:v>
                </c:pt>
                <c:pt idx="3">
                  <c:v>3.7037037037037</c:v>
                </c:pt>
                <c:pt idx="4">
                  <c:v>29.6296296296296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29547408"/>
        <c:axId val="-359380768"/>
      </c:barChart>
      <c:catAx>
        <c:axId val="-32954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</a:p>
        </c:txPr>
        <c:crossAx val="-359380768"/>
        <c:crosses val="autoZero"/>
        <c:auto val="1"/>
        <c:lblAlgn val="ctr"/>
        <c:lblOffset val="100"/>
        <c:tickLblSkip val="1"/>
        <c:noMultiLvlLbl val="0"/>
      </c:catAx>
      <c:valAx>
        <c:axId val="-359380768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MX" sz="800" b="1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/>
                  <a:t>Porcentaje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567568418812513"/>
              <c:y val="0.891778527684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</a:p>
        </c:txPr>
        <c:crossAx val="-32954740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47791be-4e62-415d-9cab-464c5de7ed08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Promedios en las diferentes competencias para el grupo de directivos docentes</a:t>
            </a:r>
            <a:endParaRPr lang="en-US"/>
          </a:p>
        </c:rich>
      </c:tx>
      <c:layout>
        <c:manualLayout>
          <c:xMode val="edge"/>
          <c:yMode val="edge"/>
          <c:x val="0.118248328447995"/>
          <c:y val="0.0142857357729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10949269324012"/>
          <c:y val="0.145714285714286"/>
          <c:w val="0.929927670169701"/>
          <c:h val="0.5285714285714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spPr>
              <a:noFill/>
              <a:ln w="25400">
                <a:noFill/>
              </a:ln>
              <a:effectLst/>
            </c:spPr>
            <c:txPr>
              <a:bodyPr rot="-270000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s-MX" sz="62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9.67</c:v>
                </c:pt>
                <c:pt idx="1">
                  <c:v>0</c:v>
                </c:pt>
                <c:pt idx="2">
                  <c:v>9.67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3.707478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359379680"/>
        <c:axId val="-359379136"/>
      </c:barChart>
      <c:catAx>
        <c:axId val="-359379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es-MX" sz="600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</a:p>
        </c:txPr>
        <c:crossAx val="-359379136"/>
        <c:crosses val="autoZero"/>
        <c:auto val="1"/>
        <c:lblAlgn val="ctr"/>
        <c:lblOffset val="100"/>
        <c:tickLblSkip val="1"/>
        <c:noMultiLvlLbl val="0"/>
      </c:catAx>
      <c:valAx>
        <c:axId val="-35937913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25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</a:p>
        </c:txPr>
        <c:crossAx val="-359379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efe3bba-222f-44cc-9f81-52793182df22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11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Porcentaje de directivos docentes por categoría de desempeño</a:t>
            </a:r>
            <a:endParaRPr lang="en-US"/>
          </a:p>
        </c:rich>
      </c:tx>
      <c:layout>
        <c:manualLayout>
          <c:xMode val="edge"/>
          <c:yMode val="edge"/>
          <c:x val="0.130719297342734"/>
          <c:y val="0.022950683796104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"/>
          <c:y val="0.481967213114754"/>
          <c:w val="0.401962067127716"/>
          <c:h val="0.160655737704918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explosion val="0"/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026849893789574"/>
                  <c:y val="-0.15580981885461"/>
                </c:manualLayout>
              </c:layout>
              <c:numFmt formatCode="General" sourceLinked="1"/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397400379043565"/>
                  <c:y val="-0.173230755991567"/>
                </c:manualLayout>
              </c:layout>
              <c:numFmt formatCode="General" sourceLinked="1"/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204662591178306"/>
                  <c:y val="-0.169952067466976"/>
                </c:manualLayout>
              </c:layout>
              <c:numFmt formatCode="General" sourceLinked="1"/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57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multiLvlStrRef>
              <c:f>'Informe Directivos'!$C$86:$D$88</c:f>
              <c:multiLvlStrCache>
                <c:ptCount val="3"/>
                <c:lvl/>
                <c:lvl>
                  <c:pt idx="0">
                    <c:v>NO SATISFACTORIO</c:v>
                  </c:pt>
                  <c:pt idx="1">
                    <c:v>SATISFACTORIO</c:v>
                  </c:pt>
                  <c:pt idx="2">
                    <c:v>SOBRESALIENTE</c:v>
                  </c:pt>
                </c:lvl>
              </c:multiLvlStrCache>
            </c:multiLvlStrRef>
          </c:cat>
          <c:val>
            <c:numRef>
              <c:f>'Informe Directivos'!$E$86:$E$88</c:f>
              <c:numCache>
                <c:formatCode>0</c:formatCode>
                <c:ptCount val="3"/>
                <c:pt idx="0">
                  <c:v>1</c:v>
                </c:pt>
                <c:pt idx="1" c:formatCode="General">
                  <c:v>0</c:v>
                </c:pt>
                <c:pt idx="2" c: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  <c:extLst>
      <c:ext uri="{0b15fc19-7d7d-44ad-8c2d-2c3a37ce22c3}">
        <chartProps xmlns="https://web.wps.cn/et/2018/main" chartId="{4a106a90-494b-461e-ae15-648758d47301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5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Porcentaje de elección
Competencias comportamentales</a:t>
            </a:r>
            <a:endParaRPr lang="en-US"/>
          </a:p>
        </c:rich>
      </c:tx>
      <c:layout>
        <c:manualLayout>
          <c:xMode val="edge"/>
          <c:yMode val="edge"/>
          <c:x val="0.202702986451018"/>
          <c:y val="0.02164502164502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8"/>
          <c:y val="0.21212210887661"/>
          <c:w val="0.567568316575587"/>
          <c:h val="0.5930761003284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6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'Informe Directivos'!$I$86:$J$92</c:f>
              <c:multiLvlStrCache>
                <c:ptCount val="7"/>
                <c:lvl/>
                <c:lvl>
                  <c:pt idx="0">
                    <c:v>Liderazgo</c:v>
                  </c:pt>
                  <c:pt idx="1">
                    <c:v>Comunicación y relaciones</c:v>
                  </c:pt>
                  <c:pt idx="2">
                    <c:v>Trabajo en equipo</c:v>
                  </c:pt>
                  <c:pt idx="3">
                    <c:v>Negociación y mediación</c:v>
                  </c:pt>
                  <c:pt idx="4">
                    <c:v>Compromiso social</c:v>
                  </c:pt>
                  <c:pt idx="5">
                    <c:v>Iniciativa</c:v>
                  </c:pt>
                  <c:pt idx="6">
                    <c:v>Orientación al logro</c:v>
                  </c:pt>
                </c:lvl>
              </c:multiLvlStrCache>
            </c:multiLvl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59376416"/>
        <c:axId val="-127392784"/>
      </c:barChart>
      <c:catAx>
        <c:axId val="-359376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</a:p>
        </c:txPr>
        <c:crossAx val="-127392784"/>
        <c:crosses val="autoZero"/>
        <c:auto val="1"/>
        <c:lblAlgn val="ctr"/>
        <c:lblOffset val="100"/>
        <c:tickLblSkip val="1"/>
        <c:noMultiLvlLbl val="0"/>
      </c:catAx>
      <c:valAx>
        <c:axId val="-127392784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MX" sz="800" b="1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/>
                  <a:t>Porcentaje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567568418812513"/>
              <c:y val="0.891778527684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</a:p>
        </c:txPr>
        <c:crossAx val="-35937641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4572c2d-9b23-49e1-b942-0ab7bdcfd5ef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85725</xdr:rowOff>
    </xdr:to>
    <xdr:pic>
      <xdr:nvPicPr>
        <xdr:cNvPr id="3154310" name="Picture 1" descr="escudo blanco y negro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47625"/>
          <a:ext cx="4381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66675</xdr:rowOff>
    </xdr:from>
    <xdr:to>
      <xdr:col>11</xdr:col>
      <xdr:colOff>695325</xdr:colOff>
      <xdr:row>81</xdr:row>
      <xdr:rowOff>133350</xdr:rowOff>
    </xdr:to>
    <xdr:graphicFrame>
      <xdr:nvGraphicFramePr>
        <xdr:cNvPr id="3154311" name="Gráfico 2"/>
        <xdr:cNvGraphicFramePr/>
      </xdr:nvGraphicFramePr>
      <xdr:xfrm>
        <a:off x="114300" y="10007600"/>
        <a:ext cx="6661785" cy="33661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91</xdr:row>
      <xdr:rowOff>28575</xdr:rowOff>
    </xdr:from>
    <xdr:to>
      <xdr:col>6</xdr:col>
      <xdr:colOff>657225</xdr:colOff>
      <xdr:row>99</xdr:row>
      <xdr:rowOff>304800</xdr:rowOff>
    </xdr:to>
    <xdr:graphicFrame>
      <xdr:nvGraphicFramePr>
        <xdr:cNvPr id="3154312" name="Gráfico 7"/>
        <xdr:cNvGraphicFramePr/>
      </xdr:nvGraphicFramePr>
      <xdr:xfrm>
        <a:off x="114300" y="15071090"/>
        <a:ext cx="2966085" cy="2927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>
      <xdr:nvGraphicFramePr>
        <xdr:cNvPr id="3154313" name="Gráfico 9"/>
        <xdr:cNvGraphicFramePr/>
      </xdr:nvGraphicFramePr>
      <xdr:xfrm>
        <a:off x="3211830" y="15775940"/>
        <a:ext cx="3609975" cy="223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85725</xdr:rowOff>
    </xdr:to>
    <xdr:pic>
      <xdr:nvPicPr>
        <xdr:cNvPr id="3165569" name="Picture 1" descr="escudo blanco y negro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47625"/>
          <a:ext cx="4381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66675</xdr:rowOff>
    </xdr:from>
    <xdr:to>
      <xdr:col>11</xdr:col>
      <xdr:colOff>695325</xdr:colOff>
      <xdr:row>80</xdr:row>
      <xdr:rowOff>133350</xdr:rowOff>
    </xdr:to>
    <xdr:graphicFrame>
      <xdr:nvGraphicFramePr>
        <xdr:cNvPr id="3165570" name="Gráfico 2"/>
        <xdr:cNvGraphicFramePr/>
      </xdr:nvGraphicFramePr>
      <xdr:xfrm>
        <a:off x="114300" y="9899650"/>
        <a:ext cx="6661785" cy="33661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90</xdr:row>
      <xdr:rowOff>28575</xdr:rowOff>
    </xdr:from>
    <xdr:to>
      <xdr:col>6</xdr:col>
      <xdr:colOff>657225</xdr:colOff>
      <xdr:row>98</xdr:row>
      <xdr:rowOff>304800</xdr:rowOff>
    </xdr:to>
    <xdr:graphicFrame>
      <xdr:nvGraphicFramePr>
        <xdr:cNvPr id="3165571" name="Gráfico 3"/>
        <xdr:cNvGraphicFramePr/>
      </xdr:nvGraphicFramePr>
      <xdr:xfrm>
        <a:off x="114300" y="14963140"/>
        <a:ext cx="2966085" cy="2927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>
      <xdr:nvGraphicFramePr>
        <xdr:cNvPr id="3165572" name="Gráfico 4"/>
        <xdr:cNvGraphicFramePr/>
      </xdr:nvGraphicFramePr>
      <xdr:xfrm>
        <a:off x="3211830" y="15667990"/>
        <a:ext cx="3609975" cy="223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1">
    <pageSetUpPr autoPageBreaks="0"/>
  </sheetPr>
  <dimension ref="A1:AX4014"/>
  <sheetViews>
    <sheetView showRowColHeaders="0" showZeros="0" tabSelected="1" zoomScaleSheetLayoutView="90" topLeftCell="A13" workbookViewId="0">
      <pane xSplit="5" ySplit="2" topLeftCell="F15" activePane="bottomRight" state="frozen"/>
      <selection/>
      <selection pane="topRight"/>
      <selection pane="bottomLeft"/>
      <selection pane="bottomRight" activeCell="AH29" sqref="AH29"/>
    </sheetView>
  </sheetViews>
  <sheetFormatPr defaultColWidth="0" defaultRowHeight="15.6" customHeight="1" zeroHeight="1"/>
  <cols>
    <col min="1" max="1" width="8.33333333333333" style="190" customWidth="1"/>
    <col min="2" max="3" width="37.5" style="191" customWidth="1"/>
    <col min="4" max="4" width="13.8333333333333" style="192" customWidth="1"/>
    <col min="5" max="5" width="16.6666666666667" style="192" customWidth="1"/>
    <col min="6" max="7" width="45.6666666666667" style="193" customWidth="1"/>
    <col min="8" max="8" width="23.1666666666667" style="190" customWidth="1"/>
    <col min="9" max="9" width="6.83333333333333" style="192" customWidth="1"/>
    <col min="10" max="10" width="39.3333333333333" style="192" customWidth="1"/>
    <col min="11" max="11" width="23.6666666666667" style="192" customWidth="1"/>
    <col min="12" max="14" width="11.6666666666667" style="192" customWidth="1"/>
    <col min="15" max="18" width="13.8333333333333" style="194" customWidth="1"/>
    <col min="19" max="19" width="13.8333333333333" style="194" hidden="1" customWidth="1"/>
    <col min="20" max="23" width="13.8333333333333" style="194" customWidth="1"/>
    <col min="24" max="24" width="13.8333333333333" style="194" hidden="1" customWidth="1"/>
    <col min="25" max="28" width="13.8333333333333" style="194" customWidth="1"/>
    <col min="29" max="29" width="13.8333333333333" style="194" hidden="1" customWidth="1"/>
    <col min="30" max="31" width="13.8333333333333" style="194" customWidth="1"/>
    <col min="32" max="32" width="10.3333333333333" style="195" customWidth="1"/>
    <col min="33" max="35" width="20.8333333333333" style="194" customWidth="1"/>
    <col min="36" max="38" width="15.1666666666667" style="194" customWidth="1"/>
    <col min="39" max="39" width="12.6666666666667" style="194" hidden="1" customWidth="1"/>
    <col min="40" max="41" width="18.6666666666667" style="195" customWidth="1"/>
    <col min="42" max="42" width="16.6666666666667" style="195" hidden="1" customWidth="1"/>
    <col min="43" max="43" width="16.6666666666667" style="196" customWidth="1"/>
    <col min="44" max="44" width="20" style="197" customWidth="1"/>
    <col min="45" max="45" width="0.333333333333333" style="198" customWidth="1"/>
    <col min="46" max="46" width="9.66666666666667" style="192" hidden="1" customWidth="1"/>
    <col min="47" max="47" width="5.83333333333333" style="192" hidden="1" customWidth="1"/>
    <col min="48" max="48" width="32" style="192" hidden="1" customWidth="1"/>
    <col min="49" max="50" width="19.3333333333333" style="192" hidden="1" customWidth="1"/>
    <col min="51" max="16384" width="0" style="192" hidden="1"/>
  </cols>
  <sheetData>
    <row r="1" s="188" customFormat="1" ht="13.8" hidden="1" spans="1:45">
      <c r="A1" s="200"/>
      <c r="B1" s="201"/>
      <c r="C1" s="201"/>
      <c r="D1" s="202"/>
      <c r="E1" s="202"/>
      <c r="F1" s="203"/>
      <c r="G1" s="203"/>
      <c r="H1" s="200"/>
      <c r="I1" s="223" t="s">
        <v>0</v>
      </c>
      <c r="J1" s="202">
        <f>(COUNTIF($J$15:$J$40,"Ciencias Naturales y Educación Ambiental")+COUNTIF($J$15:$J$40,"Ciencias Naturales – Química")+COUNTIF($J$15:$J$40,"Ciencias Naturales – Física"))</f>
        <v>0</v>
      </c>
      <c r="L1" s="222"/>
      <c r="M1" s="222"/>
      <c r="N1" s="222" t="s">
        <v>1</v>
      </c>
      <c r="O1" s="200">
        <f>COUNT(O15:O40)</f>
        <v>9</v>
      </c>
      <c r="P1" s="200">
        <f>COUNT(P15:P40)</f>
        <v>9</v>
      </c>
      <c r="Q1" s="200">
        <f>COUNT(Q15:Q40)</f>
        <v>9</v>
      </c>
      <c r="R1" s="200">
        <f>COUNT(R15:R40)</f>
        <v>9</v>
      </c>
      <c r="S1" s="200"/>
      <c r="T1" s="200">
        <f>COUNT(T15:T40)</f>
        <v>9</v>
      </c>
      <c r="U1" s="200"/>
      <c r="V1" s="200">
        <f>COUNT(V15:V40)</f>
        <v>9</v>
      </c>
      <c r="W1" s="200">
        <f>COUNT(W15:W40)</f>
        <v>9</v>
      </c>
      <c r="X1" s="200"/>
      <c r="Y1" s="200">
        <f>COUNT(Y15:Y40)</f>
        <v>9</v>
      </c>
      <c r="Z1" s="200"/>
      <c r="AA1" s="200">
        <f>COUNT(AA15:AA40)</f>
        <v>9</v>
      </c>
      <c r="AB1" s="200">
        <f>COUNT(AB15:AB40)</f>
        <v>9</v>
      </c>
      <c r="AC1" s="200"/>
      <c r="AD1" s="200">
        <f>COUNT(AD15:AD40)</f>
        <v>8</v>
      </c>
      <c r="AE1" s="200" t="s">
        <v>2</v>
      </c>
      <c r="AF1" s="200">
        <f>SUM(AG1:AI1)</f>
        <v>10</v>
      </c>
      <c r="AG1" s="200">
        <f>COUNTIF(AG15:AG40,"Liderazgo")</f>
        <v>9</v>
      </c>
      <c r="AH1" s="200">
        <f>COUNTIF(AH15:AH40,"Liderazgo")</f>
        <v>1</v>
      </c>
      <c r="AI1" s="200">
        <f>COUNTIF(AI15:AI40,"Liderazgo")</f>
        <v>0</v>
      </c>
      <c r="AJ1" s="200">
        <f>COUNT(AJ15:AJ40)</f>
        <v>9</v>
      </c>
      <c r="AK1" s="200">
        <f>COUNT(AK15:AK40)</f>
        <v>9</v>
      </c>
      <c r="AL1" s="200">
        <f>COUNT(AL15:AL40)</f>
        <v>9</v>
      </c>
      <c r="AM1" s="200"/>
      <c r="AN1" s="200">
        <f>COUNT(AN15:AN40)</f>
        <v>9</v>
      </c>
      <c r="AO1" s="200">
        <v>27</v>
      </c>
      <c r="AP1" s="200"/>
      <c r="AQ1" s="200">
        <f>COUNT(AQ15:AQ40)</f>
        <v>9</v>
      </c>
      <c r="AR1" s="202">
        <f>COUNTIF(AR15:AR40,"NO SATISFACTORIO")</f>
        <v>0</v>
      </c>
      <c r="AS1" s="229"/>
    </row>
    <row r="2" s="188" customFormat="1" ht="13.8" spans="1:45">
      <c r="A2" s="200"/>
      <c r="B2" s="201"/>
      <c r="C2" s="201"/>
      <c r="D2" s="202"/>
      <c r="E2" s="202"/>
      <c r="F2" s="203"/>
      <c r="G2" s="203"/>
      <c r="H2" s="200"/>
      <c r="I2" s="223" t="s">
        <v>3</v>
      </c>
      <c r="J2" s="202">
        <f>COUNTIF($J$15:$J$40,"Ciencias Sociales")</f>
        <v>0</v>
      </c>
      <c r="L2" s="223"/>
      <c r="M2" s="223"/>
      <c r="N2" s="223" t="s">
        <v>4</v>
      </c>
      <c r="O2" s="224">
        <f>AVERAGE(O15:O40)</f>
        <v>74.0088888888889</v>
      </c>
      <c r="P2" s="224">
        <f>AVERAGE(P15:P40)</f>
        <v>73.3244444444445</v>
      </c>
      <c r="Q2" s="224">
        <f>AVERAGE(Q15:Q40)</f>
        <v>74.0555555555556</v>
      </c>
      <c r="R2" s="224">
        <f>AVERAGE(R15:R40)</f>
        <v>73.88</v>
      </c>
      <c r="S2" s="224"/>
      <c r="T2" s="224">
        <f>AVERAGE(T15:T40)</f>
        <v>71.3055555555556</v>
      </c>
      <c r="U2" s="224"/>
      <c r="V2" s="224">
        <f>AVERAGE(V15:V40)</f>
        <v>73.7222222222222</v>
      </c>
      <c r="W2" s="224">
        <f>AVERAGE(W15:W40)</f>
        <v>73.9444444444444</v>
      </c>
      <c r="X2" s="224"/>
      <c r="Y2" s="224">
        <f>AVERAGE(Y15:Y40)</f>
        <v>81.7833333333333</v>
      </c>
      <c r="Z2" s="224"/>
      <c r="AA2" s="224">
        <f>AVERAGE(AA15:AA40)</f>
        <v>73.3888888888889</v>
      </c>
      <c r="AB2" s="224">
        <f>AVERAGE(AB15:AB40)</f>
        <v>73.5</v>
      </c>
      <c r="AC2" s="224"/>
      <c r="AD2" s="224">
        <f>AVERAGE(AD15:AD40)</f>
        <v>79.8125</v>
      </c>
      <c r="AE2" s="224" t="s">
        <v>5</v>
      </c>
      <c r="AF2" s="200">
        <f t="shared" ref="AF2:AF7" si="0">SUM(AG2:AI2)</f>
        <v>0</v>
      </c>
      <c r="AG2" s="200">
        <f>COUNTIF(AG15:AG40,"Comunicación y relaciones")</f>
        <v>0</v>
      </c>
      <c r="AH2" s="200">
        <f>COUNTIF(AH15:AH40,"Comunicación y relaciones")</f>
        <v>0</v>
      </c>
      <c r="AI2" s="200">
        <f>COUNTIF(AI15:AI40,"Comunicación y relaciones")</f>
        <v>0</v>
      </c>
      <c r="AJ2" s="224">
        <f>AVERAGE(AJ15:AJ40)</f>
        <v>71.5555555555556</v>
      </c>
      <c r="AK2" s="224">
        <f>AVERAGE(AK15:AK40)</f>
        <v>71.6666666666667</v>
      </c>
      <c r="AL2" s="224">
        <f>AVERAGE(AL15:AL40)</f>
        <v>71.6666666666667</v>
      </c>
      <c r="AM2" s="224"/>
      <c r="AN2" s="224">
        <f>AVERAGE(AN15:AN40)</f>
        <v>71.2955555555556</v>
      </c>
      <c r="AO2" s="224"/>
      <c r="AP2" s="224"/>
      <c r="AQ2" s="224">
        <f>AVERAGE(AQ15:AQ40)</f>
        <v>91.3411111111111</v>
      </c>
      <c r="AR2" s="202">
        <f>COUNTIF(AR15:AR40,"SATISFACTORIO")</f>
        <v>0</v>
      </c>
      <c r="AS2" s="230"/>
    </row>
    <row r="3" s="188" customFormat="1" ht="13.8" spans="1:45">
      <c r="A3" s="200"/>
      <c r="B3" s="201"/>
      <c r="C3" s="201"/>
      <c r="D3" s="202"/>
      <c r="E3" s="202"/>
      <c r="F3" s="203"/>
      <c r="G3" s="203"/>
      <c r="H3" s="200"/>
      <c r="I3" s="223" t="s">
        <v>6</v>
      </c>
      <c r="J3" s="202">
        <f>(COUNTIF($J$15:$J$40,"Educación Artística y Cultural (Integral)")+COUNTIF($J$15:$J$40,"Educación Artística y Cultural – Plásticas")+COUNTIF($J$15:$J$40,"Educación Artística y Cultural – Música")+COUNTIF($J$15:$J$40,"Educación Artística y Cultural – A. Escénicas")+COUNTIF($J$15:$J$40,"Educación Artística y Cultural – Danzas"))</f>
        <v>0</v>
      </c>
      <c r="L3" s="223"/>
      <c r="M3" s="223"/>
      <c r="N3" s="223" t="s">
        <v>7</v>
      </c>
      <c r="O3" s="224">
        <f>IF(O1&gt;1,STDEV(O15:O40))</f>
        <v>35.7211609009437</v>
      </c>
      <c r="P3" s="224">
        <f>IF(P1&gt;1,STDEV(P15:P40))</f>
        <v>35.1096212280591</v>
      </c>
      <c r="Q3" s="224">
        <f>IF(Q1&gt;1,STDEV(Q15:Q40))</f>
        <v>35.6214423174831</v>
      </c>
      <c r="R3" s="224">
        <f>IF(R1&gt;1,STDEV(R15:R40))</f>
        <v>35.4197363767716</v>
      </c>
      <c r="S3" s="224"/>
      <c r="T3" s="224">
        <f>IF(T1&gt;1,STDEV(T15:T40))</f>
        <v>40.4430111734744</v>
      </c>
      <c r="U3" s="224"/>
      <c r="V3" s="224">
        <f>IF(V1&gt;1,STDEV(V15:V40))</f>
        <v>35.4285029241209</v>
      </c>
      <c r="W3" s="224">
        <f>IF(W1&gt;1,STDEV(W15:W40))</f>
        <v>35.5740376226508</v>
      </c>
      <c r="X3" s="224"/>
      <c r="Y3" s="224">
        <f>IF(Y1&gt;1,STDEV(Y15:Y40))</f>
        <v>30.7021579046164</v>
      </c>
      <c r="Z3" s="224"/>
      <c r="AA3" s="224">
        <f>IF(AA1&gt;1,STDEV(AA15:AA40))</f>
        <v>35.2416016394135</v>
      </c>
      <c r="AB3" s="224">
        <f>IF(AB1&gt;1,STDEV(AB15:AB40))</f>
        <v>35.3162055577889</v>
      </c>
      <c r="AC3" s="224"/>
      <c r="AD3" s="224">
        <f>IF(AD1&gt;1,STDEV(AD15:AD40))</f>
        <v>32.2699965691264</v>
      </c>
      <c r="AE3" s="224" t="s">
        <v>8</v>
      </c>
      <c r="AF3" s="200">
        <f t="shared" si="0"/>
        <v>8</v>
      </c>
      <c r="AG3" s="200">
        <f>COUNTIF(AG15:AG40,"Trabajo en equipo")</f>
        <v>0</v>
      </c>
      <c r="AH3" s="200">
        <f>COUNTIF(AH15:AH40,"Trabajo en equipo")</f>
        <v>8</v>
      </c>
      <c r="AI3" s="200">
        <f>COUNTIF(AI15:AI40,"Trabajo en equipo")</f>
        <v>0</v>
      </c>
      <c r="AJ3" s="224">
        <f>IF(AJ1&gt;1,STDEV(AJ15:AJ40))</f>
        <v>40.0128451597456</v>
      </c>
      <c r="AK3" s="224">
        <f>IF(AK1&gt;1,STDEV(AK15:AK40))</f>
        <v>40.0905225708022</v>
      </c>
      <c r="AL3" s="224">
        <f>IF(AL1&gt;1,STDEV(AL15:AL40))</f>
        <v>40.0874045056549</v>
      </c>
      <c r="AM3" s="224"/>
      <c r="AN3" s="224">
        <f>IF(AN1&gt;1,STDEV(AN15:AN40))</f>
        <v>40.4376207880731</v>
      </c>
      <c r="AO3" s="224"/>
      <c r="AP3" s="224"/>
      <c r="AQ3" s="224">
        <f>IF(AQ1&gt;1,STDEV(AQ15:AQ40))</f>
        <v>1.27898831547091</v>
      </c>
      <c r="AR3" s="202">
        <f>COUNTIF(AR15:AR40,"SOBRESALIENTE")</f>
        <v>7</v>
      </c>
      <c r="AS3" s="230"/>
    </row>
    <row r="4" s="188" customFormat="1" ht="13.8" spans="1:45">
      <c r="A4" s="200"/>
      <c r="B4" s="201"/>
      <c r="C4" s="201"/>
      <c r="D4" s="202"/>
      <c r="E4" s="202"/>
      <c r="F4" s="203"/>
      <c r="G4" s="203"/>
      <c r="H4" s="200"/>
      <c r="I4" s="223" t="s">
        <v>9</v>
      </c>
      <c r="J4" s="202">
        <f>COUNTIF($J$15:$J$40,"Educación Física, Recreación y Deportes")</f>
        <v>0</v>
      </c>
      <c r="L4" s="223"/>
      <c r="M4" s="223"/>
      <c r="N4" s="223" t="s">
        <v>10</v>
      </c>
      <c r="O4" s="224">
        <f>MIN(O15:O40)</f>
        <v>10.83</v>
      </c>
      <c r="P4" s="224">
        <f>MIN(P15:P40)</f>
        <v>11.25</v>
      </c>
      <c r="Q4" s="224">
        <f>MIN(Q15:Q40)</f>
        <v>11.25</v>
      </c>
      <c r="R4" s="224">
        <f>MIN(R15:R40)</f>
        <v>11.25</v>
      </c>
      <c r="S4" s="224"/>
      <c r="T4" s="224">
        <f>MIN(T15:T40)</f>
        <v>0</v>
      </c>
      <c r="U4" s="224"/>
      <c r="V4" s="224">
        <f>MIN(V15:V40)</f>
        <v>11.25</v>
      </c>
      <c r="W4" s="224">
        <f>MIN(W15:W40)</f>
        <v>11.25</v>
      </c>
      <c r="X4" s="224"/>
      <c r="Y4" s="224">
        <f>MIN(Y15:Y40)</f>
        <v>0</v>
      </c>
      <c r="Z4" s="224"/>
      <c r="AA4" s="224">
        <f>MIN(AA15:AA40)</f>
        <v>11.25</v>
      </c>
      <c r="AB4" s="224">
        <f>MIN(AB15:AB40)</f>
        <v>11.25</v>
      </c>
      <c r="AC4" s="224"/>
      <c r="AD4" s="224">
        <f>MIN(AD15:AD40)</f>
        <v>0</v>
      </c>
      <c r="AE4" s="224" t="s">
        <v>11</v>
      </c>
      <c r="AF4" s="200">
        <f t="shared" si="0"/>
        <v>1</v>
      </c>
      <c r="AG4" s="200">
        <f>COUNTIF(AG15:AG40,"Negociación y mediación")</f>
        <v>0</v>
      </c>
      <c r="AH4" s="200">
        <f>COUNTIF(AH15:AH40,"Negociación y mediación")</f>
        <v>0</v>
      </c>
      <c r="AI4" s="200">
        <f>COUNTIF(AI15:AI40,"Negociación y mediación")</f>
        <v>1</v>
      </c>
      <c r="AJ4" s="224">
        <f>MIN(AJ15:AJ40)</f>
        <v>1</v>
      </c>
      <c r="AK4" s="224">
        <f>MIN(AK15:AK40)</f>
        <v>1</v>
      </c>
      <c r="AL4" s="224">
        <f>MIN(AL15:AL40)</f>
        <v>1</v>
      </c>
      <c r="AM4" s="224"/>
      <c r="AN4" s="224">
        <f>MIN(AN15:AN40)</f>
        <v>0</v>
      </c>
      <c r="AO4" s="224"/>
      <c r="AP4" s="224"/>
      <c r="AQ4" s="224">
        <f>MIN(AQ15:AQ40)</f>
        <v>90</v>
      </c>
      <c r="AR4" s="202"/>
      <c r="AS4" s="230"/>
    </row>
    <row r="5" s="188" customFormat="1" ht="13.8" spans="1:45">
      <c r="A5" s="200"/>
      <c r="B5" s="201"/>
      <c r="C5" s="201"/>
      <c r="D5" s="202"/>
      <c r="E5" s="202"/>
      <c r="F5" s="203"/>
      <c r="G5" s="203"/>
      <c r="H5" s="200"/>
      <c r="I5" s="223" t="s">
        <v>12</v>
      </c>
      <c r="J5" s="202">
        <f>COUNTIF($J$15:$J$40,"Educación Ética y en Valores")</f>
        <v>0</v>
      </c>
      <c r="L5" s="223"/>
      <c r="M5" s="223"/>
      <c r="N5" s="223" t="s">
        <v>13</v>
      </c>
      <c r="O5" s="224">
        <f>MAX(O15:O40)</f>
        <v>93</v>
      </c>
      <c r="P5" s="224">
        <f>MAX(P15:P40)</f>
        <v>94</v>
      </c>
      <c r="Q5" s="224">
        <f>MAX(Q15:Q40)</f>
        <v>94</v>
      </c>
      <c r="R5" s="224">
        <f>MAX(R15:R40)</f>
        <v>95</v>
      </c>
      <c r="S5" s="224"/>
      <c r="T5" s="224">
        <f>MAX(T15:T40)</f>
        <v>94</v>
      </c>
      <c r="U5" s="224"/>
      <c r="V5" s="224">
        <f>MAX(V15:V40)</f>
        <v>93</v>
      </c>
      <c r="W5" s="224">
        <f>MAX(W15:W40)</f>
        <v>95</v>
      </c>
      <c r="X5" s="224"/>
      <c r="Y5" s="224">
        <f>MAX(Y15:Y40)</f>
        <v>94.5</v>
      </c>
      <c r="Z5" s="224"/>
      <c r="AA5" s="224">
        <f>MAX(AA15:AA40)</f>
        <v>93</v>
      </c>
      <c r="AB5" s="224">
        <f>MAX(AB15:AB40)</f>
        <v>94</v>
      </c>
      <c r="AC5" s="224"/>
      <c r="AD5" s="224">
        <f>MAX(AD15:AD40)</f>
        <v>93.5</v>
      </c>
      <c r="AE5" s="224" t="s">
        <v>14</v>
      </c>
      <c r="AF5" s="200">
        <f t="shared" si="0"/>
        <v>8</v>
      </c>
      <c r="AG5" s="200">
        <f>COUNTIF(AG15:AG40,"Compromiso social")</f>
        <v>0</v>
      </c>
      <c r="AH5" s="200">
        <f>COUNTIF(AH15:AH40,"Compromiso social")</f>
        <v>0</v>
      </c>
      <c r="AI5" s="200">
        <f>COUNTIF(AI15:AI40,"Compromiso social")</f>
        <v>8</v>
      </c>
      <c r="AJ5" s="224">
        <f>MAX(AJ15:AJ40)</f>
        <v>94</v>
      </c>
      <c r="AK5" s="224">
        <f>MAX(AK15:AK40)</f>
        <v>95</v>
      </c>
      <c r="AL5" s="224">
        <f>MAX(AL15:AL40)</f>
        <v>95</v>
      </c>
      <c r="AM5" s="224"/>
      <c r="AN5" s="224">
        <f>MAX(AN15:AN40)</f>
        <v>94.6666666666667</v>
      </c>
      <c r="AO5" s="224"/>
      <c r="AP5" s="224"/>
      <c r="AQ5" s="224">
        <f>MAX(AQ15:AQ40)</f>
        <v>94.33</v>
      </c>
      <c r="AR5" s="202"/>
      <c r="AS5" s="230"/>
    </row>
    <row r="6" s="188" customFormat="1" ht="13.8" spans="1:45">
      <c r="A6" s="200"/>
      <c r="B6" s="201"/>
      <c r="C6" s="201"/>
      <c r="D6" s="202"/>
      <c r="E6" s="202"/>
      <c r="F6" s="203"/>
      <c r="G6" s="203"/>
      <c r="H6" s="200"/>
      <c r="I6" s="223" t="s">
        <v>15</v>
      </c>
      <c r="J6" s="202">
        <f>COUNTIF($J$15:$J$40,"Educación Religiosa")</f>
        <v>0</v>
      </c>
      <c r="L6" s="223"/>
      <c r="M6" s="223"/>
      <c r="N6" s="223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 t="s">
        <v>16</v>
      </c>
      <c r="AF6" s="200">
        <f t="shared" si="0"/>
        <v>0</v>
      </c>
      <c r="AG6" s="200">
        <f>COUNTIF(AG15:AG40,"Iniciativa")</f>
        <v>0</v>
      </c>
      <c r="AH6" s="200">
        <f>COUNTIF(AH15:AH40,"Iniciativa")</f>
        <v>0</v>
      </c>
      <c r="AI6" s="200">
        <f>COUNTIF(AI15:AI40,"Iniciativa")</f>
        <v>0</v>
      </c>
      <c r="AJ6" s="224"/>
      <c r="AK6" s="224"/>
      <c r="AL6" s="224"/>
      <c r="AM6" s="224"/>
      <c r="AN6" s="224"/>
      <c r="AO6" s="224"/>
      <c r="AP6" s="224"/>
      <c r="AQ6" s="224"/>
      <c r="AR6" s="202"/>
      <c r="AS6" s="230"/>
    </row>
    <row r="7" s="188" customFormat="1" ht="13.8" spans="1:45">
      <c r="A7" s="200"/>
      <c r="B7" s="201"/>
      <c r="C7" s="201"/>
      <c r="D7" s="202"/>
      <c r="E7" s="202"/>
      <c r="F7" s="203"/>
      <c r="G7" s="203"/>
      <c r="H7" s="200"/>
      <c r="I7" s="223" t="s">
        <v>17</v>
      </c>
      <c r="J7" s="202">
        <f>COUNTIF($J$15:$J$40,"Humanidades - Lengua Castellana")</f>
        <v>0</v>
      </c>
      <c r="L7" s="223"/>
      <c r="M7" s="223"/>
      <c r="N7" s="223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 t="s">
        <v>18</v>
      </c>
      <c r="AF7" s="200">
        <f t="shared" si="0"/>
        <v>0</v>
      </c>
      <c r="AG7" s="200">
        <f>COUNTIF(AG15:AG40,"Orientación al logro")</f>
        <v>0</v>
      </c>
      <c r="AH7" s="200">
        <f>COUNTIF(AH15:AH40,"Orientación al logro")</f>
        <v>0</v>
      </c>
      <c r="AI7" s="200">
        <f>COUNTIF(AI15:AI40,"Orientación al logro")</f>
        <v>0</v>
      </c>
      <c r="AJ7" s="224"/>
      <c r="AK7" s="224"/>
      <c r="AL7" s="224"/>
      <c r="AM7" s="224"/>
      <c r="AN7" s="224"/>
      <c r="AO7" s="224"/>
      <c r="AP7" s="224"/>
      <c r="AQ7" s="224"/>
      <c r="AR7" s="202"/>
      <c r="AS7" s="230"/>
    </row>
    <row r="8" s="188" customFormat="1" ht="13.8" spans="1:45">
      <c r="A8" s="200"/>
      <c r="B8" s="201"/>
      <c r="C8" s="201"/>
      <c r="D8" s="202"/>
      <c r="E8" s="202"/>
      <c r="F8" s="203"/>
      <c r="G8" s="203"/>
      <c r="H8" s="200"/>
      <c r="I8" s="223" t="s">
        <v>19</v>
      </c>
      <c r="J8" s="202">
        <f>COUNTIF($J$15:$J$40,"Idioma Extranjero – Francés")+COUNTIF($J$15:$J$40,"Idioma Extranjero – Inglés")</f>
        <v>0</v>
      </c>
      <c r="L8" s="223"/>
      <c r="M8" s="223"/>
      <c r="N8" s="223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02"/>
      <c r="AS8" s="230"/>
    </row>
    <row r="9" s="188" customFormat="1" ht="13.8" spans="1:45">
      <c r="A9" s="200"/>
      <c r="B9" s="201"/>
      <c r="C9" s="201"/>
      <c r="D9" s="202"/>
      <c r="E9" s="202"/>
      <c r="F9" s="203"/>
      <c r="G9" s="203"/>
      <c r="H9" s="200"/>
      <c r="I9" s="223" t="s">
        <v>20</v>
      </c>
      <c r="J9" s="202">
        <f>COUNTIF($J$15:$J$40,"Matemáticas")</f>
        <v>1</v>
      </c>
      <c r="L9" s="223"/>
      <c r="M9" s="223"/>
      <c r="N9" s="223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02"/>
      <c r="AS9" s="230"/>
    </row>
    <row r="10" s="188" customFormat="1" ht="13.8" spans="1:45">
      <c r="A10" s="200"/>
      <c r="B10" s="201"/>
      <c r="C10" s="201"/>
      <c r="D10" s="202"/>
      <c r="E10" s="202"/>
      <c r="F10" s="203"/>
      <c r="G10" s="203"/>
      <c r="H10" s="200"/>
      <c r="I10" s="223" t="s">
        <v>21</v>
      </c>
      <c r="J10" s="202">
        <f>COUNTIF($J$15:$J$40,"Tecnología e Informática")</f>
        <v>0</v>
      </c>
      <c r="L10" s="223"/>
      <c r="M10" s="223"/>
      <c r="N10" s="223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02"/>
      <c r="AS10" s="230"/>
    </row>
    <row r="11" s="188" customFormat="1" ht="13.8" spans="1:45">
      <c r="A11" s="200"/>
      <c r="B11" s="201"/>
      <c r="C11" s="201"/>
      <c r="D11" s="202"/>
      <c r="E11" s="202"/>
      <c r="F11" s="203"/>
      <c r="G11" s="203"/>
      <c r="H11" s="200"/>
      <c r="I11" s="223" t="s">
        <v>22</v>
      </c>
      <c r="J11" s="202">
        <f>COUNTIF($J$15:$J$40,"Filosofía")</f>
        <v>0</v>
      </c>
      <c r="L11" s="223"/>
      <c r="M11" s="223"/>
      <c r="N11" s="223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02"/>
      <c r="AS11" s="230"/>
    </row>
    <row r="12" s="188" customFormat="1" ht="13.8" spans="1:45">
      <c r="A12" s="200"/>
      <c r="B12" s="201"/>
      <c r="C12" s="201"/>
      <c r="D12" s="202"/>
      <c r="E12" s="202"/>
      <c r="F12" s="203"/>
      <c r="G12" s="203"/>
      <c r="H12" s="200"/>
      <c r="I12" s="223" t="s">
        <v>23</v>
      </c>
      <c r="J12" s="202">
        <f>COUNTIF($J$15:$J$40,"Ciencias Económicas y Políticas")</f>
        <v>0</v>
      </c>
      <c r="L12" s="223"/>
      <c r="M12" s="223"/>
      <c r="N12" s="223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02"/>
      <c r="AS12" s="230"/>
    </row>
    <row r="13" s="189" customFormat="1" ht="30" customHeight="1" spans="1:50">
      <c r="A13" s="227" t="s">
        <v>24</v>
      </c>
      <c r="B13" s="205" t="s">
        <v>25</v>
      </c>
      <c r="C13" s="205" t="s">
        <v>26</v>
      </c>
      <c r="D13" s="205" t="s">
        <v>27</v>
      </c>
      <c r="E13" s="205"/>
      <c r="F13" s="205"/>
      <c r="G13" s="205"/>
      <c r="H13" s="205"/>
      <c r="I13" s="205"/>
      <c r="J13" s="205"/>
      <c r="K13" s="205"/>
      <c r="L13" s="205" t="s">
        <v>28</v>
      </c>
      <c r="M13" s="205"/>
      <c r="N13" s="205"/>
      <c r="O13" s="205" t="s">
        <v>29</v>
      </c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 t="s">
        <v>30</v>
      </c>
      <c r="AH13" s="205"/>
      <c r="AI13" s="205"/>
      <c r="AJ13" s="205" t="s">
        <v>31</v>
      </c>
      <c r="AK13" s="205"/>
      <c r="AL13" s="205"/>
      <c r="AM13" s="205"/>
      <c r="AN13" s="205"/>
      <c r="AO13" s="205"/>
      <c r="AP13" s="205"/>
      <c r="AQ13" s="205" t="s">
        <v>32</v>
      </c>
      <c r="AR13" s="205"/>
      <c r="AS13" s="233"/>
      <c r="AT13" s="234" t="s">
        <v>33</v>
      </c>
      <c r="AU13" s="235" t="s">
        <v>34</v>
      </c>
      <c r="AV13" s="235" t="s">
        <v>35</v>
      </c>
      <c r="AW13" s="235" t="s">
        <v>36</v>
      </c>
      <c r="AX13" s="235" t="s">
        <v>37</v>
      </c>
    </row>
    <row r="14" s="189" customFormat="1" ht="30" customHeight="1" spans="1:50">
      <c r="A14" s="227"/>
      <c r="B14" s="241"/>
      <c r="C14" s="241"/>
      <c r="D14" s="241" t="s">
        <v>38</v>
      </c>
      <c r="E14" s="241" t="s">
        <v>39</v>
      </c>
      <c r="F14" s="241" t="s">
        <v>40</v>
      </c>
      <c r="G14" s="241" t="s">
        <v>41</v>
      </c>
      <c r="H14" s="241" t="s">
        <v>42</v>
      </c>
      <c r="I14" s="241" t="s">
        <v>34</v>
      </c>
      <c r="J14" s="241" t="s">
        <v>43</v>
      </c>
      <c r="K14" s="241" t="s">
        <v>44</v>
      </c>
      <c r="L14" s="241" t="s">
        <v>45</v>
      </c>
      <c r="M14" s="241" t="s">
        <v>46</v>
      </c>
      <c r="N14" s="241" t="s">
        <v>47</v>
      </c>
      <c r="O14" s="241" t="s">
        <v>48</v>
      </c>
      <c r="P14" s="241" t="s">
        <v>49</v>
      </c>
      <c r="Q14" s="241" t="s">
        <v>50</v>
      </c>
      <c r="R14" s="241" t="s">
        <v>51</v>
      </c>
      <c r="S14" s="241" t="s">
        <v>52</v>
      </c>
      <c r="T14" s="241" t="s">
        <v>53</v>
      </c>
      <c r="U14" s="241" t="s">
        <v>45</v>
      </c>
      <c r="V14" s="241" t="s">
        <v>54</v>
      </c>
      <c r="W14" s="241" t="s">
        <v>55</v>
      </c>
      <c r="X14" s="241" t="s">
        <v>56</v>
      </c>
      <c r="Y14" s="241" t="s">
        <v>57</v>
      </c>
      <c r="Z14" s="241" t="s">
        <v>46</v>
      </c>
      <c r="AA14" s="241" t="s">
        <v>58</v>
      </c>
      <c r="AB14" s="241" t="s">
        <v>59</v>
      </c>
      <c r="AC14" s="241" t="s">
        <v>60</v>
      </c>
      <c r="AD14" s="241" t="s">
        <v>61</v>
      </c>
      <c r="AE14" s="241" t="s">
        <v>47</v>
      </c>
      <c r="AF14" s="241" t="s">
        <v>62</v>
      </c>
      <c r="AG14" s="241" t="s">
        <v>63</v>
      </c>
      <c r="AH14" s="241" t="s">
        <v>64</v>
      </c>
      <c r="AI14" s="241" t="s">
        <v>65</v>
      </c>
      <c r="AJ14" s="241" t="s">
        <v>66</v>
      </c>
      <c r="AK14" s="241" t="s">
        <v>67</v>
      </c>
      <c r="AL14" s="241" t="s">
        <v>68</v>
      </c>
      <c r="AM14" s="241" t="s">
        <v>69</v>
      </c>
      <c r="AN14" s="241" t="s">
        <v>70</v>
      </c>
      <c r="AO14" s="241" t="s">
        <v>71</v>
      </c>
      <c r="AP14" s="241" t="s">
        <v>69</v>
      </c>
      <c r="AQ14" s="241" t="s">
        <v>72</v>
      </c>
      <c r="AR14" s="241" t="s">
        <v>73</v>
      </c>
      <c r="AS14" s="233"/>
      <c r="AT14" s="236" t="s">
        <v>74</v>
      </c>
      <c r="AU14" s="237" t="s">
        <v>75</v>
      </c>
      <c r="AV14" s="193" t="s">
        <v>0</v>
      </c>
      <c r="AW14" s="237" t="s">
        <v>76</v>
      </c>
      <c r="AX14" s="239" t="s">
        <v>77</v>
      </c>
    </row>
    <row r="15" ht="15" customHeight="1" spans="1:50">
      <c r="A15" s="206">
        <v>1</v>
      </c>
      <c r="B15" s="242" t="s">
        <v>78</v>
      </c>
      <c r="C15" s="214" t="s">
        <v>79</v>
      </c>
      <c r="D15" s="215" t="s">
        <v>74</v>
      </c>
      <c r="E15" s="243">
        <v>1091667741</v>
      </c>
      <c r="F15" s="243" t="s">
        <v>80</v>
      </c>
      <c r="G15" s="211" t="s">
        <v>81</v>
      </c>
      <c r="H15" s="218">
        <v>254670000798</v>
      </c>
      <c r="I15" s="214" t="s">
        <v>75</v>
      </c>
      <c r="J15" s="246" t="s">
        <v>82</v>
      </c>
      <c r="K15" s="214" t="s">
        <v>82</v>
      </c>
      <c r="L15" s="215">
        <v>40</v>
      </c>
      <c r="M15" s="215">
        <v>30</v>
      </c>
      <c r="N15" s="215">
        <v>30</v>
      </c>
      <c r="O15" s="215">
        <v>10.83</v>
      </c>
      <c r="P15" s="215">
        <v>11.67</v>
      </c>
      <c r="Q15" s="215">
        <v>11.25</v>
      </c>
      <c r="R15" s="215">
        <v>11.25</v>
      </c>
      <c r="S15" s="247"/>
      <c r="T15" s="248">
        <v>0</v>
      </c>
      <c r="U15" s="248">
        <v>38</v>
      </c>
      <c r="V15" s="215">
        <v>11.25</v>
      </c>
      <c r="W15" s="215">
        <v>11.25</v>
      </c>
      <c r="X15" s="247"/>
      <c r="Y15" s="248">
        <v>94.5</v>
      </c>
      <c r="Z15" s="248">
        <v>14.18</v>
      </c>
      <c r="AA15" s="215">
        <v>11.25</v>
      </c>
      <c r="AB15" s="215">
        <v>11.25</v>
      </c>
      <c r="AC15" s="247"/>
      <c r="AD15" s="248" t="s">
        <v>83</v>
      </c>
      <c r="AE15" s="248" t="s">
        <v>84</v>
      </c>
      <c r="AF15" s="248">
        <v>66.2</v>
      </c>
      <c r="AG15" s="214" t="s">
        <v>77</v>
      </c>
      <c r="AH15" s="214" t="s">
        <v>77</v>
      </c>
      <c r="AI15" s="214" t="s">
        <v>85</v>
      </c>
      <c r="AJ15" s="215">
        <v>1</v>
      </c>
      <c r="AK15" s="215">
        <v>1</v>
      </c>
      <c r="AL15" s="215">
        <v>1</v>
      </c>
      <c r="AM15" s="247"/>
      <c r="AN15" s="248">
        <v>0</v>
      </c>
      <c r="AO15" s="248">
        <v>0</v>
      </c>
      <c r="AP15" s="248"/>
      <c r="AQ15" s="248">
        <v>90</v>
      </c>
      <c r="AR15" s="249" t="s">
        <v>86</v>
      </c>
      <c r="AT15" s="193" t="s">
        <v>87</v>
      </c>
      <c r="AU15" s="193" t="s">
        <v>88</v>
      </c>
      <c r="AV15" s="193" t="s">
        <v>3</v>
      </c>
      <c r="AW15" s="193" t="s">
        <v>82</v>
      </c>
      <c r="AX15" s="192" t="s">
        <v>89</v>
      </c>
    </row>
    <row r="16" ht="15" customHeight="1" spans="1:50">
      <c r="A16" s="206">
        <v>2</v>
      </c>
      <c r="B16" s="242" t="s">
        <v>78</v>
      </c>
      <c r="C16" s="214" t="s">
        <v>79</v>
      </c>
      <c r="D16" s="215" t="s">
        <v>74</v>
      </c>
      <c r="E16" s="243">
        <v>37330871</v>
      </c>
      <c r="F16" s="243" t="s">
        <v>90</v>
      </c>
      <c r="G16" s="211" t="s">
        <v>81</v>
      </c>
      <c r="H16" s="218">
        <v>254670000798</v>
      </c>
      <c r="I16" s="214" t="s">
        <v>75</v>
      </c>
      <c r="J16" s="246" t="s">
        <v>82</v>
      </c>
      <c r="K16" s="214" t="s">
        <v>82</v>
      </c>
      <c r="L16" s="215">
        <v>30</v>
      </c>
      <c r="M16" s="215">
        <v>20</v>
      </c>
      <c r="N16" s="215">
        <v>20</v>
      </c>
      <c r="O16" s="215">
        <v>93</v>
      </c>
      <c r="P16" s="215">
        <v>90</v>
      </c>
      <c r="Q16" s="215">
        <v>92</v>
      </c>
      <c r="R16" s="215">
        <v>91</v>
      </c>
      <c r="S16" s="247"/>
      <c r="T16" s="248">
        <v>91.5</v>
      </c>
      <c r="U16" s="248">
        <v>27.45</v>
      </c>
      <c r="V16" s="215">
        <v>91</v>
      </c>
      <c r="W16" s="215">
        <v>90</v>
      </c>
      <c r="X16" s="247"/>
      <c r="Y16" s="248">
        <v>90.5</v>
      </c>
      <c r="Z16" s="248">
        <v>18.1</v>
      </c>
      <c r="AA16" s="215">
        <v>90</v>
      </c>
      <c r="AB16" s="215">
        <v>90</v>
      </c>
      <c r="AC16" s="247"/>
      <c r="AD16" s="248">
        <v>90</v>
      </c>
      <c r="AE16" s="248">
        <v>18</v>
      </c>
      <c r="AF16" s="248">
        <v>63.55</v>
      </c>
      <c r="AG16" s="214" t="s">
        <v>77</v>
      </c>
      <c r="AH16" s="214" t="s">
        <v>91</v>
      </c>
      <c r="AI16" s="214" t="s">
        <v>92</v>
      </c>
      <c r="AJ16" s="215">
        <v>91</v>
      </c>
      <c r="AK16" s="215">
        <v>92</v>
      </c>
      <c r="AL16" s="215">
        <v>91</v>
      </c>
      <c r="AM16" s="247"/>
      <c r="AN16" s="248">
        <v>91.33</v>
      </c>
      <c r="AO16" s="248">
        <v>27.4</v>
      </c>
      <c r="AP16" s="248"/>
      <c r="AQ16" s="248">
        <v>90.95</v>
      </c>
      <c r="AR16" s="249" t="s">
        <v>86</v>
      </c>
      <c r="AT16" s="193"/>
      <c r="AU16" s="193"/>
      <c r="AV16" s="193" t="s">
        <v>93</v>
      </c>
      <c r="AW16" s="193" t="s">
        <v>94</v>
      </c>
      <c r="AX16" s="192" t="s">
        <v>91</v>
      </c>
    </row>
    <row r="17" ht="15" customHeight="1" spans="1:50">
      <c r="A17" s="206">
        <v>3</v>
      </c>
      <c r="B17" s="242" t="s">
        <v>78</v>
      </c>
      <c r="C17" s="214" t="s">
        <v>79</v>
      </c>
      <c r="D17" s="215" t="s">
        <v>74</v>
      </c>
      <c r="E17" s="243">
        <v>1091660076</v>
      </c>
      <c r="F17" s="243" t="s">
        <v>95</v>
      </c>
      <c r="G17" s="211" t="s">
        <v>81</v>
      </c>
      <c r="H17" s="218">
        <v>254670000798</v>
      </c>
      <c r="I17" s="214" t="s">
        <v>75</v>
      </c>
      <c r="J17" s="246" t="s">
        <v>20</v>
      </c>
      <c r="K17" s="214" t="s">
        <v>94</v>
      </c>
      <c r="L17" s="215">
        <v>30</v>
      </c>
      <c r="M17" s="215">
        <v>20</v>
      </c>
      <c r="N17" s="215">
        <v>20</v>
      </c>
      <c r="O17" s="215">
        <v>93</v>
      </c>
      <c r="P17" s="215">
        <v>93</v>
      </c>
      <c r="Q17" s="215">
        <v>93</v>
      </c>
      <c r="R17" s="215">
        <v>92</v>
      </c>
      <c r="S17" s="247">
        <f t="shared" ref="S17:S40" si="1">SUM(O17:R17)</f>
        <v>371</v>
      </c>
      <c r="T17" s="248">
        <v>92.75</v>
      </c>
      <c r="U17" s="248">
        <f t="shared" ref="U17:U40" si="2">(T17*L17)/100</f>
        <v>27.825</v>
      </c>
      <c r="V17" s="215">
        <v>92</v>
      </c>
      <c r="W17" s="215">
        <v>93</v>
      </c>
      <c r="X17" s="247">
        <f t="shared" ref="X17:X40" si="3">SUM(V17:W17)</f>
        <v>185</v>
      </c>
      <c r="Y17" s="248">
        <f t="shared" ref="Y17:Y40" si="4">IF(X17&gt;0,AVERAGE(V17:W17))</f>
        <v>92.5</v>
      </c>
      <c r="Z17" s="248">
        <f t="shared" ref="Z17:Z40" si="5">(Y17*M17)/100</f>
        <v>18.5</v>
      </c>
      <c r="AA17" s="215">
        <v>92</v>
      </c>
      <c r="AB17" s="215">
        <v>92</v>
      </c>
      <c r="AC17" s="247">
        <f t="shared" ref="AC17:AC40" si="6">SUM(AA17:AB17)</f>
        <v>184</v>
      </c>
      <c r="AD17" s="248">
        <f t="shared" ref="AD17:AD40" si="7">IF(AC17&gt;0,AVERAGE(AA17:AB17))</f>
        <v>92</v>
      </c>
      <c r="AE17" s="248">
        <f t="shared" ref="AE17:AE40" si="8">(AD17*N17)/100</f>
        <v>18.4</v>
      </c>
      <c r="AF17" s="248">
        <v>64.53</v>
      </c>
      <c r="AG17" s="214" t="s">
        <v>77</v>
      </c>
      <c r="AH17" s="214" t="s">
        <v>91</v>
      </c>
      <c r="AI17" s="214" t="s">
        <v>92</v>
      </c>
      <c r="AJ17" s="215">
        <v>91</v>
      </c>
      <c r="AK17" s="215">
        <v>91</v>
      </c>
      <c r="AL17" s="215">
        <v>91</v>
      </c>
      <c r="AM17" s="247">
        <f t="shared" ref="AM17:AM40" si="9">SUM(AJ17:AL17)</f>
        <v>273</v>
      </c>
      <c r="AN17" s="248">
        <v>91</v>
      </c>
      <c r="AO17" s="248">
        <f t="shared" ref="AO17:AO40" si="10">AN17*0.3</f>
        <v>27.3</v>
      </c>
      <c r="AP17" s="248">
        <f t="shared" ref="AP17:AP40" si="11">S17+X17+AC17+AM17</f>
        <v>1013</v>
      </c>
      <c r="AQ17" s="248">
        <v>92.03</v>
      </c>
      <c r="AR17" s="249" t="str">
        <f t="shared" ref="AR17:AR40" si="12">IF(AQ17=FALSE,FALSE,IF(AQ17&lt;60,"NO SATISFACTORIO",IF(AQ17&gt;=90,"SOBRESALIENTE","SATISFACTORIO")))</f>
        <v>SOBRESALIENTE</v>
      </c>
      <c r="AT17" s="193"/>
      <c r="AU17" s="193"/>
      <c r="AV17" s="193" t="s">
        <v>96</v>
      </c>
      <c r="AW17" s="193"/>
      <c r="AX17" s="192" t="s">
        <v>85</v>
      </c>
    </row>
    <row r="18" ht="15" customHeight="1" spans="1:50">
      <c r="A18" s="206">
        <v>4</v>
      </c>
      <c r="B18" s="242" t="s">
        <v>78</v>
      </c>
      <c r="C18" s="214" t="s">
        <v>79</v>
      </c>
      <c r="D18" s="215" t="s">
        <v>74</v>
      </c>
      <c r="E18" s="243">
        <v>5469079</v>
      </c>
      <c r="F18" s="243" t="s">
        <v>97</v>
      </c>
      <c r="G18" s="211" t="s">
        <v>81</v>
      </c>
      <c r="H18" s="218">
        <v>254670000798</v>
      </c>
      <c r="I18" s="214" t="s">
        <v>75</v>
      </c>
      <c r="J18" s="246" t="s">
        <v>82</v>
      </c>
      <c r="K18" s="214" t="s">
        <v>82</v>
      </c>
      <c r="L18" s="215">
        <v>30</v>
      </c>
      <c r="M18" s="215">
        <v>20</v>
      </c>
      <c r="N18" s="215">
        <v>20</v>
      </c>
      <c r="O18" s="215">
        <v>93</v>
      </c>
      <c r="P18" s="215">
        <v>94</v>
      </c>
      <c r="Q18" s="215">
        <v>94</v>
      </c>
      <c r="R18" s="215">
        <v>95</v>
      </c>
      <c r="S18" s="247">
        <f t="shared" si="1"/>
        <v>376</v>
      </c>
      <c r="T18" s="248">
        <f t="shared" ref="T17:T40" si="13">IF(S18&gt;0,AVERAGE(O18:R18))</f>
        <v>94</v>
      </c>
      <c r="U18" s="248">
        <f t="shared" si="2"/>
        <v>28.2</v>
      </c>
      <c r="V18" s="215">
        <v>93</v>
      </c>
      <c r="W18" s="215">
        <v>95</v>
      </c>
      <c r="X18" s="247">
        <f t="shared" si="3"/>
        <v>188</v>
      </c>
      <c r="Y18" s="248">
        <f t="shared" si="4"/>
        <v>94</v>
      </c>
      <c r="Z18" s="248">
        <f t="shared" si="5"/>
        <v>18.8</v>
      </c>
      <c r="AA18" s="215">
        <v>93</v>
      </c>
      <c r="AB18" s="215">
        <v>94</v>
      </c>
      <c r="AC18" s="247">
        <f t="shared" si="6"/>
        <v>187</v>
      </c>
      <c r="AD18" s="248">
        <f t="shared" si="7"/>
        <v>93.5</v>
      </c>
      <c r="AE18" s="248">
        <f t="shared" si="8"/>
        <v>18.7</v>
      </c>
      <c r="AF18" s="248">
        <f t="shared" ref="AF18:AF40" si="14">U18+Z18+AE18</f>
        <v>65.7</v>
      </c>
      <c r="AG18" s="214" t="s">
        <v>77</v>
      </c>
      <c r="AH18" s="214" t="s">
        <v>91</v>
      </c>
      <c r="AI18" s="214" t="s">
        <v>92</v>
      </c>
      <c r="AJ18" s="215">
        <v>94</v>
      </c>
      <c r="AK18" s="215">
        <v>95</v>
      </c>
      <c r="AL18" s="215">
        <v>95</v>
      </c>
      <c r="AM18" s="247">
        <f t="shared" si="9"/>
        <v>284</v>
      </c>
      <c r="AN18" s="248">
        <f t="shared" ref="AN18:AN40" si="15">IF(AM18&gt;0,AVERAGE(AJ18:AL18))</f>
        <v>94.6666666666667</v>
      </c>
      <c r="AO18" s="248">
        <f t="shared" si="10"/>
        <v>28.4</v>
      </c>
      <c r="AP18" s="248">
        <f t="shared" si="11"/>
        <v>1035</v>
      </c>
      <c r="AQ18" s="248">
        <v>94.33</v>
      </c>
      <c r="AR18" s="249" t="str">
        <f t="shared" si="12"/>
        <v>SOBRESALIENTE</v>
      </c>
      <c r="AT18" s="193"/>
      <c r="AU18" s="193"/>
      <c r="AV18" s="193" t="s">
        <v>98</v>
      </c>
      <c r="AW18" s="193"/>
      <c r="AX18" s="192" t="s">
        <v>92</v>
      </c>
    </row>
    <row r="19" ht="15" customHeight="1" spans="1:50">
      <c r="A19" s="206">
        <v>5</v>
      </c>
      <c r="B19" s="242" t="s">
        <v>78</v>
      </c>
      <c r="C19" s="214" t="s">
        <v>79</v>
      </c>
      <c r="D19" s="215" t="s">
        <v>74</v>
      </c>
      <c r="E19" s="243">
        <v>37181584</v>
      </c>
      <c r="F19" s="243" t="s">
        <v>99</v>
      </c>
      <c r="G19" s="211" t="s">
        <v>81</v>
      </c>
      <c r="H19" s="218">
        <v>254670000798</v>
      </c>
      <c r="I19" s="214" t="s">
        <v>75</v>
      </c>
      <c r="J19" s="246" t="s">
        <v>82</v>
      </c>
      <c r="K19" s="214" t="s">
        <v>82</v>
      </c>
      <c r="L19" s="215">
        <v>40</v>
      </c>
      <c r="M19" s="215">
        <v>30</v>
      </c>
      <c r="N19" s="215">
        <v>30</v>
      </c>
      <c r="O19" s="215">
        <v>11.25</v>
      </c>
      <c r="P19" s="215">
        <v>11.25</v>
      </c>
      <c r="Q19" s="215">
        <v>11.25</v>
      </c>
      <c r="R19" s="215">
        <v>11.67</v>
      </c>
      <c r="S19" s="247">
        <f t="shared" si="1"/>
        <v>45.42</v>
      </c>
      <c r="T19" s="248">
        <v>0</v>
      </c>
      <c r="U19" s="248">
        <f t="shared" si="2"/>
        <v>0</v>
      </c>
      <c r="V19" s="215">
        <v>11.25</v>
      </c>
      <c r="W19" s="215">
        <v>11.25</v>
      </c>
      <c r="X19" s="247">
        <f t="shared" si="3"/>
        <v>22.5</v>
      </c>
      <c r="Y19" s="248">
        <v>0</v>
      </c>
      <c r="Z19" s="248">
        <f t="shared" si="5"/>
        <v>0</v>
      </c>
      <c r="AA19" s="215">
        <v>11.25</v>
      </c>
      <c r="AB19" s="215">
        <v>11.25</v>
      </c>
      <c r="AC19" s="247">
        <f t="shared" si="6"/>
        <v>22.5</v>
      </c>
      <c r="AD19" s="248">
        <v>0</v>
      </c>
      <c r="AE19" s="248">
        <f t="shared" si="8"/>
        <v>0</v>
      </c>
      <c r="AF19" s="248">
        <f t="shared" si="14"/>
        <v>0</v>
      </c>
      <c r="AG19" s="214" t="s">
        <v>77</v>
      </c>
      <c r="AH19" s="214" t="s">
        <v>91</v>
      </c>
      <c r="AI19" s="214" t="s">
        <v>92</v>
      </c>
      <c r="AJ19" s="215">
        <v>1</v>
      </c>
      <c r="AK19" s="215">
        <v>1</v>
      </c>
      <c r="AL19" s="215">
        <v>1</v>
      </c>
      <c r="AM19" s="247">
        <f t="shared" si="9"/>
        <v>3</v>
      </c>
      <c r="AN19" s="248">
        <v>0</v>
      </c>
      <c r="AO19" s="248">
        <f t="shared" si="10"/>
        <v>0</v>
      </c>
      <c r="AP19" s="248">
        <f t="shared" si="11"/>
        <v>93.42</v>
      </c>
      <c r="AQ19" s="248">
        <v>90.42</v>
      </c>
      <c r="AR19" s="249" t="str">
        <f t="shared" si="12"/>
        <v>SOBRESALIENTE</v>
      </c>
      <c r="AT19" s="193"/>
      <c r="AU19" s="193"/>
      <c r="AV19" s="193" t="s">
        <v>100</v>
      </c>
      <c r="AW19" s="193"/>
      <c r="AX19" s="192" t="s">
        <v>101</v>
      </c>
    </row>
    <row r="20" ht="15" customHeight="1" spans="1:50">
      <c r="A20" s="206">
        <v>6</v>
      </c>
      <c r="B20" s="242" t="s">
        <v>78</v>
      </c>
      <c r="C20" s="214" t="s">
        <v>79</v>
      </c>
      <c r="D20" s="215" t="s">
        <v>74</v>
      </c>
      <c r="E20" s="243">
        <v>13176987</v>
      </c>
      <c r="F20" s="243" t="s">
        <v>102</v>
      </c>
      <c r="G20" s="211" t="s">
        <v>81</v>
      </c>
      <c r="H20" s="218">
        <v>254670000798</v>
      </c>
      <c r="I20" s="214" t="s">
        <v>75</v>
      </c>
      <c r="J20" s="246" t="s">
        <v>82</v>
      </c>
      <c r="K20" s="214" t="s">
        <v>82</v>
      </c>
      <c r="L20" s="215">
        <v>30</v>
      </c>
      <c r="M20" s="215">
        <v>20</v>
      </c>
      <c r="N20" s="215">
        <v>20</v>
      </c>
      <c r="O20" s="215">
        <v>92</v>
      </c>
      <c r="P20" s="215">
        <v>91</v>
      </c>
      <c r="Q20" s="215">
        <v>91</v>
      </c>
      <c r="R20" s="215">
        <v>92</v>
      </c>
      <c r="S20" s="247">
        <f t="shared" si="1"/>
        <v>366</v>
      </c>
      <c r="T20" s="248">
        <f t="shared" si="13"/>
        <v>91.5</v>
      </c>
      <c r="U20" s="248">
        <f t="shared" si="2"/>
        <v>27.45</v>
      </c>
      <c r="V20" s="215">
        <v>92</v>
      </c>
      <c r="W20" s="215">
        <v>91</v>
      </c>
      <c r="X20" s="247">
        <f t="shared" si="3"/>
        <v>183</v>
      </c>
      <c r="Y20" s="248">
        <v>91.05</v>
      </c>
      <c r="Z20" s="248">
        <v>18.3</v>
      </c>
      <c r="AA20" s="215">
        <v>91</v>
      </c>
      <c r="AB20" s="215">
        <v>92</v>
      </c>
      <c r="AC20" s="247">
        <f t="shared" si="6"/>
        <v>183</v>
      </c>
      <c r="AD20" s="248">
        <f t="shared" si="7"/>
        <v>91.5</v>
      </c>
      <c r="AE20" s="248">
        <f t="shared" si="8"/>
        <v>18.3</v>
      </c>
      <c r="AF20" s="248">
        <v>64.05</v>
      </c>
      <c r="AG20" s="214" t="s">
        <v>77</v>
      </c>
      <c r="AH20" s="214" t="s">
        <v>91</v>
      </c>
      <c r="AI20" s="214" t="s">
        <v>92</v>
      </c>
      <c r="AJ20" s="215">
        <v>92</v>
      </c>
      <c r="AK20" s="215">
        <v>93</v>
      </c>
      <c r="AL20" s="215">
        <v>92</v>
      </c>
      <c r="AM20" s="247">
        <f t="shared" si="9"/>
        <v>277</v>
      </c>
      <c r="AN20" s="248">
        <v>91.33</v>
      </c>
      <c r="AO20" s="248">
        <v>27.7</v>
      </c>
      <c r="AP20" s="248">
        <f t="shared" si="11"/>
        <v>1009</v>
      </c>
      <c r="AQ20" s="248">
        <v>91.75</v>
      </c>
      <c r="AR20" s="249" t="str">
        <f t="shared" si="12"/>
        <v>SOBRESALIENTE</v>
      </c>
      <c r="AT20" s="193"/>
      <c r="AU20" s="193"/>
      <c r="AV20" s="193" t="s">
        <v>103</v>
      </c>
      <c r="AW20" s="193"/>
      <c r="AX20" s="192" t="s">
        <v>104</v>
      </c>
    </row>
    <row r="21" ht="15" customHeight="1" spans="1:49">
      <c r="A21" s="206">
        <v>7</v>
      </c>
      <c r="B21" s="242" t="s">
        <v>78</v>
      </c>
      <c r="C21" s="214" t="s">
        <v>79</v>
      </c>
      <c r="D21" s="215" t="s">
        <v>74</v>
      </c>
      <c r="E21" s="243">
        <v>1007539650</v>
      </c>
      <c r="F21" s="243" t="s">
        <v>105</v>
      </c>
      <c r="G21" s="211" t="s">
        <v>81</v>
      </c>
      <c r="H21" s="218">
        <v>254670000798</v>
      </c>
      <c r="I21" s="214" t="s">
        <v>75</v>
      </c>
      <c r="J21" s="246" t="s">
        <v>82</v>
      </c>
      <c r="K21" s="214" t="s">
        <v>82</v>
      </c>
      <c r="L21" s="215">
        <v>30</v>
      </c>
      <c r="M21" s="215">
        <v>20</v>
      </c>
      <c r="N21" s="215">
        <v>20</v>
      </c>
      <c r="O21" s="215">
        <v>90</v>
      </c>
      <c r="P21" s="215">
        <v>90</v>
      </c>
      <c r="Q21" s="215">
        <v>91</v>
      </c>
      <c r="R21" s="215">
        <v>90</v>
      </c>
      <c r="S21" s="247">
        <f t="shared" si="1"/>
        <v>361</v>
      </c>
      <c r="T21" s="248">
        <v>90.25</v>
      </c>
      <c r="U21" s="248">
        <v>27.08</v>
      </c>
      <c r="V21" s="215">
        <v>91</v>
      </c>
      <c r="W21" s="215">
        <v>92</v>
      </c>
      <c r="X21" s="247">
        <f t="shared" si="3"/>
        <v>183</v>
      </c>
      <c r="Y21" s="248">
        <v>91.5</v>
      </c>
      <c r="Z21" s="248">
        <v>18.3</v>
      </c>
      <c r="AA21" s="215">
        <v>91</v>
      </c>
      <c r="AB21" s="215">
        <v>90</v>
      </c>
      <c r="AC21" s="247">
        <f t="shared" si="6"/>
        <v>181</v>
      </c>
      <c r="AD21" s="248">
        <f t="shared" si="7"/>
        <v>90.5</v>
      </c>
      <c r="AE21" s="248">
        <f t="shared" si="8"/>
        <v>18.1</v>
      </c>
      <c r="AF21" s="248">
        <f t="shared" si="14"/>
        <v>63.48</v>
      </c>
      <c r="AG21" s="214" t="s">
        <v>77</v>
      </c>
      <c r="AH21" s="214" t="s">
        <v>91</v>
      </c>
      <c r="AI21" s="214" t="s">
        <v>92</v>
      </c>
      <c r="AJ21" s="215">
        <v>91</v>
      </c>
      <c r="AK21" s="215">
        <v>91</v>
      </c>
      <c r="AL21" s="215">
        <v>92</v>
      </c>
      <c r="AM21" s="247">
        <f t="shared" si="9"/>
        <v>274</v>
      </c>
      <c r="AN21" s="248">
        <f t="shared" si="15"/>
        <v>91.3333333333333</v>
      </c>
      <c r="AO21" s="248">
        <f t="shared" si="10"/>
        <v>27.4</v>
      </c>
      <c r="AP21" s="248">
        <f t="shared" si="11"/>
        <v>999</v>
      </c>
      <c r="AQ21" s="248">
        <v>90.86</v>
      </c>
      <c r="AR21" s="249" t="str">
        <f t="shared" si="12"/>
        <v>SOBRESALIENTE</v>
      </c>
      <c r="AT21" s="193"/>
      <c r="AU21" s="193"/>
      <c r="AV21" s="193" t="s">
        <v>106</v>
      </c>
      <c r="AW21" s="193"/>
    </row>
    <row r="22" ht="15" customHeight="1" spans="1:49">
      <c r="A22" s="206">
        <v>8</v>
      </c>
      <c r="B22" s="242" t="s">
        <v>78</v>
      </c>
      <c r="C22" s="214" t="s">
        <v>79</v>
      </c>
      <c r="D22" s="215" t="s">
        <v>74</v>
      </c>
      <c r="E22" s="243">
        <v>1094426510</v>
      </c>
      <c r="F22" s="243" t="s">
        <v>107</v>
      </c>
      <c r="G22" s="211" t="s">
        <v>81</v>
      </c>
      <c r="H22" s="218">
        <v>254670000798</v>
      </c>
      <c r="I22" s="214" t="s">
        <v>75</v>
      </c>
      <c r="J22" s="246" t="s">
        <v>82</v>
      </c>
      <c r="K22" s="214" t="s">
        <v>82</v>
      </c>
      <c r="L22" s="215">
        <v>30</v>
      </c>
      <c r="M22" s="215">
        <v>20</v>
      </c>
      <c r="N22" s="215">
        <v>20</v>
      </c>
      <c r="O22" s="215">
        <v>93</v>
      </c>
      <c r="P22" s="215">
        <v>89</v>
      </c>
      <c r="Q22" s="215">
        <v>92</v>
      </c>
      <c r="R22" s="215">
        <v>92</v>
      </c>
      <c r="S22" s="247">
        <f t="shared" si="1"/>
        <v>366</v>
      </c>
      <c r="T22" s="248">
        <f t="shared" si="13"/>
        <v>91.5</v>
      </c>
      <c r="U22" s="248">
        <f t="shared" si="2"/>
        <v>27.45</v>
      </c>
      <c r="V22" s="215">
        <v>90</v>
      </c>
      <c r="W22" s="215">
        <v>91</v>
      </c>
      <c r="X22" s="247">
        <f t="shared" si="3"/>
        <v>181</v>
      </c>
      <c r="Y22" s="248">
        <f t="shared" si="4"/>
        <v>90.5</v>
      </c>
      <c r="Z22" s="248">
        <f t="shared" si="5"/>
        <v>18.1</v>
      </c>
      <c r="AA22" s="215">
        <v>90</v>
      </c>
      <c r="AB22" s="215">
        <v>90</v>
      </c>
      <c r="AC22" s="247">
        <f t="shared" si="6"/>
        <v>180</v>
      </c>
      <c r="AD22" s="248">
        <f t="shared" si="7"/>
        <v>90</v>
      </c>
      <c r="AE22" s="248">
        <f t="shared" si="8"/>
        <v>18</v>
      </c>
      <c r="AF22" s="248">
        <f t="shared" si="14"/>
        <v>63.55</v>
      </c>
      <c r="AG22" s="214" t="s">
        <v>77</v>
      </c>
      <c r="AH22" s="214" t="s">
        <v>91</v>
      </c>
      <c r="AI22" s="214" t="s">
        <v>92</v>
      </c>
      <c r="AJ22" s="215">
        <v>92</v>
      </c>
      <c r="AK22" s="215">
        <v>90</v>
      </c>
      <c r="AL22" s="215">
        <v>90</v>
      </c>
      <c r="AM22" s="247">
        <f t="shared" si="9"/>
        <v>272</v>
      </c>
      <c r="AN22" s="248">
        <f t="shared" si="15"/>
        <v>90.6666666666667</v>
      </c>
      <c r="AO22" s="248">
        <f t="shared" si="10"/>
        <v>27.2</v>
      </c>
      <c r="AP22" s="248">
        <f t="shared" si="11"/>
        <v>999</v>
      </c>
      <c r="AQ22" s="248">
        <f t="shared" ref="AQ18:AQ40" si="16">IF(AP22&gt;0,(AF22+AO22))</f>
        <v>90.75</v>
      </c>
      <c r="AR22" s="249" t="str">
        <f t="shared" si="12"/>
        <v>SOBRESALIENTE</v>
      </c>
      <c r="AT22" s="193"/>
      <c r="AU22" s="193"/>
      <c r="AV22" s="193" t="s">
        <v>17</v>
      </c>
      <c r="AW22" s="193"/>
    </row>
    <row r="23" ht="15" customHeight="1" spans="1:49">
      <c r="A23" s="206">
        <v>9</v>
      </c>
      <c r="B23" s="242" t="s">
        <v>78</v>
      </c>
      <c r="C23" s="214" t="s">
        <v>79</v>
      </c>
      <c r="D23" s="215" t="s">
        <v>74</v>
      </c>
      <c r="E23" s="243">
        <v>1091657296</v>
      </c>
      <c r="F23" s="243" t="s">
        <v>108</v>
      </c>
      <c r="G23" s="211" t="s">
        <v>81</v>
      </c>
      <c r="H23" s="218">
        <v>254670000798</v>
      </c>
      <c r="I23" s="214" t="s">
        <v>75</v>
      </c>
      <c r="J23" s="246" t="s">
        <v>82</v>
      </c>
      <c r="K23" s="214" t="s">
        <v>82</v>
      </c>
      <c r="L23" s="215">
        <v>30</v>
      </c>
      <c r="M23" s="215">
        <v>20</v>
      </c>
      <c r="N23" s="215">
        <v>20</v>
      </c>
      <c r="O23" s="215">
        <v>90</v>
      </c>
      <c r="P23" s="215">
        <v>90</v>
      </c>
      <c r="Q23" s="215">
        <v>91</v>
      </c>
      <c r="R23" s="215">
        <v>90</v>
      </c>
      <c r="S23" s="247">
        <f t="shared" si="1"/>
        <v>361</v>
      </c>
      <c r="T23" s="248">
        <f t="shared" si="13"/>
        <v>90.25</v>
      </c>
      <c r="U23" s="248">
        <v>27.08</v>
      </c>
      <c r="V23" s="215">
        <v>92</v>
      </c>
      <c r="W23" s="215">
        <v>91</v>
      </c>
      <c r="X23" s="247">
        <f t="shared" si="3"/>
        <v>183</v>
      </c>
      <c r="Y23" s="248">
        <f t="shared" si="4"/>
        <v>91.5</v>
      </c>
      <c r="Z23" s="248">
        <f t="shared" si="5"/>
        <v>18.3</v>
      </c>
      <c r="AA23" s="215">
        <v>91</v>
      </c>
      <c r="AB23" s="215">
        <v>91</v>
      </c>
      <c r="AC23" s="247">
        <f t="shared" si="6"/>
        <v>182</v>
      </c>
      <c r="AD23" s="248">
        <f t="shared" si="7"/>
        <v>91</v>
      </c>
      <c r="AE23" s="248">
        <f t="shared" si="8"/>
        <v>18.2</v>
      </c>
      <c r="AF23" s="248">
        <f t="shared" si="14"/>
        <v>63.58</v>
      </c>
      <c r="AG23" s="214" t="s">
        <v>77</v>
      </c>
      <c r="AH23" s="214" t="s">
        <v>91</v>
      </c>
      <c r="AI23" s="214" t="s">
        <v>92</v>
      </c>
      <c r="AJ23" s="215">
        <v>91</v>
      </c>
      <c r="AK23" s="215">
        <v>91</v>
      </c>
      <c r="AL23" s="215">
        <v>92</v>
      </c>
      <c r="AM23" s="247">
        <f t="shared" si="9"/>
        <v>274</v>
      </c>
      <c r="AN23" s="248">
        <f t="shared" si="15"/>
        <v>91.3333333333333</v>
      </c>
      <c r="AO23" s="248">
        <f t="shared" si="10"/>
        <v>27.4</v>
      </c>
      <c r="AP23" s="248">
        <f t="shared" si="11"/>
        <v>1000</v>
      </c>
      <c r="AQ23" s="248">
        <f t="shared" si="16"/>
        <v>90.98</v>
      </c>
      <c r="AR23" s="249" t="str">
        <f t="shared" si="12"/>
        <v>SOBRESALIENTE</v>
      </c>
      <c r="AT23" s="193"/>
      <c r="AU23" s="193"/>
      <c r="AV23" s="193" t="s">
        <v>109</v>
      </c>
      <c r="AW23" s="193"/>
    </row>
    <row r="24" ht="15" customHeight="1" spans="1:48">
      <c r="A24" s="206"/>
      <c r="B24" s="242"/>
      <c r="C24" s="214"/>
      <c r="D24" s="215"/>
      <c r="E24" s="243"/>
      <c r="F24" s="243"/>
      <c r="G24" s="211"/>
      <c r="H24" s="218"/>
      <c r="I24" s="214"/>
      <c r="J24" s="246"/>
      <c r="K24" s="214"/>
      <c r="L24" s="215"/>
      <c r="M24" s="215"/>
      <c r="N24" s="215"/>
      <c r="O24" s="215"/>
      <c r="P24" s="215"/>
      <c r="Q24" s="215"/>
      <c r="R24" s="215"/>
      <c r="S24" s="247">
        <f t="shared" si="1"/>
        <v>0</v>
      </c>
      <c r="T24" s="248" t="b">
        <f t="shared" si="13"/>
        <v>0</v>
      </c>
      <c r="U24" s="248">
        <f t="shared" si="2"/>
        <v>0</v>
      </c>
      <c r="V24" s="215"/>
      <c r="W24" s="215"/>
      <c r="X24" s="247"/>
      <c r="Y24" s="248"/>
      <c r="Z24" s="248"/>
      <c r="AA24" s="215"/>
      <c r="AB24" s="215"/>
      <c r="AC24" s="247"/>
      <c r="AD24" s="248"/>
      <c r="AE24" s="248">
        <f t="shared" si="8"/>
        <v>0</v>
      </c>
      <c r="AF24" s="248"/>
      <c r="AG24" s="215"/>
      <c r="AH24" s="215"/>
      <c r="AI24" s="215"/>
      <c r="AJ24" s="215"/>
      <c r="AK24" s="215"/>
      <c r="AL24" s="215"/>
      <c r="AM24" s="247"/>
      <c r="AN24" s="248"/>
      <c r="AO24" s="248"/>
      <c r="AP24" s="248"/>
      <c r="AQ24" s="248"/>
      <c r="AR24" s="249" t="b">
        <f t="shared" si="12"/>
        <v>0</v>
      </c>
      <c r="AV24" s="193" t="s">
        <v>110</v>
      </c>
    </row>
    <row r="25" ht="15" customHeight="1" spans="1:48">
      <c r="A25" s="206"/>
      <c r="B25" s="242"/>
      <c r="C25" s="214"/>
      <c r="D25" s="215"/>
      <c r="E25" s="243"/>
      <c r="F25" s="243"/>
      <c r="G25" s="211"/>
      <c r="H25" s="218"/>
      <c r="I25" s="214"/>
      <c r="J25" s="246"/>
      <c r="K25" s="214"/>
      <c r="L25" s="215"/>
      <c r="M25" s="215"/>
      <c r="N25" s="215"/>
      <c r="O25" s="215"/>
      <c r="P25" s="215"/>
      <c r="Q25" s="215"/>
      <c r="R25" s="215"/>
      <c r="S25" s="247">
        <f t="shared" si="1"/>
        <v>0</v>
      </c>
      <c r="T25" s="248" t="b">
        <f t="shared" si="13"/>
        <v>0</v>
      </c>
      <c r="U25" s="248">
        <f t="shared" si="2"/>
        <v>0</v>
      </c>
      <c r="V25" s="215"/>
      <c r="W25" s="215"/>
      <c r="X25" s="247"/>
      <c r="Y25" s="248"/>
      <c r="Z25" s="248"/>
      <c r="AA25" s="215"/>
      <c r="AB25" s="215"/>
      <c r="AC25" s="247"/>
      <c r="AD25" s="248"/>
      <c r="AE25" s="248">
        <f t="shared" si="8"/>
        <v>0</v>
      </c>
      <c r="AF25" s="248"/>
      <c r="AG25" s="214"/>
      <c r="AH25" s="214"/>
      <c r="AI25" s="214"/>
      <c r="AJ25" s="215"/>
      <c r="AK25" s="215"/>
      <c r="AL25" s="215"/>
      <c r="AM25" s="247"/>
      <c r="AN25" s="248"/>
      <c r="AO25" s="248"/>
      <c r="AP25" s="248"/>
      <c r="AQ25" s="248"/>
      <c r="AR25" s="249" t="b">
        <f t="shared" si="12"/>
        <v>0</v>
      </c>
      <c r="AV25" s="193" t="s">
        <v>20</v>
      </c>
    </row>
    <row r="26" ht="15" customHeight="1" spans="1:48">
      <c r="A26" s="206"/>
      <c r="B26" s="242"/>
      <c r="C26" s="214"/>
      <c r="D26" s="215"/>
      <c r="E26" s="243"/>
      <c r="F26" s="243"/>
      <c r="G26" s="211"/>
      <c r="H26" s="218"/>
      <c r="I26" s="214"/>
      <c r="J26" s="246"/>
      <c r="K26" s="214"/>
      <c r="L26" s="215"/>
      <c r="M26" s="215"/>
      <c r="N26" s="215"/>
      <c r="O26" s="215"/>
      <c r="P26" s="215"/>
      <c r="Q26" s="215"/>
      <c r="R26" s="215"/>
      <c r="S26" s="247">
        <f t="shared" si="1"/>
        <v>0</v>
      </c>
      <c r="T26" s="248" t="b">
        <f t="shared" si="13"/>
        <v>0</v>
      </c>
      <c r="U26" s="248">
        <f t="shared" si="2"/>
        <v>0</v>
      </c>
      <c r="V26" s="215"/>
      <c r="W26" s="215"/>
      <c r="X26" s="247"/>
      <c r="Y26" s="248"/>
      <c r="Z26" s="248"/>
      <c r="AA26" s="215"/>
      <c r="AB26" s="215"/>
      <c r="AC26" s="247"/>
      <c r="AD26" s="248"/>
      <c r="AE26" s="248">
        <f t="shared" si="8"/>
        <v>0</v>
      </c>
      <c r="AF26" s="248"/>
      <c r="AG26" s="215"/>
      <c r="AH26" s="215"/>
      <c r="AI26" s="215"/>
      <c r="AJ26" s="215"/>
      <c r="AK26" s="215"/>
      <c r="AL26" s="215"/>
      <c r="AM26" s="247"/>
      <c r="AN26" s="248"/>
      <c r="AO26" s="248"/>
      <c r="AP26" s="248"/>
      <c r="AQ26" s="248"/>
      <c r="AR26" s="249" t="b">
        <f t="shared" si="12"/>
        <v>0</v>
      </c>
      <c r="AV26" s="193" t="s">
        <v>21</v>
      </c>
    </row>
    <row r="27" ht="15" customHeight="1" spans="1:48">
      <c r="A27" s="206"/>
      <c r="B27" s="242"/>
      <c r="C27" s="214"/>
      <c r="D27" s="215"/>
      <c r="E27" s="243"/>
      <c r="F27" s="243"/>
      <c r="G27" s="211"/>
      <c r="H27" s="218"/>
      <c r="I27" s="214"/>
      <c r="J27" s="246"/>
      <c r="K27" s="214"/>
      <c r="L27" s="215"/>
      <c r="M27" s="215"/>
      <c r="N27" s="215"/>
      <c r="O27" s="215"/>
      <c r="P27" s="215"/>
      <c r="Q27" s="215"/>
      <c r="R27" s="215"/>
      <c r="S27" s="247">
        <f t="shared" si="1"/>
        <v>0</v>
      </c>
      <c r="T27" s="248" t="b">
        <f t="shared" si="13"/>
        <v>0</v>
      </c>
      <c r="U27" s="248">
        <f t="shared" si="2"/>
        <v>0</v>
      </c>
      <c r="V27" s="215"/>
      <c r="W27" s="215"/>
      <c r="X27" s="247"/>
      <c r="Y27" s="248"/>
      <c r="Z27" s="248"/>
      <c r="AA27" s="215"/>
      <c r="AB27" s="215"/>
      <c r="AC27" s="247"/>
      <c r="AD27" s="248"/>
      <c r="AE27" s="248">
        <f t="shared" si="8"/>
        <v>0</v>
      </c>
      <c r="AF27" s="248"/>
      <c r="AG27" s="214"/>
      <c r="AH27" s="214"/>
      <c r="AI27" s="214"/>
      <c r="AJ27" s="215"/>
      <c r="AK27" s="215"/>
      <c r="AL27" s="215"/>
      <c r="AM27" s="247"/>
      <c r="AN27" s="248"/>
      <c r="AO27" s="248"/>
      <c r="AP27" s="248"/>
      <c r="AQ27" s="248"/>
      <c r="AR27" s="249" t="b">
        <f t="shared" si="12"/>
        <v>0</v>
      </c>
      <c r="AV27" s="193" t="s">
        <v>111</v>
      </c>
    </row>
    <row r="28" ht="15" customHeight="1" spans="1:48">
      <c r="A28" s="206"/>
      <c r="B28" s="242"/>
      <c r="C28" s="214"/>
      <c r="D28" s="215"/>
      <c r="E28" s="243"/>
      <c r="F28" s="243"/>
      <c r="G28" s="211"/>
      <c r="H28" s="218"/>
      <c r="I28" s="214"/>
      <c r="J28" s="246"/>
      <c r="K28" s="214"/>
      <c r="L28" s="215"/>
      <c r="M28" s="215"/>
      <c r="N28" s="215"/>
      <c r="O28" s="215"/>
      <c r="P28" s="215"/>
      <c r="Q28" s="215"/>
      <c r="R28" s="215"/>
      <c r="S28" s="247">
        <f t="shared" si="1"/>
        <v>0</v>
      </c>
      <c r="T28" s="248" t="b">
        <f t="shared" si="13"/>
        <v>0</v>
      </c>
      <c r="U28" s="248">
        <f t="shared" si="2"/>
        <v>0</v>
      </c>
      <c r="V28" s="215"/>
      <c r="W28" s="215"/>
      <c r="X28" s="247"/>
      <c r="Y28" s="248"/>
      <c r="Z28" s="248"/>
      <c r="AA28" s="215"/>
      <c r="AB28" s="215"/>
      <c r="AC28" s="247"/>
      <c r="AD28" s="248"/>
      <c r="AE28" s="248">
        <f t="shared" si="8"/>
        <v>0</v>
      </c>
      <c r="AF28" s="248"/>
      <c r="AG28" s="215"/>
      <c r="AH28" s="215"/>
      <c r="AI28" s="215"/>
      <c r="AJ28" s="215"/>
      <c r="AK28" s="215"/>
      <c r="AL28" s="215"/>
      <c r="AM28" s="247"/>
      <c r="AN28" s="248"/>
      <c r="AO28" s="248"/>
      <c r="AP28" s="248"/>
      <c r="AQ28" s="248"/>
      <c r="AR28" s="249" t="b">
        <f t="shared" si="12"/>
        <v>0</v>
      </c>
      <c r="AV28" s="193" t="s">
        <v>112</v>
      </c>
    </row>
    <row r="29" ht="15" customHeight="1" spans="1:48">
      <c r="A29" s="206"/>
      <c r="B29" s="242"/>
      <c r="C29" s="214"/>
      <c r="D29" s="215"/>
      <c r="E29" s="243"/>
      <c r="F29" s="243"/>
      <c r="G29" s="211"/>
      <c r="H29" s="218"/>
      <c r="I29" s="215"/>
      <c r="J29" s="246"/>
      <c r="K29" s="214"/>
      <c r="L29" s="215"/>
      <c r="M29" s="215"/>
      <c r="N29" s="215"/>
      <c r="O29" s="215"/>
      <c r="P29" s="215"/>
      <c r="Q29" s="215"/>
      <c r="R29" s="215"/>
      <c r="S29" s="247">
        <f t="shared" si="1"/>
        <v>0</v>
      </c>
      <c r="T29" s="248" t="b">
        <f t="shared" si="13"/>
        <v>0</v>
      </c>
      <c r="U29" s="248">
        <f t="shared" si="2"/>
        <v>0</v>
      </c>
      <c r="V29" s="215"/>
      <c r="W29" s="215"/>
      <c r="X29" s="247"/>
      <c r="Y29" s="248"/>
      <c r="Z29" s="248"/>
      <c r="AA29" s="215"/>
      <c r="AB29" s="215"/>
      <c r="AC29" s="247"/>
      <c r="AD29" s="248"/>
      <c r="AE29" s="248">
        <f t="shared" si="8"/>
        <v>0</v>
      </c>
      <c r="AF29" s="248"/>
      <c r="AG29" s="215"/>
      <c r="AH29" s="215"/>
      <c r="AI29" s="215"/>
      <c r="AJ29" s="215"/>
      <c r="AK29" s="215"/>
      <c r="AL29" s="215"/>
      <c r="AM29" s="247"/>
      <c r="AN29" s="248"/>
      <c r="AO29" s="248"/>
      <c r="AP29" s="248"/>
      <c r="AQ29" s="248"/>
      <c r="AR29" s="249" t="b">
        <f t="shared" si="12"/>
        <v>0</v>
      </c>
      <c r="AV29" s="193" t="s">
        <v>22</v>
      </c>
    </row>
    <row r="30" ht="15" customHeight="1" spans="1:48">
      <c r="A30" s="206"/>
      <c r="B30" s="242"/>
      <c r="C30" s="244"/>
      <c r="D30" s="215"/>
      <c r="E30" s="243"/>
      <c r="F30" s="243"/>
      <c r="G30" s="245"/>
      <c r="H30" s="218"/>
      <c r="I30" s="215"/>
      <c r="J30" s="246"/>
      <c r="K30" s="214"/>
      <c r="L30" s="215"/>
      <c r="M30" s="215"/>
      <c r="N30" s="215"/>
      <c r="O30" s="215"/>
      <c r="P30" s="215"/>
      <c r="Q30" s="215"/>
      <c r="R30" s="215"/>
      <c r="S30" s="247">
        <f t="shared" si="1"/>
        <v>0</v>
      </c>
      <c r="T30" s="248" t="b">
        <f t="shared" si="13"/>
        <v>0</v>
      </c>
      <c r="U30" s="248">
        <f t="shared" si="2"/>
        <v>0</v>
      </c>
      <c r="V30" s="215"/>
      <c r="W30" s="215"/>
      <c r="X30" s="247"/>
      <c r="Y30" s="248"/>
      <c r="Z30" s="248"/>
      <c r="AA30" s="215"/>
      <c r="AB30" s="215"/>
      <c r="AC30" s="247"/>
      <c r="AD30" s="248"/>
      <c r="AE30" s="248">
        <f t="shared" si="8"/>
        <v>0</v>
      </c>
      <c r="AF30" s="248"/>
      <c r="AG30" s="215"/>
      <c r="AH30" s="215"/>
      <c r="AI30" s="215"/>
      <c r="AJ30" s="215"/>
      <c r="AK30" s="215"/>
      <c r="AL30" s="215"/>
      <c r="AM30" s="247"/>
      <c r="AN30" s="248"/>
      <c r="AO30" s="248"/>
      <c r="AP30" s="248"/>
      <c r="AQ30" s="248"/>
      <c r="AR30" s="249" t="b">
        <f t="shared" si="12"/>
        <v>0</v>
      </c>
      <c r="AV30" s="237" t="s">
        <v>76</v>
      </c>
    </row>
    <row r="31" ht="15" customHeight="1" spans="1:48">
      <c r="A31" s="206"/>
      <c r="B31" s="242"/>
      <c r="C31" s="244"/>
      <c r="D31" s="215"/>
      <c r="E31" s="243"/>
      <c r="F31" s="243"/>
      <c r="G31" s="245"/>
      <c r="H31" s="218"/>
      <c r="I31" s="214"/>
      <c r="J31" s="246"/>
      <c r="K31" s="214"/>
      <c r="L31" s="215"/>
      <c r="M31" s="215"/>
      <c r="N31" s="215"/>
      <c r="O31" s="215"/>
      <c r="P31" s="215"/>
      <c r="Q31" s="215"/>
      <c r="R31" s="215"/>
      <c r="S31" s="247">
        <f t="shared" si="1"/>
        <v>0</v>
      </c>
      <c r="T31" s="248" t="b">
        <f t="shared" si="13"/>
        <v>0</v>
      </c>
      <c r="U31" s="248">
        <f t="shared" si="2"/>
        <v>0</v>
      </c>
      <c r="V31" s="215"/>
      <c r="W31" s="215"/>
      <c r="X31" s="247">
        <f t="shared" si="3"/>
        <v>0</v>
      </c>
      <c r="Y31" s="248" t="b">
        <f t="shared" si="4"/>
        <v>0</v>
      </c>
      <c r="Z31" s="248">
        <f t="shared" si="5"/>
        <v>0</v>
      </c>
      <c r="AA31" s="215"/>
      <c r="AB31" s="215"/>
      <c r="AC31" s="247">
        <f t="shared" si="6"/>
        <v>0</v>
      </c>
      <c r="AD31" s="248" t="b">
        <f t="shared" si="7"/>
        <v>0</v>
      </c>
      <c r="AE31" s="248">
        <f t="shared" si="8"/>
        <v>0</v>
      </c>
      <c r="AF31" s="248">
        <f t="shared" si="14"/>
        <v>0</v>
      </c>
      <c r="AG31" s="215"/>
      <c r="AH31" s="215"/>
      <c r="AI31" s="215"/>
      <c r="AJ31" s="215"/>
      <c r="AK31" s="215"/>
      <c r="AL31" s="215"/>
      <c r="AM31" s="247">
        <f t="shared" si="9"/>
        <v>0</v>
      </c>
      <c r="AN31" s="248" t="b">
        <f t="shared" si="15"/>
        <v>0</v>
      </c>
      <c r="AO31" s="248">
        <f t="shared" si="10"/>
        <v>0</v>
      </c>
      <c r="AP31" s="248">
        <f t="shared" si="11"/>
        <v>0</v>
      </c>
      <c r="AQ31" s="248" t="b">
        <f t="shared" si="16"/>
        <v>0</v>
      </c>
      <c r="AR31" s="249" t="b">
        <f t="shared" si="12"/>
        <v>0</v>
      </c>
      <c r="AV31" s="193" t="s">
        <v>82</v>
      </c>
    </row>
    <row r="32" ht="15" customHeight="1" spans="1:44">
      <c r="A32" s="206"/>
      <c r="B32" s="242"/>
      <c r="C32" s="244"/>
      <c r="D32" s="215"/>
      <c r="E32" s="243"/>
      <c r="F32" s="243"/>
      <c r="G32" s="245"/>
      <c r="H32" s="218"/>
      <c r="I32" s="214"/>
      <c r="J32" s="246"/>
      <c r="K32" s="214"/>
      <c r="L32" s="215"/>
      <c r="M32" s="215"/>
      <c r="N32" s="215"/>
      <c r="O32" s="215"/>
      <c r="P32" s="215"/>
      <c r="Q32" s="215"/>
      <c r="R32" s="215"/>
      <c r="S32" s="247">
        <f t="shared" si="1"/>
        <v>0</v>
      </c>
      <c r="T32" s="248" t="b">
        <f t="shared" si="13"/>
        <v>0</v>
      </c>
      <c r="U32" s="248">
        <f t="shared" si="2"/>
        <v>0</v>
      </c>
      <c r="V32" s="215"/>
      <c r="W32" s="215"/>
      <c r="X32" s="247">
        <f t="shared" si="3"/>
        <v>0</v>
      </c>
      <c r="Y32" s="248" t="b">
        <f t="shared" si="4"/>
        <v>0</v>
      </c>
      <c r="Z32" s="248">
        <f t="shared" si="5"/>
        <v>0</v>
      </c>
      <c r="AA32" s="215"/>
      <c r="AB32" s="215"/>
      <c r="AC32" s="247">
        <f t="shared" si="6"/>
        <v>0</v>
      </c>
      <c r="AD32" s="248" t="b">
        <f t="shared" si="7"/>
        <v>0</v>
      </c>
      <c r="AE32" s="248">
        <f t="shared" si="8"/>
        <v>0</v>
      </c>
      <c r="AF32" s="248">
        <f t="shared" si="14"/>
        <v>0</v>
      </c>
      <c r="AG32" s="214"/>
      <c r="AH32" s="214"/>
      <c r="AI32" s="214"/>
      <c r="AJ32" s="215"/>
      <c r="AK32" s="215"/>
      <c r="AL32" s="215"/>
      <c r="AM32" s="247">
        <f t="shared" si="9"/>
        <v>0</v>
      </c>
      <c r="AN32" s="248" t="b">
        <f t="shared" si="15"/>
        <v>0</v>
      </c>
      <c r="AO32" s="248">
        <f t="shared" si="10"/>
        <v>0</v>
      </c>
      <c r="AP32" s="248">
        <f t="shared" si="11"/>
        <v>0</v>
      </c>
      <c r="AQ32" s="248" t="b">
        <f t="shared" si="16"/>
        <v>0</v>
      </c>
      <c r="AR32" s="249" t="b">
        <f t="shared" si="12"/>
        <v>0</v>
      </c>
    </row>
    <row r="33" ht="15" customHeight="1" spans="1:44">
      <c r="A33" s="206"/>
      <c r="B33" s="242"/>
      <c r="C33" s="244"/>
      <c r="D33" s="215"/>
      <c r="E33" s="243"/>
      <c r="F33" s="243"/>
      <c r="G33" s="245"/>
      <c r="H33" s="218"/>
      <c r="I33" s="214"/>
      <c r="J33" s="246"/>
      <c r="K33" s="214"/>
      <c r="L33" s="215"/>
      <c r="M33" s="215"/>
      <c r="N33" s="215"/>
      <c r="O33" s="215"/>
      <c r="P33" s="215"/>
      <c r="Q33" s="215"/>
      <c r="R33" s="215"/>
      <c r="S33" s="247">
        <f t="shared" si="1"/>
        <v>0</v>
      </c>
      <c r="T33" s="248" t="b">
        <f t="shared" si="13"/>
        <v>0</v>
      </c>
      <c r="U33" s="248">
        <f t="shared" si="2"/>
        <v>0</v>
      </c>
      <c r="V33" s="215"/>
      <c r="W33" s="215"/>
      <c r="X33" s="247">
        <f t="shared" si="3"/>
        <v>0</v>
      </c>
      <c r="Y33" s="248" t="b">
        <f t="shared" si="4"/>
        <v>0</v>
      </c>
      <c r="Z33" s="248">
        <f t="shared" si="5"/>
        <v>0</v>
      </c>
      <c r="AA33" s="215"/>
      <c r="AB33" s="215"/>
      <c r="AC33" s="247">
        <f t="shared" si="6"/>
        <v>0</v>
      </c>
      <c r="AD33" s="248" t="b">
        <f t="shared" si="7"/>
        <v>0</v>
      </c>
      <c r="AE33" s="248">
        <f t="shared" si="8"/>
        <v>0</v>
      </c>
      <c r="AF33" s="248">
        <f t="shared" si="14"/>
        <v>0</v>
      </c>
      <c r="AG33" s="214"/>
      <c r="AH33" s="214"/>
      <c r="AI33" s="214"/>
      <c r="AJ33" s="215"/>
      <c r="AK33" s="215"/>
      <c r="AL33" s="215"/>
      <c r="AM33" s="247">
        <f t="shared" si="9"/>
        <v>0</v>
      </c>
      <c r="AN33" s="248" t="b">
        <f t="shared" si="15"/>
        <v>0</v>
      </c>
      <c r="AO33" s="248">
        <f t="shared" si="10"/>
        <v>0</v>
      </c>
      <c r="AP33" s="248">
        <f t="shared" si="11"/>
        <v>0</v>
      </c>
      <c r="AQ33" s="248" t="b">
        <f t="shared" si="16"/>
        <v>0</v>
      </c>
      <c r="AR33" s="249" t="b">
        <f t="shared" si="12"/>
        <v>0</v>
      </c>
    </row>
    <row r="34" ht="15" customHeight="1" spans="1:44">
      <c r="A34" s="206"/>
      <c r="B34" s="242"/>
      <c r="C34" s="244"/>
      <c r="D34" s="214"/>
      <c r="E34" s="243"/>
      <c r="F34" s="243"/>
      <c r="G34" s="245"/>
      <c r="H34" s="218"/>
      <c r="I34" s="214"/>
      <c r="J34" s="246"/>
      <c r="K34" s="214"/>
      <c r="L34" s="215"/>
      <c r="M34" s="215"/>
      <c r="N34" s="215"/>
      <c r="O34" s="215"/>
      <c r="P34" s="215"/>
      <c r="Q34" s="215"/>
      <c r="R34" s="215"/>
      <c r="S34" s="247">
        <f t="shared" si="1"/>
        <v>0</v>
      </c>
      <c r="T34" s="248" t="b">
        <f t="shared" si="13"/>
        <v>0</v>
      </c>
      <c r="U34" s="248">
        <f t="shared" si="2"/>
        <v>0</v>
      </c>
      <c r="V34" s="215"/>
      <c r="W34" s="215"/>
      <c r="X34" s="247">
        <f t="shared" si="3"/>
        <v>0</v>
      </c>
      <c r="Y34" s="248" t="b">
        <f t="shared" si="4"/>
        <v>0</v>
      </c>
      <c r="Z34" s="248">
        <f t="shared" si="5"/>
        <v>0</v>
      </c>
      <c r="AA34" s="215"/>
      <c r="AB34" s="215"/>
      <c r="AC34" s="247">
        <f t="shared" si="6"/>
        <v>0</v>
      </c>
      <c r="AD34" s="248" t="b">
        <f t="shared" si="7"/>
        <v>0</v>
      </c>
      <c r="AE34" s="248">
        <f t="shared" si="8"/>
        <v>0</v>
      </c>
      <c r="AF34" s="248">
        <f t="shared" si="14"/>
        <v>0</v>
      </c>
      <c r="AG34" s="214"/>
      <c r="AH34" s="214"/>
      <c r="AI34" s="214"/>
      <c r="AJ34" s="215"/>
      <c r="AK34" s="215"/>
      <c r="AL34" s="215"/>
      <c r="AM34" s="247">
        <f t="shared" si="9"/>
        <v>0</v>
      </c>
      <c r="AN34" s="248" t="b">
        <f t="shared" si="15"/>
        <v>0</v>
      </c>
      <c r="AO34" s="248">
        <f t="shared" si="10"/>
        <v>0</v>
      </c>
      <c r="AP34" s="248">
        <f t="shared" si="11"/>
        <v>0</v>
      </c>
      <c r="AQ34" s="248" t="b">
        <f t="shared" si="16"/>
        <v>0</v>
      </c>
      <c r="AR34" s="249" t="b">
        <f t="shared" si="12"/>
        <v>0</v>
      </c>
    </row>
    <row r="35" ht="15" customHeight="1" spans="1:44">
      <c r="A35" s="206"/>
      <c r="B35" s="242"/>
      <c r="C35" s="214"/>
      <c r="D35" s="215"/>
      <c r="E35" s="243"/>
      <c r="F35" s="243"/>
      <c r="G35" s="211"/>
      <c r="H35" s="218"/>
      <c r="I35" s="214"/>
      <c r="J35" s="246"/>
      <c r="K35" s="214"/>
      <c r="L35" s="215"/>
      <c r="M35" s="215"/>
      <c r="N35" s="215"/>
      <c r="O35" s="215"/>
      <c r="P35" s="215"/>
      <c r="Q35" s="215"/>
      <c r="R35" s="215"/>
      <c r="S35" s="247">
        <f t="shared" si="1"/>
        <v>0</v>
      </c>
      <c r="T35" s="248" t="b">
        <f t="shared" si="13"/>
        <v>0</v>
      </c>
      <c r="U35" s="248">
        <f t="shared" si="2"/>
        <v>0</v>
      </c>
      <c r="V35" s="215"/>
      <c r="W35" s="215"/>
      <c r="X35" s="247">
        <f t="shared" si="3"/>
        <v>0</v>
      </c>
      <c r="Y35" s="248" t="b">
        <f t="shared" si="4"/>
        <v>0</v>
      </c>
      <c r="Z35" s="248">
        <f t="shared" si="5"/>
        <v>0</v>
      </c>
      <c r="AA35" s="215"/>
      <c r="AB35" s="215"/>
      <c r="AC35" s="247">
        <f t="shared" si="6"/>
        <v>0</v>
      </c>
      <c r="AD35" s="248" t="b">
        <f t="shared" si="7"/>
        <v>0</v>
      </c>
      <c r="AE35" s="248">
        <f t="shared" si="8"/>
        <v>0</v>
      </c>
      <c r="AF35" s="248">
        <f t="shared" si="14"/>
        <v>0</v>
      </c>
      <c r="AG35" s="214"/>
      <c r="AH35" s="214"/>
      <c r="AI35" s="214"/>
      <c r="AJ35" s="215"/>
      <c r="AK35" s="215"/>
      <c r="AL35" s="215"/>
      <c r="AM35" s="247">
        <f t="shared" si="9"/>
        <v>0</v>
      </c>
      <c r="AN35" s="248" t="b">
        <f t="shared" si="15"/>
        <v>0</v>
      </c>
      <c r="AO35" s="248">
        <f t="shared" si="10"/>
        <v>0</v>
      </c>
      <c r="AP35" s="248">
        <f t="shared" si="11"/>
        <v>0</v>
      </c>
      <c r="AQ35" s="248" t="b">
        <f t="shared" si="16"/>
        <v>0</v>
      </c>
      <c r="AR35" s="249" t="b">
        <f t="shared" si="12"/>
        <v>0</v>
      </c>
    </row>
    <row r="36" ht="15" customHeight="1" spans="1:44">
      <c r="A36" s="206"/>
      <c r="B36" s="242"/>
      <c r="C36" s="214"/>
      <c r="D36" s="215"/>
      <c r="E36" s="243"/>
      <c r="F36" s="243"/>
      <c r="G36" s="211"/>
      <c r="H36" s="218"/>
      <c r="I36" s="214"/>
      <c r="J36" s="246"/>
      <c r="K36" s="214"/>
      <c r="L36" s="215"/>
      <c r="M36" s="215"/>
      <c r="N36" s="215"/>
      <c r="O36" s="215"/>
      <c r="P36" s="215"/>
      <c r="Q36" s="215"/>
      <c r="R36" s="215"/>
      <c r="S36" s="247">
        <f t="shared" si="1"/>
        <v>0</v>
      </c>
      <c r="T36" s="248" t="b">
        <f t="shared" si="13"/>
        <v>0</v>
      </c>
      <c r="U36" s="248">
        <f t="shared" si="2"/>
        <v>0</v>
      </c>
      <c r="V36" s="215"/>
      <c r="W36" s="215"/>
      <c r="X36" s="247">
        <f t="shared" si="3"/>
        <v>0</v>
      </c>
      <c r="Y36" s="248" t="b">
        <f t="shared" si="4"/>
        <v>0</v>
      </c>
      <c r="Z36" s="248">
        <f t="shared" si="5"/>
        <v>0</v>
      </c>
      <c r="AA36" s="215"/>
      <c r="AB36" s="215"/>
      <c r="AC36" s="247">
        <f t="shared" si="6"/>
        <v>0</v>
      </c>
      <c r="AD36" s="248" t="b">
        <f t="shared" si="7"/>
        <v>0</v>
      </c>
      <c r="AE36" s="248">
        <f t="shared" si="8"/>
        <v>0</v>
      </c>
      <c r="AF36" s="248">
        <f t="shared" si="14"/>
        <v>0</v>
      </c>
      <c r="AG36" s="214"/>
      <c r="AH36" s="214"/>
      <c r="AI36" s="214"/>
      <c r="AJ36" s="215"/>
      <c r="AK36" s="215"/>
      <c r="AL36" s="215"/>
      <c r="AM36" s="247">
        <f t="shared" si="9"/>
        <v>0</v>
      </c>
      <c r="AN36" s="248" t="b">
        <f t="shared" si="15"/>
        <v>0</v>
      </c>
      <c r="AO36" s="248">
        <f t="shared" si="10"/>
        <v>0</v>
      </c>
      <c r="AP36" s="248">
        <f t="shared" si="11"/>
        <v>0</v>
      </c>
      <c r="AQ36" s="248" t="b">
        <f t="shared" si="16"/>
        <v>0</v>
      </c>
      <c r="AR36" s="249" t="b">
        <f t="shared" si="12"/>
        <v>0</v>
      </c>
    </row>
    <row r="37" ht="15" customHeight="1" spans="1:44">
      <c r="A37" s="206"/>
      <c r="B37" s="242"/>
      <c r="C37" s="214"/>
      <c r="D37" s="215"/>
      <c r="E37" s="243"/>
      <c r="F37" s="243"/>
      <c r="G37" s="211"/>
      <c r="H37" s="218"/>
      <c r="I37" s="214"/>
      <c r="J37" s="246"/>
      <c r="K37" s="214"/>
      <c r="L37" s="215"/>
      <c r="M37" s="215"/>
      <c r="N37" s="215"/>
      <c r="O37" s="215"/>
      <c r="P37" s="215"/>
      <c r="Q37" s="215"/>
      <c r="R37" s="215"/>
      <c r="S37" s="247">
        <f t="shared" si="1"/>
        <v>0</v>
      </c>
      <c r="T37" s="248" t="b">
        <f t="shared" si="13"/>
        <v>0</v>
      </c>
      <c r="U37" s="248">
        <f t="shared" si="2"/>
        <v>0</v>
      </c>
      <c r="V37" s="215"/>
      <c r="W37" s="215"/>
      <c r="X37" s="247">
        <f t="shared" si="3"/>
        <v>0</v>
      </c>
      <c r="Y37" s="248" t="b">
        <f t="shared" si="4"/>
        <v>0</v>
      </c>
      <c r="Z37" s="248">
        <f t="shared" si="5"/>
        <v>0</v>
      </c>
      <c r="AA37" s="215"/>
      <c r="AB37" s="215"/>
      <c r="AC37" s="247">
        <f t="shared" si="6"/>
        <v>0</v>
      </c>
      <c r="AD37" s="248" t="b">
        <f t="shared" si="7"/>
        <v>0</v>
      </c>
      <c r="AE37" s="248">
        <f t="shared" si="8"/>
        <v>0</v>
      </c>
      <c r="AF37" s="248">
        <f t="shared" si="14"/>
        <v>0</v>
      </c>
      <c r="AG37" s="214"/>
      <c r="AH37" s="214"/>
      <c r="AI37" s="214"/>
      <c r="AJ37" s="215"/>
      <c r="AK37" s="215"/>
      <c r="AL37" s="215"/>
      <c r="AM37" s="247">
        <f t="shared" si="9"/>
        <v>0</v>
      </c>
      <c r="AN37" s="248" t="b">
        <f t="shared" si="15"/>
        <v>0</v>
      </c>
      <c r="AO37" s="248">
        <f t="shared" si="10"/>
        <v>0</v>
      </c>
      <c r="AP37" s="248">
        <f t="shared" si="11"/>
        <v>0</v>
      </c>
      <c r="AQ37" s="248" t="b">
        <f t="shared" si="16"/>
        <v>0</v>
      </c>
      <c r="AR37" s="249" t="b">
        <f t="shared" si="12"/>
        <v>0</v>
      </c>
    </row>
    <row r="38" ht="15" customHeight="1" spans="1:44">
      <c r="A38" s="206"/>
      <c r="B38" s="242"/>
      <c r="C38" s="214"/>
      <c r="D38" s="215"/>
      <c r="E38" s="243"/>
      <c r="F38" s="243"/>
      <c r="G38" s="211"/>
      <c r="H38" s="218"/>
      <c r="I38" s="214"/>
      <c r="J38" s="246"/>
      <c r="K38" s="214"/>
      <c r="L38" s="215"/>
      <c r="M38" s="215"/>
      <c r="N38" s="215"/>
      <c r="O38" s="215"/>
      <c r="P38" s="215"/>
      <c r="Q38" s="215"/>
      <c r="R38" s="215"/>
      <c r="S38" s="247">
        <f t="shared" si="1"/>
        <v>0</v>
      </c>
      <c r="T38" s="248" t="b">
        <f t="shared" si="13"/>
        <v>0</v>
      </c>
      <c r="U38" s="248">
        <f t="shared" si="2"/>
        <v>0</v>
      </c>
      <c r="V38" s="215"/>
      <c r="W38" s="215"/>
      <c r="X38" s="247">
        <f t="shared" si="3"/>
        <v>0</v>
      </c>
      <c r="Y38" s="248" t="b">
        <f t="shared" si="4"/>
        <v>0</v>
      </c>
      <c r="Z38" s="248">
        <f t="shared" si="5"/>
        <v>0</v>
      </c>
      <c r="AA38" s="215"/>
      <c r="AB38" s="215"/>
      <c r="AC38" s="247">
        <f t="shared" si="6"/>
        <v>0</v>
      </c>
      <c r="AD38" s="248" t="b">
        <f t="shared" si="7"/>
        <v>0</v>
      </c>
      <c r="AE38" s="248">
        <f t="shared" si="8"/>
        <v>0</v>
      </c>
      <c r="AF38" s="248">
        <f t="shared" si="14"/>
        <v>0</v>
      </c>
      <c r="AG38" s="214"/>
      <c r="AH38" s="214"/>
      <c r="AI38" s="214"/>
      <c r="AJ38" s="215"/>
      <c r="AK38" s="215"/>
      <c r="AL38" s="215"/>
      <c r="AM38" s="247">
        <f t="shared" si="9"/>
        <v>0</v>
      </c>
      <c r="AN38" s="248" t="b">
        <f t="shared" si="15"/>
        <v>0</v>
      </c>
      <c r="AO38" s="248">
        <f t="shared" si="10"/>
        <v>0</v>
      </c>
      <c r="AP38" s="248">
        <f t="shared" si="11"/>
        <v>0</v>
      </c>
      <c r="AQ38" s="248" t="b">
        <f t="shared" si="16"/>
        <v>0</v>
      </c>
      <c r="AR38" s="249" t="b">
        <f t="shared" si="12"/>
        <v>0</v>
      </c>
    </row>
    <row r="39" ht="15" customHeight="1" spans="1:44">
      <c r="A39" s="206"/>
      <c r="B39" s="242"/>
      <c r="C39" s="214"/>
      <c r="D39" s="215"/>
      <c r="E39" s="243"/>
      <c r="F39" s="243"/>
      <c r="G39" s="211"/>
      <c r="H39" s="218"/>
      <c r="I39" s="214"/>
      <c r="J39" s="246"/>
      <c r="K39" s="214"/>
      <c r="L39" s="215"/>
      <c r="M39" s="215"/>
      <c r="N39" s="215"/>
      <c r="O39" s="215"/>
      <c r="P39" s="215"/>
      <c r="Q39" s="215"/>
      <c r="R39" s="215"/>
      <c r="S39" s="247">
        <f t="shared" si="1"/>
        <v>0</v>
      </c>
      <c r="T39" s="248" t="b">
        <f t="shared" si="13"/>
        <v>0</v>
      </c>
      <c r="U39" s="248">
        <f t="shared" si="2"/>
        <v>0</v>
      </c>
      <c r="V39" s="215"/>
      <c r="W39" s="215"/>
      <c r="X39" s="247">
        <f t="shared" si="3"/>
        <v>0</v>
      </c>
      <c r="Y39" s="248" t="b">
        <f t="shared" si="4"/>
        <v>0</v>
      </c>
      <c r="Z39" s="248">
        <f t="shared" si="5"/>
        <v>0</v>
      </c>
      <c r="AA39" s="215"/>
      <c r="AB39" s="215"/>
      <c r="AC39" s="247">
        <f t="shared" si="6"/>
        <v>0</v>
      </c>
      <c r="AD39" s="248" t="b">
        <f t="shared" si="7"/>
        <v>0</v>
      </c>
      <c r="AE39" s="248">
        <f t="shared" si="8"/>
        <v>0</v>
      </c>
      <c r="AF39" s="248">
        <f t="shared" si="14"/>
        <v>0</v>
      </c>
      <c r="AG39" s="214"/>
      <c r="AH39" s="214"/>
      <c r="AI39" s="214"/>
      <c r="AJ39" s="215"/>
      <c r="AK39" s="215"/>
      <c r="AL39" s="215"/>
      <c r="AM39" s="247">
        <f t="shared" si="9"/>
        <v>0</v>
      </c>
      <c r="AN39" s="248" t="b">
        <f t="shared" si="15"/>
        <v>0</v>
      </c>
      <c r="AO39" s="248">
        <f t="shared" si="10"/>
        <v>0</v>
      </c>
      <c r="AP39" s="248">
        <f t="shared" si="11"/>
        <v>0</v>
      </c>
      <c r="AQ39" s="248" t="b">
        <f t="shared" si="16"/>
        <v>0</v>
      </c>
      <c r="AR39" s="249" t="b">
        <f t="shared" si="12"/>
        <v>0</v>
      </c>
    </row>
    <row r="40" ht="15" customHeight="1" spans="1:44">
      <c r="A40" s="206"/>
      <c r="B40" s="242"/>
      <c r="C40" s="215"/>
      <c r="D40" s="215"/>
      <c r="E40" s="243"/>
      <c r="F40" s="243"/>
      <c r="G40" s="211"/>
      <c r="H40" s="218"/>
      <c r="I40" s="214"/>
      <c r="J40" s="246"/>
      <c r="K40" s="214"/>
      <c r="L40" s="215"/>
      <c r="M40" s="215"/>
      <c r="N40" s="215"/>
      <c r="O40" s="215"/>
      <c r="P40" s="215"/>
      <c r="Q40" s="215"/>
      <c r="R40" s="215"/>
      <c r="S40" s="247">
        <f t="shared" si="1"/>
        <v>0</v>
      </c>
      <c r="T40" s="248" t="b">
        <f t="shared" si="13"/>
        <v>0</v>
      </c>
      <c r="U40" s="248">
        <f t="shared" si="2"/>
        <v>0</v>
      </c>
      <c r="V40" s="215"/>
      <c r="W40" s="215"/>
      <c r="X40" s="247">
        <f t="shared" si="3"/>
        <v>0</v>
      </c>
      <c r="Y40" s="248" t="b">
        <f t="shared" si="4"/>
        <v>0</v>
      </c>
      <c r="Z40" s="248">
        <f t="shared" si="5"/>
        <v>0</v>
      </c>
      <c r="AA40" s="215"/>
      <c r="AB40" s="215"/>
      <c r="AC40" s="247">
        <f t="shared" si="6"/>
        <v>0</v>
      </c>
      <c r="AD40" s="248" t="b">
        <f t="shared" si="7"/>
        <v>0</v>
      </c>
      <c r="AE40" s="248">
        <f t="shared" si="8"/>
        <v>0</v>
      </c>
      <c r="AF40" s="248">
        <f t="shared" si="14"/>
        <v>0</v>
      </c>
      <c r="AG40" s="215"/>
      <c r="AH40" s="215"/>
      <c r="AI40" s="215"/>
      <c r="AJ40" s="215"/>
      <c r="AK40" s="215"/>
      <c r="AL40" s="215"/>
      <c r="AM40" s="247">
        <f t="shared" si="9"/>
        <v>0</v>
      </c>
      <c r="AN40" s="248" t="b">
        <f t="shared" si="15"/>
        <v>0</v>
      </c>
      <c r="AO40" s="248">
        <f t="shared" si="10"/>
        <v>0</v>
      </c>
      <c r="AP40" s="248">
        <f t="shared" si="11"/>
        <v>0</v>
      </c>
      <c r="AQ40" s="248" t="b">
        <f t="shared" si="16"/>
        <v>0</v>
      </c>
      <c r="AR40" s="249" t="b">
        <f t="shared" si="12"/>
        <v>0</v>
      </c>
    </row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</sheetData>
  <autoFilter xmlns:etc="http://www.wps.cn/officeDocument/2017/etCustomData" ref="B13:C40" etc:filterBottomFollowUsedRange="0">
    <extLst/>
  </autoFilter>
  <mergeCells count="9">
    <mergeCell ref="D13:K13"/>
    <mergeCell ref="L13:N13"/>
    <mergeCell ref="O13:AF13"/>
    <mergeCell ref="AG13:AI13"/>
    <mergeCell ref="AJ13:AO13"/>
    <mergeCell ref="AQ13:AR13"/>
    <mergeCell ref="A13:A14"/>
    <mergeCell ref="B13:B14"/>
    <mergeCell ref="C13:C14"/>
  </mergeCells>
  <conditionalFormatting sqref="B25">
    <cfRule type="expression" priority="1" stopIfTrue="1">
      <formula>_xleta.largo</formula>
    </cfRule>
    <cfRule type="cellIs" dxfId="0" priority="2" stopIfTrue="1" operator="equal">
      <formula>FALSE</formula>
    </cfRule>
  </conditionalFormatting>
  <conditionalFormatting sqref="A1:AJ14 AK1:AO12 AK14:AO14 $A41:$XFD65512 A15:B16 B17:B24 AM15:AO40 S15:U40 AC15:AF40 X15:Z40 AP1:IV40 A17:A40 B26:B40">
    <cfRule type="expression" priority="1225" stopIfTrue="1">
      <formula>_xleta.largo</formula>
    </cfRule>
    <cfRule type="cellIs" dxfId="0" priority="1226" stopIfTrue="1" operator="equal">
      <formula>FALSE</formula>
    </cfRule>
  </conditionalFormatting>
  <dataValidations count="14">
    <dataValidation allowBlank="1" showInputMessage="1" showErrorMessage="1" promptTitle="ESTABLECIMIENTO EDUCATIVO" prompt="Escriba el nombre del establecimiento educativo en el que labora el docente evaluado." sqref="G15 G16:G23 G24:G40"/>
    <dataValidation allowBlank="1" showInputMessage="1" showErrorMessage="1" promptTitle="Código DANE" prompt="Escriba el código DANE del establecimiento educativo en el que labora el docente evaluado." sqref="H15 H16:H23 H24:H40"/>
    <dataValidation type="list" allowBlank="1" showInputMessage="1" showErrorMessage="1" promptTitle="ZONA" prompt="Seleccione la zona en la que se ubica el establecimiento educativo." sqref="I15 I16:I23 I24:I40">
      <formula1>$AU$14:$AU$15</formula1>
    </dataValidation>
    <dataValidation type="list" allowBlank="1" showInputMessage="1" showErrorMessage="1" promptTitle="ÁREA" prompt="Seleccione el área en la que se desempeña el docente evaluado." sqref="J15 J16 J17 J18:J23 J24:J40">
      <formula1>$AV$14:$AV$31</formula1>
    </dataValidation>
    <dataValidation allowBlank="1" showInputMessage="1" showErrorMessage="1" promptTitle="Ponderación áreas de gestión" prompt="RECUERDE QUE LA SUMA DE LAS PONDERACIONES DE LAS ÁREAS DE GESTIÓN SIEMPRE DEBE SER IGUAL A 70." sqref="L15:N15 L16:N16 L17:N23 L30:N40 L24:N29"/>
    <dataValidation type="decimal" operator="between" allowBlank="1" showInputMessage="1" showErrorMessage="1" errorTitle="PUNTAJE ERRÓNEO" error="EL PUNTAJE DEBE ESTAR ENTRE 1 Y 100." promptTitle="PUNTAJE DE LA COMPETENCIA" prompt="ESCRIBA EL PUNTAJE ASIGNADO A CADA COMPETENCIA (ENTRE 1 Y 100)" sqref="AJ15:AL15">
      <formula1>1</formula1>
      <formula2>100</formula2>
    </dataValidation>
    <dataValidation allowBlank="1" showInputMessage="1" showErrorMessage="1" promptTitle="ENTIDAD TERRITORIAL CERTIFICADA" prompt="Escriba el nombre de la entidad territorial certificada." sqref="B15:B40"/>
    <dataValidation allowBlank="1" showInputMessage="1" showErrorMessage="1" promptTitle="MUNICIPIO" prompt="Escriba el nombre del municipio en el que labora el docente evaluado." sqref="C15:C29 C30:C40"/>
    <dataValidation type="list" allowBlank="1" showInputMessage="1" showErrorMessage="1" promptTitle="Tipo de identificación" prompt="Seleccione el Tipo de Identificación del Evaluado.&#10;CC: Cédula de Ciudadanía&#10;CE: Cédula de Extranjería" sqref="D15:D40">
      <formula1>$AT$14:$AT$15</formula1>
    </dataValidation>
    <dataValidation type="whole" operator="between" allowBlank="1" showInputMessage="1" showErrorMessage="1" errorTitle="NÚMERO DE DOCUMENTO" error="Sólo se permiten números." promptTitle="Número de documento" prompt="Escriba el número de documento del docente evaluado, sin utilizar comas ni puntos.&#10;EJEMPLO: 79802825" sqref="E15:E40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40"/>
    <dataValidation type="list" allowBlank="1" showInputMessage="1" showErrorMessage="1" promptTitle="NIVEL" prompt="Seleccione el nivel en el que enseña el docente evaluado." sqref="K15:K18 K19:K23 K24:K40">
      <formula1>$AW$14:$AW$16</formula1>
    </dataValidation>
    <dataValidation type="decimal" operator="between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O15:R40 V15:W40 AA15:AB40 AJ16:AL40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7:AI23 AG15:AI16 AG24:AI40">
      <formula1>$AX$14:$AX$20</formula1>
    </dataValidation>
  </dataValidations>
  <pageMargins left="0.196850393700787" right="0.196850393700787" top="0.196850393700787" bottom="0.196850393700787" header="0" footer="0"/>
  <pageSetup paperSize="1" orientation="landscape"/>
  <headerFooter alignWithMargins="0"/>
  <ignoredErrors>
    <ignoredError sqref="AR17:AR40" unlockedFormula="1"/>
    <ignoredError sqref="AQ2 AM2:AN2" evalError="1"/>
    <ignoredError sqref="AA2:AB2 O2:R2 V2:W2" evalError="1" emptyCellReference="1"/>
    <ignoredError sqref="AE22:AE40 AN31:AN40 AD31:AD40 Y31:Z40 T24:U40 AD22:AD23 AN21:AN23 AD20:AE21 Y22:Z23 T23 U17 T18:U18 U19 T20:U20 Y17:Z18 Z19 AD17:AE18 AE19 AN18 AA4:AB5 V4:W5 O4:R5 AA1:AB1 O1:R1 V1:W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2">
    <pageSetUpPr autoPageBreaks="0"/>
  </sheetPr>
  <dimension ref="A1:BA25"/>
  <sheetViews>
    <sheetView showRowColHeaders="0" showZeros="0" topLeftCell="A13" workbookViewId="0">
      <pane xSplit="5" ySplit="2" topLeftCell="K15" activePane="bottomRight" state="frozen"/>
      <selection/>
      <selection pane="topRight"/>
      <selection pane="bottomLeft"/>
      <selection pane="bottomRight" activeCell="P15" sqref="P15:P16"/>
    </sheetView>
  </sheetViews>
  <sheetFormatPr defaultColWidth="0" defaultRowHeight="15.6" customHeight="1" zeroHeight="1"/>
  <cols>
    <col min="1" max="1" width="8.33333333333333" style="190" customWidth="1"/>
    <col min="2" max="3" width="37.5" style="191" customWidth="1"/>
    <col min="4" max="4" width="13.8333333333333" style="192" customWidth="1"/>
    <col min="5" max="5" width="16.6666666666667" style="192" customWidth="1"/>
    <col min="6" max="7" width="45.6666666666667" style="193" customWidth="1"/>
    <col min="8" max="8" width="23.1666666666667" style="190" customWidth="1"/>
    <col min="9" max="9" width="6.83333333333333" style="192" customWidth="1"/>
    <col min="10" max="10" width="39.3333333333333" style="192" customWidth="1"/>
    <col min="11" max="14" width="10.6666666666667" style="192" customWidth="1"/>
    <col min="15" max="16" width="13.8333333333333" style="194" customWidth="1"/>
    <col min="17" max="17" width="13.8333333333333" style="194" hidden="1" customWidth="1"/>
    <col min="18" max="21" width="13.8333333333333" style="194" customWidth="1"/>
    <col min="22" max="22" width="13.8333333333333" style="194" hidden="1" customWidth="1"/>
    <col min="23" max="26" width="13.8333333333333" style="194" customWidth="1"/>
    <col min="27" max="27" width="13.8333333333333" style="194" hidden="1" customWidth="1"/>
    <col min="28" max="31" width="13.8333333333333" style="194" customWidth="1"/>
    <col min="32" max="32" width="13.8333333333333" style="194" hidden="1" customWidth="1"/>
    <col min="33" max="34" width="13.8333333333333" style="194" customWidth="1"/>
    <col min="35" max="35" width="10.3333333333333" style="195" customWidth="1"/>
    <col min="36" max="38" width="20.8333333333333" style="194" customWidth="1"/>
    <col min="39" max="41" width="15.1666666666667" style="194" customWidth="1"/>
    <col min="42" max="42" width="12.6666666666667" style="194" hidden="1" customWidth="1"/>
    <col min="43" max="44" width="18.6666666666667" style="195" customWidth="1"/>
    <col min="45" max="45" width="16.6666666666667" style="195" hidden="1" customWidth="1"/>
    <col min="46" max="46" width="16.6666666666667" style="196" customWidth="1"/>
    <col min="47" max="47" width="20" style="197" customWidth="1"/>
    <col min="48" max="48" width="0.333333333333333" style="198" customWidth="1"/>
    <col min="49" max="49" width="9.66666666666667" style="192" hidden="1" customWidth="1"/>
    <col min="50" max="50" width="5.83333333333333" style="192" hidden="1" customWidth="1"/>
    <col min="51" max="51" width="6.83333333333333" style="199" hidden="1" customWidth="1"/>
    <col min="52" max="52" width="11.1666666666667" style="199" hidden="1" customWidth="1"/>
    <col min="53" max="53" width="19.3333333333333" style="192" hidden="1" customWidth="1"/>
    <col min="54" max="16384" width="0" style="192" hidden="1"/>
  </cols>
  <sheetData>
    <row r="1" s="188" customFormat="1" ht="13.8" hidden="1" spans="1:52">
      <c r="A1" s="200"/>
      <c r="B1" s="201"/>
      <c r="C1" s="201"/>
      <c r="D1" s="202"/>
      <c r="E1" s="202"/>
      <c r="F1" s="203"/>
      <c r="G1" s="203"/>
      <c r="H1" s="204" t="s">
        <v>75</v>
      </c>
      <c r="I1" s="188">
        <f>COUNTIF($I$15:$I$25,"Rural")</f>
        <v>0</v>
      </c>
      <c r="J1" s="202">
        <f>COUNTIF($J$15:$J$25,"Coordinador")</f>
        <v>1</v>
      </c>
      <c r="K1" s="203" t="s">
        <v>113</v>
      </c>
      <c r="L1" s="222"/>
      <c r="M1" s="222"/>
      <c r="N1" s="222" t="s">
        <v>1</v>
      </c>
      <c r="O1" s="200">
        <f>COUNT(O15:O25)</f>
        <v>1</v>
      </c>
      <c r="P1" s="200">
        <f>COUNT(P15:P25)</f>
        <v>0</v>
      </c>
      <c r="Q1" s="200"/>
      <c r="R1" s="200">
        <f>COUNT(R15:R25)</f>
        <v>1</v>
      </c>
      <c r="S1" s="200"/>
      <c r="T1" s="200">
        <f>COUNT(T15:T25)</f>
        <v>0</v>
      </c>
      <c r="U1" s="200">
        <f>COUNT(U15:U25)</f>
        <v>0</v>
      </c>
      <c r="V1" s="200"/>
      <c r="W1" s="200">
        <f>COUNT(W15:W25)</f>
        <v>0</v>
      </c>
      <c r="X1" s="200"/>
      <c r="Y1" s="200">
        <f>COUNT(Y15:Y25)</f>
        <v>0</v>
      </c>
      <c r="Z1" s="200">
        <f>COUNT(Z15:Z25)</f>
        <v>0</v>
      </c>
      <c r="AA1" s="200"/>
      <c r="AB1" s="200">
        <f>COUNT(AB15:AB25)</f>
        <v>0</v>
      </c>
      <c r="AC1" s="200"/>
      <c r="AD1" s="200">
        <f>COUNT(AD15:AD25)</f>
        <v>0</v>
      </c>
      <c r="AE1" s="200">
        <f>COUNT(AE15:AE25)</f>
        <v>0</v>
      </c>
      <c r="AF1" s="200"/>
      <c r="AG1" s="200">
        <f>COUNT(AG15:AG25)</f>
        <v>0</v>
      </c>
      <c r="AH1" s="200" t="s">
        <v>2</v>
      </c>
      <c r="AI1" s="200">
        <f t="shared" ref="AI1:AI7" si="0">SUM(AJ1:AL1)</f>
        <v>0</v>
      </c>
      <c r="AJ1" s="200">
        <f>COUNTIF(AJ15:AJ25,"Liderazgo")</f>
        <v>0</v>
      </c>
      <c r="AK1" s="200">
        <f>COUNTIF(AK15:AK25,"Liderazgo")</f>
        <v>0</v>
      </c>
      <c r="AL1" s="200">
        <f>COUNTIF(AL15:AL25,"Liderazgo")</f>
        <v>0</v>
      </c>
      <c r="AM1" s="200">
        <f>COUNT(AM15:AM25)</f>
        <v>0</v>
      </c>
      <c r="AN1" s="200">
        <f>COUNT(AN15:AN25)</f>
        <v>0</v>
      </c>
      <c r="AO1" s="200">
        <f>COUNT(AO15:AO25)</f>
        <v>0</v>
      </c>
      <c r="AP1" s="200"/>
      <c r="AQ1" s="200">
        <f>COUNT(AQ15:AQ25)</f>
        <v>0</v>
      </c>
      <c r="AR1" s="200"/>
      <c r="AS1" s="200"/>
      <c r="AT1" s="200">
        <f>COUNT(AT15:AT25)</f>
        <v>1</v>
      </c>
      <c r="AU1" s="202">
        <f>COUNTIF(AU15:AU25,"NO SATISFACTORIO")</f>
        <v>1</v>
      </c>
      <c r="AV1" s="229"/>
      <c r="AY1" s="202"/>
      <c r="AZ1" s="202"/>
    </row>
    <row r="2" s="188" customFormat="1" ht="13.8" hidden="1" spans="1:52">
      <c r="A2" s="200"/>
      <c r="B2" s="201"/>
      <c r="C2" s="201"/>
      <c r="D2" s="202"/>
      <c r="E2" s="202"/>
      <c r="F2" s="203"/>
      <c r="G2" s="203"/>
      <c r="H2" s="204" t="s">
        <v>88</v>
      </c>
      <c r="I2" s="188">
        <f>COUNTIF($I$15:$I$25,"Urbana")</f>
        <v>1</v>
      </c>
      <c r="J2" s="202">
        <f>COUNTIF($J$15:$J$25,"Director Rural")</f>
        <v>0</v>
      </c>
      <c r="K2" s="203" t="s">
        <v>114</v>
      </c>
      <c r="L2" s="223"/>
      <c r="M2" s="223"/>
      <c r="N2" s="223" t="s">
        <v>4</v>
      </c>
      <c r="O2" s="224">
        <f>AVERAGE(O15:O25)</f>
        <v>9.67</v>
      </c>
      <c r="P2" s="224" t="e">
        <f>AVERAGE(P15:P25)</f>
        <v>#DIV/0!</v>
      </c>
      <c r="Q2" s="224"/>
      <c r="R2" s="224">
        <f>AVERAGE(R15:R25)</f>
        <v>9.67</v>
      </c>
      <c r="S2" s="224"/>
      <c r="T2" s="224" t="e">
        <f>AVERAGE(T15:T25)</f>
        <v>#DIV/0!</v>
      </c>
      <c r="U2" s="224" t="e">
        <f>AVERAGE(U15:U25)</f>
        <v>#DIV/0!</v>
      </c>
      <c r="V2" s="224"/>
      <c r="W2" s="224" t="e">
        <f>AVERAGE(W15:W25)</f>
        <v>#DIV/0!</v>
      </c>
      <c r="X2" s="224"/>
      <c r="Y2" s="224" t="e">
        <f>AVERAGE(Y15:Y25)</f>
        <v>#DIV/0!</v>
      </c>
      <c r="Z2" s="224" t="e">
        <f>AVERAGE(Z15:Z25)</f>
        <v>#DIV/0!</v>
      </c>
      <c r="AA2" s="224"/>
      <c r="AB2" s="224" t="e">
        <f>AVERAGE(AB15:AB25)</f>
        <v>#DIV/0!</v>
      </c>
      <c r="AC2" s="224"/>
      <c r="AD2" s="224" t="e">
        <f>AVERAGE(AD15:AD25)</f>
        <v>#DIV/0!</v>
      </c>
      <c r="AE2" s="224" t="e">
        <f>AVERAGE(AE15:AE25)</f>
        <v>#DIV/0!</v>
      </c>
      <c r="AF2" s="224"/>
      <c r="AG2" s="224" t="e">
        <f>AVERAGE(AG15:AG25)</f>
        <v>#DIV/0!</v>
      </c>
      <c r="AH2" s="224" t="s">
        <v>5</v>
      </c>
      <c r="AI2" s="200">
        <f t="shared" si="0"/>
        <v>0</v>
      </c>
      <c r="AJ2" s="200">
        <f>COUNTIF(AJ15:AJ25,"Comunicación y relaciones")</f>
        <v>0</v>
      </c>
      <c r="AK2" s="200">
        <f>COUNTIF(AK15:AK25,"Comunicación y relaciones")</f>
        <v>0</v>
      </c>
      <c r="AL2" s="200">
        <f>COUNTIF(AL15:AL25,"Comunicación y relaciones")</f>
        <v>0</v>
      </c>
      <c r="AM2" s="224" t="e">
        <f>AVERAGE(AM15:AM25)</f>
        <v>#DIV/0!</v>
      </c>
      <c r="AN2" s="224" t="e">
        <f>AVERAGE(AN15:AN25)</f>
        <v>#DIV/0!</v>
      </c>
      <c r="AO2" s="224" t="e">
        <f>AVERAGE(AO15:AO25)</f>
        <v>#DIV/0!</v>
      </c>
      <c r="AP2" s="224"/>
      <c r="AQ2" s="224" t="e">
        <f>AVERAGE(AQ15:AQ25)</f>
        <v>#DIV/0!</v>
      </c>
      <c r="AR2" s="224"/>
      <c r="AS2" s="224"/>
      <c r="AT2" s="224">
        <f>AVERAGE(AT15:AT25)</f>
        <v>3.707478</v>
      </c>
      <c r="AU2" s="202">
        <f>COUNTIF(AU15:AU25,"SATISFACTORIO")</f>
        <v>0</v>
      </c>
      <c r="AV2" s="230"/>
      <c r="AY2" s="202"/>
      <c r="AZ2" s="202"/>
    </row>
    <row r="3" s="188" customFormat="1" ht="13.8" hidden="1" spans="1:52">
      <c r="A3" s="200"/>
      <c r="B3" s="201"/>
      <c r="C3" s="201"/>
      <c r="D3" s="202"/>
      <c r="E3" s="202"/>
      <c r="F3" s="203"/>
      <c r="G3" s="203"/>
      <c r="H3" s="200"/>
      <c r="J3" s="202">
        <f>COUNTIF($J$15:$J$25,"Rector")</f>
        <v>0</v>
      </c>
      <c r="K3" s="203" t="s">
        <v>115</v>
      </c>
      <c r="L3" s="223"/>
      <c r="M3" s="223"/>
      <c r="N3" s="223" t="s">
        <v>7</v>
      </c>
      <c r="O3" s="224" t="b">
        <f>IF(O1&gt;1,STDEV(O15:O25))</f>
        <v>0</v>
      </c>
      <c r="P3" s="224" t="b">
        <f>IF(P1&gt;1,STDEV(P15:P25))</f>
        <v>0</v>
      </c>
      <c r="Q3" s="224"/>
      <c r="R3" s="224" t="b">
        <f>IF(R1&gt;1,STDEV(R15:R25))</f>
        <v>0</v>
      </c>
      <c r="S3" s="224"/>
      <c r="T3" s="224" t="b">
        <f>IF(T1&gt;1,STDEV(T15:T25))</f>
        <v>0</v>
      </c>
      <c r="U3" s="224" t="b">
        <f>IF(U1&gt;1,STDEV(U15:U25))</f>
        <v>0</v>
      </c>
      <c r="V3" s="224"/>
      <c r="W3" s="224" t="b">
        <f>IF(W1&gt;1,STDEV(W15:W25))</f>
        <v>0</v>
      </c>
      <c r="X3" s="224"/>
      <c r="Y3" s="224" t="b">
        <f>IF(Y1&gt;1,STDEV(Y15:Y25))</f>
        <v>0</v>
      </c>
      <c r="Z3" s="224" t="b">
        <f>IF(Z1&gt;1,STDEV(Z15:Z25))</f>
        <v>0</v>
      </c>
      <c r="AA3" s="224"/>
      <c r="AB3" s="224" t="b">
        <f>IF(AB1&gt;1,STDEV(AB15:AB25))</f>
        <v>0</v>
      </c>
      <c r="AC3" s="224"/>
      <c r="AD3" s="224" t="b">
        <f>IF(AD1&gt;1,STDEV(AD15:AD25))</f>
        <v>0</v>
      </c>
      <c r="AE3" s="224" t="b">
        <f>IF(AE1&gt;1,STDEV(AE15:AE25))</f>
        <v>0</v>
      </c>
      <c r="AF3" s="224"/>
      <c r="AG3" s="224" t="b">
        <f>IF(AG1&gt;1,STDEV(AG15:AG25))</f>
        <v>0</v>
      </c>
      <c r="AH3" s="224" t="s">
        <v>8</v>
      </c>
      <c r="AI3" s="200">
        <f t="shared" si="0"/>
        <v>0</v>
      </c>
      <c r="AJ3" s="200">
        <f>COUNTIF(AJ15:AJ25,"Trabajo en equipo")</f>
        <v>0</v>
      </c>
      <c r="AK3" s="200">
        <f>COUNTIF(AK15:AK25,"Trabajo en equipo")</f>
        <v>0</v>
      </c>
      <c r="AL3" s="200">
        <f>COUNTIF(AL15:AL25,"Trabajo en equipo")</f>
        <v>0</v>
      </c>
      <c r="AM3" s="224" t="b">
        <f>IF(AM1&gt;1,STDEV(AM15:AM25))</f>
        <v>0</v>
      </c>
      <c r="AN3" s="224" t="b">
        <f>IF(AN1&gt;1,STDEV(AN15:AN25))</f>
        <v>0</v>
      </c>
      <c r="AO3" s="224" t="b">
        <f>IF(AO1&gt;1,STDEV(AO15:AO25))</f>
        <v>0</v>
      </c>
      <c r="AP3" s="224"/>
      <c r="AQ3" s="224" t="b">
        <f>IF(AQ1&gt;1,STDEV(AQ15:AQ25))</f>
        <v>0</v>
      </c>
      <c r="AR3" s="224"/>
      <c r="AS3" s="224"/>
      <c r="AT3" s="224" t="b">
        <f>IF(AT1&gt;1,STDEV(AT15:AT25))</f>
        <v>0</v>
      </c>
      <c r="AU3" s="202">
        <f>COUNTIF(AU15:AU25,"SOBRESALIENTE")</f>
        <v>0</v>
      </c>
      <c r="AV3" s="230"/>
      <c r="AY3" s="202"/>
      <c r="AZ3" s="202"/>
    </row>
    <row r="4" s="188" customFormat="1" ht="13.8" hidden="1" spans="1:52">
      <c r="A4" s="200"/>
      <c r="B4" s="201"/>
      <c r="C4" s="201"/>
      <c r="D4" s="202"/>
      <c r="E4" s="202"/>
      <c r="F4" s="203"/>
      <c r="G4" s="203"/>
      <c r="H4" s="200"/>
      <c r="I4" s="223"/>
      <c r="J4" s="202"/>
      <c r="K4" s="223"/>
      <c r="L4" s="223"/>
      <c r="M4" s="223"/>
      <c r="N4" s="223" t="s">
        <v>10</v>
      </c>
      <c r="O4" s="224">
        <f>MIN(O15:O25)</f>
        <v>9.67</v>
      </c>
      <c r="P4" s="224">
        <f>MIN(P15:P25)</f>
        <v>0</v>
      </c>
      <c r="Q4" s="224"/>
      <c r="R4" s="224">
        <f>MIN(R15:R25)</f>
        <v>9.67</v>
      </c>
      <c r="S4" s="224"/>
      <c r="T4" s="224">
        <f>MIN(T15:T25)</f>
        <v>0</v>
      </c>
      <c r="U4" s="224">
        <f>MIN(U15:U25)</f>
        <v>0</v>
      </c>
      <c r="V4" s="224"/>
      <c r="W4" s="224">
        <f>MIN(W15:W25)</f>
        <v>0</v>
      </c>
      <c r="X4" s="224"/>
      <c r="Y4" s="224">
        <f>MIN(Y15:Y25)</f>
        <v>0</v>
      </c>
      <c r="Z4" s="224">
        <f>MIN(Z15:Z25)</f>
        <v>0</v>
      </c>
      <c r="AA4" s="224"/>
      <c r="AB4" s="224">
        <f>MIN(AB15:AB25)</f>
        <v>0</v>
      </c>
      <c r="AC4" s="224"/>
      <c r="AD4" s="224">
        <f>MIN(AD15:AD25)</f>
        <v>0</v>
      </c>
      <c r="AE4" s="224">
        <f>MIN(AE15:AE25)</f>
        <v>0</v>
      </c>
      <c r="AF4" s="224"/>
      <c r="AG4" s="224">
        <f>MIN(AG15:AG25)</f>
        <v>0</v>
      </c>
      <c r="AH4" s="224" t="s">
        <v>11</v>
      </c>
      <c r="AI4" s="200">
        <f t="shared" si="0"/>
        <v>0</v>
      </c>
      <c r="AJ4" s="200">
        <f>COUNTIF(AJ15:AJ25,"Negociación y mediación")</f>
        <v>0</v>
      </c>
      <c r="AK4" s="200">
        <f>COUNTIF(AK15:AK25,"Negociación y mediación")</f>
        <v>0</v>
      </c>
      <c r="AL4" s="200">
        <f>COUNTIF(AL15:AL25,"Negociación y mediación")</f>
        <v>0</v>
      </c>
      <c r="AM4" s="224">
        <f>MIN(AM15:AM25)</f>
        <v>0</v>
      </c>
      <c r="AN4" s="224">
        <f>MIN(AN15:AN25)</f>
        <v>0</v>
      </c>
      <c r="AO4" s="224">
        <f>MIN(AO15:AO25)</f>
        <v>0</v>
      </c>
      <c r="AP4" s="224"/>
      <c r="AQ4" s="224">
        <f>MIN(AQ15:AQ25)</f>
        <v>0</v>
      </c>
      <c r="AR4" s="224"/>
      <c r="AS4" s="224"/>
      <c r="AT4" s="224">
        <f>MIN(AT15:AT25)</f>
        <v>3.707478</v>
      </c>
      <c r="AU4" s="202"/>
      <c r="AV4" s="230"/>
      <c r="AY4" s="202"/>
      <c r="AZ4" s="202"/>
    </row>
    <row r="5" s="188" customFormat="1" ht="13.8" hidden="1" spans="1:52">
      <c r="A5" s="200"/>
      <c r="B5" s="201"/>
      <c r="C5" s="201"/>
      <c r="D5" s="202"/>
      <c r="E5" s="202"/>
      <c r="F5" s="203"/>
      <c r="G5" s="203"/>
      <c r="H5" s="200"/>
      <c r="I5" s="223"/>
      <c r="J5" s="202"/>
      <c r="K5" s="223"/>
      <c r="L5" s="223"/>
      <c r="M5" s="223"/>
      <c r="N5" s="223" t="s">
        <v>13</v>
      </c>
      <c r="O5" s="224">
        <f>MAX(O15:O25)</f>
        <v>9.67</v>
      </c>
      <c r="P5" s="224">
        <f>MAX(P15:P25)</f>
        <v>0</v>
      </c>
      <c r="Q5" s="224"/>
      <c r="R5" s="224">
        <f>MAX(R15:R25)</f>
        <v>9.67</v>
      </c>
      <c r="S5" s="224"/>
      <c r="T5" s="224">
        <f>MAX(T15:T25)</f>
        <v>0</v>
      </c>
      <c r="U5" s="224">
        <f>MAX(U15:U25)</f>
        <v>0</v>
      </c>
      <c r="V5" s="224"/>
      <c r="W5" s="224">
        <f>MAX(W15:W25)</f>
        <v>0</v>
      </c>
      <c r="X5" s="224"/>
      <c r="Y5" s="224">
        <f>MAX(Y15:Y25)</f>
        <v>0</v>
      </c>
      <c r="Z5" s="224">
        <f>MAX(Z15:Z25)</f>
        <v>0</v>
      </c>
      <c r="AA5" s="224"/>
      <c r="AB5" s="224">
        <f>MAX(AB15:AB25)</f>
        <v>0</v>
      </c>
      <c r="AC5" s="224"/>
      <c r="AD5" s="224">
        <f>MAX(AD15:AD25)</f>
        <v>0</v>
      </c>
      <c r="AE5" s="224">
        <f>MAX(AE15:AE25)</f>
        <v>0</v>
      </c>
      <c r="AF5" s="224"/>
      <c r="AG5" s="224">
        <f>MAX(AG15:AG25)</f>
        <v>0</v>
      </c>
      <c r="AH5" s="224" t="s">
        <v>14</v>
      </c>
      <c r="AI5" s="200">
        <f t="shared" si="0"/>
        <v>0</v>
      </c>
      <c r="AJ5" s="200">
        <f>COUNTIF(AJ15:AJ25,"Compromiso social")</f>
        <v>0</v>
      </c>
      <c r="AK5" s="200">
        <f>COUNTIF(AK15:AK25,"Compromiso social")</f>
        <v>0</v>
      </c>
      <c r="AL5" s="200">
        <f>COUNTIF(AL15:AL25,"Compromiso social")</f>
        <v>0</v>
      </c>
      <c r="AM5" s="224">
        <f>MAX(AM15:AM25)</f>
        <v>0</v>
      </c>
      <c r="AN5" s="224">
        <f>MAX(AN15:AN25)</f>
        <v>0</v>
      </c>
      <c r="AO5" s="224">
        <f>MAX(AO15:AO25)</f>
        <v>0</v>
      </c>
      <c r="AP5" s="224"/>
      <c r="AQ5" s="224">
        <f>MAX(AQ15:AQ25)</f>
        <v>0</v>
      </c>
      <c r="AR5" s="224"/>
      <c r="AS5" s="224"/>
      <c r="AT5" s="224">
        <f>MAX(AT15:AT25)</f>
        <v>3.707478</v>
      </c>
      <c r="AU5" s="202"/>
      <c r="AV5" s="230"/>
      <c r="AY5" s="202"/>
      <c r="AZ5" s="202"/>
    </row>
    <row r="6" s="188" customFormat="1" ht="13.8" hidden="1" spans="1:52">
      <c r="A6" s="200"/>
      <c r="B6" s="201"/>
      <c r="C6" s="201"/>
      <c r="D6" s="202"/>
      <c r="E6" s="202"/>
      <c r="F6" s="203"/>
      <c r="G6" s="203"/>
      <c r="H6" s="200"/>
      <c r="I6" s="223"/>
      <c r="J6" s="202"/>
      <c r="K6" s="223"/>
      <c r="L6" s="223"/>
      <c r="M6" s="223"/>
      <c r="N6" s="223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 t="s">
        <v>16</v>
      </c>
      <c r="AI6" s="200">
        <f t="shared" si="0"/>
        <v>0</v>
      </c>
      <c r="AJ6" s="200">
        <f>COUNTIF(AJ15:AJ25,"Iniciativa")</f>
        <v>0</v>
      </c>
      <c r="AK6" s="200">
        <f>COUNTIF(AK15:AK25,"Iniciativa")</f>
        <v>0</v>
      </c>
      <c r="AL6" s="200">
        <f>COUNTIF(AL15:AL25,"Iniciativa")</f>
        <v>0</v>
      </c>
      <c r="AM6" s="224"/>
      <c r="AN6" s="224"/>
      <c r="AO6" s="224"/>
      <c r="AP6" s="224"/>
      <c r="AQ6" s="224"/>
      <c r="AR6" s="224"/>
      <c r="AS6" s="224"/>
      <c r="AT6" s="224"/>
      <c r="AU6" s="202"/>
      <c r="AV6" s="230"/>
      <c r="AY6" s="202"/>
      <c r="AZ6" s="202"/>
    </row>
    <row r="7" s="188" customFormat="1" ht="13.8" hidden="1" spans="1:52">
      <c r="A7" s="200"/>
      <c r="B7" s="201"/>
      <c r="C7" s="201"/>
      <c r="D7" s="202"/>
      <c r="E7" s="202"/>
      <c r="F7" s="203"/>
      <c r="G7" s="203"/>
      <c r="H7" s="200"/>
      <c r="I7" s="223"/>
      <c r="J7" s="202"/>
      <c r="K7" s="223"/>
      <c r="L7" s="223"/>
      <c r="M7" s="223"/>
      <c r="N7" s="223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 t="s">
        <v>18</v>
      </c>
      <c r="AI7" s="200">
        <f t="shared" si="0"/>
        <v>0</v>
      </c>
      <c r="AJ7" s="200">
        <f>COUNTIF(AJ15:AJ25,"Orientación al logro")</f>
        <v>0</v>
      </c>
      <c r="AK7" s="200">
        <f>COUNTIF(AK15:AK25,"Orientación al logro")</f>
        <v>0</v>
      </c>
      <c r="AL7" s="200">
        <f>COUNTIF(AL15:AL25,"Orientación al logro")</f>
        <v>0</v>
      </c>
      <c r="AM7" s="224"/>
      <c r="AN7" s="224"/>
      <c r="AO7" s="224"/>
      <c r="AP7" s="224"/>
      <c r="AQ7" s="224"/>
      <c r="AR7" s="224"/>
      <c r="AS7" s="224"/>
      <c r="AT7" s="224"/>
      <c r="AU7" s="202"/>
      <c r="AV7" s="230"/>
      <c r="AY7" s="202"/>
      <c r="AZ7" s="202"/>
    </row>
    <row r="8" s="188" customFormat="1" ht="13.8" hidden="1" spans="1:52">
      <c r="A8" s="200"/>
      <c r="B8" s="201"/>
      <c r="C8" s="201"/>
      <c r="D8" s="202"/>
      <c r="E8" s="202"/>
      <c r="F8" s="203"/>
      <c r="G8" s="203"/>
      <c r="H8" s="200"/>
      <c r="I8" s="223"/>
      <c r="J8" s="202"/>
      <c r="K8" s="223"/>
      <c r="L8" s="223"/>
      <c r="M8" s="223"/>
      <c r="N8" s="223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02"/>
      <c r="AV8" s="230"/>
      <c r="AY8" s="202"/>
      <c r="AZ8" s="202"/>
    </row>
    <row r="9" s="188" customFormat="1" ht="13.8" hidden="1" spans="1:52">
      <c r="A9" s="200"/>
      <c r="B9" s="201"/>
      <c r="C9" s="201"/>
      <c r="D9" s="202"/>
      <c r="E9" s="202"/>
      <c r="F9" s="203"/>
      <c r="G9" s="203"/>
      <c r="H9" s="200"/>
      <c r="I9" s="223"/>
      <c r="J9" s="202"/>
      <c r="K9" s="223"/>
      <c r="L9" s="223"/>
      <c r="M9" s="223"/>
      <c r="N9" s="223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02"/>
      <c r="AV9" s="230"/>
      <c r="AY9" s="202"/>
      <c r="AZ9" s="202"/>
    </row>
    <row r="10" s="188" customFormat="1" ht="13.8" hidden="1" spans="1:52">
      <c r="A10" s="200"/>
      <c r="B10" s="201"/>
      <c r="C10" s="201"/>
      <c r="D10" s="202"/>
      <c r="E10" s="202"/>
      <c r="F10" s="203"/>
      <c r="G10" s="203"/>
      <c r="H10" s="200"/>
      <c r="I10" s="223"/>
      <c r="J10" s="202"/>
      <c r="K10" s="223"/>
      <c r="L10" s="223"/>
      <c r="M10" s="223"/>
      <c r="N10" s="223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02"/>
      <c r="AV10" s="230"/>
      <c r="AY10" s="202"/>
      <c r="AZ10" s="202"/>
    </row>
    <row r="11" s="188" customFormat="1" ht="13.8" hidden="1" spans="1:52">
      <c r="A11" s="200"/>
      <c r="B11" s="201"/>
      <c r="C11" s="201"/>
      <c r="D11" s="202"/>
      <c r="E11" s="202"/>
      <c r="F11" s="203"/>
      <c r="G11" s="203"/>
      <c r="H11" s="200"/>
      <c r="I11" s="223"/>
      <c r="J11" s="202"/>
      <c r="K11" s="223"/>
      <c r="L11" s="223"/>
      <c r="M11" s="223"/>
      <c r="N11" s="223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02"/>
      <c r="AV11" s="230"/>
      <c r="AY11" s="202"/>
      <c r="AZ11" s="202"/>
    </row>
    <row r="12" s="188" customFormat="1" ht="13.8" hidden="1" spans="1:52">
      <c r="A12" s="200"/>
      <c r="B12" s="201"/>
      <c r="C12" s="201"/>
      <c r="D12" s="202"/>
      <c r="E12" s="202"/>
      <c r="F12" s="203"/>
      <c r="G12" s="203"/>
      <c r="H12" s="200"/>
      <c r="I12" s="223"/>
      <c r="J12" s="202"/>
      <c r="K12" s="223"/>
      <c r="L12" s="223"/>
      <c r="M12" s="223"/>
      <c r="N12" s="223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02"/>
      <c r="AV12" s="230"/>
      <c r="AY12" s="202"/>
      <c r="AZ12" s="202"/>
    </row>
    <row r="13" s="189" customFormat="1" ht="30.5" customHeight="1" spans="1:53">
      <c r="A13" s="205" t="s">
        <v>24</v>
      </c>
      <c r="B13" s="205" t="s">
        <v>116</v>
      </c>
      <c r="C13" s="205" t="s">
        <v>26</v>
      </c>
      <c r="D13" s="205" t="s">
        <v>27</v>
      </c>
      <c r="E13" s="205"/>
      <c r="F13" s="205"/>
      <c r="G13" s="205"/>
      <c r="H13" s="205"/>
      <c r="I13" s="205"/>
      <c r="J13" s="205"/>
      <c r="K13" s="225" t="s">
        <v>117</v>
      </c>
      <c r="L13" s="226"/>
      <c r="M13" s="226"/>
      <c r="N13" s="227"/>
      <c r="O13" s="205" t="s">
        <v>118</v>
      </c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 t="s">
        <v>119</v>
      </c>
      <c r="AK13" s="205"/>
      <c r="AL13" s="205"/>
      <c r="AM13" s="225" t="s">
        <v>31</v>
      </c>
      <c r="AN13" s="226"/>
      <c r="AO13" s="226"/>
      <c r="AP13" s="231"/>
      <c r="AQ13" s="231"/>
      <c r="AR13" s="232"/>
      <c r="AS13" s="205"/>
      <c r="AT13" s="205" t="s">
        <v>32</v>
      </c>
      <c r="AU13" s="205"/>
      <c r="AV13" s="233"/>
      <c r="AW13" s="234" t="s">
        <v>33</v>
      </c>
      <c r="AX13" s="235" t="s">
        <v>34</v>
      </c>
      <c r="AY13" s="189" t="s">
        <v>34</v>
      </c>
      <c r="AZ13" s="189" t="s">
        <v>120</v>
      </c>
      <c r="BA13" s="235" t="s">
        <v>37</v>
      </c>
    </row>
    <row r="14" s="189" customFormat="1" ht="30.5" customHeight="1" spans="1:53">
      <c r="A14" s="205"/>
      <c r="B14" s="205"/>
      <c r="C14" s="205"/>
      <c r="D14" s="205" t="s">
        <v>38</v>
      </c>
      <c r="E14" s="205" t="s">
        <v>39</v>
      </c>
      <c r="F14" s="205" t="s">
        <v>40</v>
      </c>
      <c r="G14" s="205" t="s">
        <v>41</v>
      </c>
      <c r="H14" s="205" t="s">
        <v>42</v>
      </c>
      <c r="I14" s="205" t="s">
        <v>34</v>
      </c>
      <c r="J14" s="205" t="s">
        <v>121</v>
      </c>
      <c r="K14" s="205" t="s">
        <v>122</v>
      </c>
      <c r="L14" s="205" t="s">
        <v>45</v>
      </c>
      <c r="M14" s="205" t="s">
        <v>46</v>
      </c>
      <c r="N14" s="205" t="s">
        <v>47</v>
      </c>
      <c r="O14" s="205" t="s">
        <v>49</v>
      </c>
      <c r="P14" s="205" t="s">
        <v>123</v>
      </c>
      <c r="Q14" s="205" t="s">
        <v>124</v>
      </c>
      <c r="R14" s="205" t="s">
        <v>125</v>
      </c>
      <c r="S14" s="205" t="s">
        <v>122</v>
      </c>
      <c r="T14" s="205" t="s">
        <v>50</v>
      </c>
      <c r="U14" s="205" t="s">
        <v>126</v>
      </c>
      <c r="V14" s="205" t="s">
        <v>52</v>
      </c>
      <c r="W14" s="205" t="s">
        <v>53</v>
      </c>
      <c r="X14" s="205" t="s">
        <v>45</v>
      </c>
      <c r="Y14" s="205" t="s">
        <v>127</v>
      </c>
      <c r="Z14" s="205" t="s">
        <v>128</v>
      </c>
      <c r="AA14" s="205" t="s">
        <v>56</v>
      </c>
      <c r="AB14" s="205" t="s">
        <v>57</v>
      </c>
      <c r="AC14" s="205" t="s">
        <v>46</v>
      </c>
      <c r="AD14" s="205" t="s">
        <v>58</v>
      </c>
      <c r="AE14" s="205" t="s">
        <v>59</v>
      </c>
      <c r="AF14" s="205" t="s">
        <v>60</v>
      </c>
      <c r="AG14" s="205" t="s">
        <v>61</v>
      </c>
      <c r="AH14" s="205" t="s">
        <v>47</v>
      </c>
      <c r="AI14" s="205" t="s">
        <v>62</v>
      </c>
      <c r="AJ14" s="205" t="s">
        <v>63</v>
      </c>
      <c r="AK14" s="205" t="s">
        <v>64</v>
      </c>
      <c r="AL14" s="205" t="s">
        <v>65</v>
      </c>
      <c r="AM14" s="205" t="s">
        <v>66</v>
      </c>
      <c r="AN14" s="205" t="s">
        <v>67</v>
      </c>
      <c r="AO14" s="205" t="s">
        <v>68</v>
      </c>
      <c r="AP14" s="205" t="s">
        <v>69</v>
      </c>
      <c r="AQ14" s="205" t="s">
        <v>70</v>
      </c>
      <c r="AR14" s="205" t="s">
        <v>71</v>
      </c>
      <c r="AS14" s="205" t="s">
        <v>69</v>
      </c>
      <c r="AT14" s="205" t="s">
        <v>72</v>
      </c>
      <c r="AU14" s="205" t="s">
        <v>73</v>
      </c>
      <c r="AV14" s="233"/>
      <c r="AW14" s="236" t="s">
        <v>74</v>
      </c>
      <c r="AX14" s="237" t="s">
        <v>75</v>
      </c>
      <c r="AY14" s="238" t="s">
        <v>75</v>
      </c>
      <c r="AZ14" s="238" t="s">
        <v>113</v>
      </c>
      <c r="BA14" s="239" t="s">
        <v>77</v>
      </c>
    </row>
    <row r="15" ht="15" customHeight="1" spans="1:53">
      <c r="A15" s="206">
        <v>1</v>
      </c>
      <c r="B15" s="207" t="s">
        <v>129</v>
      </c>
      <c r="C15" s="208" t="s">
        <v>130</v>
      </c>
      <c r="D15" s="208" t="s">
        <v>74</v>
      </c>
      <c r="E15" s="209">
        <v>13378575</v>
      </c>
      <c r="F15" s="210" t="s">
        <v>131</v>
      </c>
      <c r="G15" s="211" t="s">
        <v>132</v>
      </c>
      <c r="H15" s="212">
        <v>154498000051</v>
      </c>
      <c r="I15" s="228" t="s">
        <v>88</v>
      </c>
      <c r="J15" s="219" t="s">
        <v>113</v>
      </c>
      <c r="K15" s="219">
        <v>38.34</v>
      </c>
      <c r="L15" s="219">
        <v>16.17</v>
      </c>
      <c r="M15" s="219">
        <v>37</v>
      </c>
      <c r="N15" s="219">
        <v>19</v>
      </c>
      <c r="O15" s="219">
        <v>9.67</v>
      </c>
      <c r="P15" s="219"/>
      <c r="Q15" s="194">
        <f t="shared" ref="Q15:Q25" si="1">SUM(O15:P15)</f>
        <v>9.67</v>
      </c>
      <c r="R15" s="195">
        <f t="shared" ref="R15:R25" si="2">IF(Q15&gt;0,AVERAGE(O15:P15))</f>
        <v>9.67</v>
      </c>
      <c r="S15" s="195">
        <f>(R15*K15)/100</f>
        <v>3.707478</v>
      </c>
      <c r="T15" s="219"/>
      <c r="U15" s="219"/>
      <c r="V15" s="194">
        <f t="shared" ref="V15:V25" si="3">SUM(T15:U15)</f>
        <v>0</v>
      </c>
      <c r="W15" s="195" t="b">
        <f t="shared" ref="W15:W25" si="4">IF(V15&gt;0,AVERAGE(T15:U15))</f>
        <v>0</v>
      </c>
      <c r="X15" s="195">
        <f>(W15*L15)/100</f>
        <v>0</v>
      </c>
      <c r="Y15" s="219"/>
      <c r="Z15" s="219"/>
      <c r="AA15" s="194">
        <f t="shared" ref="AA15:AA25" si="5">SUM(Y15:Z15)</f>
        <v>0</v>
      </c>
      <c r="AB15" s="195" t="b">
        <f t="shared" ref="AB15:AB25" si="6">IF(AA15&gt;0,AVERAGE(Y15:Z15))</f>
        <v>0</v>
      </c>
      <c r="AC15" s="195">
        <f t="shared" ref="AC15:AC25" si="7">(AB15*M15)/100</f>
        <v>0</v>
      </c>
      <c r="AD15" s="219"/>
      <c r="AE15" s="219"/>
      <c r="AF15" s="194">
        <f t="shared" ref="AF15:AF25" si="8">SUM(AD15:AE15)</f>
        <v>0</v>
      </c>
      <c r="AG15" s="195" t="b">
        <f t="shared" ref="AG15:AG25" si="9">IF(AF15&gt;0,AVERAGE(AD15:AE15))</f>
        <v>0</v>
      </c>
      <c r="AH15" s="195">
        <f t="shared" ref="AH15:AH25" si="10">(AG15*N15)/100</f>
        <v>0</v>
      </c>
      <c r="AI15" s="195">
        <f>S15+AC15+AH15+X15</f>
        <v>3.707478</v>
      </c>
      <c r="AJ15" s="219"/>
      <c r="AK15" s="219"/>
      <c r="AL15" s="219"/>
      <c r="AM15" s="219"/>
      <c r="AN15" s="219"/>
      <c r="AO15" s="219"/>
      <c r="AP15" s="194">
        <f t="shared" ref="AP15:AP25" si="11">SUM(AM15:AO15)</f>
        <v>0</v>
      </c>
      <c r="AQ15" s="195" t="b">
        <f t="shared" ref="AQ15:AQ25" si="12">IF(AP15&gt;0,AVERAGE(AM15:AO15))</f>
        <v>0</v>
      </c>
      <c r="AR15" s="195">
        <f t="shared" ref="AR15:AR25" si="13">AQ15*0.3</f>
        <v>0</v>
      </c>
      <c r="AS15" s="195">
        <f>Q15+V15+AA15+AF15+AP15</f>
        <v>9.67</v>
      </c>
      <c r="AT15" s="195">
        <f t="shared" ref="AT15:AT25" si="14">IF(AS15&gt;0,(AI15+AR15))</f>
        <v>3.707478</v>
      </c>
      <c r="AU15" s="197" t="str">
        <f t="shared" ref="AU15:AU25" si="15">IF(AT15=FALSE,FALSE,IF(AT15&lt;60,"NO SATISFACTORIO",IF(AT15&gt;=90,"SOBRESALIENTE","SATISFACTORIO")))</f>
        <v>NO SATISFACTORIO</v>
      </c>
      <c r="AW15" s="193" t="s">
        <v>87</v>
      </c>
      <c r="AX15" s="193" t="s">
        <v>88</v>
      </c>
      <c r="AY15" s="240" t="s">
        <v>88</v>
      </c>
      <c r="AZ15" s="240" t="s">
        <v>133</v>
      </c>
      <c r="BA15" s="192" t="s">
        <v>89</v>
      </c>
    </row>
    <row r="16" ht="15" customHeight="1" spans="1:53">
      <c r="A16" s="206">
        <v>2</v>
      </c>
      <c r="B16" s="207" t="s">
        <v>129</v>
      </c>
      <c r="C16" s="208"/>
      <c r="D16" s="208"/>
      <c r="E16" s="209"/>
      <c r="F16" s="210"/>
      <c r="G16" s="213"/>
      <c r="H16" s="212"/>
      <c r="I16" s="219"/>
      <c r="J16" s="219"/>
      <c r="K16" s="219"/>
      <c r="L16" s="219"/>
      <c r="M16" s="219"/>
      <c r="N16" s="219"/>
      <c r="O16" s="219"/>
      <c r="P16" s="219"/>
      <c r="Q16" s="194">
        <f t="shared" si="1"/>
        <v>0</v>
      </c>
      <c r="R16" s="195" t="b">
        <f t="shared" si="2"/>
        <v>0</v>
      </c>
      <c r="S16" s="195">
        <f>(R16*K16)/100</f>
        <v>0</v>
      </c>
      <c r="T16" s="219"/>
      <c r="U16" s="219"/>
      <c r="V16" s="194">
        <f t="shared" si="3"/>
        <v>0</v>
      </c>
      <c r="W16" s="195" t="b">
        <f t="shared" si="4"/>
        <v>0</v>
      </c>
      <c r="X16" s="195">
        <f>(W16*L16)/100</f>
        <v>0</v>
      </c>
      <c r="Y16" s="219"/>
      <c r="Z16" s="219"/>
      <c r="AA16" s="194">
        <f t="shared" si="5"/>
        <v>0</v>
      </c>
      <c r="AB16" s="195" t="b">
        <f t="shared" si="6"/>
        <v>0</v>
      </c>
      <c r="AC16" s="195">
        <f t="shared" si="7"/>
        <v>0</v>
      </c>
      <c r="AD16" s="219"/>
      <c r="AE16" s="219"/>
      <c r="AF16" s="194">
        <f t="shared" si="8"/>
        <v>0</v>
      </c>
      <c r="AG16" s="195" t="b">
        <f t="shared" si="9"/>
        <v>0</v>
      </c>
      <c r="AH16" s="195">
        <f t="shared" si="10"/>
        <v>0</v>
      </c>
      <c r="AI16" s="195">
        <f>S16+AC16+AH16+X16</f>
        <v>0</v>
      </c>
      <c r="AJ16" s="208"/>
      <c r="AK16" s="219"/>
      <c r="AL16" s="208"/>
      <c r="AM16" s="219"/>
      <c r="AN16" s="219"/>
      <c r="AO16" s="219"/>
      <c r="AP16" s="194">
        <f t="shared" si="11"/>
        <v>0</v>
      </c>
      <c r="AQ16" s="195" t="b">
        <f t="shared" si="12"/>
        <v>0</v>
      </c>
      <c r="AR16" s="195">
        <f t="shared" si="13"/>
        <v>0</v>
      </c>
      <c r="AS16" s="195">
        <f t="shared" ref="AS16:AS25" si="16">Q16+V16+AA16+AF16+AP16</f>
        <v>0</v>
      </c>
      <c r="AT16" s="195" t="b">
        <f t="shared" si="14"/>
        <v>0</v>
      </c>
      <c r="AU16" s="197" t="b">
        <f t="shared" si="15"/>
        <v>0</v>
      </c>
      <c r="AW16" s="193"/>
      <c r="AX16" s="193"/>
      <c r="AY16" s="240"/>
      <c r="AZ16" s="240" t="s">
        <v>115</v>
      </c>
      <c r="BA16" s="192" t="s">
        <v>91</v>
      </c>
    </row>
    <row r="17" ht="15" customHeight="1" spans="1:53">
      <c r="A17" s="206">
        <v>3</v>
      </c>
      <c r="B17" s="207" t="s">
        <v>129</v>
      </c>
      <c r="C17" s="214"/>
      <c r="D17" s="208"/>
      <c r="E17" s="215"/>
      <c r="F17" s="216"/>
      <c r="G17" s="217"/>
      <c r="H17" s="218"/>
      <c r="I17" s="214"/>
      <c r="J17" s="214"/>
      <c r="K17" s="215"/>
      <c r="L17" s="215"/>
      <c r="M17" s="215"/>
      <c r="N17" s="215"/>
      <c r="O17" s="215"/>
      <c r="P17" s="215"/>
      <c r="Q17" s="194">
        <f t="shared" si="1"/>
        <v>0</v>
      </c>
      <c r="R17" s="195" t="b">
        <f t="shared" si="2"/>
        <v>0</v>
      </c>
      <c r="S17" s="195">
        <f t="shared" ref="S17:S25" si="17">(R17*K17)/100</f>
        <v>0</v>
      </c>
      <c r="T17" s="215"/>
      <c r="U17" s="215"/>
      <c r="V17" s="194">
        <f t="shared" si="3"/>
        <v>0</v>
      </c>
      <c r="W17" s="195" t="b">
        <f t="shared" si="4"/>
        <v>0</v>
      </c>
      <c r="X17" s="195">
        <f t="shared" ref="X17:X25" si="18">(W17*L17)/100</f>
        <v>0</v>
      </c>
      <c r="Y17" s="215"/>
      <c r="Z17" s="215"/>
      <c r="AA17" s="194">
        <f t="shared" si="5"/>
        <v>0</v>
      </c>
      <c r="AB17" s="195" t="b">
        <f t="shared" si="6"/>
        <v>0</v>
      </c>
      <c r="AC17" s="195">
        <f t="shared" si="7"/>
        <v>0</v>
      </c>
      <c r="AD17" s="215"/>
      <c r="AE17" s="215"/>
      <c r="AF17" s="194">
        <f t="shared" si="8"/>
        <v>0</v>
      </c>
      <c r="AG17" s="195" t="b">
        <f t="shared" si="9"/>
        <v>0</v>
      </c>
      <c r="AH17" s="195">
        <f t="shared" si="10"/>
        <v>0</v>
      </c>
      <c r="AI17" s="195">
        <f t="shared" ref="AI17:AI25" si="19">S17+AC17+AH17+X17</f>
        <v>0</v>
      </c>
      <c r="AJ17" s="215"/>
      <c r="AK17" s="215"/>
      <c r="AL17" s="215"/>
      <c r="AM17" s="215"/>
      <c r="AN17" s="215"/>
      <c r="AO17" s="215"/>
      <c r="AP17" s="194">
        <f t="shared" si="11"/>
        <v>0</v>
      </c>
      <c r="AQ17" s="195" t="b">
        <f t="shared" si="12"/>
        <v>0</v>
      </c>
      <c r="AR17" s="195">
        <f t="shared" si="13"/>
        <v>0</v>
      </c>
      <c r="AS17" s="195">
        <f t="shared" si="16"/>
        <v>0</v>
      </c>
      <c r="AT17" s="195" t="b">
        <f t="shared" si="14"/>
        <v>0</v>
      </c>
      <c r="AU17" s="197" t="b">
        <f t="shared" si="15"/>
        <v>0</v>
      </c>
      <c r="AW17" s="193"/>
      <c r="AX17" s="193"/>
      <c r="BA17" s="192" t="s">
        <v>85</v>
      </c>
    </row>
    <row r="18" ht="15" customHeight="1" spans="1:53">
      <c r="A18" s="206">
        <v>4</v>
      </c>
      <c r="B18" s="207" t="s">
        <v>129</v>
      </c>
      <c r="C18" s="208"/>
      <c r="D18" s="208"/>
      <c r="E18" s="219"/>
      <c r="F18" s="216"/>
      <c r="G18" s="213"/>
      <c r="H18" s="212"/>
      <c r="I18" s="208"/>
      <c r="J18" s="219"/>
      <c r="K18" s="219"/>
      <c r="L18" s="219"/>
      <c r="M18" s="219"/>
      <c r="N18" s="219"/>
      <c r="O18" s="219"/>
      <c r="P18" s="219"/>
      <c r="Q18" s="194">
        <f t="shared" si="1"/>
        <v>0</v>
      </c>
      <c r="R18" s="195" t="b">
        <f t="shared" si="2"/>
        <v>0</v>
      </c>
      <c r="S18" s="195">
        <f t="shared" si="17"/>
        <v>0</v>
      </c>
      <c r="T18" s="219"/>
      <c r="U18" s="219"/>
      <c r="V18" s="194">
        <f t="shared" si="3"/>
        <v>0</v>
      </c>
      <c r="W18" s="195" t="b">
        <f t="shared" si="4"/>
        <v>0</v>
      </c>
      <c r="X18" s="195">
        <f t="shared" si="18"/>
        <v>0</v>
      </c>
      <c r="Y18" s="219"/>
      <c r="Z18" s="219"/>
      <c r="AA18" s="194">
        <f t="shared" si="5"/>
        <v>0</v>
      </c>
      <c r="AB18" s="195" t="b">
        <f t="shared" si="6"/>
        <v>0</v>
      </c>
      <c r="AC18" s="195">
        <f t="shared" si="7"/>
        <v>0</v>
      </c>
      <c r="AD18" s="219"/>
      <c r="AE18" s="219"/>
      <c r="AF18" s="194">
        <f t="shared" si="8"/>
        <v>0</v>
      </c>
      <c r="AG18" s="195" t="b">
        <f t="shared" si="9"/>
        <v>0</v>
      </c>
      <c r="AH18" s="195">
        <f t="shared" si="10"/>
        <v>0</v>
      </c>
      <c r="AI18" s="195">
        <f t="shared" si="19"/>
        <v>0</v>
      </c>
      <c r="AJ18" s="219"/>
      <c r="AK18" s="219"/>
      <c r="AL18" s="219"/>
      <c r="AM18" s="219"/>
      <c r="AN18" s="219"/>
      <c r="AO18" s="219"/>
      <c r="AP18" s="194">
        <f t="shared" si="11"/>
        <v>0</v>
      </c>
      <c r="AQ18" s="195" t="b">
        <f t="shared" si="12"/>
        <v>0</v>
      </c>
      <c r="AR18" s="195">
        <f t="shared" si="13"/>
        <v>0</v>
      </c>
      <c r="AS18" s="195">
        <f t="shared" si="16"/>
        <v>0</v>
      </c>
      <c r="AT18" s="195" t="b">
        <f t="shared" si="14"/>
        <v>0</v>
      </c>
      <c r="AU18" s="197" t="b">
        <f t="shared" si="15"/>
        <v>0</v>
      </c>
      <c r="AW18" s="193"/>
      <c r="AX18" s="193"/>
      <c r="BA18" s="192" t="s">
        <v>92</v>
      </c>
    </row>
    <row r="19" ht="15" customHeight="1" spans="1:53">
      <c r="A19" s="206">
        <v>5</v>
      </c>
      <c r="B19" s="207"/>
      <c r="C19" s="208"/>
      <c r="D19" s="208"/>
      <c r="E19" s="219"/>
      <c r="F19" s="216"/>
      <c r="G19" s="213"/>
      <c r="H19" s="212"/>
      <c r="I19" s="208"/>
      <c r="J19" s="208"/>
      <c r="K19" s="219"/>
      <c r="L19" s="219"/>
      <c r="M19" s="219"/>
      <c r="N19" s="219"/>
      <c r="O19" s="219"/>
      <c r="P19" s="219"/>
      <c r="Q19" s="194">
        <f t="shared" si="1"/>
        <v>0</v>
      </c>
      <c r="R19" s="195" t="b">
        <f t="shared" si="2"/>
        <v>0</v>
      </c>
      <c r="S19" s="195">
        <f t="shared" si="17"/>
        <v>0</v>
      </c>
      <c r="T19" s="219"/>
      <c r="U19" s="219"/>
      <c r="V19" s="194">
        <f t="shared" si="3"/>
        <v>0</v>
      </c>
      <c r="W19" s="195" t="b">
        <f t="shared" si="4"/>
        <v>0</v>
      </c>
      <c r="X19" s="195">
        <f t="shared" si="18"/>
        <v>0</v>
      </c>
      <c r="Y19" s="219"/>
      <c r="Z19" s="219"/>
      <c r="AA19" s="194">
        <f t="shared" si="5"/>
        <v>0</v>
      </c>
      <c r="AB19" s="195" t="b">
        <f t="shared" si="6"/>
        <v>0</v>
      </c>
      <c r="AC19" s="195">
        <f t="shared" si="7"/>
        <v>0</v>
      </c>
      <c r="AD19" s="219"/>
      <c r="AE19" s="219"/>
      <c r="AF19" s="194">
        <f t="shared" si="8"/>
        <v>0</v>
      </c>
      <c r="AG19" s="195" t="b">
        <f t="shared" si="9"/>
        <v>0</v>
      </c>
      <c r="AH19" s="195">
        <f t="shared" si="10"/>
        <v>0</v>
      </c>
      <c r="AI19" s="195">
        <f t="shared" si="19"/>
        <v>0</v>
      </c>
      <c r="AJ19" s="219"/>
      <c r="AK19" s="219"/>
      <c r="AL19" s="219"/>
      <c r="AM19" s="219"/>
      <c r="AN19" s="219"/>
      <c r="AO19" s="219"/>
      <c r="AP19" s="194">
        <f t="shared" si="11"/>
        <v>0</v>
      </c>
      <c r="AQ19" s="195" t="b">
        <f t="shared" si="12"/>
        <v>0</v>
      </c>
      <c r="AR19" s="195">
        <f t="shared" si="13"/>
        <v>0</v>
      </c>
      <c r="AS19" s="195">
        <f t="shared" si="16"/>
        <v>0</v>
      </c>
      <c r="AT19" s="195" t="b">
        <f t="shared" si="14"/>
        <v>0</v>
      </c>
      <c r="AU19" s="197" t="b">
        <f t="shared" si="15"/>
        <v>0</v>
      </c>
      <c r="AW19" s="193"/>
      <c r="AX19" s="193"/>
      <c r="BA19" s="192" t="s">
        <v>101</v>
      </c>
    </row>
    <row r="20" ht="15" customHeight="1" spans="1:53">
      <c r="A20" s="206">
        <v>6</v>
      </c>
      <c r="B20" s="207"/>
      <c r="C20" s="208"/>
      <c r="D20" s="208"/>
      <c r="E20" s="219"/>
      <c r="F20" s="213"/>
      <c r="G20" s="213"/>
      <c r="H20" s="212"/>
      <c r="I20" s="208"/>
      <c r="J20" s="208"/>
      <c r="K20" s="219"/>
      <c r="L20" s="219"/>
      <c r="M20" s="219"/>
      <c r="N20" s="219"/>
      <c r="O20" s="219"/>
      <c r="P20" s="219"/>
      <c r="Q20" s="194">
        <f t="shared" si="1"/>
        <v>0</v>
      </c>
      <c r="R20" s="195" t="b">
        <f t="shared" si="2"/>
        <v>0</v>
      </c>
      <c r="S20" s="195">
        <f t="shared" si="17"/>
        <v>0</v>
      </c>
      <c r="T20" s="219"/>
      <c r="U20" s="219"/>
      <c r="V20" s="194">
        <f t="shared" si="3"/>
        <v>0</v>
      </c>
      <c r="W20" s="195" t="b">
        <f t="shared" si="4"/>
        <v>0</v>
      </c>
      <c r="X20" s="195">
        <f t="shared" si="18"/>
        <v>0</v>
      </c>
      <c r="Y20" s="219"/>
      <c r="Z20" s="219"/>
      <c r="AA20" s="194">
        <f t="shared" si="5"/>
        <v>0</v>
      </c>
      <c r="AB20" s="195" t="b">
        <f t="shared" si="6"/>
        <v>0</v>
      </c>
      <c r="AC20" s="195">
        <f t="shared" si="7"/>
        <v>0</v>
      </c>
      <c r="AD20" s="219"/>
      <c r="AE20" s="219"/>
      <c r="AF20" s="194">
        <f t="shared" si="8"/>
        <v>0</v>
      </c>
      <c r="AG20" s="195" t="b">
        <f t="shared" si="9"/>
        <v>0</v>
      </c>
      <c r="AH20" s="195">
        <f t="shared" si="10"/>
        <v>0</v>
      </c>
      <c r="AI20" s="195">
        <f t="shared" si="19"/>
        <v>0</v>
      </c>
      <c r="AJ20" s="219"/>
      <c r="AK20" s="219"/>
      <c r="AL20" s="219"/>
      <c r="AM20" s="219"/>
      <c r="AN20" s="219"/>
      <c r="AO20" s="219"/>
      <c r="AP20" s="194">
        <f t="shared" si="11"/>
        <v>0</v>
      </c>
      <c r="AQ20" s="195" t="b">
        <f t="shared" si="12"/>
        <v>0</v>
      </c>
      <c r="AR20" s="195">
        <f t="shared" si="13"/>
        <v>0</v>
      </c>
      <c r="AS20" s="195">
        <f t="shared" si="16"/>
        <v>0</v>
      </c>
      <c r="AT20" s="195" t="b">
        <f t="shared" si="14"/>
        <v>0</v>
      </c>
      <c r="AU20" s="197" t="b">
        <f t="shared" si="15"/>
        <v>0</v>
      </c>
      <c r="AW20" s="193"/>
      <c r="AX20" s="193"/>
      <c r="BA20" s="192" t="s">
        <v>104</v>
      </c>
    </row>
    <row r="21" ht="15" customHeight="1" spans="1:50">
      <c r="A21" s="206">
        <v>7</v>
      </c>
      <c r="B21" s="207"/>
      <c r="C21" s="208"/>
      <c r="D21" s="208"/>
      <c r="E21" s="219"/>
      <c r="F21" s="216"/>
      <c r="G21" s="213"/>
      <c r="H21" s="212"/>
      <c r="I21" s="208"/>
      <c r="J21" s="208"/>
      <c r="K21" s="219"/>
      <c r="L21" s="219"/>
      <c r="M21" s="219"/>
      <c r="N21" s="219"/>
      <c r="O21" s="219"/>
      <c r="P21" s="219"/>
      <c r="Q21" s="194">
        <f t="shared" si="1"/>
        <v>0</v>
      </c>
      <c r="R21" s="195" t="b">
        <f t="shared" si="2"/>
        <v>0</v>
      </c>
      <c r="S21" s="195">
        <f t="shared" si="17"/>
        <v>0</v>
      </c>
      <c r="T21" s="219"/>
      <c r="U21" s="219"/>
      <c r="V21" s="194">
        <f t="shared" si="3"/>
        <v>0</v>
      </c>
      <c r="W21" s="195" t="b">
        <f t="shared" si="4"/>
        <v>0</v>
      </c>
      <c r="X21" s="195">
        <f t="shared" si="18"/>
        <v>0</v>
      </c>
      <c r="Y21" s="219"/>
      <c r="Z21" s="219"/>
      <c r="AA21" s="194">
        <f t="shared" si="5"/>
        <v>0</v>
      </c>
      <c r="AB21" s="195" t="b">
        <f t="shared" si="6"/>
        <v>0</v>
      </c>
      <c r="AC21" s="195">
        <f t="shared" si="7"/>
        <v>0</v>
      </c>
      <c r="AD21" s="219"/>
      <c r="AE21" s="219"/>
      <c r="AF21" s="194">
        <f t="shared" si="8"/>
        <v>0</v>
      </c>
      <c r="AG21" s="195" t="b">
        <f t="shared" si="9"/>
        <v>0</v>
      </c>
      <c r="AH21" s="195">
        <f t="shared" si="10"/>
        <v>0</v>
      </c>
      <c r="AI21" s="195">
        <f t="shared" si="19"/>
        <v>0</v>
      </c>
      <c r="AJ21" s="219"/>
      <c r="AK21" s="219"/>
      <c r="AL21" s="219"/>
      <c r="AM21" s="219"/>
      <c r="AN21" s="219"/>
      <c r="AO21" s="219"/>
      <c r="AP21" s="194">
        <f t="shared" si="11"/>
        <v>0</v>
      </c>
      <c r="AQ21" s="195" t="b">
        <f t="shared" si="12"/>
        <v>0</v>
      </c>
      <c r="AR21" s="195">
        <f t="shared" si="13"/>
        <v>0</v>
      </c>
      <c r="AS21" s="195">
        <f t="shared" si="16"/>
        <v>0</v>
      </c>
      <c r="AT21" s="195" t="b">
        <f t="shared" si="14"/>
        <v>0</v>
      </c>
      <c r="AU21" s="197" t="b">
        <f t="shared" si="15"/>
        <v>0</v>
      </c>
      <c r="AW21" s="193"/>
      <c r="AX21" s="193"/>
    </row>
    <row r="22" ht="15" customHeight="1" spans="1:50">
      <c r="A22" s="206">
        <v>8</v>
      </c>
      <c r="B22" s="207"/>
      <c r="C22" s="208"/>
      <c r="D22" s="208"/>
      <c r="E22" s="219"/>
      <c r="F22" s="220"/>
      <c r="G22" s="213"/>
      <c r="H22" s="212"/>
      <c r="I22" s="208"/>
      <c r="J22" s="208"/>
      <c r="K22" s="219"/>
      <c r="L22" s="219"/>
      <c r="M22" s="219"/>
      <c r="N22" s="219"/>
      <c r="O22" s="219"/>
      <c r="P22" s="219"/>
      <c r="Q22" s="194">
        <f t="shared" si="1"/>
        <v>0</v>
      </c>
      <c r="R22" s="195" t="b">
        <f t="shared" si="2"/>
        <v>0</v>
      </c>
      <c r="S22" s="195">
        <f t="shared" si="17"/>
        <v>0</v>
      </c>
      <c r="T22" s="219"/>
      <c r="U22" s="219"/>
      <c r="V22" s="194">
        <f t="shared" si="3"/>
        <v>0</v>
      </c>
      <c r="W22" s="195" t="b">
        <f t="shared" si="4"/>
        <v>0</v>
      </c>
      <c r="X22" s="195">
        <f t="shared" si="18"/>
        <v>0</v>
      </c>
      <c r="Y22" s="219"/>
      <c r="Z22" s="219"/>
      <c r="AA22" s="194">
        <f t="shared" si="5"/>
        <v>0</v>
      </c>
      <c r="AB22" s="195" t="b">
        <f t="shared" si="6"/>
        <v>0</v>
      </c>
      <c r="AC22" s="195">
        <f t="shared" si="7"/>
        <v>0</v>
      </c>
      <c r="AD22" s="219"/>
      <c r="AE22" s="219"/>
      <c r="AF22" s="194">
        <f t="shared" si="8"/>
        <v>0</v>
      </c>
      <c r="AG22" s="195" t="b">
        <f t="shared" si="9"/>
        <v>0</v>
      </c>
      <c r="AH22" s="195">
        <f t="shared" si="10"/>
        <v>0</v>
      </c>
      <c r="AI22" s="195">
        <f t="shared" si="19"/>
        <v>0</v>
      </c>
      <c r="AJ22" s="208"/>
      <c r="AK22" s="208"/>
      <c r="AL22" s="208"/>
      <c r="AM22" s="219"/>
      <c r="AN22" s="219"/>
      <c r="AO22" s="219"/>
      <c r="AP22" s="194">
        <f t="shared" si="11"/>
        <v>0</v>
      </c>
      <c r="AQ22" s="195" t="b">
        <f t="shared" si="12"/>
        <v>0</v>
      </c>
      <c r="AR22" s="195">
        <f t="shared" si="13"/>
        <v>0</v>
      </c>
      <c r="AS22" s="195">
        <f t="shared" si="16"/>
        <v>0</v>
      </c>
      <c r="AT22" s="195" t="b">
        <f t="shared" si="14"/>
        <v>0</v>
      </c>
      <c r="AU22" s="197" t="b">
        <f t="shared" si="15"/>
        <v>0</v>
      </c>
      <c r="AW22" s="193"/>
      <c r="AX22" s="193"/>
    </row>
    <row r="23" ht="15" customHeight="1" spans="1:50">
      <c r="A23" s="206">
        <v>9</v>
      </c>
      <c r="B23" s="207"/>
      <c r="C23" s="219"/>
      <c r="D23" s="208"/>
      <c r="E23" s="219"/>
      <c r="F23" s="220"/>
      <c r="G23" s="220"/>
      <c r="H23" s="212"/>
      <c r="I23" s="219"/>
      <c r="J23" s="219"/>
      <c r="K23" s="219"/>
      <c r="L23" s="219"/>
      <c r="M23" s="219"/>
      <c r="N23" s="219"/>
      <c r="O23" s="219"/>
      <c r="P23" s="219"/>
      <c r="Q23" s="194">
        <f t="shared" si="1"/>
        <v>0</v>
      </c>
      <c r="R23" s="195" t="b">
        <f t="shared" si="2"/>
        <v>0</v>
      </c>
      <c r="S23" s="195">
        <f t="shared" si="17"/>
        <v>0</v>
      </c>
      <c r="T23" s="219"/>
      <c r="U23" s="219"/>
      <c r="V23" s="194">
        <f t="shared" si="3"/>
        <v>0</v>
      </c>
      <c r="W23" s="195" t="b">
        <f t="shared" si="4"/>
        <v>0</v>
      </c>
      <c r="X23" s="195">
        <f t="shared" si="18"/>
        <v>0</v>
      </c>
      <c r="Y23" s="219"/>
      <c r="Z23" s="219"/>
      <c r="AA23" s="194">
        <f t="shared" si="5"/>
        <v>0</v>
      </c>
      <c r="AB23" s="195" t="b">
        <f t="shared" si="6"/>
        <v>0</v>
      </c>
      <c r="AC23" s="195">
        <f t="shared" si="7"/>
        <v>0</v>
      </c>
      <c r="AD23" s="219"/>
      <c r="AE23" s="219"/>
      <c r="AF23" s="194">
        <f t="shared" si="8"/>
        <v>0</v>
      </c>
      <c r="AG23" s="195" t="b">
        <f t="shared" si="9"/>
        <v>0</v>
      </c>
      <c r="AH23" s="195">
        <f t="shared" si="10"/>
        <v>0</v>
      </c>
      <c r="AI23" s="195">
        <f t="shared" si="19"/>
        <v>0</v>
      </c>
      <c r="AJ23" s="219"/>
      <c r="AK23" s="219"/>
      <c r="AL23" s="219"/>
      <c r="AM23" s="219"/>
      <c r="AN23" s="219"/>
      <c r="AO23" s="219"/>
      <c r="AP23" s="194">
        <f t="shared" si="11"/>
        <v>0</v>
      </c>
      <c r="AQ23" s="195" t="b">
        <f t="shared" si="12"/>
        <v>0</v>
      </c>
      <c r="AR23" s="195">
        <f t="shared" si="13"/>
        <v>0</v>
      </c>
      <c r="AS23" s="195">
        <f t="shared" si="16"/>
        <v>0</v>
      </c>
      <c r="AT23" s="195" t="b">
        <f t="shared" si="14"/>
        <v>0</v>
      </c>
      <c r="AU23" s="197" t="b">
        <f t="shared" si="15"/>
        <v>0</v>
      </c>
      <c r="AW23" s="193"/>
      <c r="AX23" s="193"/>
    </row>
    <row r="24" ht="15" customHeight="1" spans="1:50">
      <c r="A24" s="206">
        <v>10</v>
      </c>
      <c r="B24" s="207"/>
      <c r="C24" s="219"/>
      <c r="D24" s="208"/>
      <c r="E24" s="219"/>
      <c r="F24" s="216"/>
      <c r="G24" s="213"/>
      <c r="H24" s="212"/>
      <c r="I24" s="219"/>
      <c r="J24" s="219"/>
      <c r="K24" s="219"/>
      <c r="L24" s="219"/>
      <c r="M24" s="219"/>
      <c r="N24" s="219"/>
      <c r="O24" s="219"/>
      <c r="P24" s="219"/>
      <c r="Q24" s="194">
        <f t="shared" si="1"/>
        <v>0</v>
      </c>
      <c r="R24" s="195" t="b">
        <f t="shared" si="2"/>
        <v>0</v>
      </c>
      <c r="S24" s="195">
        <f t="shared" si="17"/>
        <v>0</v>
      </c>
      <c r="T24" s="219"/>
      <c r="U24" s="219"/>
      <c r="V24" s="194">
        <f t="shared" si="3"/>
        <v>0</v>
      </c>
      <c r="W24" s="195" t="b">
        <f t="shared" si="4"/>
        <v>0</v>
      </c>
      <c r="X24" s="195">
        <f t="shared" si="18"/>
        <v>0</v>
      </c>
      <c r="Y24" s="219"/>
      <c r="Z24" s="219"/>
      <c r="AA24" s="194">
        <f t="shared" si="5"/>
        <v>0</v>
      </c>
      <c r="AB24" s="195" t="b">
        <f t="shared" si="6"/>
        <v>0</v>
      </c>
      <c r="AC24" s="195">
        <f t="shared" si="7"/>
        <v>0</v>
      </c>
      <c r="AD24" s="219"/>
      <c r="AE24" s="219"/>
      <c r="AF24" s="194">
        <f t="shared" si="8"/>
        <v>0</v>
      </c>
      <c r="AG24" s="195" t="b">
        <f t="shared" si="9"/>
        <v>0</v>
      </c>
      <c r="AH24" s="195">
        <f t="shared" si="10"/>
        <v>0</v>
      </c>
      <c r="AI24" s="195">
        <f t="shared" si="19"/>
        <v>0</v>
      </c>
      <c r="AJ24" s="219"/>
      <c r="AK24" s="219"/>
      <c r="AL24" s="219"/>
      <c r="AM24" s="219"/>
      <c r="AN24" s="219"/>
      <c r="AO24" s="219"/>
      <c r="AP24" s="194">
        <f t="shared" si="11"/>
        <v>0</v>
      </c>
      <c r="AQ24" s="195" t="b">
        <f t="shared" si="12"/>
        <v>0</v>
      </c>
      <c r="AR24" s="195">
        <f t="shared" si="13"/>
        <v>0</v>
      </c>
      <c r="AS24" s="195">
        <f t="shared" si="16"/>
        <v>0</v>
      </c>
      <c r="AT24" s="195" t="b">
        <f t="shared" si="14"/>
        <v>0</v>
      </c>
      <c r="AU24" s="197" t="b">
        <f t="shared" si="15"/>
        <v>0</v>
      </c>
      <c r="AW24" s="193"/>
      <c r="AX24" s="193"/>
    </row>
    <row r="25" ht="15" customHeight="1" spans="1:50">
      <c r="A25" s="206">
        <v>11</v>
      </c>
      <c r="B25" s="207"/>
      <c r="C25" s="215"/>
      <c r="D25" s="208"/>
      <c r="E25" s="219"/>
      <c r="F25" s="221"/>
      <c r="G25" s="220"/>
      <c r="H25" s="212"/>
      <c r="I25" s="219"/>
      <c r="J25" s="219"/>
      <c r="K25" s="219"/>
      <c r="L25" s="219"/>
      <c r="M25" s="219"/>
      <c r="N25" s="219"/>
      <c r="O25" s="215"/>
      <c r="P25" s="219"/>
      <c r="Q25" s="194">
        <f t="shared" si="1"/>
        <v>0</v>
      </c>
      <c r="R25" s="195" t="b">
        <f t="shared" si="2"/>
        <v>0</v>
      </c>
      <c r="S25" s="195">
        <f t="shared" si="17"/>
        <v>0</v>
      </c>
      <c r="T25" s="219"/>
      <c r="U25" s="219"/>
      <c r="V25" s="194">
        <f t="shared" si="3"/>
        <v>0</v>
      </c>
      <c r="W25" s="195" t="b">
        <f t="shared" si="4"/>
        <v>0</v>
      </c>
      <c r="X25" s="195">
        <f t="shared" si="18"/>
        <v>0</v>
      </c>
      <c r="Y25" s="215"/>
      <c r="Z25" s="219"/>
      <c r="AA25" s="194">
        <f t="shared" si="5"/>
        <v>0</v>
      </c>
      <c r="AB25" s="195" t="b">
        <f t="shared" si="6"/>
        <v>0</v>
      </c>
      <c r="AC25" s="195">
        <f t="shared" si="7"/>
        <v>0</v>
      </c>
      <c r="AD25" s="219"/>
      <c r="AE25" s="219"/>
      <c r="AF25" s="194">
        <f t="shared" si="8"/>
        <v>0</v>
      </c>
      <c r="AG25" s="195" t="b">
        <f t="shared" si="9"/>
        <v>0</v>
      </c>
      <c r="AH25" s="195">
        <f t="shared" si="10"/>
        <v>0</v>
      </c>
      <c r="AI25" s="195">
        <f t="shared" si="19"/>
        <v>0</v>
      </c>
      <c r="AJ25" s="219"/>
      <c r="AK25" s="219"/>
      <c r="AL25" s="219"/>
      <c r="AM25" s="219"/>
      <c r="AN25" s="219"/>
      <c r="AO25" s="219"/>
      <c r="AP25" s="194">
        <f t="shared" si="11"/>
        <v>0</v>
      </c>
      <c r="AQ25" s="195" t="b">
        <f t="shared" si="12"/>
        <v>0</v>
      </c>
      <c r="AR25" s="195">
        <f t="shared" si="13"/>
        <v>0</v>
      </c>
      <c r="AS25" s="195">
        <f t="shared" si="16"/>
        <v>0</v>
      </c>
      <c r="AT25" s="195" t="b">
        <f t="shared" si="14"/>
        <v>0</v>
      </c>
      <c r="AU25" s="197" t="b">
        <f t="shared" si="15"/>
        <v>0</v>
      </c>
      <c r="AW25" s="193"/>
      <c r="AX25" s="193"/>
    </row>
  </sheetData>
  <autoFilter xmlns:etc="http://www.wps.cn/officeDocument/2017/etCustomData" ref="A13:AU25" etc:filterBottomFollowUsedRange="0">
    <extLst/>
  </autoFilter>
  <mergeCells count="9">
    <mergeCell ref="D13:J13"/>
    <mergeCell ref="K13:N13"/>
    <mergeCell ref="O13:AI13"/>
    <mergeCell ref="AJ13:AL13"/>
    <mergeCell ref="AM13:AR13"/>
    <mergeCell ref="AT13:AU13"/>
    <mergeCell ref="A13:A14"/>
    <mergeCell ref="B13:B14"/>
    <mergeCell ref="C13:C14"/>
  </mergeCells>
  <conditionalFormatting sqref="AP1:AR12 AP14:AR25 AD1:AE14 T1:U14 Y1:Z14 I4:I14 J1:P14 AJ1:AO14 A1:H14 AS1:IV25 V1:X25 AA1:AC25 AF1:AI25 Q1:S25 A15:A25">
    <cfRule type="expression" priority="815" stopIfTrue="1">
      <formula>_xleta.largo</formula>
    </cfRule>
    <cfRule type="cellIs" dxfId="0" priority="816" stopIfTrue="1" operator="equal">
      <formula>FALSE</formula>
    </cfRule>
  </conditionalFormatting>
  <dataValidations count="13">
    <dataValidation type="decimal" operator="between" allowBlank="1" showInputMessage="1" showErrorMessage="1" errorTitle="PUNTAJE ERRÓNEO" error="EL PUNTAJE DEBE ESTAR ENTRE 1 Y 100." promptTitle="PUNTAJE DE LA COMPETENCIA" prompt="ESCRIBA EL PUNTAJE ASIGNADO A CADA COMPETENCIA (ENTRE 1 Y 100)" sqref="AM15:AO15">
      <formula1>1</formula1>
      <formula2>100</formula2>
    </dataValidation>
    <dataValidation allowBlank="1" showInputMessage="1" showErrorMessage="1" promptTitle="ENTIDAD TERRITORIAL CERTIFICADA" prompt="Escriba el nombre de la entidad territorial certificada." sqref="B15:B25"/>
    <dataValidation allowBlank="1" showInputMessage="1" showErrorMessage="1" promptTitle="MUNICIPIO" prompt="Escriba el nombre del municipio en el que labora el docente evaluado." sqref="C15:C25"/>
    <dataValidation type="list" allowBlank="1" showInputMessage="1" showErrorMessage="1" promptTitle="Tipo de identificación" prompt="Seleccione el Tipo de Identificación del Evaluado.&#10;CC: Cédula de Ciudadanía&#10;CE: Cédula de Extranjería" sqref="D15:D25">
      <formula1>$AW$14:$AW$15</formula1>
    </dataValidation>
    <dataValidation type="whole" operator="between" allowBlank="1" showInputMessage="1" showErrorMessage="1" errorTitle="NÚMERO DE DOCUMENTO" error="Sólo se permiten números." promptTitle="Número de documento" prompt="Escriba el número de documento del docente evaluado, sin utilizar comas ni puntos.&#10;EJEMPLO: 79802825" sqref="E15:E25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/>
    <dataValidation allowBlank="1" showInputMessage="1" showErrorMessage="1" promptTitle="ESTABLECIMIENTO EDUCATIVO" prompt="Escriba el nombre del establecimiento educativo en el que labora el docente evaluado." sqref="G15:G25"/>
    <dataValidation allowBlank="1" showInputMessage="1" showErrorMessage="1" promptTitle="Código DANE" prompt="Escriba el código DANE del establecimiento educativo en el que labora el docente evaluado." sqref="H15:H25"/>
    <dataValidation type="list" allowBlank="1" showInputMessage="1" showErrorMessage="1" promptTitle="ZONA" prompt="Seleccione la zona en la que se ubica el establecimiento educativo." sqref="I15:I25">
      <formula1>$AX$14:$AX$15</formula1>
    </dataValidation>
    <dataValidation type="list" allowBlank="1" showInputMessage="1" showErrorMessage="1" promptTitle="CARGO" prompt="Seleccione el cargo que desempeña el directivo docente evaluado." sqref="J15:J25">
      <formula1>$AZ$14:$AZ$16</formula1>
    </dataValidation>
    <dataValidation type="decimal" operator="between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O15:P25 Y15:Z25 T15:U25 AD15:AE25 AM16:AO25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/>
  </dataValidations>
  <pageMargins left="0.196850393700787" right="0.196850393700787" top="0.196850393700787" bottom="0.196850393700787" header="0" footer="0"/>
  <pageSetup paperSize="1" orientation="landscape"/>
  <headerFooter alignWithMargins="0"/>
  <ignoredErrors>
    <ignoredError sqref="AG17:AH25 AB17:AC25 W17:X25 R15 AQ15:AQ25 AG15:AH15 AB15:AC15 W15:X15 R17:S25 J3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3">
    <pageSetUpPr autoPageBreaks="0"/>
  </sheetPr>
  <dimension ref="A1:N101"/>
  <sheetViews>
    <sheetView showRowColHeaders="0" showZeros="0" topLeftCell="A76" workbookViewId="0">
      <selection activeCell="K87" sqref="K87"/>
    </sheetView>
  </sheetViews>
  <sheetFormatPr defaultColWidth="0" defaultRowHeight="11.4" zeroHeight="1"/>
  <cols>
    <col min="1" max="2" width="0.833333333333333" style="2" customWidth="1"/>
    <col min="3" max="3" width="1.66666666666667" style="2" customWidth="1"/>
    <col min="4" max="12" width="10.6666666666667" style="2" customWidth="1"/>
    <col min="13" max="14" width="1" style="2" customWidth="1"/>
    <col min="15" max="15" width="1" style="2" hidden="1" customWidth="1"/>
    <col min="16" max="16384" width="11.5" style="2" hidden="1"/>
  </cols>
  <sheetData>
    <row r="1" spans="1:14">
      <c r="A1" s="3"/>
      <c r="B1" s="4"/>
      <c r="C1" s="5"/>
      <c r="D1" s="5"/>
      <c r="E1" s="6" t="s">
        <v>134</v>
      </c>
      <c r="F1" s="6"/>
      <c r="G1" s="6"/>
      <c r="H1" s="6"/>
      <c r="I1" s="6"/>
      <c r="J1" s="6"/>
      <c r="K1" s="6"/>
      <c r="L1" s="6"/>
      <c r="M1" s="4"/>
      <c r="N1" s="94"/>
    </row>
    <row r="2" s="1" customFormat="1" ht="13.5" customHeight="1" spans="1:14">
      <c r="A2" s="7"/>
      <c r="B2" s="8"/>
      <c r="C2" s="9"/>
      <c r="D2" s="9"/>
      <c r="E2" s="10" t="s">
        <v>135</v>
      </c>
      <c r="F2" s="10"/>
      <c r="G2" s="10"/>
      <c r="H2" s="10"/>
      <c r="I2" s="10"/>
      <c r="J2" s="10"/>
      <c r="K2" s="10"/>
      <c r="L2" s="10"/>
      <c r="M2" s="11"/>
      <c r="N2" s="95"/>
    </row>
    <row r="3" s="1" customFormat="1" ht="13.5" customHeight="1" spans="1:14">
      <c r="A3" s="7"/>
      <c r="B3" s="8"/>
      <c r="C3" s="9"/>
      <c r="D3" s="9"/>
      <c r="E3" s="10" t="s">
        <v>136</v>
      </c>
      <c r="F3" s="10"/>
      <c r="G3" s="10"/>
      <c r="H3" s="10"/>
      <c r="I3" s="10"/>
      <c r="J3" s="10"/>
      <c r="K3" s="10"/>
      <c r="L3" s="10"/>
      <c r="M3" s="11"/>
      <c r="N3" s="95"/>
    </row>
    <row r="4" s="1" customFormat="1" ht="13.5" customHeight="1" spans="1:14">
      <c r="A4" s="7"/>
      <c r="B4" s="8"/>
      <c r="C4" s="9"/>
      <c r="D4" s="9"/>
      <c r="E4" s="10" t="s">
        <v>137</v>
      </c>
      <c r="F4" s="10"/>
      <c r="G4" s="10"/>
      <c r="H4" s="10"/>
      <c r="I4" s="10"/>
      <c r="J4" s="10"/>
      <c r="K4" s="10"/>
      <c r="L4" s="10"/>
      <c r="M4" s="11"/>
      <c r="N4" s="95"/>
    </row>
    <row r="5" s="1" customFormat="1" ht="12.75" customHeight="1" spans="1:14">
      <c r="A5" s="7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95"/>
    </row>
    <row r="6" s="1" customFormat="1" spans="1:14">
      <c r="A6" s="7"/>
      <c r="B6" s="12" t="s">
        <v>138</v>
      </c>
      <c r="C6" s="11"/>
      <c r="D6" s="11"/>
      <c r="E6" s="11"/>
      <c r="F6" s="13" t="str">
        <f>Docentes!B15</f>
        <v>Norte de Santander </v>
      </c>
      <c r="G6" s="11"/>
      <c r="H6" s="11"/>
      <c r="I6" s="11"/>
      <c r="J6" s="11"/>
      <c r="K6" s="11"/>
      <c r="L6" s="11"/>
      <c r="M6" s="11"/>
      <c r="N6" s="95"/>
    </row>
    <row r="7" s="1" customFormat="1" ht="9" customHeight="1" spans="1:14">
      <c r="A7" s="7"/>
      <c r="B7" s="14"/>
      <c r="C7" s="14"/>
      <c r="D7" s="14"/>
      <c r="E7" s="14"/>
      <c r="F7" s="14"/>
      <c r="G7" s="14"/>
      <c r="H7" s="14"/>
      <c r="I7" s="96"/>
      <c r="J7" s="14"/>
      <c r="K7" s="14"/>
      <c r="L7" s="14"/>
      <c r="M7" s="14"/>
      <c r="N7" s="95"/>
    </row>
    <row r="8" s="1" customFormat="1" ht="12.75" customHeight="1" spans="1:14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97"/>
      <c r="N8" s="15"/>
    </row>
    <row r="9" s="1" customFormat="1" spans="1:14">
      <c r="A9" s="15"/>
      <c r="B9" s="18"/>
      <c r="C9" s="10" t="s">
        <v>139</v>
      </c>
      <c r="D9" s="10"/>
      <c r="E9" s="10"/>
      <c r="F9" s="10"/>
      <c r="G9" s="10"/>
      <c r="H9" s="10"/>
      <c r="I9" s="10"/>
      <c r="J9" s="10"/>
      <c r="K9" s="10"/>
      <c r="L9" s="10"/>
      <c r="M9" s="98"/>
      <c r="N9" s="15"/>
    </row>
    <row r="10" s="1" customFormat="1" spans="1:14">
      <c r="A10" s="15"/>
      <c r="B10" s="18"/>
      <c r="C10" s="171"/>
      <c r="D10" s="171"/>
      <c r="E10" s="14"/>
      <c r="F10" s="14"/>
      <c r="G10" s="14"/>
      <c r="H10" s="14"/>
      <c r="I10" s="14"/>
      <c r="J10" s="14"/>
      <c r="K10" s="14"/>
      <c r="L10" s="14"/>
      <c r="M10" s="98"/>
      <c r="N10" s="15"/>
    </row>
    <row r="11" s="1" customFormat="1" ht="12.75" customHeight="1" spans="1:14">
      <c r="A11" s="15"/>
      <c r="B11" s="21"/>
      <c r="C11" s="126" t="s">
        <v>140</v>
      </c>
      <c r="D11" s="127"/>
      <c r="E11" s="127"/>
      <c r="F11" s="127"/>
      <c r="G11" s="127"/>
      <c r="H11" s="128"/>
      <c r="I11" s="179"/>
      <c r="J11" s="126" t="s">
        <v>141</v>
      </c>
      <c r="K11" s="127"/>
      <c r="L11" s="128"/>
      <c r="M11" s="99"/>
      <c r="N11" s="15"/>
    </row>
    <row r="12" s="1" customFormat="1" ht="12.75" customHeight="1" spans="1:14">
      <c r="A12" s="15"/>
      <c r="B12" s="21"/>
      <c r="C12" s="32" t="s">
        <v>43</v>
      </c>
      <c r="D12" s="172"/>
      <c r="E12" s="172"/>
      <c r="F12" s="172"/>
      <c r="G12" s="33" t="s">
        <v>24</v>
      </c>
      <c r="H12" s="34" t="s">
        <v>142</v>
      </c>
      <c r="I12" s="179"/>
      <c r="J12" s="180" t="s">
        <v>34</v>
      </c>
      <c r="K12" s="33" t="s">
        <v>24</v>
      </c>
      <c r="L12" s="34" t="s">
        <v>142</v>
      </c>
      <c r="M12" s="99"/>
      <c r="N12" s="15"/>
    </row>
    <row r="13" s="1" customFormat="1" ht="12.75" customHeight="1" spans="1:14">
      <c r="A13" s="15"/>
      <c r="B13" s="21"/>
      <c r="C13" s="59" t="s">
        <v>143</v>
      </c>
      <c r="D13" s="173"/>
      <c r="E13" s="173"/>
      <c r="F13" s="173"/>
      <c r="G13" s="36">
        <f>Docentes!$J$1</f>
        <v>0</v>
      </c>
      <c r="H13" s="37">
        <f t="shared" ref="H13:H24" si="0">(G13*100)/$G$25</f>
        <v>0</v>
      </c>
      <c r="I13" s="181"/>
      <c r="J13" s="182" t="s">
        <v>75</v>
      </c>
      <c r="K13" s="36">
        <f>COUNTIF(Docentes!$I$15:$I$40,"Rural")</f>
        <v>9</v>
      </c>
      <c r="L13" s="37">
        <f>(K13*100)/K15</f>
        <v>100</v>
      </c>
      <c r="M13" s="99"/>
      <c r="N13" s="15"/>
    </row>
    <row r="14" s="1" customFormat="1" ht="12.75" customHeight="1" spans="1:14">
      <c r="A14" s="15"/>
      <c r="B14" s="21"/>
      <c r="C14" s="81" t="s">
        <v>144</v>
      </c>
      <c r="D14" s="174"/>
      <c r="E14" s="174"/>
      <c r="F14" s="174"/>
      <c r="G14" s="175">
        <f>Docentes!$J$2</f>
        <v>0</v>
      </c>
      <c r="H14" s="176">
        <f t="shared" si="0"/>
        <v>0</v>
      </c>
      <c r="I14" s="181"/>
      <c r="J14" s="183" t="s">
        <v>88</v>
      </c>
      <c r="K14" s="41">
        <f>COUNTIF(Docentes!$I$15:$I$40,"Urbana")</f>
        <v>0</v>
      </c>
      <c r="L14" s="42">
        <f>(K14*100)/K15</f>
        <v>0</v>
      </c>
      <c r="M14" s="99"/>
      <c r="N14" s="15"/>
    </row>
    <row r="15" s="1" customFormat="1" ht="12.75" customHeight="1" spans="1:14">
      <c r="A15" s="15"/>
      <c r="B15" s="21"/>
      <c r="C15" s="81" t="s">
        <v>145</v>
      </c>
      <c r="D15" s="174"/>
      <c r="E15" s="174"/>
      <c r="F15" s="174"/>
      <c r="G15" s="175">
        <f>Docentes!$J$3</f>
        <v>0</v>
      </c>
      <c r="H15" s="176">
        <f t="shared" si="0"/>
        <v>0</v>
      </c>
      <c r="I15" s="181"/>
      <c r="J15" s="180" t="s">
        <v>146</v>
      </c>
      <c r="K15" s="33">
        <f>SUM(K13:K14)</f>
        <v>9</v>
      </c>
      <c r="L15" s="43">
        <f>SUM(L13:L14)</f>
        <v>100</v>
      </c>
      <c r="M15" s="99"/>
      <c r="N15" s="15"/>
    </row>
    <row r="16" s="1" customFormat="1" ht="12.75" customHeight="1" spans="1:14">
      <c r="A16" s="15"/>
      <c r="B16" s="21"/>
      <c r="C16" s="81" t="s">
        <v>147</v>
      </c>
      <c r="D16" s="174"/>
      <c r="E16" s="174"/>
      <c r="F16" s="174"/>
      <c r="G16" s="175">
        <f>Docentes!$J$4</f>
        <v>0</v>
      </c>
      <c r="H16" s="176">
        <f t="shared" si="0"/>
        <v>0</v>
      </c>
      <c r="I16" s="181"/>
      <c r="J16" s="17"/>
      <c r="K16" s="17"/>
      <c r="L16" s="17"/>
      <c r="M16" s="99"/>
      <c r="N16" s="15"/>
    </row>
    <row r="17" s="1" customFormat="1" ht="12.75" customHeight="1" spans="1:14">
      <c r="A17" s="15"/>
      <c r="B17" s="21"/>
      <c r="C17" s="81" t="s">
        <v>148</v>
      </c>
      <c r="D17" s="174"/>
      <c r="E17" s="174"/>
      <c r="F17" s="174"/>
      <c r="G17" s="175">
        <f>Docentes!$J$5</f>
        <v>0</v>
      </c>
      <c r="H17" s="176">
        <f t="shared" si="0"/>
        <v>0</v>
      </c>
      <c r="I17" s="181"/>
      <c r="J17" s="11"/>
      <c r="K17" s="11"/>
      <c r="L17" s="11"/>
      <c r="M17" s="99"/>
      <c r="N17" s="15"/>
    </row>
    <row r="18" s="1" customFormat="1" ht="12.75" customHeight="1" spans="1:14">
      <c r="A18" s="15"/>
      <c r="B18" s="21"/>
      <c r="C18" s="81" t="s">
        <v>149</v>
      </c>
      <c r="D18" s="174"/>
      <c r="E18" s="174"/>
      <c r="F18" s="174"/>
      <c r="G18" s="175">
        <f>Docentes!$J$6</f>
        <v>0</v>
      </c>
      <c r="H18" s="176">
        <f t="shared" si="0"/>
        <v>0</v>
      </c>
      <c r="I18" s="181"/>
      <c r="J18" s="11"/>
      <c r="K18" s="11"/>
      <c r="L18" s="11"/>
      <c r="M18" s="99"/>
      <c r="N18" s="15"/>
    </row>
    <row r="19" s="1" customFormat="1" ht="12.75" customHeight="1" spans="1:14">
      <c r="A19" s="15"/>
      <c r="B19" s="21"/>
      <c r="C19" s="81" t="s">
        <v>17</v>
      </c>
      <c r="D19" s="174"/>
      <c r="E19" s="174"/>
      <c r="F19" s="174"/>
      <c r="G19" s="175">
        <f>Docentes!$J$7</f>
        <v>0</v>
      </c>
      <c r="H19" s="176">
        <f t="shared" si="0"/>
        <v>0</v>
      </c>
      <c r="I19" s="181"/>
      <c r="J19" s="89"/>
      <c r="K19" s="89"/>
      <c r="L19" s="89"/>
      <c r="M19" s="99"/>
      <c r="N19" s="15"/>
    </row>
    <row r="20" s="1" customFormat="1" ht="12.75" customHeight="1" spans="1:14">
      <c r="A20" s="15"/>
      <c r="B20" s="21"/>
      <c r="C20" s="81" t="s">
        <v>19</v>
      </c>
      <c r="D20" s="174"/>
      <c r="E20" s="174"/>
      <c r="F20" s="174"/>
      <c r="G20" s="175">
        <f>Docentes!$J$8</f>
        <v>0</v>
      </c>
      <c r="H20" s="176">
        <f t="shared" si="0"/>
        <v>0</v>
      </c>
      <c r="I20" s="181"/>
      <c r="J20" s="126" t="s">
        <v>150</v>
      </c>
      <c r="K20" s="127"/>
      <c r="L20" s="128"/>
      <c r="M20" s="99"/>
      <c r="N20" s="15"/>
    </row>
    <row r="21" s="1" customFormat="1" ht="12.75" customHeight="1" spans="1:14">
      <c r="A21" s="15"/>
      <c r="B21" s="21"/>
      <c r="C21" s="81" t="s">
        <v>20</v>
      </c>
      <c r="D21" s="174"/>
      <c r="E21" s="174"/>
      <c r="F21" s="174"/>
      <c r="G21" s="175">
        <f>Docentes!$J$9</f>
        <v>1</v>
      </c>
      <c r="H21" s="176">
        <f t="shared" si="0"/>
        <v>100</v>
      </c>
      <c r="I21" s="181"/>
      <c r="J21" s="32" t="s">
        <v>44</v>
      </c>
      <c r="K21" s="33" t="s">
        <v>24</v>
      </c>
      <c r="L21" s="34" t="s">
        <v>142</v>
      </c>
      <c r="M21" s="99"/>
      <c r="N21" s="15"/>
    </row>
    <row r="22" s="1" customFormat="1" ht="12.75" customHeight="1" spans="1:14">
      <c r="A22" s="15"/>
      <c r="B22" s="21"/>
      <c r="C22" s="81" t="s">
        <v>151</v>
      </c>
      <c r="D22" s="174"/>
      <c r="E22" s="174"/>
      <c r="F22" s="174"/>
      <c r="G22" s="175">
        <f>Docentes!$J$10</f>
        <v>0</v>
      </c>
      <c r="H22" s="176">
        <f t="shared" si="0"/>
        <v>0</v>
      </c>
      <c r="I22" s="181"/>
      <c r="J22" s="35" t="s">
        <v>76</v>
      </c>
      <c r="K22" s="36">
        <f>COUNTIF(Docentes!$K$15:$K$40,"Preescolar")</f>
        <v>0</v>
      </c>
      <c r="L22" s="37">
        <f>(K22*100)/K25</f>
        <v>0</v>
      </c>
      <c r="M22" s="99"/>
      <c r="N22" s="15"/>
    </row>
    <row r="23" s="1" customFormat="1" ht="12.75" customHeight="1" spans="1:14">
      <c r="A23" s="15"/>
      <c r="B23" s="21"/>
      <c r="C23" s="81" t="s">
        <v>22</v>
      </c>
      <c r="D23" s="174"/>
      <c r="E23" s="174"/>
      <c r="F23" s="174"/>
      <c r="G23" s="175">
        <f>Docentes!$J$11</f>
        <v>0</v>
      </c>
      <c r="H23" s="176">
        <f t="shared" si="0"/>
        <v>0</v>
      </c>
      <c r="I23" s="181"/>
      <c r="J23" s="25" t="s">
        <v>152</v>
      </c>
      <c r="K23" s="175">
        <f>COUNTIF(Docentes!$K$15:$K$40,"Básica primaria")</f>
        <v>8</v>
      </c>
      <c r="L23" s="176">
        <f>(K23*100)/K25</f>
        <v>88.8888888888889</v>
      </c>
      <c r="M23" s="99"/>
      <c r="N23" s="15"/>
    </row>
    <row r="24" s="1" customFormat="1" ht="12.75" customHeight="1" spans="1:14">
      <c r="A24" s="15"/>
      <c r="B24" s="21"/>
      <c r="C24" s="177" t="s">
        <v>153</v>
      </c>
      <c r="D24" s="178"/>
      <c r="E24" s="178"/>
      <c r="F24" s="178"/>
      <c r="G24" s="41">
        <f>Docentes!$J$12</f>
        <v>0</v>
      </c>
      <c r="H24" s="42">
        <f t="shared" si="0"/>
        <v>0</v>
      </c>
      <c r="I24" s="181"/>
      <c r="J24" s="40" t="s">
        <v>154</v>
      </c>
      <c r="K24" s="41">
        <f>COUNTIF(Docentes!$K$15:$K$40,"Básica secundaria y media")</f>
        <v>1</v>
      </c>
      <c r="L24" s="42">
        <f>(K24*100)/K25</f>
        <v>11.1111111111111</v>
      </c>
      <c r="M24" s="99"/>
      <c r="N24" s="15"/>
    </row>
    <row r="25" s="1" customFormat="1" ht="12.75" customHeight="1" spans="1:14">
      <c r="A25" s="15"/>
      <c r="B25" s="21"/>
      <c r="C25" s="32" t="s">
        <v>146</v>
      </c>
      <c r="D25" s="172"/>
      <c r="E25" s="172"/>
      <c r="F25" s="172"/>
      <c r="G25" s="33">
        <f>SUM(G13:G24)</f>
        <v>1</v>
      </c>
      <c r="H25" s="43">
        <f>SUM(H13:H24)</f>
        <v>100</v>
      </c>
      <c r="I25" s="179"/>
      <c r="J25" s="32" t="s">
        <v>146</v>
      </c>
      <c r="K25" s="33">
        <f>SUM(K22:K24)</f>
        <v>9</v>
      </c>
      <c r="L25" s="43">
        <f>SUM(L22:L24)</f>
        <v>100</v>
      </c>
      <c r="M25" s="99"/>
      <c r="N25" s="15"/>
    </row>
    <row r="26" s="1" customFormat="1" ht="12.75" customHeight="1" spans="1:14">
      <c r="A26" s="15"/>
      <c r="B26" s="4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104"/>
      <c r="N26" s="15"/>
    </row>
    <row r="27" s="1" customFormat="1" ht="6.75" customHeight="1" spans="1:14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97"/>
      <c r="N27" s="15"/>
    </row>
    <row r="28" s="1" customFormat="1" ht="15" customHeight="1" spans="1:14">
      <c r="A28" s="15"/>
      <c r="B28" s="18"/>
      <c r="C28" s="10" t="s">
        <v>155</v>
      </c>
      <c r="D28" s="10"/>
      <c r="E28" s="10"/>
      <c r="F28" s="10"/>
      <c r="G28" s="10"/>
      <c r="H28" s="10"/>
      <c r="I28" s="10"/>
      <c r="J28" s="10"/>
      <c r="K28" s="10"/>
      <c r="L28" s="10"/>
      <c r="M28" s="98"/>
      <c r="N28" s="15"/>
    </row>
    <row r="29" s="1" customFormat="1" ht="15" customHeight="1" spans="1:14">
      <c r="A29" s="15"/>
      <c r="B29" s="18"/>
      <c r="C29" s="27" t="s">
        <v>156</v>
      </c>
      <c r="D29" s="27"/>
      <c r="E29" s="27"/>
      <c r="F29" s="27"/>
      <c r="G29" s="27"/>
      <c r="H29" s="27"/>
      <c r="I29" s="27"/>
      <c r="J29" s="27"/>
      <c r="K29" s="27"/>
      <c r="L29" s="27"/>
      <c r="M29" s="98"/>
      <c r="N29" s="15"/>
    </row>
    <row r="30" s="1" customFormat="1" ht="15" customHeight="1" spans="1:14">
      <c r="A30" s="15"/>
      <c r="B30" s="18"/>
      <c r="C30" s="27" t="s">
        <v>157</v>
      </c>
      <c r="D30" s="27"/>
      <c r="E30" s="27"/>
      <c r="F30" s="27"/>
      <c r="G30" s="27"/>
      <c r="H30" s="27"/>
      <c r="I30" s="27"/>
      <c r="J30" s="27"/>
      <c r="K30" s="27"/>
      <c r="L30" s="27"/>
      <c r="M30" s="98"/>
      <c r="N30" s="15"/>
    </row>
    <row r="31" ht="9" customHeight="1" spans="1:14">
      <c r="A31" s="49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105"/>
      <c r="N31" s="49"/>
    </row>
    <row r="32" ht="25.5" customHeight="1" spans="1:14">
      <c r="A32" s="49"/>
      <c r="B32" s="52"/>
      <c r="C32" s="53" t="s">
        <v>158</v>
      </c>
      <c r="D32" s="53"/>
      <c r="E32" s="54"/>
      <c r="F32" s="54"/>
      <c r="G32" s="55"/>
      <c r="H32" s="54" t="s">
        <v>159</v>
      </c>
      <c r="I32" s="54" t="s">
        <v>160</v>
      </c>
      <c r="J32" s="54" t="s">
        <v>161</v>
      </c>
      <c r="K32" s="54" t="s">
        <v>162</v>
      </c>
      <c r="L32" s="106" t="s">
        <v>163</v>
      </c>
      <c r="M32" s="107"/>
      <c r="N32" s="49"/>
    </row>
    <row r="33" ht="17" customHeight="1" spans="1:14">
      <c r="A33" s="49"/>
      <c r="B33" s="52"/>
      <c r="C33" s="56" t="s">
        <v>164</v>
      </c>
      <c r="D33" s="57" t="s">
        <v>48</v>
      </c>
      <c r="E33" s="58"/>
      <c r="F33" s="58"/>
      <c r="G33" s="59"/>
      <c r="H33" s="60">
        <f>Docentes!$O$1</f>
        <v>9</v>
      </c>
      <c r="I33" s="108">
        <f>Docentes!$O$4</f>
        <v>10.83</v>
      </c>
      <c r="J33" s="108">
        <f>Docentes!$O$5</f>
        <v>93</v>
      </c>
      <c r="K33" s="108">
        <f>Docentes!$O$2</f>
        <v>74.0088888888889</v>
      </c>
      <c r="L33" s="109">
        <f>Docentes!$O$3</f>
        <v>35.7211609009437</v>
      </c>
      <c r="M33" s="107"/>
      <c r="N33" s="49"/>
    </row>
    <row r="34" ht="17" customHeight="1" spans="1:14">
      <c r="A34" s="49"/>
      <c r="B34" s="52"/>
      <c r="C34" s="61"/>
      <c r="D34" s="79" t="s">
        <v>49</v>
      </c>
      <c r="E34" s="80"/>
      <c r="F34" s="80"/>
      <c r="G34" s="81"/>
      <c r="H34" s="82">
        <f>Docentes!$P$1</f>
        <v>9</v>
      </c>
      <c r="I34" s="118">
        <f>Docentes!$P$4</f>
        <v>11.25</v>
      </c>
      <c r="J34" s="118">
        <f>Docentes!$P$5</f>
        <v>94</v>
      </c>
      <c r="K34" s="118">
        <f>Docentes!$P$2</f>
        <v>73.3244444444445</v>
      </c>
      <c r="L34" s="119">
        <f>Docentes!$P$3</f>
        <v>35.1096212280591</v>
      </c>
      <c r="M34" s="107"/>
      <c r="N34" s="49"/>
    </row>
    <row r="35" ht="17" customHeight="1" spans="1:14">
      <c r="A35" s="49"/>
      <c r="B35" s="52"/>
      <c r="C35" s="61"/>
      <c r="D35" s="79" t="s">
        <v>50</v>
      </c>
      <c r="E35" s="80"/>
      <c r="F35" s="80"/>
      <c r="G35" s="81"/>
      <c r="H35" s="82">
        <f>Docentes!$Q$1</f>
        <v>9</v>
      </c>
      <c r="I35" s="118">
        <f>Docentes!$Q$4</f>
        <v>11.25</v>
      </c>
      <c r="J35" s="118">
        <f>Docentes!$Q$5</f>
        <v>94</v>
      </c>
      <c r="K35" s="118">
        <f>Docentes!$Q$2</f>
        <v>74.0555555555556</v>
      </c>
      <c r="L35" s="119">
        <f>Docentes!$Q$3</f>
        <v>35.6214423174831</v>
      </c>
      <c r="M35" s="107"/>
      <c r="N35" s="49"/>
    </row>
    <row r="36" ht="17" customHeight="1" spans="1:14">
      <c r="A36" s="49"/>
      <c r="B36" s="52"/>
      <c r="C36" s="61"/>
      <c r="D36" s="62" t="s">
        <v>165</v>
      </c>
      <c r="E36" s="63"/>
      <c r="F36" s="63"/>
      <c r="G36" s="64"/>
      <c r="H36" s="65">
        <f>Docentes!$R$1</f>
        <v>9</v>
      </c>
      <c r="I36" s="110">
        <f>Docentes!$R$4</f>
        <v>11.25</v>
      </c>
      <c r="J36" s="110">
        <f>Docentes!$R$5</f>
        <v>95</v>
      </c>
      <c r="K36" s="110">
        <f>Docentes!$R$2</f>
        <v>73.88</v>
      </c>
      <c r="L36" s="111">
        <f>Docentes!$R$3</f>
        <v>35.4197363767716</v>
      </c>
      <c r="M36" s="107"/>
      <c r="N36" s="49"/>
    </row>
    <row r="37" ht="17" customHeight="1" spans="1:14">
      <c r="A37" s="49"/>
      <c r="B37" s="52"/>
      <c r="C37" s="61"/>
      <c r="D37" s="66" t="s">
        <v>166</v>
      </c>
      <c r="E37" s="67"/>
      <c r="F37" s="67"/>
      <c r="G37" s="68"/>
      <c r="H37" s="69">
        <f>Docentes!$T$1</f>
        <v>9</v>
      </c>
      <c r="I37" s="112">
        <f>Docentes!$T$4</f>
        <v>0</v>
      </c>
      <c r="J37" s="112">
        <f>Docentes!$T$5</f>
        <v>94</v>
      </c>
      <c r="K37" s="112">
        <f>Docentes!$T$2</f>
        <v>71.3055555555556</v>
      </c>
      <c r="L37" s="113">
        <f>Docentes!$T$3</f>
        <v>40.4430111734744</v>
      </c>
      <c r="M37" s="107"/>
      <c r="N37" s="49"/>
    </row>
    <row r="38" ht="17" customHeight="1" spans="1:14">
      <c r="A38" s="49"/>
      <c r="B38" s="52"/>
      <c r="C38" s="61"/>
      <c r="D38" s="70" t="s">
        <v>54</v>
      </c>
      <c r="E38" s="71"/>
      <c r="F38" s="71"/>
      <c r="G38" s="72"/>
      <c r="H38" s="73">
        <f>Docentes!$V$1</f>
        <v>9</v>
      </c>
      <c r="I38" s="114">
        <f>Docentes!$V$4</f>
        <v>11.25</v>
      </c>
      <c r="J38" s="114">
        <f>Docentes!$V$5</f>
        <v>93</v>
      </c>
      <c r="K38" s="114">
        <f>Docentes!$V$2</f>
        <v>73.7222222222222</v>
      </c>
      <c r="L38" s="115">
        <f>Docentes!$V$3</f>
        <v>35.4285029241209</v>
      </c>
      <c r="M38" s="107"/>
      <c r="N38" s="49"/>
    </row>
    <row r="39" ht="17" customHeight="1" spans="1:14">
      <c r="A39" s="49"/>
      <c r="B39" s="52"/>
      <c r="C39" s="61"/>
      <c r="D39" s="62" t="s">
        <v>55</v>
      </c>
      <c r="E39" s="63"/>
      <c r="F39" s="63"/>
      <c r="G39" s="64"/>
      <c r="H39" s="65">
        <f>Docentes!$W$1</f>
        <v>9</v>
      </c>
      <c r="I39" s="110">
        <f>Docentes!$W$4</f>
        <v>11.25</v>
      </c>
      <c r="J39" s="110">
        <f>Docentes!$W$5</f>
        <v>95</v>
      </c>
      <c r="K39" s="110">
        <f>Docentes!$W$2</f>
        <v>73.9444444444444</v>
      </c>
      <c r="L39" s="111">
        <f>Docentes!$W$3</f>
        <v>35.5740376226508</v>
      </c>
      <c r="M39" s="107"/>
      <c r="N39" s="49"/>
    </row>
    <row r="40" ht="17" customHeight="1" spans="1:14">
      <c r="A40" s="49"/>
      <c r="B40" s="52"/>
      <c r="C40" s="61"/>
      <c r="D40" s="66" t="s">
        <v>167</v>
      </c>
      <c r="E40" s="67"/>
      <c r="F40" s="67"/>
      <c r="G40" s="68"/>
      <c r="H40" s="69">
        <f>Docentes!$Y$1</f>
        <v>9</v>
      </c>
      <c r="I40" s="112">
        <f>Docentes!$Y$4</f>
        <v>0</v>
      </c>
      <c r="J40" s="112">
        <f>Docentes!$Y$5</f>
        <v>94.5</v>
      </c>
      <c r="K40" s="112">
        <f>Docentes!$Y$2</f>
        <v>81.7833333333333</v>
      </c>
      <c r="L40" s="113">
        <f>Docentes!$Y$3</f>
        <v>30.7021579046164</v>
      </c>
      <c r="M40" s="107"/>
      <c r="N40" s="49"/>
    </row>
    <row r="41" ht="17" customHeight="1" spans="1:14">
      <c r="A41" s="49"/>
      <c r="B41" s="52"/>
      <c r="C41" s="61"/>
      <c r="D41" s="70" t="s">
        <v>58</v>
      </c>
      <c r="E41" s="71"/>
      <c r="F41" s="71"/>
      <c r="G41" s="72"/>
      <c r="H41" s="73">
        <f>Docentes!$AA$1</f>
        <v>9</v>
      </c>
      <c r="I41" s="114">
        <f>Docentes!$AA$4</f>
        <v>11.25</v>
      </c>
      <c r="J41" s="114">
        <f>Docentes!$AA$5</f>
        <v>93</v>
      </c>
      <c r="K41" s="114">
        <f>Docentes!$AA$2</f>
        <v>73.3888888888889</v>
      </c>
      <c r="L41" s="115">
        <f>Docentes!$AA$3</f>
        <v>35.2416016394135</v>
      </c>
      <c r="M41" s="107"/>
      <c r="N41" s="49"/>
    </row>
    <row r="42" ht="17" customHeight="1" spans="1:14">
      <c r="A42" s="49"/>
      <c r="B42" s="52"/>
      <c r="C42" s="61"/>
      <c r="D42" s="62" t="s">
        <v>168</v>
      </c>
      <c r="E42" s="63"/>
      <c r="F42" s="63"/>
      <c r="G42" s="64"/>
      <c r="H42" s="65">
        <f>Docentes!$AB$1</f>
        <v>9</v>
      </c>
      <c r="I42" s="110">
        <f>Docentes!$AB$4</f>
        <v>11.25</v>
      </c>
      <c r="J42" s="110">
        <f>Docentes!$AB$5</f>
        <v>94</v>
      </c>
      <c r="K42" s="110">
        <f>Docentes!$AB$2</f>
        <v>73.5</v>
      </c>
      <c r="L42" s="111">
        <f>Docentes!$AB$3</f>
        <v>35.3162055577889</v>
      </c>
      <c r="M42" s="107"/>
      <c r="N42" s="49"/>
    </row>
    <row r="43" ht="17" customHeight="1" spans="1:14">
      <c r="A43" s="49"/>
      <c r="B43" s="52"/>
      <c r="C43" s="74"/>
      <c r="D43" s="75" t="s">
        <v>169</v>
      </c>
      <c r="E43" s="76"/>
      <c r="F43" s="76"/>
      <c r="G43" s="77"/>
      <c r="H43" s="78">
        <f>Docentes!$AD$1</f>
        <v>8</v>
      </c>
      <c r="I43" s="116">
        <f>Docentes!$AD$4</f>
        <v>0</v>
      </c>
      <c r="J43" s="116">
        <f>Docentes!$AD$5</f>
        <v>93.5</v>
      </c>
      <c r="K43" s="116">
        <f>Docentes!$AD$2</f>
        <v>79.8125</v>
      </c>
      <c r="L43" s="117">
        <f>Docentes!$AD$3</f>
        <v>32.2699965691264</v>
      </c>
      <c r="M43" s="107"/>
      <c r="N43" s="49"/>
    </row>
    <row r="44" ht="17" customHeight="1" spans="1:14">
      <c r="A44" s="49"/>
      <c r="B44" s="52"/>
      <c r="C44" s="56" t="s">
        <v>170</v>
      </c>
      <c r="D44" s="57" t="s">
        <v>63</v>
      </c>
      <c r="E44" s="58"/>
      <c r="F44" s="58"/>
      <c r="G44" s="59"/>
      <c r="H44" s="60">
        <f>Docentes!$AJ$1</f>
        <v>9</v>
      </c>
      <c r="I44" s="108">
        <f>Docentes!$AJ$4</f>
        <v>1</v>
      </c>
      <c r="J44" s="108">
        <f>Docentes!$AJ$5</f>
        <v>94</v>
      </c>
      <c r="K44" s="108">
        <f>Docentes!$AJ$2</f>
        <v>71.5555555555556</v>
      </c>
      <c r="L44" s="109">
        <f>Docentes!$AJ$3</f>
        <v>40.0128451597456</v>
      </c>
      <c r="M44" s="107"/>
      <c r="N44" s="49"/>
    </row>
    <row r="45" ht="17" customHeight="1" spans="1:14">
      <c r="A45" s="49"/>
      <c r="B45" s="52"/>
      <c r="C45" s="61"/>
      <c r="D45" s="79" t="s">
        <v>64</v>
      </c>
      <c r="E45" s="80"/>
      <c r="F45" s="80"/>
      <c r="G45" s="81"/>
      <c r="H45" s="82">
        <f>Docentes!$AK$1</f>
        <v>9</v>
      </c>
      <c r="I45" s="118">
        <f>Docentes!$AK$4</f>
        <v>1</v>
      </c>
      <c r="J45" s="118">
        <f>Docentes!$AK$5</f>
        <v>95</v>
      </c>
      <c r="K45" s="118">
        <f>Docentes!$AK$2</f>
        <v>71.6666666666667</v>
      </c>
      <c r="L45" s="119">
        <f>Docentes!$AK$3</f>
        <v>40.0905225708022</v>
      </c>
      <c r="M45" s="107"/>
      <c r="N45" s="49"/>
    </row>
    <row r="46" ht="17" customHeight="1" spans="1:14">
      <c r="A46" s="49"/>
      <c r="B46" s="52"/>
      <c r="C46" s="61"/>
      <c r="D46" s="62" t="s">
        <v>65</v>
      </c>
      <c r="E46" s="63"/>
      <c r="F46" s="63"/>
      <c r="G46" s="64"/>
      <c r="H46" s="65">
        <f>Docentes!$AL$1</f>
        <v>9</v>
      </c>
      <c r="I46" s="110">
        <f>Docentes!$AL$4</f>
        <v>1</v>
      </c>
      <c r="J46" s="110">
        <f>Docentes!$AL$5</f>
        <v>95</v>
      </c>
      <c r="K46" s="110">
        <f>Docentes!$AL$2</f>
        <v>71.6666666666667</v>
      </c>
      <c r="L46" s="111">
        <f>Docentes!$AL$3</f>
        <v>40.0874045056549</v>
      </c>
      <c r="M46" s="107"/>
      <c r="N46" s="49"/>
    </row>
    <row r="47" ht="17" customHeight="1" spans="1:14">
      <c r="A47" s="49"/>
      <c r="B47" s="52"/>
      <c r="C47" s="74"/>
      <c r="D47" s="75" t="s">
        <v>171</v>
      </c>
      <c r="E47" s="76"/>
      <c r="F47" s="76"/>
      <c r="G47" s="77"/>
      <c r="H47" s="78">
        <f>Docentes!$AN$1</f>
        <v>9</v>
      </c>
      <c r="I47" s="116">
        <f>Docentes!$AN$4</f>
        <v>0</v>
      </c>
      <c r="J47" s="116">
        <f>Docentes!$AN$5</f>
        <v>94.6666666666667</v>
      </c>
      <c r="K47" s="116">
        <f>Docentes!$AN$2</f>
        <v>71.2955555555556</v>
      </c>
      <c r="L47" s="117">
        <f>Docentes!$AN$3</f>
        <v>40.4376207880731</v>
      </c>
      <c r="M47" s="107"/>
      <c r="N47" s="49"/>
    </row>
    <row r="48" ht="17" customHeight="1" spans="1:14">
      <c r="A48" s="49"/>
      <c r="B48" s="52"/>
      <c r="C48" s="83"/>
      <c r="D48" s="84" t="s">
        <v>172</v>
      </c>
      <c r="E48" s="84"/>
      <c r="F48" s="84"/>
      <c r="G48" s="85"/>
      <c r="H48" s="86">
        <f>Docentes!$AQ$1</f>
        <v>9</v>
      </c>
      <c r="I48" s="120">
        <f>Docentes!$AQ$4</f>
        <v>90</v>
      </c>
      <c r="J48" s="120">
        <f>Docentes!$AQ$5</f>
        <v>94.33</v>
      </c>
      <c r="K48" s="120">
        <f>Docentes!$AQ$2</f>
        <v>91.3411111111111</v>
      </c>
      <c r="L48" s="121">
        <f>Docentes!$AQ$3</f>
        <v>1.27898831547091</v>
      </c>
      <c r="M48" s="107"/>
      <c r="N48" s="49"/>
    </row>
    <row r="49" s="1" customFormat="1" ht="6.75" customHeight="1" spans="1:14">
      <c r="A49" s="15"/>
      <c r="B49" s="18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98"/>
      <c r="N49" s="15"/>
    </row>
    <row r="50" s="1" customFormat="1" spans="1:14">
      <c r="A50" s="15"/>
      <c r="B50" s="18"/>
      <c r="C50" s="87" t="s">
        <v>173</v>
      </c>
      <c r="D50" s="87"/>
      <c r="E50" s="11"/>
      <c r="F50" s="11"/>
      <c r="G50" s="11"/>
      <c r="H50" s="11"/>
      <c r="I50" s="11"/>
      <c r="J50" s="11"/>
      <c r="K50" s="11"/>
      <c r="L50" s="11"/>
      <c r="M50" s="98"/>
      <c r="N50" s="15"/>
    </row>
    <row r="51" s="1" customFormat="1" spans="1:14">
      <c r="A51" s="15"/>
      <c r="B51" s="18"/>
      <c r="C51" s="87" t="s">
        <v>174</v>
      </c>
      <c r="D51" s="87"/>
      <c r="E51" s="11"/>
      <c r="F51" s="11"/>
      <c r="G51" s="11"/>
      <c r="H51" s="11"/>
      <c r="I51" s="11"/>
      <c r="J51" s="11"/>
      <c r="K51" s="11"/>
      <c r="L51" s="11"/>
      <c r="M51" s="98"/>
      <c r="N51" s="15"/>
    </row>
    <row r="52" s="1" customFormat="1" spans="1:14">
      <c r="A52" s="15"/>
      <c r="B52" s="18"/>
      <c r="C52" s="87" t="s">
        <v>175</v>
      </c>
      <c r="D52" s="87"/>
      <c r="E52" s="11"/>
      <c r="F52" s="11"/>
      <c r="G52" s="11"/>
      <c r="H52" s="11"/>
      <c r="I52" s="11"/>
      <c r="J52" s="11"/>
      <c r="K52" s="11"/>
      <c r="L52" s="11"/>
      <c r="M52" s="98"/>
      <c r="N52" s="15"/>
    </row>
    <row r="53" s="1" customFormat="1" spans="1:14">
      <c r="A53" s="15"/>
      <c r="B53" s="18"/>
      <c r="C53" s="87" t="s">
        <v>176</v>
      </c>
      <c r="D53" s="87"/>
      <c r="E53" s="11"/>
      <c r="F53" s="11"/>
      <c r="G53" s="11"/>
      <c r="H53" s="11"/>
      <c r="I53" s="11"/>
      <c r="J53" s="11"/>
      <c r="K53" s="11"/>
      <c r="L53" s="11"/>
      <c r="M53" s="98"/>
      <c r="N53" s="15"/>
    </row>
    <row r="54" s="1" customFormat="1" spans="1:14">
      <c r="A54" s="15"/>
      <c r="B54" s="18"/>
      <c r="C54" s="87" t="s">
        <v>177</v>
      </c>
      <c r="D54" s="87"/>
      <c r="E54" s="11"/>
      <c r="F54" s="11"/>
      <c r="G54" s="11"/>
      <c r="H54" s="11"/>
      <c r="I54" s="11"/>
      <c r="J54" s="11"/>
      <c r="K54" s="11"/>
      <c r="L54" s="11"/>
      <c r="M54" s="98"/>
      <c r="N54" s="15"/>
    </row>
    <row r="55" s="1" customFormat="1" ht="6.75" customHeight="1" spans="1:14">
      <c r="A55" s="88"/>
      <c r="B55" s="47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104"/>
      <c r="N55" s="88"/>
    </row>
    <row r="56" s="1" customFormat="1" ht="9" customHeight="1" spans="1:14">
      <c r="A56" s="44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103"/>
    </row>
    <row r="57" ht="9" customHeight="1" spans="1:14">
      <c r="A57" s="49"/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122"/>
      <c r="N57" s="49"/>
    </row>
    <row r="58" spans="1:14">
      <c r="A58" s="49"/>
      <c r="B58" s="50"/>
      <c r="C58" s="93" t="s">
        <v>178</v>
      </c>
      <c r="D58" s="93"/>
      <c r="E58" s="93"/>
      <c r="F58" s="93"/>
      <c r="G58" s="93"/>
      <c r="H58" s="93"/>
      <c r="I58" s="93"/>
      <c r="J58" s="93"/>
      <c r="K58" s="93"/>
      <c r="L58" s="93"/>
      <c r="M58" s="105"/>
      <c r="N58" s="49"/>
    </row>
    <row r="59" ht="9" customHeight="1" spans="1:14">
      <c r="A59" s="49"/>
      <c r="B59" s="5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05"/>
      <c r="N59" s="49"/>
    </row>
    <row r="60" spans="1:14">
      <c r="A60" s="49"/>
      <c r="B60" s="50"/>
      <c r="C60" s="8"/>
      <c r="D60" s="8"/>
      <c r="E60" s="8"/>
      <c r="F60" s="11"/>
      <c r="G60" s="11"/>
      <c r="H60" s="11"/>
      <c r="I60" s="11"/>
      <c r="J60" s="11"/>
      <c r="K60" s="11"/>
      <c r="L60" s="11"/>
      <c r="M60" s="105"/>
      <c r="N60" s="49"/>
    </row>
    <row r="61" spans="1:14">
      <c r="A61" s="49"/>
      <c r="B61" s="50"/>
      <c r="C61" s="8"/>
      <c r="D61" s="8"/>
      <c r="E61" s="8"/>
      <c r="F61" s="8"/>
      <c r="G61" s="8"/>
      <c r="H61" s="11"/>
      <c r="I61" s="11"/>
      <c r="J61" s="11"/>
      <c r="K61" s="11"/>
      <c r="L61" s="11"/>
      <c r="M61" s="105"/>
      <c r="N61" s="49"/>
    </row>
    <row r="62" spans="1:14">
      <c r="A62" s="49"/>
      <c r="B62" s="50"/>
      <c r="C62" s="8"/>
      <c r="D62" s="8"/>
      <c r="E62" s="8"/>
      <c r="F62" s="8"/>
      <c r="G62" s="8"/>
      <c r="H62" s="11"/>
      <c r="I62" s="11"/>
      <c r="J62" s="11"/>
      <c r="K62" s="11"/>
      <c r="L62" s="11"/>
      <c r="M62" s="105"/>
      <c r="N62" s="49"/>
    </row>
    <row r="63" spans="1:14">
      <c r="A63" s="49"/>
      <c r="B63" s="50"/>
      <c r="C63" s="8"/>
      <c r="D63" s="8"/>
      <c r="E63" s="8"/>
      <c r="F63" s="8"/>
      <c r="G63" s="8"/>
      <c r="H63" s="11"/>
      <c r="I63" s="11"/>
      <c r="J63" s="11"/>
      <c r="K63" s="11"/>
      <c r="L63" s="11"/>
      <c r="M63" s="105"/>
      <c r="N63" s="49"/>
    </row>
    <row r="64" spans="1:14">
      <c r="A64" s="49"/>
      <c r="B64" s="50"/>
      <c r="C64" s="8"/>
      <c r="D64" s="8"/>
      <c r="E64" s="8"/>
      <c r="F64" s="8"/>
      <c r="G64" s="8"/>
      <c r="H64" s="11"/>
      <c r="I64" s="11"/>
      <c r="J64" s="11"/>
      <c r="K64" s="11"/>
      <c r="L64" s="11"/>
      <c r="M64" s="105"/>
      <c r="N64" s="49"/>
    </row>
    <row r="65" spans="1:14">
      <c r="A65" s="49"/>
      <c r="B65" s="5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05"/>
      <c r="N65" s="49"/>
    </row>
    <row r="66" spans="1:14">
      <c r="A66" s="49"/>
      <c r="B66" s="50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05"/>
      <c r="N66" s="49"/>
    </row>
    <row r="67" spans="1:14">
      <c r="A67" s="49"/>
      <c r="B67" s="50"/>
      <c r="C67" s="8"/>
      <c r="D67" s="8"/>
      <c r="E67" s="8"/>
      <c r="F67" s="8"/>
      <c r="G67" s="8"/>
      <c r="H67" s="11"/>
      <c r="I67" s="11"/>
      <c r="J67" s="11"/>
      <c r="K67" s="11"/>
      <c r="L67" s="11"/>
      <c r="M67" s="105"/>
      <c r="N67" s="49"/>
    </row>
    <row r="68" spans="1:14">
      <c r="A68" s="49"/>
      <c r="B68" s="50"/>
      <c r="C68" s="8"/>
      <c r="D68" s="8"/>
      <c r="E68" s="8"/>
      <c r="F68" s="8"/>
      <c r="G68" s="8"/>
      <c r="H68" s="11"/>
      <c r="I68" s="11"/>
      <c r="J68" s="11"/>
      <c r="K68" s="11"/>
      <c r="L68" s="11"/>
      <c r="M68" s="105"/>
      <c r="N68" s="49"/>
    </row>
    <row r="69" spans="1:14">
      <c r="A69" s="49"/>
      <c r="B69" s="50"/>
      <c r="C69" s="8"/>
      <c r="D69" s="8"/>
      <c r="E69" s="8"/>
      <c r="F69" s="8"/>
      <c r="G69" s="8"/>
      <c r="H69" s="11"/>
      <c r="I69" s="11"/>
      <c r="J69" s="11"/>
      <c r="K69" s="11"/>
      <c r="L69" s="11"/>
      <c r="M69" s="105"/>
      <c r="N69" s="49"/>
    </row>
    <row r="70" spans="1:14">
      <c r="A70" s="49"/>
      <c r="B70" s="50"/>
      <c r="C70" s="8"/>
      <c r="D70" s="8"/>
      <c r="E70" s="8"/>
      <c r="F70" s="8"/>
      <c r="G70" s="8"/>
      <c r="H70" s="11"/>
      <c r="I70" s="11"/>
      <c r="J70" s="11"/>
      <c r="K70" s="11"/>
      <c r="L70" s="11"/>
      <c r="M70" s="105"/>
      <c r="N70" s="49"/>
    </row>
    <row r="71" spans="1:14">
      <c r="A71" s="49"/>
      <c r="B71" s="50"/>
      <c r="C71" s="8"/>
      <c r="D71" s="8"/>
      <c r="E71" s="8"/>
      <c r="F71" s="8"/>
      <c r="G71" s="8"/>
      <c r="H71" s="11"/>
      <c r="I71" s="11"/>
      <c r="J71" s="11"/>
      <c r="K71" s="11"/>
      <c r="L71" s="11"/>
      <c r="M71" s="105"/>
      <c r="N71" s="49"/>
    </row>
    <row r="72" spans="1:14">
      <c r="A72" s="49"/>
      <c r="B72" s="50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05"/>
      <c r="N72" s="49"/>
    </row>
    <row r="73" spans="1:14">
      <c r="A73" s="49"/>
      <c r="B73" s="50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05"/>
      <c r="N73" s="49"/>
    </row>
    <row r="74" spans="1:14">
      <c r="A74" s="49"/>
      <c r="B74" s="5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05"/>
      <c r="N74" s="49"/>
    </row>
    <row r="75" spans="1:14">
      <c r="A75" s="49"/>
      <c r="B75" s="50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05"/>
      <c r="N75" s="49"/>
    </row>
    <row r="76" spans="1:14">
      <c r="A76" s="49"/>
      <c r="B76" s="50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05"/>
      <c r="N76" s="49"/>
    </row>
    <row r="77" spans="1:14">
      <c r="A77" s="49"/>
      <c r="B77" s="5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05"/>
      <c r="N77" s="49"/>
    </row>
    <row r="78" spans="1:14">
      <c r="A78" s="49"/>
      <c r="B78" s="5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05"/>
      <c r="N78" s="49"/>
    </row>
    <row r="79" spans="1:14">
      <c r="A79" s="49"/>
      <c r="B79" s="50"/>
      <c r="C79" s="8"/>
      <c r="D79" s="8"/>
      <c r="E79" s="8"/>
      <c r="F79" s="8"/>
      <c r="G79" s="8"/>
      <c r="H79" s="11"/>
      <c r="I79" s="11"/>
      <c r="J79" s="11"/>
      <c r="K79" s="11"/>
      <c r="L79" s="11"/>
      <c r="M79" s="105"/>
      <c r="N79" s="49"/>
    </row>
    <row r="80" spans="1:14">
      <c r="A80" s="49"/>
      <c r="B80" s="50"/>
      <c r="C80" s="8"/>
      <c r="D80" s="8"/>
      <c r="E80" s="8"/>
      <c r="F80" s="8"/>
      <c r="G80" s="8"/>
      <c r="H80" s="8"/>
      <c r="I80" s="8"/>
      <c r="J80" s="8"/>
      <c r="K80" s="8"/>
      <c r="L80" s="8"/>
      <c r="M80" s="105"/>
      <c r="N80" s="49"/>
    </row>
    <row r="81" spans="1:14">
      <c r="A81" s="49"/>
      <c r="B81" s="50"/>
      <c r="C81" s="8"/>
      <c r="D81" s="8"/>
      <c r="E81" s="8"/>
      <c r="F81" s="8"/>
      <c r="G81" s="8"/>
      <c r="H81" s="8"/>
      <c r="I81" s="8"/>
      <c r="J81" s="8"/>
      <c r="K81" s="8"/>
      <c r="L81" s="8"/>
      <c r="M81" s="105"/>
      <c r="N81" s="49"/>
    </row>
    <row r="82" spans="1:14">
      <c r="A82" s="49"/>
      <c r="B82" s="50"/>
      <c r="C82" s="8"/>
      <c r="D82" s="8"/>
      <c r="E82" s="8"/>
      <c r="F82" s="8"/>
      <c r="G82" s="8"/>
      <c r="H82" s="8"/>
      <c r="I82" s="8"/>
      <c r="J82" s="8"/>
      <c r="K82" s="8"/>
      <c r="L82" s="8"/>
      <c r="M82" s="105"/>
      <c r="N82" s="49"/>
    </row>
    <row r="83" ht="12.75" customHeight="1" spans="1:14">
      <c r="A83" s="49"/>
      <c r="B83" s="123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153"/>
      <c r="N83" s="49"/>
    </row>
    <row r="84" ht="12.75" customHeight="1" spans="1:14">
      <c r="A84" s="49"/>
      <c r="B84" s="91"/>
      <c r="C84" s="124"/>
      <c r="D84" s="124"/>
      <c r="E84" s="124"/>
      <c r="F84" s="124"/>
      <c r="G84" s="125"/>
      <c r="H84" s="91"/>
      <c r="I84" s="124"/>
      <c r="J84" s="124"/>
      <c r="K84" s="124"/>
      <c r="L84" s="124"/>
      <c r="M84" s="122"/>
      <c r="N84" s="49"/>
    </row>
    <row r="85" ht="15" customHeight="1" spans="1:14">
      <c r="A85" s="49"/>
      <c r="B85" s="52"/>
      <c r="C85" s="126" t="s">
        <v>179</v>
      </c>
      <c r="D85" s="127"/>
      <c r="E85" s="127"/>
      <c r="F85" s="128"/>
      <c r="G85" s="49"/>
      <c r="H85" s="52"/>
      <c r="I85" s="154" t="s">
        <v>180</v>
      </c>
      <c r="J85" s="154"/>
      <c r="K85" s="154"/>
      <c r="L85" s="154"/>
      <c r="M85" s="107"/>
      <c r="N85" s="49"/>
    </row>
    <row r="86" ht="15" customHeight="1" spans="1:14">
      <c r="A86" s="49"/>
      <c r="B86" s="52"/>
      <c r="C86" s="129" t="s">
        <v>181</v>
      </c>
      <c r="D86" s="130"/>
      <c r="E86" s="33" t="s">
        <v>24</v>
      </c>
      <c r="F86" s="34" t="s">
        <v>142</v>
      </c>
      <c r="G86" s="49"/>
      <c r="H86" s="52"/>
      <c r="I86" s="130" t="s">
        <v>182</v>
      </c>
      <c r="J86" s="144"/>
      <c r="K86" s="144" t="s">
        <v>183</v>
      </c>
      <c r="L86" s="155" t="s">
        <v>142</v>
      </c>
      <c r="M86" s="107"/>
      <c r="N86" s="49"/>
    </row>
    <row r="87" ht="15" customHeight="1" spans="1:14">
      <c r="A87" s="49"/>
      <c r="B87" s="52"/>
      <c r="C87" s="131" t="s">
        <v>184</v>
      </c>
      <c r="D87" s="132"/>
      <c r="E87" s="184">
        <f>Docentes!AR1</f>
        <v>0</v>
      </c>
      <c r="F87" s="134">
        <f>(E87*100)/H48</f>
        <v>0</v>
      </c>
      <c r="G87" s="49"/>
      <c r="H87" s="52"/>
      <c r="I87" s="156" t="s">
        <v>77</v>
      </c>
      <c r="J87" s="157"/>
      <c r="K87" s="158">
        <f>Docentes!$AF$1</f>
        <v>10</v>
      </c>
      <c r="L87" s="159">
        <f t="shared" ref="L87:L93" si="1">($K87*100)/$K$94</f>
        <v>37.037037037037</v>
      </c>
      <c r="M87" s="107"/>
      <c r="N87" s="49"/>
    </row>
    <row r="88" ht="15" customHeight="1" spans="1:14">
      <c r="A88" s="49"/>
      <c r="B88" s="52"/>
      <c r="C88" s="135" t="s">
        <v>185</v>
      </c>
      <c r="D88" s="136"/>
      <c r="E88" s="137">
        <f>Docentes!AR2</f>
        <v>0</v>
      </c>
      <c r="F88" s="138">
        <f>(E88*100)/H48</f>
        <v>0</v>
      </c>
      <c r="G88" s="49"/>
      <c r="H88" s="52"/>
      <c r="I88" s="136" t="s">
        <v>89</v>
      </c>
      <c r="J88" s="160"/>
      <c r="K88" s="161">
        <f>Docentes!$AF$2</f>
        <v>0</v>
      </c>
      <c r="L88" s="162">
        <f t="shared" si="1"/>
        <v>0</v>
      </c>
      <c r="M88" s="107"/>
      <c r="N88" s="49"/>
    </row>
    <row r="89" ht="15" customHeight="1" spans="1:14">
      <c r="A89" s="49"/>
      <c r="B89" s="52"/>
      <c r="C89" s="139" t="s">
        <v>186</v>
      </c>
      <c r="D89" s="140"/>
      <c r="E89" s="141">
        <f>Docentes!AR3</f>
        <v>7</v>
      </c>
      <c r="F89" s="142">
        <f>(E89*100)/H48</f>
        <v>77.7777777777778</v>
      </c>
      <c r="G89" s="49"/>
      <c r="H89" s="52"/>
      <c r="I89" s="136" t="s">
        <v>91</v>
      </c>
      <c r="J89" s="160"/>
      <c r="K89" s="161">
        <f>Docentes!$AF$3</f>
        <v>8</v>
      </c>
      <c r="L89" s="162">
        <f t="shared" si="1"/>
        <v>29.6296296296296</v>
      </c>
      <c r="M89" s="107"/>
      <c r="N89" s="49"/>
    </row>
    <row r="90" ht="15" customHeight="1" spans="1:14">
      <c r="A90" s="49"/>
      <c r="B90" s="50"/>
      <c r="C90" s="143" t="s">
        <v>146</v>
      </c>
      <c r="D90" s="144"/>
      <c r="E90" s="144">
        <f>SUM(E87:E89)</f>
        <v>7</v>
      </c>
      <c r="F90" s="145">
        <f>SUM(F87:F89)</f>
        <v>77.7777777777778</v>
      </c>
      <c r="G90" s="146"/>
      <c r="H90" s="52"/>
      <c r="I90" s="136" t="s">
        <v>85</v>
      </c>
      <c r="J90" s="160"/>
      <c r="K90" s="161">
        <f>Docentes!$AF$4</f>
        <v>1</v>
      </c>
      <c r="L90" s="162">
        <f t="shared" si="1"/>
        <v>3.7037037037037</v>
      </c>
      <c r="M90" s="107"/>
      <c r="N90" s="49"/>
    </row>
    <row r="91" ht="15" customHeight="1" spans="1:14">
      <c r="A91" s="49"/>
      <c r="B91" s="52"/>
      <c r="C91" s="92"/>
      <c r="D91" s="147"/>
      <c r="E91" s="147"/>
      <c r="F91" s="147"/>
      <c r="G91" s="49"/>
      <c r="H91" s="52"/>
      <c r="I91" s="136" t="s">
        <v>92</v>
      </c>
      <c r="J91" s="160"/>
      <c r="K91" s="161">
        <f>Docentes!$AF$5</f>
        <v>8</v>
      </c>
      <c r="L91" s="162">
        <f t="shared" si="1"/>
        <v>29.6296296296296</v>
      </c>
      <c r="M91" s="107"/>
      <c r="N91" s="49"/>
    </row>
    <row r="92" ht="15" customHeight="1" spans="1:14">
      <c r="A92" s="49"/>
      <c r="B92" s="52"/>
      <c r="C92" s="148"/>
      <c r="D92" s="148"/>
      <c r="E92" s="148"/>
      <c r="F92" s="148"/>
      <c r="G92" s="49"/>
      <c r="H92" s="52"/>
      <c r="I92" s="136" t="s">
        <v>101</v>
      </c>
      <c r="J92" s="160"/>
      <c r="K92" s="161">
        <f>Docentes!$AF$6</f>
        <v>0</v>
      </c>
      <c r="L92" s="162">
        <f t="shared" si="1"/>
        <v>0</v>
      </c>
      <c r="M92" s="107"/>
      <c r="N92" s="49"/>
    </row>
    <row r="93" ht="15" customHeight="1" spans="1:14">
      <c r="A93" s="49"/>
      <c r="B93" s="52"/>
      <c r="C93" s="148"/>
      <c r="D93" s="148"/>
      <c r="E93" s="148"/>
      <c r="F93" s="148"/>
      <c r="G93" s="49"/>
      <c r="H93" s="52"/>
      <c r="I93" s="163" t="s">
        <v>104</v>
      </c>
      <c r="J93" s="164"/>
      <c r="K93" s="165">
        <f>Docentes!$AF$7</f>
        <v>0</v>
      </c>
      <c r="L93" s="166">
        <f t="shared" si="1"/>
        <v>0</v>
      </c>
      <c r="M93" s="107"/>
      <c r="N93" s="49"/>
    </row>
    <row r="94" ht="15" customHeight="1" spans="1:14">
      <c r="A94" s="49"/>
      <c r="B94" s="52"/>
      <c r="C94" s="148"/>
      <c r="D94" s="148"/>
      <c r="E94" s="148"/>
      <c r="F94" s="148"/>
      <c r="G94" s="149"/>
      <c r="H94" s="52"/>
      <c r="I94" s="167" t="s">
        <v>146</v>
      </c>
      <c r="J94" s="33"/>
      <c r="K94" s="168">
        <f>SUM(K87:K93)</f>
        <v>27</v>
      </c>
      <c r="L94" s="169">
        <f>SUM(L87:L93)</f>
        <v>100</v>
      </c>
      <c r="M94" s="107"/>
      <c r="N94" s="49"/>
    </row>
    <row r="95" ht="32.75" customHeight="1" spans="1:14">
      <c r="A95" s="49"/>
      <c r="B95" s="52"/>
      <c r="C95" s="148"/>
      <c r="D95" s="148"/>
      <c r="E95" s="148"/>
      <c r="F95" s="148"/>
      <c r="G95" s="49"/>
      <c r="H95" s="50"/>
      <c r="I95" s="4"/>
      <c r="J95" s="4"/>
      <c r="K95" s="4"/>
      <c r="L95" s="4"/>
      <c r="M95" s="105"/>
      <c r="N95" s="49"/>
    </row>
    <row r="96" ht="32.75" customHeight="1" spans="1:14">
      <c r="A96" s="49"/>
      <c r="B96" s="52"/>
      <c r="C96" s="148"/>
      <c r="D96" s="148"/>
      <c r="E96" s="148"/>
      <c r="F96" s="148"/>
      <c r="G96" s="49"/>
      <c r="H96" s="50"/>
      <c r="I96" s="8"/>
      <c r="J96" s="8"/>
      <c r="K96" s="8"/>
      <c r="L96" s="8"/>
      <c r="M96" s="105"/>
      <c r="N96" s="49"/>
    </row>
    <row r="97" ht="32.75" customHeight="1" spans="1:14">
      <c r="A97" s="49"/>
      <c r="B97" s="52"/>
      <c r="C97" s="148"/>
      <c r="D97" s="148"/>
      <c r="E97" s="148"/>
      <c r="F97" s="148"/>
      <c r="G97" s="49"/>
      <c r="H97" s="50"/>
      <c r="I97" s="8"/>
      <c r="J97" s="8"/>
      <c r="K97" s="8"/>
      <c r="L97" s="8"/>
      <c r="M97" s="105"/>
      <c r="N97" s="49"/>
    </row>
    <row r="98" ht="32.75" customHeight="1" spans="1:14">
      <c r="A98" s="49"/>
      <c r="B98" s="52"/>
      <c r="C98" s="148"/>
      <c r="D98" s="148"/>
      <c r="E98" s="148"/>
      <c r="F98" s="148"/>
      <c r="G98" s="49"/>
      <c r="H98" s="50"/>
      <c r="I98" s="8"/>
      <c r="J98" s="8"/>
      <c r="K98" s="8"/>
      <c r="L98" s="8"/>
      <c r="M98" s="105"/>
      <c r="N98" s="49"/>
    </row>
    <row r="99" ht="32.75" customHeight="1" spans="1:14">
      <c r="A99" s="49"/>
      <c r="B99" s="52"/>
      <c r="C99" s="148"/>
      <c r="D99" s="148"/>
      <c r="E99" s="148"/>
      <c r="F99" s="148"/>
      <c r="G99" s="49"/>
      <c r="H99" s="50"/>
      <c r="I99" s="8"/>
      <c r="J99" s="8"/>
      <c r="K99" s="8"/>
      <c r="L99" s="8"/>
      <c r="M99" s="105"/>
      <c r="N99" s="49"/>
    </row>
    <row r="100" ht="32.75" customHeight="1" spans="1:14">
      <c r="A100" s="49"/>
      <c r="B100" s="150"/>
      <c r="C100" s="151"/>
      <c r="D100" s="151"/>
      <c r="E100" s="151"/>
      <c r="F100" s="151"/>
      <c r="G100" s="152"/>
      <c r="H100" s="150"/>
      <c r="I100" s="151"/>
      <c r="J100" s="151"/>
      <c r="K100" s="151"/>
      <c r="L100" s="151"/>
      <c r="M100" s="170"/>
      <c r="N100" s="49"/>
    </row>
    <row r="101" ht="5.5" customHeight="1" spans="1:14">
      <c r="A101" s="185"/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7"/>
    </row>
  </sheetData>
  <mergeCells count="62">
    <mergeCell ref="E1:L1"/>
    <mergeCell ref="E2:L2"/>
    <mergeCell ref="E3:L3"/>
    <mergeCell ref="E4:L4"/>
    <mergeCell ref="C9:L9"/>
    <mergeCell ref="C11:H11"/>
    <mergeCell ref="J11:L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J20:L20"/>
    <mergeCell ref="C21:F21"/>
    <mergeCell ref="C22:F22"/>
    <mergeCell ref="C23:F23"/>
    <mergeCell ref="C24:F24"/>
    <mergeCell ref="C25:F25"/>
    <mergeCell ref="C28:L28"/>
    <mergeCell ref="C29:L29"/>
    <mergeCell ref="C30:L30"/>
    <mergeCell ref="C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C58:L58"/>
    <mergeCell ref="C85:F85"/>
    <mergeCell ref="I85:L85"/>
    <mergeCell ref="C86:D86"/>
    <mergeCell ref="I86:J86"/>
    <mergeCell ref="C87:D87"/>
    <mergeCell ref="I87:J87"/>
    <mergeCell ref="C88:D88"/>
    <mergeCell ref="I88:J88"/>
    <mergeCell ref="C89:D89"/>
    <mergeCell ref="I89:J89"/>
    <mergeCell ref="C90:D90"/>
    <mergeCell ref="I90:J90"/>
    <mergeCell ref="I91:J91"/>
    <mergeCell ref="I92:J92"/>
    <mergeCell ref="I93:J93"/>
    <mergeCell ref="I94:J94"/>
    <mergeCell ref="C33:C43"/>
    <mergeCell ref="C44:C47"/>
    <mergeCell ref="C1:D4"/>
  </mergeCells>
  <conditionalFormatting sqref="K33:K48">
    <cfRule type="cellIs" dxfId="1" priority="1" stopIfTrue="1" operator="lessThan">
      <formula>60</formula>
    </cfRule>
  </conditionalFormatting>
  <conditionalFormatting sqref="L33:L48">
    <cfRule type="cellIs" dxfId="0" priority="2" stopIfTrue="1" operator="equal">
      <formula>FALSE</formula>
    </cfRule>
  </conditionalFormatting>
  <printOptions horizontalCentered="1"/>
  <pageMargins left="0.196850393700787" right="0.196850393700787" top="0.393700787401575" bottom="0.78740157480315" header="0" footer="0.590551181102362"/>
  <pageSetup paperSize="1" orientation="portrait" horizontalDpi="300" verticalDpi="300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F6 K22:K25 K13:K15" emptyCellReference="1"/>
    <ignoredError sqref="H25 L22:L25 L13:L15" evalError="1" emptyCellReference="1"/>
    <ignoredError sqref="L87:L94 K40:K46 K37 L41:L42 K47:L48 K33:L36 K38:L39 F87:F90 H13:H24" evalError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4">
    <pageSetUpPr autoPageBreaks="0"/>
  </sheetPr>
  <dimension ref="A1:N99"/>
  <sheetViews>
    <sheetView showRowColHeaders="0" showZeros="0" topLeftCell="A13" workbookViewId="0">
      <selection activeCell="E3" sqref="E3:L3"/>
    </sheetView>
  </sheetViews>
  <sheetFormatPr defaultColWidth="0" defaultRowHeight="11.4" zeroHeight="1"/>
  <cols>
    <col min="1" max="2" width="0.833333333333333" style="2" customWidth="1"/>
    <col min="3" max="3" width="1.66666666666667" style="2" customWidth="1"/>
    <col min="4" max="12" width="10.6666666666667" style="2" customWidth="1"/>
    <col min="13" max="14" width="1" style="2" customWidth="1"/>
    <col min="15" max="15" width="1" style="2" hidden="1" customWidth="1"/>
    <col min="16" max="16384" width="11.5" style="2" hidden="1"/>
  </cols>
  <sheetData>
    <row r="1" spans="1:14">
      <c r="A1" s="3"/>
      <c r="B1" s="4"/>
      <c r="C1" s="5"/>
      <c r="D1" s="5"/>
      <c r="E1" s="6" t="s">
        <v>134</v>
      </c>
      <c r="F1" s="6"/>
      <c r="G1" s="6"/>
      <c r="H1" s="6"/>
      <c r="I1" s="6"/>
      <c r="J1" s="6"/>
      <c r="K1" s="6"/>
      <c r="L1" s="6"/>
      <c r="M1" s="4"/>
      <c r="N1" s="94"/>
    </row>
    <row r="2" s="1" customFormat="1" ht="13.5" customHeight="1" spans="1:14">
      <c r="A2" s="7"/>
      <c r="B2" s="8"/>
      <c r="C2" s="9"/>
      <c r="D2" s="9"/>
      <c r="E2" s="10" t="s">
        <v>135</v>
      </c>
      <c r="F2" s="10"/>
      <c r="G2" s="10"/>
      <c r="H2" s="10"/>
      <c r="I2" s="10"/>
      <c r="J2" s="10"/>
      <c r="K2" s="10"/>
      <c r="L2" s="10"/>
      <c r="M2" s="11"/>
      <c r="N2" s="95"/>
    </row>
    <row r="3" s="1" customFormat="1" ht="13.5" customHeight="1" spans="1:14">
      <c r="A3" s="7"/>
      <c r="B3" s="8"/>
      <c r="C3" s="9"/>
      <c r="D3" s="9"/>
      <c r="E3" s="10" t="s">
        <v>187</v>
      </c>
      <c r="F3" s="10"/>
      <c r="G3" s="10"/>
      <c r="H3" s="10"/>
      <c r="I3" s="10"/>
      <c r="J3" s="10"/>
      <c r="K3" s="10"/>
      <c r="L3" s="10"/>
      <c r="M3" s="11"/>
      <c r="N3" s="95"/>
    </row>
    <row r="4" s="1" customFormat="1" ht="13.5" customHeight="1" spans="1:14">
      <c r="A4" s="7"/>
      <c r="B4" s="8"/>
      <c r="C4" s="9"/>
      <c r="D4" s="9"/>
      <c r="E4" s="10" t="s">
        <v>137</v>
      </c>
      <c r="F4" s="10"/>
      <c r="G4" s="10"/>
      <c r="H4" s="10"/>
      <c r="I4" s="10"/>
      <c r="J4" s="10"/>
      <c r="K4" s="10"/>
      <c r="L4" s="10"/>
      <c r="M4" s="11"/>
      <c r="N4" s="95"/>
    </row>
    <row r="5" s="1" customFormat="1" ht="12.75" customHeight="1" spans="1:14">
      <c r="A5" s="7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95"/>
    </row>
    <row r="6" s="1" customFormat="1" spans="1:14">
      <c r="A6" s="7"/>
      <c r="B6" s="12" t="s">
        <v>138</v>
      </c>
      <c r="C6" s="11"/>
      <c r="D6" s="11"/>
      <c r="E6" s="11"/>
      <c r="F6" s="13" t="str">
        <f>Directivos!B15</f>
        <v>NORTE DE SANTANDER</v>
      </c>
      <c r="G6" s="11"/>
      <c r="H6" s="11"/>
      <c r="I6" s="11"/>
      <c r="J6" s="11"/>
      <c r="K6" s="11"/>
      <c r="L6" s="11"/>
      <c r="M6" s="11"/>
      <c r="N6" s="95"/>
    </row>
    <row r="7" s="1" customFormat="1" ht="9" customHeight="1" spans="1:14">
      <c r="A7" s="7"/>
      <c r="B7" s="14"/>
      <c r="C7" s="14"/>
      <c r="D7" s="14"/>
      <c r="E7" s="14"/>
      <c r="F7" s="14"/>
      <c r="G7" s="14"/>
      <c r="H7" s="14"/>
      <c r="I7" s="96"/>
      <c r="J7" s="14"/>
      <c r="K7" s="14"/>
      <c r="L7" s="14"/>
      <c r="M7" s="14"/>
      <c r="N7" s="95"/>
    </row>
    <row r="8" s="1" customFormat="1" ht="12.75" customHeight="1" spans="1:14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97"/>
      <c r="N8" s="15"/>
    </row>
    <row r="9" s="1" customFormat="1" spans="1:14">
      <c r="A9" s="15"/>
      <c r="B9" s="18"/>
      <c r="C9" s="10" t="s">
        <v>188</v>
      </c>
      <c r="D9" s="10"/>
      <c r="E9" s="10"/>
      <c r="F9" s="10"/>
      <c r="G9" s="10"/>
      <c r="H9" s="10"/>
      <c r="I9" s="10"/>
      <c r="J9" s="10"/>
      <c r="K9" s="10"/>
      <c r="L9" s="10"/>
      <c r="M9" s="98"/>
      <c r="N9" s="15"/>
    </row>
    <row r="10" s="1" customFormat="1" spans="1:14">
      <c r="A10" s="15"/>
      <c r="B10" s="18"/>
      <c r="C10" s="19"/>
      <c r="D10" s="20"/>
      <c r="E10" s="11"/>
      <c r="F10" s="11"/>
      <c r="G10" s="11"/>
      <c r="H10" s="11"/>
      <c r="I10" s="11"/>
      <c r="J10" s="11"/>
      <c r="K10" s="11"/>
      <c r="L10" s="11"/>
      <c r="M10" s="99"/>
      <c r="N10" s="15"/>
    </row>
    <row r="11" s="1" customFormat="1" ht="12.75" customHeight="1" spans="1:14">
      <c r="A11" s="15"/>
      <c r="B11" s="21"/>
      <c r="C11" s="22"/>
      <c r="D11" s="23"/>
      <c r="E11" s="23"/>
      <c r="F11" s="23"/>
      <c r="G11" s="23"/>
      <c r="H11" s="23"/>
      <c r="I11" s="10"/>
      <c r="J11" s="23"/>
      <c r="K11" s="23"/>
      <c r="L11" s="23"/>
      <c r="M11" s="99"/>
      <c r="N11" s="15"/>
    </row>
    <row r="12" s="1" customFormat="1" ht="12.75" customHeight="1" spans="1:14">
      <c r="A12" s="15"/>
      <c r="B12" s="21"/>
      <c r="C12" s="22"/>
      <c r="D12" s="23"/>
      <c r="E12" s="23"/>
      <c r="F12" s="23"/>
      <c r="G12" s="23"/>
      <c r="H12" s="24"/>
      <c r="I12" s="10"/>
      <c r="J12" s="23"/>
      <c r="K12" s="23"/>
      <c r="L12" s="24"/>
      <c r="M12" s="99"/>
      <c r="N12" s="15"/>
    </row>
    <row r="13" s="1" customFormat="1" ht="12.75" customHeight="1" spans="1:14">
      <c r="A13" s="15"/>
      <c r="B13" s="21"/>
      <c r="C13" s="25"/>
      <c r="D13" s="26"/>
      <c r="E13" s="26"/>
      <c r="F13" s="26"/>
      <c r="G13" s="26"/>
      <c r="H13" s="27"/>
      <c r="I13" s="31"/>
      <c r="J13" s="26"/>
      <c r="K13" s="26"/>
      <c r="L13" s="27"/>
      <c r="M13" s="99"/>
      <c r="N13" s="15"/>
    </row>
    <row r="14" s="1" customFormat="1" ht="12.75" customHeight="1" spans="1:14">
      <c r="A14" s="15"/>
      <c r="B14" s="21"/>
      <c r="C14" s="25"/>
      <c r="D14" s="24"/>
      <c r="E14" s="28" t="s">
        <v>141</v>
      </c>
      <c r="F14" s="29"/>
      <c r="G14" s="30"/>
      <c r="H14" s="31"/>
      <c r="I14" s="28" t="s">
        <v>141</v>
      </c>
      <c r="J14" s="29"/>
      <c r="K14" s="30"/>
      <c r="L14" s="27"/>
      <c r="M14" s="99"/>
      <c r="N14" s="15"/>
    </row>
    <row r="15" s="1" customFormat="1" ht="12.75" customHeight="1" spans="1:14">
      <c r="A15" s="15"/>
      <c r="B15" s="21"/>
      <c r="C15" s="25"/>
      <c r="D15" s="11"/>
      <c r="E15" s="32" t="s">
        <v>34</v>
      </c>
      <c r="F15" s="33" t="s">
        <v>24</v>
      </c>
      <c r="G15" s="34" t="s">
        <v>142</v>
      </c>
      <c r="H15" s="31"/>
      <c r="I15" s="32" t="s">
        <v>34</v>
      </c>
      <c r="J15" s="33" t="s">
        <v>24</v>
      </c>
      <c r="K15" s="34" t="s">
        <v>142</v>
      </c>
      <c r="L15" s="11"/>
      <c r="M15" s="99"/>
      <c r="N15" s="15"/>
    </row>
    <row r="16" s="1" customFormat="1" ht="12.75" customHeight="1" spans="1:14">
      <c r="A16" s="15"/>
      <c r="B16" s="21"/>
      <c r="C16" s="25"/>
      <c r="D16" s="11"/>
      <c r="E16" s="35" t="s">
        <v>113</v>
      </c>
      <c r="F16" s="36">
        <f>Directivos!J1</f>
        <v>1</v>
      </c>
      <c r="G16" s="37">
        <f>(F16*100)/F19</f>
        <v>100</v>
      </c>
      <c r="H16" s="27"/>
      <c r="I16" s="35" t="s">
        <v>75</v>
      </c>
      <c r="J16" s="36">
        <f>Directivos!I1</f>
        <v>0</v>
      </c>
      <c r="K16" s="37">
        <f>(J16*100)/J18</f>
        <v>0</v>
      </c>
      <c r="L16" s="11"/>
      <c r="M16" s="99"/>
      <c r="N16" s="15"/>
    </row>
    <row r="17" s="1" customFormat="1" ht="12.75" customHeight="1" spans="1:14">
      <c r="A17" s="15"/>
      <c r="B17" s="21"/>
      <c r="C17" s="25"/>
      <c r="D17" s="11"/>
      <c r="E17" s="25" t="s">
        <v>133</v>
      </c>
      <c r="F17" s="38">
        <f>Directivos!J2</f>
        <v>0</v>
      </c>
      <c r="G17" s="39">
        <f>(F17*100)/F19</f>
        <v>0</v>
      </c>
      <c r="H17" s="27"/>
      <c r="I17" s="40" t="s">
        <v>88</v>
      </c>
      <c r="J17" s="100">
        <f>Directivos!I2</f>
        <v>1</v>
      </c>
      <c r="K17" s="101">
        <f>(J17*100)/J18</f>
        <v>100</v>
      </c>
      <c r="L17" s="11"/>
      <c r="M17" s="99"/>
      <c r="N17" s="15"/>
    </row>
    <row r="18" s="1" customFormat="1" ht="12.75" customHeight="1" spans="1:14">
      <c r="A18" s="15"/>
      <c r="B18" s="21"/>
      <c r="C18" s="25"/>
      <c r="D18" s="11"/>
      <c r="E18" s="40" t="s">
        <v>115</v>
      </c>
      <c r="F18" s="41">
        <f>Directivos!J3</f>
        <v>0</v>
      </c>
      <c r="G18" s="42">
        <f>(F18*100)/F19</f>
        <v>0</v>
      </c>
      <c r="H18" s="27"/>
      <c r="I18" s="32" t="s">
        <v>146</v>
      </c>
      <c r="J18" s="33">
        <f>SUM(J16:J17)</f>
        <v>1</v>
      </c>
      <c r="K18" s="43">
        <f>SUM(K16:K17)</f>
        <v>100</v>
      </c>
      <c r="L18" s="23"/>
      <c r="M18" s="99"/>
      <c r="N18" s="15"/>
    </row>
    <row r="19" s="1" customFormat="1" ht="12.75" customHeight="1" spans="1:14">
      <c r="A19" s="15"/>
      <c r="B19" s="21"/>
      <c r="C19" s="25"/>
      <c r="D19" s="11"/>
      <c r="E19" s="32" t="s">
        <v>146</v>
      </c>
      <c r="F19" s="33">
        <f>SUM(F16:F18)</f>
        <v>1</v>
      </c>
      <c r="G19" s="43">
        <f>SUM(G16:G18)</f>
        <v>100</v>
      </c>
      <c r="H19" s="31"/>
      <c r="I19" s="58"/>
      <c r="J19" s="58"/>
      <c r="K19" s="102"/>
      <c r="L19" s="24"/>
      <c r="M19" s="99"/>
      <c r="N19" s="15"/>
    </row>
    <row r="20" s="1" customFormat="1" ht="12.75" customHeight="1" spans="1:14">
      <c r="A20" s="15"/>
      <c r="B20" s="21"/>
      <c r="C20" s="25"/>
      <c r="D20" s="11"/>
      <c r="E20" s="44"/>
      <c r="F20" s="45"/>
      <c r="G20" s="45"/>
      <c r="H20" s="45"/>
      <c r="I20" s="45"/>
      <c r="J20" s="45"/>
      <c r="K20" s="103"/>
      <c r="L20" s="27"/>
      <c r="M20" s="99"/>
      <c r="N20" s="15"/>
    </row>
    <row r="21" s="1" customFormat="1" ht="12.75" customHeight="1" spans="1:14">
      <c r="A21" s="15"/>
      <c r="B21" s="21"/>
      <c r="C21" s="25"/>
      <c r="D21" s="46"/>
      <c r="E21" s="46"/>
      <c r="F21" s="46"/>
      <c r="G21" s="46"/>
      <c r="H21" s="46"/>
      <c r="I21" s="45"/>
      <c r="J21" s="45"/>
      <c r="K21" s="45"/>
      <c r="L21" s="27"/>
      <c r="M21" s="99"/>
      <c r="N21" s="15"/>
    </row>
    <row r="22" s="1" customFormat="1" ht="12.75" customHeight="1" spans="1:14">
      <c r="A22" s="15"/>
      <c r="B22" s="21"/>
      <c r="C22" s="25"/>
      <c r="D22" s="26"/>
      <c r="E22" s="26"/>
      <c r="F22" s="26"/>
      <c r="G22" s="26"/>
      <c r="H22" s="27"/>
      <c r="I22" s="31"/>
      <c r="J22" s="26"/>
      <c r="K22" s="26"/>
      <c r="L22" s="27"/>
      <c r="M22" s="99"/>
      <c r="N22" s="15"/>
    </row>
    <row r="23" s="1" customFormat="1" ht="12.75" customHeight="1" spans="1:14">
      <c r="A23" s="15"/>
      <c r="B23" s="21"/>
      <c r="C23" s="22"/>
      <c r="D23" s="23"/>
      <c r="E23" s="23"/>
      <c r="F23" s="23"/>
      <c r="G23" s="23"/>
      <c r="H23" s="24"/>
      <c r="I23" s="10"/>
      <c r="J23" s="23"/>
      <c r="K23" s="23"/>
      <c r="L23" s="24"/>
      <c r="M23" s="99"/>
      <c r="N23" s="15"/>
    </row>
    <row r="24" s="1" customFormat="1" ht="12.75" customHeight="1" spans="1:14">
      <c r="A24" s="15"/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104"/>
      <c r="N24" s="15"/>
    </row>
    <row r="25" s="1" customFormat="1" ht="6.75" customHeight="1" spans="1:14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97"/>
      <c r="N25" s="15"/>
    </row>
    <row r="26" s="1" customFormat="1" ht="15" customHeight="1" spans="1:14">
      <c r="A26" s="15"/>
      <c r="B26" s="18"/>
      <c r="C26" s="10" t="s">
        <v>189</v>
      </c>
      <c r="D26" s="10"/>
      <c r="E26" s="10"/>
      <c r="F26" s="10"/>
      <c r="G26" s="10"/>
      <c r="H26" s="10"/>
      <c r="I26" s="10"/>
      <c r="J26" s="10"/>
      <c r="K26" s="10"/>
      <c r="L26" s="10"/>
      <c r="M26" s="98"/>
      <c r="N26" s="15"/>
    </row>
    <row r="27" s="1" customFormat="1" ht="15" customHeight="1" spans="1:14">
      <c r="A27" s="15"/>
      <c r="B27" s="18"/>
      <c r="C27" s="27" t="s">
        <v>156</v>
      </c>
      <c r="D27" s="27"/>
      <c r="E27" s="27"/>
      <c r="F27" s="27"/>
      <c r="G27" s="27"/>
      <c r="H27" s="27"/>
      <c r="I27" s="27"/>
      <c r="J27" s="27"/>
      <c r="K27" s="27"/>
      <c r="L27" s="27"/>
      <c r="M27" s="98"/>
      <c r="N27" s="15"/>
    </row>
    <row r="28" s="1" customFormat="1" ht="15" customHeight="1" spans="1:14">
      <c r="A28" s="15"/>
      <c r="B28" s="18"/>
      <c r="C28" s="27" t="s">
        <v>157</v>
      </c>
      <c r="D28" s="27"/>
      <c r="E28" s="27"/>
      <c r="F28" s="27"/>
      <c r="G28" s="27"/>
      <c r="H28" s="27"/>
      <c r="I28" s="27"/>
      <c r="J28" s="27"/>
      <c r="K28" s="27"/>
      <c r="L28" s="27"/>
      <c r="M28" s="98"/>
      <c r="N28" s="15"/>
    </row>
    <row r="29" ht="9" customHeight="1" spans="1:14">
      <c r="A29" s="49"/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105"/>
      <c r="N29" s="49"/>
    </row>
    <row r="30" ht="25.5" customHeight="1" spans="1:14">
      <c r="A30" s="49"/>
      <c r="B30" s="52"/>
      <c r="C30" s="53" t="s">
        <v>158</v>
      </c>
      <c r="D30" s="53"/>
      <c r="E30" s="54"/>
      <c r="F30" s="54"/>
      <c r="G30" s="55"/>
      <c r="H30" s="54" t="s">
        <v>159</v>
      </c>
      <c r="I30" s="54" t="s">
        <v>160</v>
      </c>
      <c r="J30" s="54" t="s">
        <v>161</v>
      </c>
      <c r="K30" s="54" t="s">
        <v>162</v>
      </c>
      <c r="L30" s="106" t="s">
        <v>163</v>
      </c>
      <c r="M30" s="107"/>
      <c r="N30" s="49"/>
    </row>
    <row r="31" ht="17" customHeight="1" spans="1:14">
      <c r="A31" s="49"/>
      <c r="B31" s="52"/>
      <c r="C31" s="56" t="s">
        <v>164</v>
      </c>
      <c r="D31" s="57" t="s">
        <v>190</v>
      </c>
      <c r="E31" s="58"/>
      <c r="F31" s="58"/>
      <c r="G31" s="59"/>
      <c r="H31" s="60">
        <f>Directivos!$O$1</f>
        <v>1</v>
      </c>
      <c r="I31" s="108">
        <f>Directivos!$O$4</f>
        <v>9.67</v>
      </c>
      <c r="J31" s="108">
        <f>Directivos!$O$5</f>
        <v>9.67</v>
      </c>
      <c r="K31" s="108">
        <f>Directivos!$O$2</f>
        <v>9.67</v>
      </c>
      <c r="L31" s="109" t="b">
        <f>Directivos!$O$3</f>
        <v>0</v>
      </c>
      <c r="M31" s="107"/>
      <c r="N31" s="49"/>
    </row>
    <row r="32" ht="17" customHeight="1" spans="1:14">
      <c r="A32" s="49"/>
      <c r="B32" s="52"/>
      <c r="C32" s="61"/>
      <c r="D32" s="62" t="s">
        <v>123</v>
      </c>
      <c r="E32" s="63"/>
      <c r="F32" s="63"/>
      <c r="G32" s="64"/>
      <c r="H32" s="65">
        <f>Directivos!$P$1</f>
        <v>0</v>
      </c>
      <c r="I32" s="110">
        <f>Directivos!$P$4</f>
        <v>0</v>
      </c>
      <c r="J32" s="110">
        <f>Directivos!$P$5</f>
        <v>0</v>
      </c>
      <c r="K32" s="110" t="e">
        <f>Directivos!$P$2</f>
        <v>#DIV/0!</v>
      </c>
      <c r="L32" s="111" t="b">
        <f>Directivos!$P$3</f>
        <v>0</v>
      </c>
      <c r="M32" s="107"/>
      <c r="N32" s="49"/>
    </row>
    <row r="33" ht="17" customHeight="1" spans="1:14">
      <c r="A33" s="49"/>
      <c r="B33" s="52"/>
      <c r="C33" s="61"/>
      <c r="D33" s="66" t="s">
        <v>191</v>
      </c>
      <c r="E33" s="67"/>
      <c r="F33" s="67"/>
      <c r="G33" s="68"/>
      <c r="H33" s="69">
        <f>Directivos!$R$1</f>
        <v>1</v>
      </c>
      <c r="I33" s="112">
        <f>Directivos!$R$4</f>
        <v>9.67</v>
      </c>
      <c r="J33" s="112">
        <f>Directivos!$R$5</f>
        <v>9.67</v>
      </c>
      <c r="K33" s="112">
        <f>Directivos!$R$2</f>
        <v>9.67</v>
      </c>
      <c r="L33" s="113" t="b">
        <f>Directivos!$R$3</f>
        <v>0</v>
      </c>
      <c r="M33" s="107"/>
      <c r="N33" s="49"/>
    </row>
    <row r="34" ht="17" customHeight="1" spans="1:14">
      <c r="A34" s="49"/>
      <c r="B34" s="52"/>
      <c r="C34" s="61"/>
      <c r="D34" s="70" t="s">
        <v>50</v>
      </c>
      <c r="E34" s="71"/>
      <c r="F34" s="71"/>
      <c r="G34" s="72"/>
      <c r="H34" s="73">
        <f>Directivos!$T$1</f>
        <v>0</v>
      </c>
      <c r="I34" s="114">
        <f>Directivos!$T$4</f>
        <v>0</v>
      </c>
      <c r="J34" s="114">
        <f>Directivos!$T$5</f>
        <v>0</v>
      </c>
      <c r="K34" s="114" t="e">
        <f>Directivos!$T$2</f>
        <v>#DIV/0!</v>
      </c>
      <c r="L34" s="115" t="b">
        <f>Directivos!$T$3</f>
        <v>0</v>
      </c>
      <c r="M34" s="107"/>
      <c r="N34" s="49"/>
    </row>
    <row r="35" ht="17" customHeight="1" spans="1:14">
      <c r="A35" s="49"/>
      <c r="B35" s="52"/>
      <c r="C35" s="61"/>
      <c r="D35" s="62" t="s">
        <v>192</v>
      </c>
      <c r="E35" s="63"/>
      <c r="F35" s="63"/>
      <c r="G35" s="64"/>
      <c r="H35" s="65">
        <f>Directivos!$U$1</f>
        <v>0</v>
      </c>
      <c r="I35" s="110">
        <f>Directivos!$U$4</f>
        <v>0</v>
      </c>
      <c r="J35" s="110">
        <f>Directivos!$U$5</f>
        <v>0</v>
      </c>
      <c r="K35" s="110" t="e">
        <f>Directivos!$U$2</f>
        <v>#DIV/0!</v>
      </c>
      <c r="L35" s="111" t="b">
        <f>Directivos!$U$3</f>
        <v>0</v>
      </c>
      <c r="M35" s="107"/>
      <c r="N35" s="49"/>
    </row>
    <row r="36" ht="17" customHeight="1" spans="1:14">
      <c r="A36" s="49"/>
      <c r="B36" s="52"/>
      <c r="C36" s="61"/>
      <c r="D36" s="66" t="s">
        <v>166</v>
      </c>
      <c r="E36" s="67"/>
      <c r="F36" s="67"/>
      <c r="G36" s="68"/>
      <c r="H36" s="69">
        <f>Directivos!$W$1</f>
        <v>0</v>
      </c>
      <c r="I36" s="112">
        <f>Directivos!$W$4</f>
        <v>0</v>
      </c>
      <c r="J36" s="112">
        <f>Directivos!$W$5</f>
        <v>0</v>
      </c>
      <c r="K36" s="112" t="e">
        <f>Directivos!$W$2</f>
        <v>#DIV/0!</v>
      </c>
      <c r="L36" s="113" t="b">
        <f>Directivos!$W$3</f>
        <v>0</v>
      </c>
      <c r="M36" s="107"/>
      <c r="N36" s="49"/>
    </row>
    <row r="37" ht="17" customHeight="1" spans="1:14">
      <c r="A37" s="49"/>
      <c r="B37" s="52"/>
      <c r="C37" s="61"/>
      <c r="D37" s="70" t="s">
        <v>127</v>
      </c>
      <c r="E37" s="71"/>
      <c r="F37" s="71"/>
      <c r="G37" s="72"/>
      <c r="H37" s="73">
        <f>Directivos!$Y$1</f>
        <v>0</v>
      </c>
      <c r="I37" s="114">
        <f>Directivos!$Y$4</f>
        <v>0</v>
      </c>
      <c r="J37" s="114">
        <f>Directivos!$Y$5</f>
        <v>0</v>
      </c>
      <c r="K37" s="114" t="e">
        <f>Directivos!$Y$2</f>
        <v>#DIV/0!</v>
      </c>
      <c r="L37" s="115" t="b">
        <f>Directivos!$Y$3</f>
        <v>0</v>
      </c>
      <c r="M37" s="107"/>
      <c r="N37" s="49"/>
    </row>
    <row r="38" ht="17" customHeight="1" spans="1:14">
      <c r="A38" s="49"/>
      <c r="B38" s="52"/>
      <c r="C38" s="61"/>
      <c r="D38" s="62" t="s">
        <v>128</v>
      </c>
      <c r="E38" s="63"/>
      <c r="F38" s="63"/>
      <c r="G38" s="64"/>
      <c r="H38" s="65">
        <f>Directivos!$Z$1</f>
        <v>0</v>
      </c>
      <c r="I38" s="110">
        <f>Directivos!$Z$4</f>
        <v>0</v>
      </c>
      <c r="J38" s="110">
        <f>Directivos!$Z$5</f>
        <v>0</v>
      </c>
      <c r="K38" s="110" t="e">
        <f>Directivos!$Z$2</f>
        <v>#DIV/0!</v>
      </c>
      <c r="L38" s="111" t="b">
        <f>Directivos!$Z$3</f>
        <v>0</v>
      </c>
      <c r="M38" s="107"/>
      <c r="N38" s="49"/>
    </row>
    <row r="39" ht="17" customHeight="1" spans="1:14">
      <c r="A39" s="49"/>
      <c r="B39" s="52"/>
      <c r="C39" s="61"/>
      <c r="D39" s="66" t="s">
        <v>167</v>
      </c>
      <c r="E39" s="67"/>
      <c r="F39" s="67"/>
      <c r="G39" s="68"/>
      <c r="H39" s="69">
        <f>Directivos!$AB$1</f>
        <v>0</v>
      </c>
      <c r="I39" s="112">
        <f>Directivos!$AB$4</f>
        <v>0</v>
      </c>
      <c r="J39" s="112">
        <f>Directivos!$AB$5</f>
        <v>0</v>
      </c>
      <c r="K39" s="112" t="e">
        <f>Directivos!$AB$2</f>
        <v>#DIV/0!</v>
      </c>
      <c r="L39" s="113" t="b">
        <f>Directivos!$AB$3</f>
        <v>0</v>
      </c>
      <c r="M39" s="107"/>
      <c r="N39" s="49"/>
    </row>
    <row r="40" ht="17" customHeight="1" spans="1:14">
      <c r="A40" s="49"/>
      <c r="B40" s="52"/>
      <c r="C40" s="61"/>
      <c r="D40" s="70" t="s">
        <v>58</v>
      </c>
      <c r="E40" s="71"/>
      <c r="F40" s="71"/>
      <c r="G40" s="72"/>
      <c r="H40" s="73">
        <f>Directivos!$AD$1</f>
        <v>0</v>
      </c>
      <c r="I40" s="114">
        <f>Directivos!$AD$4</f>
        <v>0</v>
      </c>
      <c r="J40" s="114">
        <f>Directivos!$AD$5</f>
        <v>0</v>
      </c>
      <c r="K40" s="114" t="e">
        <f>Directivos!$AD$2</f>
        <v>#DIV/0!</v>
      </c>
      <c r="L40" s="115" t="b">
        <f>Directivos!$AD$3</f>
        <v>0</v>
      </c>
      <c r="M40" s="107"/>
      <c r="N40" s="49"/>
    </row>
    <row r="41" ht="17" customHeight="1" spans="1:14">
      <c r="A41" s="49"/>
      <c r="B41" s="52"/>
      <c r="C41" s="61"/>
      <c r="D41" s="62" t="s">
        <v>168</v>
      </c>
      <c r="E41" s="63"/>
      <c r="F41" s="63"/>
      <c r="G41" s="64"/>
      <c r="H41" s="65">
        <f>Directivos!$AE$1</f>
        <v>0</v>
      </c>
      <c r="I41" s="110">
        <f>Directivos!$AE$4</f>
        <v>0</v>
      </c>
      <c r="J41" s="110">
        <f>Directivos!$AE$5</f>
        <v>0</v>
      </c>
      <c r="K41" s="110" t="e">
        <f>Directivos!$AE$2</f>
        <v>#DIV/0!</v>
      </c>
      <c r="L41" s="111" t="b">
        <f>Directivos!$AE$3</f>
        <v>0</v>
      </c>
      <c r="M41" s="107"/>
      <c r="N41" s="49"/>
    </row>
    <row r="42" ht="17" customHeight="1" spans="1:14">
      <c r="A42" s="49"/>
      <c r="B42" s="52"/>
      <c r="C42" s="74"/>
      <c r="D42" s="75" t="s">
        <v>169</v>
      </c>
      <c r="E42" s="76"/>
      <c r="F42" s="76"/>
      <c r="G42" s="77"/>
      <c r="H42" s="78">
        <f>Directivos!$AG$1</f>
        <v>0</v>
      </c>
      <c r="I42" s="116">
        <f>Directivos!$AG$4</f>
        <v>0</v>
      </c>
      <c r="J42" s="116">
        <f>Directivos!$AG$5</f>
        <v>0</v>
      </c>
      <c r="K42" s="116" t="e">
        <f>Directivos!$AG$2</f>
        <v>#DIV/0!</v>
      </c>
      <c r="L42" s="117" t="b">
        <f>Directivos!$AG$3</f>
        <v>0</v>
      </c>
      <c r="M42" s="107"/>
      <c r="N42" s="49"/>
    </row>
    <row r="43" ht="17" customHeight="1" spans="1:14">
      <c r="A43" s="49"/>
      <c r="B43" s="52"/>
      <c r="C43" s="56" t="s">
        <v>170</v>
      </c>
      <c r="D43" s="57" t="s">
        <v>63</v>
      </c>
      <c r="E43" s="58"/>
      <c r="F43" s="58"/>
      <c r="G43" s="59"/>
      <c r="H43" s="60">
        <f>Directivos!$AM$1</f>
        <v>0</v>
      </c>
      <c r="I43" s="108">
        <f>Directivos!$AM$4</f>
        <v>0</v>
      </c>
      <c r="J43" s="108">
        <f>Directivos!$AM$5</f>
        <v>0</v>
      </c>
      <c r="K43" s="108" t="e">
        <f>Directivos!$AM$2</f>
        <v>#DIV/0!</v>
      </c>
      <c r="L43" s="109" t="b">
        <f>Directivos!$AM$3</f>
        <v>0</v>
      </c>
      <c r="M43" s="107"/>
      <c r="N43" s="49"/>
    </row>
    <row r="44" ht="17" customHeight="1" spans="1:14">
      <c r="A44" s="49"/>
      <c r="B44" s="52"/>
      <c r="C44" s="61"/>
      <c r="D44" s="79" t="s">
        <v>64</v>
      </c>
      <c r="E44" s="80"/>
      <c r="F44" s="80"/>
      <c r="G44" s="81"/>
      <c r="H44" s="82">
        <f>Directivos!$AN$1</f>
        <v>0</v>
      </c>
      <c r="I44" s="118">
        <f>Directivos!$AN$4</f>
        <v>0</v>
      </c>
      <c r="J44" s="118">
        <f>Directivos!$AN$5</f>
        <v>0</v>
      </c>
      <c r="K44" s="118" t="e">
        <f>Directivos!$AN$2</f>
        <v>#DIV/0!</v>
      </c>
      <c r="L44" s="119" t="b">
        <f>Directivos!$AN$3</f>
        <v>0</v>
      </c>
      <c r="M44" s="107"/>
      <c r="N44" s="49"/>
    </row>
    <row r="45" ht="17" customHeight="1" spans="1:14">
      <c r="A45" s="49"/>
      <c r="B45" s="52"/>
      <c r="C45" s="61"/>
      <c r="D45" s="62" t="s">
        <v>65</v>
      </c>
      <c r="E45" s="63"/>
      <c r="F45" s="63"/>
      <c r="G45" s="64"/>
      <c r="H45" s="65">
        <f>Directivos!$AO$1</f>
        <v>0</v>
      </c>
      <c r="I45" s="110">
        <f>Directivos!$AO$4</f>
        <v>0</v>
      </c>
      <c r="J45" s="110">
        <f>Directivos!$AO$5</f>
        <v>0</v>
      </c>
      <c r="K45" s="110" t="e">
        <f>Directivos!$AO$2</f>
        <v>#DIV/0!</v>
      </c>
      <c r="L45" s="111" t="b">
        <f>Directivos!$AO$3</f>
        <v>0</v>
      </c>
      <c r="M45" s="107"/>
      <c r="N45" s="49"/>
    </row>
    <row r="46" ht="17" customHeight="1" spans="1:14">
      <c r="A46" s="49"/>
      <c r="B46" s="52"/>
      <c r="C46" s="74"/>
      <c r="D46" s="75" t="s">
        <v>171</v>
      </c>
      <c r="E46" s="76"/>
      <c r="F46" s="76"/>
      <c r="G46" s="77"/>
      <c r="H46" s="78">
        <f>Directivos!$AQ$1</f>
        <v>0</v>
      </c>
      <c r="I46" s="116">
        <f>Directivos!$AQ$4</f>
        <v>0</v>
      </c>
      <c r="J46" s="116">
        <f>Directivos!$AQ$5</f>
        <v>0</v>
      </c>
      <c r="K46" s="116" t="e">
        <f>Directivos!$AQ$2</f>
        <v>#DIV/0!</v>
      </c>
      <c r="L46" s="117" t="b">
        <f>Directivos!$AQ$3</f>
        <v>0</v>
      </c>
      <c r="M46" s="107"/>
      <c r="N46" s="49"/>
    </row>
    <row r="47" ht="17" customHeight="1" spans="1:14">
      <c r="A47" s="49"/>
      <c r="B47" s="52"/>
      <c r="C47" s="83"/>
      <c r="D47" s="84" t="s">
        <v>172</v>
      </c>
      <c r="E47" s="84"/>
      <c r="F47" s="84"/>
      <c r="G47" s="85"/>
      <c r="H47" s="86">
        <f>Directivos!$AT$1</f>
        <v>1</v>
      </c>
      <c r="I47" s="120">
        <f>Directivos!$AT$4</f>
        <v>3.707478</v>
      </c>
      <c r="J47" s="120">
        <f>Directivos!$AT$5</f>
        <v>3.707478</v>
      </c>
      <c r="K47" s="120">
        <f>Directivos!$AT$2</f>
        <v>3.707478</v>
      </c>
      <c r="L47" s="121" t="b">
        <f>Directivos!$AT$3</f>
        <v>0</v>
      </c>
      <c r="M47" s="107"/>
      <c r="N47" s="49"/>
    </row>
    <row r="48" s="1" customFormat="1" ht="6.75" customHeight="1" spans="1:14">
      <c r="A48" s="15"/>
      <c r="B48" s="18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98"/>
      <c r="N48" s="15"/>
    </row>
    <row r="49" s="1" customFormat="1" spans="1:14">
      <c r="A49" s="15"/>
      <c r="B49" s="18"/>
      <c r="C49" s="87" t="s">
        <v>173</v>
      </c>
      <c r="D49" s="87"/>
      <c r="E49" s="11"/>
      <c r="F49" s="11"/>
      <c r="G49" s="11"/>
      <c r="H49" s="11"/>
      <c r="I49" s="11"/>
      <c r="J49" s="11"/>
      <c r="K49" s="11"/>
      <c r="L49" s="11"/>
      <c r="M49" s="98"/>
      <c r="N49" s="15"/>
    </row>
    <row r="50" s="1" customFormat="1" spans="1:14">
      <c r="A50" s="15"/>
      <c r="B50" s="18"/>
      <c r="C50" s="87" t="s">
        <v>174</v>
      </c>
      <c r="D50" s="87"/>
      <c r="E50" s="11"/>
      <c r="F50" s="11"/>
      <c r="G50" s="11"/>
      <c r="H50" s="11"/>
      <c r="I50" s="11"/>
      <c r="J50" s="11"/>
      <c r="K50" s="11"/>
      <c r="L50" s="11"/>
      <c r="M50" s="98"/>
      <c r="N50" s="15"/>
    </row>
    <row r="51" s="1" customFormat="1" spans="1:14">
      <c r="A51" s="15"/>
      <c r="B51" s="18"/>
      <c r="C51" s="87" t="s">
        <v>175</v>
      </c>
      <c r="D51" s="87"/>
      <c r="E51" s="11"/>
      <c r="F51" s="11"/>
      <c r="G51" s="11"/>
      <c r="H51" s="11"/>
      <c r="I51" s="11"/>
      <c r="J51" s="11"/>
      <c r="K51" s="11"/>
      <c r="L51" s="11"/>
      <c r="M51" s="98"/>
      <c r="N51" s="15"/>
    </row>
    <row r="52" s="1" customFormat="1" spans="1:14">
      <c r="A52" s="15"/>
      <c r="B52" s="18"/>
      <c r="C52" s="87" t="s">
        <v>176</v>
      </c>
      <c r="D52" s="87"/>
      <c r="E52" s="11"/>
      <c r="F52" s="11"/>
      <c r="G52" s="11"/>
      <c r="H52" s="11"/>
      <c r="I52" s="11"/>
      <c r="J52" s="11"/>
      <c r="K52" s="11"/>
      <c r="L52" s="11"/>
      <c r="M52" s="98"/>
      <c r="N52" s="15"/>
    </row>
    <row r="53" s="1" customFormat="1" spans="1:14">
      <c r="A53" s="15"/>
      <c r="B53" s="18"/>
      <c r="C53" s="87" t="s">
        <v>177</v>
      </c>
      <c r="D53" s="87"/>
      <c r="E53" s="11"/>
      <c r="F53" s="11"/>
      <c r="G53" s="11"/>
      <c r="H53" s="11"/>
      <c r="I53" s="11"/>
      <c r="J53" s="11"/>
      <c r="K53" s="11"/>
      <c r="L53" s="11"/>
      <c r="M53" s="98"/>
      <c r="N53" s="15"/>
    </row>
    <row r="54" s="1" customFormat="1" ht="6.75" customHeight="1" spans="1:14">
      <c r="A54" s="88"/>
      <c r="B54" s="4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104"/>
      <c r="N54" s="88"/>
    </row>
    <row r="55" s="1" customFormat="1" ht="9" customHeight="1" spans="1:14">
      <c r="A55" s="44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103"/>
    </row>
    <row r="56" ht="9" customHeight="1" spans="1:14">
      <c r="A56" s="49"/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122"/>
      <c r="N56" s="49"/>
    </row>
    <row r="57" spans="1:14">
      <c r="A57" s="49"/>
      <c r="B57" s="50"/>
      <c r="C57" s="93" t="s">
        <v>178</v>
      </c>
      <c r="D57" s="93"/>
      <c r="E57" s="93"/>
      <c r="F57" s="93"/>
      <c r="G57" s="93"/>
      <c r="H57" s="93"/>
      <c r="I57" s="93"/>
      <c r="J57" s="93"/>
      <c r="K57" s="93"/>
      <c r="L57" s="93"/>
      <c r="M57" s="105"/>
      <c r="N57" s="49"/>
    </row>
    <row r="58" ht="9" customHeight="1" spans="1:14">
      <c r="A58" s="49"/>
      <c r="B58" s="50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05"/>
      <c r="N58" s="49"/>
    </row>
    <row r="59" spans="1:14">
      <c r="A59" s="49"/>
      <c r="B59" s="50"/>
      <c r="C59" s="8"/>
      <c r="D59" s="8"/>
      <c r="E59" s="8"/>
      <c r="F59" s="11"/>
      <c r="G59" s="11"/>
      <c r="H59" s="11"/>
      <c r="I59" s="11"/>
      <c r="J59" s="11"/>
      <c r="K59" s="11"/>
      <c r="L59" s="11"/>
      <c r="M59" s="105"/>
      <c r="N59" s="49"/>
    </row>
    <row r="60" spans="1:14">
      <c r="A60" s="49"/>
      <c r="B60" s="50"/>
      <c r="C60" s="8"/>
      <c r="D60" s="8"/>
      <c r="E60" s="8"/>
      <c r="F60" s="8"/>
      <c r="G60" s="8"/>
      <c r="H60" s="11"/>
      <c r="I60" s="11"/>
      <c r="J60" s="11"/>
      <c r="K60" s="11"/>
      <c r="L60" s="11"/>
      <c r="M60" s="105"/>
      <c r="N60" s="49"/>
    </row>
    <row r="61" spans="1:14">
      <c r="A61" s="49"/>
      <c r="B61" s="50"/>
      <c r="C61" s="8"/>
      <c r="D61" s="8"/>
      <c r="E61" s="8"/>
      <c r="F61" s="8"/>
      <c r="G61" s="8"/>
      <c r="H61" s="11"/>
      <c r="I61" s="11"/>
      <c r="J61" s="11"/>
      <c r="K61" s="11"/>
      <c r="L61" s="11"/>
      <c r="M61" s="105"/>
      <c r="N61" s="49"/>
    </row>
    <row r="62" spans="1:14">
      <c r="A62" s="49"/>
      <c r="B62" s="50"/>
      <c r="C62" s="8"/>
      <c r="D62" s="8"/>
      <c r="E62" s="8"/>
      <c r="F62" s="8"/>
      <c r="G62" s="8"/>
      <c r="H62" s="11"/>
      <c r="I62" s="11"/>
      <c r="J62" s="11"/>
      <c r="K62" s="11"/>
      <c r="L62" s="11"/>
      <c r="M62" s="105"/>
      <c r="N62" s="49"/>
    </row>
    <row r="63" spans="1:14">
      <c r="A63" s="49"/>
      <c r="B63" s="50"/>
      <c r="C63" s="8"/>
      <c r="D63" s="8"/>
      <c r="E63" s="8"/>
      <c r="F63" s="8"/>
      <c r="G63" s="8"/>
      <c r="H63" s="11"/>
      <c r="I63" s="11"/>
      <c r="J63" s="11"/>
      <c r="K63" s="11"/>
      <c r="L63" s="11"/>
      <c r="M63" s="105"/>
      <c r="N63" s="49"/>
    </row>
    <row r="64" spans="1:14">
      <c r="A64" s="49"/>
      <c r="B64" s="5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05"/>
      <c r="N64" s="49"/>
    </row>
    <row r="65" spans="1:14">
      <c r="A65" s="49"/>
      <c r="B65" s="5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05"/>
      <c r="N65" s="49"/>
    </row>
    <row r="66" spans="1:14">
      <c r="A66" s="49"/>
      <c r="B66" s="50"/>
      <c r="C66" s="8"/>
      <c r="D66" s="8"/>
      <c r="E66" s="8"/>
      <c r="F66" s="8"/>
      <c r="G66" s="8"/>
      <c r="H66" s="11"/>
      <c r="I66" s="11"/>
      <c r="J66" s="11"/>
      <c r="K66" s="11"/>
      <c r="L66" s="11"/>
      <c r="M66" s="105"/>
      <c r="N66" s="49"/>
    </row>
    <row r="67" spans="1:14">
      <c r="A67" s="49"/>
      <c r="B67" s="50"/>
      <c r="C67" s="8"/>
      <c r="D67" s="8"/>
      <c r="E67" s="8"/>
      <c r="F67" s="8"/>
      <c r="G67" s="8"/>
      <c r="H67" s="11"/>
      <c r="I67" s="11"/>
      <c r="J67" s="11"/>
      <c r="K67" s="11"/>
      <c r="L67" s="11"/>
      <c r="M67" s="105"/>
      <c r="N67" s="49"/>
    </row>
    <row r="68" spans="1:14">
      <c r="A68" s="49"/>
      <c r="B68" s="50"/>
      <c r="C68" s="8"/>
      <c r="D68" s="8"/>
      <c r="E68" s="8"/>
      <c r="F68" s="8"/>
      <c r="G68" s="8"/>
      <c r="H68" s="11"/>
      <c r="I68" s="11"/>
      <c r="J68" s="11"/>
      <c r="K68" s="11"/>
      <c r="L68" s="11"/>
      <c r="M68" s="105"/>
      <c r="N68" s="49"/>
    </row>
    <row r="69" spans="1:14">
      <c r="A69" s="49"/>
      <c r="B69" s="50"/>
      <c r="C69" s="8"/>
      <c r="D69" s="8"/>
      <c r="E69" s="8"/>
      <c r="F69" s="8"/>
      <c r="G69" s="8"/>
      <c r="H69" s="11"/>
      <c r="I69" s="11"/>
      <c r="J69" s="11"/>
      <c r="K69" s="11"/>
      <c r="L69" s="11"/>
      <c r="M69" s="105"/>
      <c r="N69" s="49"/>
    </row>
    <row r="70" spans="1:14">
      <c r="A70" s="49"/>
      <c r="B70" s="50"/>
      <c r="C70" s="8"/>
      <c r="D70" s="8"/>
      <c r="E70" s="8"/>
      <c r="F70" s="8"/>
      <c r="G70" s="8"/>
      <c r="H70" s="11"/>
      <c r="I70" s="11"/>
      <c r="J70" s="11"/>
      <c r="K70" s="11"/>
      <c r="L70" s="11"/>
      <c r="M70" s="105"/>
      <c r="N70" s="49"/>
    </row>
    <row r="71" spans="1:14">
      <c r="A71" s="49"/>
      <c r="B71" s="5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05"/>
      <c r="N71" s="49"/>
    </row>
    <row r="72" spans="1:14">
      <c r="A72" s="49"/>
      <c r="B72" s="50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05"/>
      <c r="N72" s="49"/>
    </row>
    <row r="73" spans="1:14">
      <c r="A73" s="49"/>
      <c r="B73" s="50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05"/>
      <c r="N73" s="49"/>
    </row>
    <row r="74" spans="1:14">
      <c r="A74" s="49"/>
      <c r="B74" s="5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05"/>
      <c r="N74" s="49"/>
    </row>
    <row r="75" spans="1:14">
      <c r="A75" s="49"/>
      <c r="B75" s="50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05"/>
      <c r="N75" s="49"/>
    </row>
    <row r="76" spans="1:14">
      <c r="A76" s="49"/>
      <c r="B76" s="50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05"/>
      <c r="N76" s="49"/>
    </row>
    <row r="77" spans="1:14">
      <c r="A77" s="49"/>
      <c r="B77" s="5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05"/>
      <c r="N77" s="49"/>
    </row>
    <row r="78" spans="1:14">
      <c r="A78" s="49"/>
      <c r="B78" s="50"/>
      <c r="C78" s="8"/>
      <c r="D78" s="8"/>
      <c r="E78" s="8"/>
      <c r="F78" s="8"/>
      <c r="G78" s="8"/>
      <c r="H78" s="11"/>
      <c r="I78" s="11"/>
      <c r="J78" s="11"/>
      <c r="K78" s="11"/>
      <c r="L78" s="11"/>
      <c r="M78" s="105"/>
      <c r="N78" s="49"/>
    </row>
    <row r="79" spans="1:14">
      <c r="A79" s="49"/>
      <c r="B79" s="50"/>
      <c r="C79" s="8"/>
      <c r="D79" s="8"/>
      <c r="E79" s="8"/>
      <c r="F79" s="8"/>
      <c r="G79" s="8"/>
      <c r="H79" s="8"/>
      <c r="I79" s="8"/>
      <c r="J79" s="8"/>
      <c r="K79" s="8"/>
      <c r="L79" s="8"/>
      <c r="M79" s="105"/>
      <c r="N79" s="49"/>
    </row>
    <row r="80" spans="1:14">
      <c r="A80" s="49"/>
      <c r="B80" s="50"/>
      <c r="C80" s="8"/>
      <c r="D80" s="8"/>
      <c r="E80" s="8"/>
      <c r="F80" s="8"/>
      <c r="G80" s="8"/>
      <c r="H80" s="8"/>
      <c r="I80" s="8"/>
      <c r="J80" s="8"/>
      <c r="K80" s="8"/>
      <c r="L80" s="8"/>
      <c r="M80" s="105"/>
      <c r="N80" s="49"/>
    </row>
    <row r="81" spans="1:14">
      <c r="A81" s="49"/>
      <c r="B81" s="50"/>
      <c r="C81" s="8"/>
      <c r="D81" s="8"/>
      <c r="E81" s="8"/>
      <c r="F81" s="8"/>
      <c r="G81" s="8"/>
      <c r="H81" s="8"/>
      <c r="I81" s="8"/>
      <c r="J81" s="8"/>
      <c r="K81" s="8"/>
      <c r="L81" s="8"/>
      <c r="M81" s="105"/>
      <c r="N81" s="49"/>
    </row>
    <row r="82" ht="12.75" customHeight="1" spans="1:14">
      <c r="A82" s="49"/>
      <c r="B82" s="123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153"/>
      <c r="N82" s="49"/>
    </row>
    <row r="83" ht="12.75" customHeight="1" spans="1:14">
      <c r="A83" s="49"/>
      <c r="B83" s="91"/>
      <c r="C83" s="124"/>
      <c r="D83" s="124"/>
      <c r="E83" s="124"/>
      <c r="F83" s="124"/>
      <c r="G83" s="125"/>
      <c r="H83" s="91"/>
      <c r="I83" s="124"/>
      <c r="J83" s="124"/>
      <c r="K83" s="124"/>
      <c r="L83" s="124"/>
      <c r="M83" s="122"/>
      <c r="N83" s="49"/>
    </row>
    <row r="84" ht="15" customHeight="1" spans="1:14">
      <c r="A84" s="49"/>
      <c r="B84" s="52"/>
      <c r="C84" s="126" t="s">
        <v>179</v>
      </c>
      <c r="D84" s="127"/>
      <c r="E84" s="127"/>
      <c r="F84" s="128"/>
      <c r="G84" s="49"/>
      <c r="H84" s="52"/>
      <c r="I84" s="154" t="s">
        <v>180</v>
      </c>
      <c r="J84" s="154"/>
      <c r="K84" s="154"/>
      <c r="L84" s="154"/>
      <c r="M84" s="107"/>
      <c r="N84" s="49"/>
    </row>
    <row r="85" ht="15" customHeight="1" spans="1:14">
      <c r="A85" s="49"/>
      <c r="B85" s="52"/>
      <c r="C85" s="129" t="s">
        <v>181</v>
      </c>
      <c r="D85" s="130"/>
      <c r="E85" s="33" t="s">
        <v>24</v>
      </c>
      <c r="F85" s="34" t="s">
        <v>142</v>
      </c>
      <c r="G85" s="49"/>
      <c r="H85" s="52"/>
      <c r="I85" s="130" t="s">
        <v>182</v>
      </c>
      <c r="J85" s="144"/>
      <c r="K85" s="144" t="s">
        <v>183</v>
      </c>
      <c r="L85" s="155" t="s">
        <v>142</v>
      </c>
      <c r="M85" s="107"/>
      <c r="N85" s="49"/>
    </row>
    <row r="86" ht="15" customHeight="1" spans="1:14">
      <c r="A86" s="49"/>
      <c r="B86" s="52"/>
      <c r="C86" s="131" t="s">
        <v>184</v>
      </c>
      <c r="D86" s="132"/>
      <c r="E86" s="133">
        <f>Directivos!AU1</f>
        <v>1</v>
      </c>
      <c r="F86" s="134">
        <f>(E86*100)/H47</f>
        <v>100</v>
      </c>
      <c r="G86" s="49"/>
      <c r="H86" s="52"/>
      <c r="I86" s="156" t="s">
        <v>77</v>
      </c>
      <c r="J86" s="157"/>
      <c r="K86" s="158">
        <f>Directivos!AI1</f>
        <v>0</v>
      </c>
      <c r="L86" s="159" t="e">
        <f t="shared" ref="L86:L92" si="0">($K86*100)/$K$93</f>
        <v>#DIV/0!</v>
      </c>
      <c r="M86" s="107"/>
      <c r="N86" s="49"/>
    </row>
    <row r="87" ht="15" customHeight="1" spans="1:14">
      <c r="A87" s="49"/>
      <c r="B87" s="52"/>
      <c r="C87" s="135" t="s">
        <v>185</v>
      </c>
      <c r="D87" s="136"/>
      <c r="E87" s="137">
        <f>Directivos!AU2</f>
        <v>0</v>
      </c>
      <c r="F87" s="138">
        <f>(E87*100)/H47</f>
        <v>0</v>
      </c>
      <c r="G87" s="49"/>
      <c r="H87" s="52"/>
      <c r="I87" s="136" t="s">
        <v>89</v>
      </c>
      <c r="J87" s="160"/>
      <c r="K87" s="161">
        <f>Directivos!AI2</f>
        <v>0</v>
      </c>
      <c r="L87" s="162" t="e">
        <f t="shared" si="0"/>
        <v>#DIV/0!</v>
      </c>
      <c r="M87" s="107"/>
      <c r="N87" s="49"/>
    </row>
    <row r="88" ht="15" customHeight="1" spans="1:14">
      <c r="A88" s="49"/>
      <c r="B88" s="52"/>
      <c r="C88" s="139" t="s">
        <v>186</v>
      </c>
      <c r="D88" s="140"/>
      <c r="E88" s="141">
        <f>Directivos!AU3</f>
        <v>0</v>
      </c>
      <c r="F88" s="142">
        <f>(E88*100)/H47</f>
        <v>0</v>
      </c>
      <c r="G88" s="49"/>
      <c r="H88" s="52"/>
      <c r="I88" s="136" t="s">
        <v>91</v>
      </c>
      <c r="J88" s="160"/>
      <c r="K88" s="161">
        <f>Directivos!AI3</f>
        <v>0</v>
      </c>
      <c r="L88" s="162" t="e">
        <f t="shared" si="0"/>
        <v>#DIV/0!</v>
      </c>
      <c r="M88" s="107"/>
      <c r="N88" s="49"/>
    </row>
    <row r="89" ht="15" customHeight="1" spans="1:14">
      <c r="A89" s="49"/>
      <c r="B89" s="50"/>
      <c r="C89" s="143" t="s">
        <v>146</v>
      </c>
      <c r="D89" s="144"/>
      <c r="E89" s="144">
        <f>SUM(E86:E88)</f>
        <v>1</v>
      </c>
      <c r="F89" s="145">
        <f>SUM(F86:F88)</f>
        <v>100</v>
      </c>
      <c r="G89" s="146"/>
      <c r="H89" s="52"/>
      <c r="I89" s="136" t="s">
        <v>85</v>
      </c>
      <c r="J89" s="160"/>
      <c r="K89" s="161">
        <f>Directivos!AI4</f>
        <v>0</v>
      </c>
      <c r="L89" s="162" t="e">
        <f t="shared" si="0"/>
        <v>#DIV/0!</v>
      </c>
      <c r="M89" s="107"/>
      <c r="N89" s="49"/>
    </row>
    <row r="90" ht="15" customHeight="1" spans="1:14">
      <c r="A90" s="49"/>
      <c r="B90" s="52"/>
      <c r="C90" s="92"/>
      <c r="D90" s="147"/>
      <c r="E90" s="147"/>
      <c r="F90" s="147"/>
      <c r="G90" s="49"/>
      <c r="H90" s="52"/>
      <c r="I90" s="136" t="s">
        <v>92</v>
      </c>
      <c r="J90" s="160"/>
      <c r="K90" s="161">
        <f>Directivos!AI5</f>
        <v>0</v>
      </c>
      <c r="L90" s="162" t="e">
        <f t="shared" si="0"/>
        <v>#DIV/0!</v>
      </c>
      <c r="M90" s="107"/>
      <c r="N90" s="49"/>
    </row>
    <row r="91" ht="15" customHeight="1" spans="1:14">
      <c r="A91" s="49"/>
      <c r="B91" s="52"/>
      <c r="C91" s="148"/>
      <c r="D91" s="148"/>
      <c r="E91" s="148"/>
      <c r="F91" s="148"/>
      <c r="G91" s="49"/>
      <c r="H91" s="52"/>
      <c r="I91" s="136" t="s">
        <v>101</v>
      </c>
      <c r="J91" s="160"/>
      <c r="K91" s="161">
        <f>Directivos!AI6</f>
        <v>0</v>
      </c>
      <c r="L91" s="162" t="e">
        <f t="shared" si="0"/>
        <v>#DIV/0!</v>
      </c>
      <c r="M91" s="107"/>
      <c r="N91" s="49"/>
    </row>
    <row r="92" ht="15" customHeight="1" spans="1:14">
      <c r="A92" s="49"/>
      <c r="B92" s="52"/>
      <c r="C92" s="148"/>
      <c r="D92" s="148"/>
      <c r="E92" s="148"/>
      <c r="F92" s="148"/>
      <c r="G92" s="49"/>
      <c r="H92" s="52"/>
      <c r="I92" s="163" t="s">
        <v>104</v>
      </c>
      <c r="J92" s="164"/>
      <c r="K92" s="165">
        <f>Directivos!AI7</f>
        <v>0</v>
      </c>
      <c r="L92" s="166" t="e">
        <f t="shared" si="0"/>
        <v>#DIV/0!</v>
      </c>
      <c r="M92" s="107"/>
      <c r="N92" s="49"/>
    </row>
    <row r="93" ht="15" customHeight="1" spans="1:14">
      <c r="A93" s="49"/>
      <c r="B93" s="52"/>
      <c r="C93" s="148"/>
      <c r="D93" s="148"/>
      <c r="E93" s="148"/>
      <c r="F93" s="148"/>
      <c r="G93" s="149"/>
      <c r="H93" s="52"/>
      <c r="I93" s="167" t="s">
        <v>146</v>
      </c>
      <c r="J93" s="33"/>
      <c r="K93" s="168">
        <f>SUM(K86:K92)</f>
        <v>0</v>
      </c>
      <c r="L93" s="169" t="e">
        <f>SUM(L86:L92)</f>
        <v>#DIV/0!</v>
      </c>
      <c r="M93" s="107"/>
      <c r="N93" s="49"/>
    </row>
    <row r="94" ht="32.75" customHeight="1" spans="1:14">
      <c r="A94" s="49"/>
      <c r="B94" s="52"/>
      <c r="C94" s="148"/>
      <c r="D94" s="148"/>
      <c r="E94" s="148"/>
      <c r="F94" s="148"/>
      <c r="G94" s="49"/>
      <c r="H94" s="50"/>
      <c r="I94" s="4"/>
      <c r="J94" s="4"/>
      <c r="K94" s="4"/>
      <c r="L94" s="4"/>
      <c r="M94" s="105"/>
      <c r="N94" s="49"/>
    </row>
    <row r="95" ht="32.75" customHeight="1" spans="1:14">
      <c r="A95" s="49"/>
      <c r="B95" s="52"/>
      <c r="C95" s="148"/>
      <c r="D95" s="148"/>
      <c r="E95" s="148"/>
      <c r="F95" s="148"/>
      <c r="G95" s="49"/>
      <c r="H95" s="50"/>
      <c r="I95" s="8"/>
      <c r="J95" s="8"/>
      <c r="K95" s="8"/>
      <c r="L95" s="8"/>
      <c r="M95" s="105"/>
      <c r="N95" s="49"/>
    </row>
    <row r="96" ht="32.75" customHeight="1" spans="1:14">
      <c r="A96" s="49"/>
      <c r="B96" s="52"/>
      <c r="C96" s="148"/>
      <c r="D96" s="148"/>
      <c r="E96" s="148"/>
      <c r="F96" s="148"/>
      <c r="G96" s="49"/>
      <c r="H96" s="50"/>
      <c r="I96" s="8"/>
      <c r="J96" s="8"/>
      <c r="K96" s="8"/>
      <c r="L96" s="8"/>
      <c r="M96" s="105"/>
      <c r="N96" s="49"/>
    </row>
    <row r="97" ht="32.75" customHeight="1" spans="1:14">
      <c r="A97" s="49"/>
      <c r="B97" s="52"/>
      <c r="C97" s="148"/>
      <c r="D97" s="148"/>
      <c r="E97" s="148"/>
      <c r="F97" s="148"/>
      <c r="G97" s="49"/>
      <c r="H97" s="50"/>
      <c r="I97" s="8"/>
      <c r="J97" s="8"/>
      <c r="K97" s="8"/>
      <c r="L97" s="8"/>
      <c r="M97" s="105"/>
      <c r="N97" s="49"/>
    </row>
    <row r="98" ht="32.75" customHeight="1" spans="1:14">
      <c r="A98" s="49"/>
      <c r="B98" s="52"/>
      <c r="C98" s="148"/>
      <c r="D98" s="148"/>
      <c r="E98" s="148"/>
      <c r="F98" s="148"/>
      <c r="G98" s="49"/>
      <c r="H98" s="50"/>
      <c r="I98" s="8"/>
      <c r="J98" s="8"/>
      <c r="K98" s="8"/>
      <c r="L98" s="8"/>
      <c r="M98" s="105"/>
      <c r="N98" s="49"/>
    </row>
    <row r="99" ht="32.75" customHeight="1" spans="1:14">
      <c r="A99" s="49"/>
      <c r="B99" s="150"/>
      <c r="C99" s="151"/>
      <c r="D99" s="151"/>
      <c r="E99" s="151"/>
      <c r="F99" s="151"/>
      <c r="G99" s="152"/>
      <c r="H99" s="150"/>
      <c r="I99" s="151"/>
      <c r="J99" s="151"/>
      <c r="K99" s="151"/>
      <c r="L99" s="151"/>
      <c r="M99" s="170"/>
      <c r="N99" s="49"/>
    </row>
  </sheetData>
  <sheetProtection password="9AB5" sheet="1" objects="1" scenarios="1"/>
  <mergeCells count="49">
    <mergeCell ref="E1:L1"/>
    <mergeCell ref="E2:L2"/>
    <mergeCell ref="E3:L3"/>
    <mergeCell ref="E4:L4"/>
    <mergeCell ref="C9:L9"/>
    <mergeCell ref="E14:G14"/>
    <mergeCell ref="I14:K14"/>
    <mergeCell ref="I19:J19"/>
    <mergeCell ref="C26:L26"/>
    <mergeCell ref="C27:L27"/>
    <mergeCell ref="C28:L28"/>
    <mergeCell ref="C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C57:L57"/>
    <mergeCell ref="C84:F84"/>
    <mergeCell ref="I84:L84"/>
    <mergeCell ref="C85:D85"/>
    <mergeCell ref="I85:J85"/>
    <mergeCell ref="C86:D86"/>
    <mergeCell ref="I86:J86"/>
    <mergeCell ref="C87:D87"/>
    <mergeCell ref="I87:J87"/>
    <mergeCell ref="C88:D88"/>
    <mergeCell ref="I88:J88"/>
    <mergeCell ref="C89:D89"/>
    <mergeCell ref="I89:J89"/>
    <mergeCell ref="I90:J90"/>
    <mergeCell ref="I91:J91"/>
    <mergeCell ref="I92:J92"/>
    <mergeCell ref="I93:J93"/>
    <mergeCell ref="C31:C42"/>
    <mergeCell ref="C43:C46"/>
    <mergeCell ref="C1:D4"/>
  </mergeCells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" right="0.196850393700787" top="0.393700787401575" bottom="0.78740157480315" header="0" footer="0.590551181102362"/>
  <pageSetup paperSize="1" orientation="portrait" horizontalDpi="300" verticalDpi="300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K93 L86:L93" emptyCellReferenc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3" master="" otherUserPermission="visible"/>
  <rangeList sheetStid="9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MEN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Docentes</vt:lpstr>
      <vt:lpstr>Directivos</vt:lpstr>
      <vt:lpstr>Informe Docentes</vt:lpstr>
      <vt:lpstr>Informe Directivos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ALBEIRO TORO MANZANO</cp:lastModifiedBy>
  <dcterms:created xsi:type="dcterms:W3CDTF">2008-01-23T15:29:00Z</dcterms:created>
  <cp:lastPrinted>2008-11-27T15:47:00Z</cp:lastPrinted>
  <dcterms:modified xsi:type="dcterms:W3CDTF">2025-09-10T16:19:04Z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D12EFFBCFFB743F9ADC0F5D4F9F334F9_13</vt:lpwstr>
  </property>
  <property fmtid="{D5CDD505-2E9C-101B-9397-08002B2CF9AE}" pid="3" name="KSOProductBuildVer">
    <vt:lpwstr>2058-12.2.0.22530</vt:lpwstr>
  </property>
</Properties>
</file>