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wnloads\ICFES\"/>
    </mc:Choice>
  </mc:AlternateContent>
  <xr:revisionPtr revIDLastSave="0" documentId="13_ncr:1_{3363C4DB-D94C-4520-ACF2-453F02FB0539}" xr6:coauthVersionLast="47" xr6:coauthVersionMax="47" xr10:uidLastSave="{00000000-0000-0000-0000-000000000000}"/>
  <bookViews>
    <workbookView xWindow="-120" yWindow="-120" windowWidth="20730" windowHeight="11160" xr2:uid="{D6D40FF6-176A-4BE5-B702-D767F6A5A551}"/>
  </bookViews>
  <sheets>
    <sheet name="PUNTAJES_2024" sheetId="1" r:id="rId1"/>
    <sheet name="ANÁLISIS_ÁREA_2024" sheetId="7" r:id="rId2"/>
    <sheet name="CRITERIO_NIVELES_2024" sheetId="2" r:id="rId3"/>
    <sheet name="PROMEDIO_IE_2024" sheetId="3" r:id="rId4"/>
    <sheet name="PUNTAJES_2023" sheetId="5" r:id="rId5"/>
    <sheet name="PUNTAJES_2022" sheetId="9" r:id="rId6"/>
    <sheet name="RESULTADOS 2024 VS." sheetId="6" r:id="rId7"/>
  </sheets>
  <definedNames>
    <definedName name="_xlnm._FilterDatabase" localSheetId="5" hidden="1">PUNTAJES_2022!$B$6:$N$28</definedName>
    <definedName name="_xlnm._FilterDatabase" localSheetId="4" hidden="1">PUNTAJES_2023!$B$6:$N$32</definedName>
    <definedName name="_xlnm._FilterDatabase" localSheetId="0" hidden="1">PUNTAJES_2024!$N$4:$N$21</definedName>
    <definedName name="_xlchart.v1.0" hidden="1">'RESULTADOS 2024 VS.'!$B$6:$B$15</definedName>
    <definedName name="_xlchart.v1.1" hidden="1">'RESULTADOS 2024 VS.'!$C$6:$C$15</definedName>
    <definedName name="_xlchart.v1.2" hidden="1">'RESULTADOS 2024 VS.'!$G$6:$G$15</definedName>
    <definedName name="_xlchart.v1.3" hidden="1">'RESULTADOS 2024 VS.'!$K$6:$K$15</definedName>
    <definedName name="_xlchart.v1.4" hidden="1">'RESULTADOS 2024 VS.'!$B$6:$B$15</definedName>
    <definedName name="_xlchart.v1.5" hidden="1">'RESULTADOS 2024 VS.'!$C$6:$C$15</definedName>
    <definedName name="_xlchart.v1.6" hidden="1">'RESULTADOS 2024 VS.'!$G$6:$G$15</definedName>
    <definedName name="_xlchart.v1.7" hidden="1">'RESULTADOS 2024 VS.'!$K$6:$K$15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6" l="1"/>
  <c r="L6" i="6"/>
  <c r="L14" i="6"/>
  <c r="L12" i="6"/>
  <c r="L8" i="6"/>
  <c r="S9" i="9"/>
  <c r="S7" i="9"/>
  <c r="H8" i="6"/>
  <c r="H6" i="6"/>
  <c r="K14" i="6"/>
  <c r="K12" i="6"/>
  <c r="K10" i="6"/>
  <c r="K8" i="6"/>
  <c r="K6" i="6"/>
  <c r="R15" i="9"/>
  <c r="R13" i="9"/>
  <c r="R11" i="9"/>
  <c r="R9" i="9"/>
  <c r="R7" i="9"/>
  <c r="N29" i="9"/>
  <c r="N33" i="5"/>
  <c r="L29" i="9"/>
  <c r="I29" i="9"/>
  <c r="J29" i="9" s="1"/>
  <c r="H29" i="9"/>
  <c r="F29" i="9"/>
  <c r="D29" i="9"/>
  <c r="K29" i="9"/>
  <c r="G29" i="9"/>
  <c r="E29" i="9"/>
  <c r="C29" i="9"/>
  <c r="C33" i="5"/>
  <c r="R7" i="5" s="1"/>
  <c r="D28" i="9"/>
  <c r="L7" i="9"/>
  <c r="J7" i="9"/>
  <c r="H7" i="9"/>
  <c r="F7" i="9"/>
  <c r="D7" i="9"/>
  <c r="L8" i="9"/>
  <c r="J8" i="9"/>
  <c r="H8" i="9"/>
  <c r="F8" i="9"/>
  <c r="D8" i="9"/>
  <c r="L9" i="9"/>
  <c r="J9" i="9"/>
  <c r="H9" i="9"/>
  <c r="F9" i="9"/>
  <c r="D9" i="9"/>
  <c r="L10" i="9"/>
  <c r="J10" i="9"/>
  <c r="H10" i="9"/>
  <c r="F10" i="9"/>
  <c r="D10" i="9"/>
  <c r="L11" i="9"/>
  <c r="J11" i="9"/>
  <c r="H11" i="9"/>
  <c r="F11" i="9"/>
  <c r="D11" i="9"/>
  <c r="L13" i="9"/>
  <c r="J13" i="9"/>
  <c r="H13" i="9"/>
  <c r="F13" i="9"/>
  <c r="D13" i="9"/>
  <c r="L12" i="9"/>
  <c r="J12" i="9"/>
  <c r="H12" i="9"/>
  <c r="F12" i="9"/>
  <c r="D12" i="9"/>
  <c r="L15" i="9"/>
  <c r="J15" i="9"/>
  <c r="H15" i="9"/>
  <c r="F15" i="9"/>
  <c r="D15" i="9"/>
  <c r="L14" i="9"/>
  <c r="J14" i="9"/>
  <c r="H14" i="9"/>
  <c r="F14" i="9"/>
  <c r="D14" i="9"/>
  <c r="L16" i="9"/>
  <c r="J16" i="9"/>
  <c r="H16" i="9"/>
  <c r="F16" i="9"/>
  <c r="D16" i="9"/>
  <c r="L17" i="9"/>
  <c r="J17" i="9"/>
  <c r="H17" i="9"/>
  <c r="F17" i="9"/>
  <c r="D17" i="9"/>
  <c r="L18" i="9"/>
  <c r="J18" i="9"/>
  <c r="H18" i="9"/>
  <c r="F18" i="9"/>
  <c r="D18" i="9"/>
  <c r="L19" i="9"/>
  <c r="J19" i="9"/>
  <c r="H19" i="9"/>
  <c r="F19" i="9"/>
  <c r="D19" i="9"/>
  <c r="L20" i="9"/>
  <c r="J20" i="9"/>
  <c r="H20" i="9"/>
  <c r="F20" i="9"/>
  <c r="D20" i="9"/>
  <c r="L21" i="9"/>
  <c r="J21" i="9"/>
  <c r="H21" i="9"/>
  <c r="F21" i="9"/>
  <c r="D21" i="9"/>
  <c r="L22" i="9"/>
  <c r="J22" i="9"/>
  <c r="H22" i="9"/>
  <c r="F22" i="9"/>
  <c r="D22" i="9"/>
  <c r="L23" i="9"/>
  <c r="J23" i="9"/>
  <c r="H23" i="9"/>
  <c r="F23" i="9"/>
  <c r="D23" i="9"/>
  <c r="L24" i="9"/>
  <c r="J24" i="9"/>
  <c r="H24" i="9"/>
  <c r="F24" i="9"/>
  <c r="D24" i="9"/>
  <c r="L25" i="9"/>
  <c r="J25" i="9"/>
  <c r="H25" i="9"/>
  <c r="F25" i="9"/>
  <c r="D25" i="9"/>
  <c r="L26" i="9"/>
  <c r="J26" i="9"/>
  <c r="H26" i="9"/>
  <c r="F26" i="9"/>
  <c r="D26" i="9"/>
  <c r="L27" i="9"/>
  <c r="J27" i="9"/>
  <c r="H27" i="9"/>
  <c r="F27" i="9"/>
  <c r="D27" i="9"/>
  <c r="L28" i="9"/>
  <c r="J28" i="9"/>
  <c r="H28" i="9"/>
  <c r="F28" i="9"/>
  <c r="O40" i="7"/>
  <c r="O48" i="7"/>
  <c r="O46" i="7"/>
  <c r="O44" i="7"/>
  <c r="O42" i="7"/>
  <c r="E46" i="7"/>
  <c r="E42" i="7"/>
  <c r="E43" i="7"/>
  <c r="E44" i="7"/>
  <c r="E45" i="7"/>
  <c r="E41" i="7"/>
  <c r="D45" i="7"/>
  <c r="D44" i="7"/>
  <c r="D43" i="7"/>
  <c r="D42" i="7"/>
  <c r="D41" i="7"/>
  <c r="N28" i="7"/>
  <c r="N27" i="7"/>
  <c r="N26" i="7"/>
  <c r="N25" i="7"/>
  <c r="D28" i="7"/>
  <c r="D27" i="7"/>
  <c r="D26" i="7"/>
  <c r="D25" i="7"/>
  <c r="N12" i="7"/>
  <c r="N11" i="7"/>
  <c r="N10" i="7"/>
  <c r="N9" i="7"/>
  <c r="D12" i="7"/>
  <c r="D11" i="7"/>
  <c r="D10" i="7"/>
  <c r="D9" i="7"/>
  <c r="D22" i="1"/>
  <c r="G14" i="6"/>
  <c r="H14" i="6" s="1"/>
  <c r="G12" i="6"/>
  <c r="H12" i="6" s="1"/>
  <c r="G10" i="6"/>
  <c r="H10" i="6" s="1"/>
  <c r="G8" i="6"/>
  <c r="D12" i="6"/>
  <c r="D8" i="6"/>
  <c r="C14" i="6"/>
  <c r="D14" i="6" s="1"/>
  <c r="C12" i="6"/>
  <c r="C10" i="6"/>
  <c r="D10" i="6" s="1"/>
  <c r="C8" i="6"/>
  <c r="C6" i="6"/>
  <c r="D6" i="6" s="1"/>
  <c r="S15" i="1"/>
  <c r="S13" i="1"/>
  <c r="S11" i="1"/>
  <c r="S9" i="1"/>
  <c r="S7" i="1"/>
  <c r="R15" i="1"/>
  <c r="R13" i="1"/>
  <c r="R11" i="1"/>
  <c r="R9" i="1"/>
  <c r="R7" i="1"/>
  <c r="S11" i="5"/>
  <c r="S13" i="5"/>
  <c r="S15" i="5"/>
  <c r="S9" i="5"/>
  <c r="R13" i="5"/>
  <c r="R9" i="5"/>
  <c r="L7" i="5"/>
  <c r="F33" i="5"/>
  <c r="J33" i="5"/>
  <c r="K33" i="5"/>
  <c r="R15" i="5" s="1"/>
  <c r="I33" i="5"/>
  <c r="G33" i="5"/>
  <c r="R11" i="5" s="1"/>
  <c r="E33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7" i="5"/>
  <c r="L22" i="1"/>
  <c r="E22" i="1"/>
  <c r="F22" i="1"/>
  <c r="G22" i="1"/>
  <c r="H22" i="1"/>
  <c r="I22" i="1"/>
  <c r="J22" i="1"/>
  <c r="K22" i="1"/>
  <c r="N22" i="1"/>
  <c r="C22" i="1"/>
  <c r="S7" i="5" l="1"/>
  <c r="G6" i="6"/>
  <c r="S11" i="9"/>
  <c r="S13" i="9"/>
  <c r="S15" i="9"/>
  <c r="D46" i="7"/>
  <c r="N29" i="7"/>
  <c r="D29" i="7"/>
  <c r="D13" i="7"/>
  <c r="N13" i="7"/>
  <c r="E12" i="7"/>
  <c r="L33" i="5"/>
  <c r="H33" i="5"/>
  <c r="D33" i="5"/>
  <c r="O11" i="7" l="1"/>
  <c r="E26" i="7"/>
  <c r="O26" i="7"/>
  <c r="O27" i="7"/>
  <c r="E27" i="7"/>
  <c r="E9" i="7"/>
  <c r="O12" i="7"/>
  <c r="O28" i="7"/>
  <c r="E28" i="7"/>
  <c r="O25" i="7"/>
  <c r="O29" i="7" s="1"/>
  <c r="E25" i="7"/>
  <c r="O9" i="7"/>
  <c r="O13" i="7" s="1"/>
  <c r="E10" i="7"/>
  <c r="E11" i="7"/>
  <c r="O10" i="7"/>
  <c r="E13" i="7"/>
  <c r="E29" i="7" l="1"/>
</calcChain>
</file>

<file path=xl/sharedStrings.xml><?xml version="1.0" encoding="utf-8"?>
<sst xmlns="http://schemas.openxmlformats.org/spreadsheetml/2006/main" count="275" uniqueCount="152">
  <si>
    <t>Nathaly Valentina Ascanio Perez</t>
  </si>
  <si>
    <t>Lectura Crítica/100</t>
  </si>
  <si>
    <t>Inglés/100</t>
  </si>
  <si>
    <t>Puntaje global/500</t>
  </si>
  <si>
    <t>Yadira Rocio Botello Ballestero</t>
  </si>
  <si>
    <t>Yisel Bueno Garcia</t>
  </si>
  <si>
    <t>Erika Yohana Diaz Diaz</t>
  </si>
  <si>
    <t>Shirley Natalia Jacome Parada</t>
  </si>
  <si>
    <t>Jenny Liseth Jaime Ascanio</t>
  </si>
  <si>
    <t>Edwin Marquez Alvarez</t>
  </si>
  <si>
    <t>Yajaira Pacheco Garcia</t>
  </si>
  <si>
    <t>Yelimar Pallares Carrascal</t>
  </si>
  <si>
    <t>Adriana Pimiento Guerrero</t>
  </si>
  <si>
    <t>Yineth Paola Portillo Ballesteros</t>
  </si>
  <si>
    <t>Sebastian Sanchez Tellez</t>
  </si>
  <si>
    <t>Laura Vanessa Zuluaga Pallares</t>
  </si>
  <si>
    <t xml:space="preserve">Nivel </t>
  </si>
  <si>
    <t xml:space="preserve">Puntaje </t>
  </si>
  <si>
    <t>Puntaje</t>
  </si>
  <si>
    <t>Nombre del Evaluado</t>
  </si>
  <si>
    <t>A-</t>
  </si>
  <si>
    <t>A1</t>
  </si>
  <si>
    <t>A2</t>
  </si>
  <si>
    <t>B1</t>
  </si>
  <si>
    <t>B+</t>
  </si>
  <si>
    <t>PRUEBA</t>
  </si>
  <si>
    <t xml:space="preserve">PUNTAJE PROMEDIO </t>
  </si>
  <si>
    <t>Lectura Crítica</t>
  </si>
  <si>
    <t>Matemática</t>
  </si>
  <si>
    <t>Sociales y Ciudadanas</t>
  </si>
  <si>
    <t>Ciencias Naturales</t>
  </si>
  <si>
    <t>Inglés</t>
  </si>
  <si>
    <t xml:space="preserve">Prueba Lectura Crítica </t>
  </si>
  <si>
    <t>Nivel</t>
  </si>
  <si>
    <t xml:space="preserve">Rango de Puntajes </t>
  </si>
  <si>
    <t>0-35</t>
  </si>
  <si>
    <t>36-50</t>
  </si>
  <si>
    <t>51-65</t>
  </si>
  <si>
    <t>66-100</t>
  </si>
  <si>
    <t>Prueba Matemáticas</t>
  </si>
  <si>
    <t>Prueba Sociales y Ciudadanas</t>
  </si>
  <si>
    <t>Prueba  Ciencias Naturales</t>
  </si>
  <si>
    <t xml:space="preserve">Prueba Inglés </t>
  </si>
  <si>
    <t>51-70</t>
  </si>
  <si>
    <t>71-100</t>
  </si>
  <si>
    <t>0-40</t>
  </si>
  <si>
    <t>41-55</t>
  </si>
  <si>
    <t>56-70</t>
  </si>
  <si>
    <t>0-47</t>
  </si>
  <si>
    <t>48-57</t>
  </si>
  <si>
    <t>58-67</t>
  </si>
  <si>
    <t>68-78</t>
  </si>
  <si>
    <t>79-100</t>
  </si>
  <si>
    <t>Ciencias Naturales /100</t>
  </si>
  <si>
    <t>Sociales y Ciudadanas /100</t>
  </si>
  <si>
    <t>Matemáticas /100</t>
  </si>
  <si>
    <t>Camilo Andres Tellez Arevalo</t>
  </si>
  <si>
    <t>Edgar Dario Lopez Vaca</t>
  </si>
  <si>
    <t>Puesto de Mayor a Menor</t>
  </si>
  <si>
    <t>PROMEDIO GENERAL</t>
  </si>
  <si>
    <t>PTO</t>
  </si>
  <si>
    <t>DANE</t>
  </si>
  <si>
    <t>INSTITUCIÓN EDUCATIVA NORMAL SUPERIOR</t>
  </si>
  <si>
    <t xml:space="preserve">INSTITUTO TÉCNICO AGRÍCOLA </t>
  </si>
  <si>
    <t>INSTITUCIÓN EDUCATIVA COLEGIO GUILLERMO CALDERÓN</t>
  </si>
  <si>
    <t>INSTITUCIÓN EDUCATIVA RURAL HONDURAS MOTILONIA</t>
  </si>
  <si>
    <t>INSTITUCIÓN EDUCATIVA RURAL LA TRINIDAD</t>
  </si>
  <si>
    <t>INSTITUCIÓN EDUCATIVA PEDRO CARREÑO LEMUS</t>
  </si>
  <si>
    <t>MUNICIPIO</t>
  </si>
  <si>
    <t>CONVENCIÓN</t>
  </si>
  <si>
    <t>CAL.</t>
  </si>
  <si>
    <t>A</t>
  </si>
  <si>
    <t>EST.</t>
  </si>
  <si>
    <t>LC</t>
  </si>
  <si>
    <t>MAT</t>
  </si>
  <si>
    <t>SC</t>
  </si>
  <si>
    <t>NAT</t>
  </si>
  <si>
    <t>ING</t>
  </si>
  <si>
    <t>PUNTAJE GLOBAL</t>
  </si>
  <si>
    <t xml:space="preserve">INSTITUCIÓN EDUCATIVA </t>
  </si>
  <si>
    <t>PROM</t>
  </si>
  <si>
    <t>PTO: Puestos ocupados por las instituciones educativas a nivel departamental</t>
  </si>
  <si>
    <t xml:space="preserve">Descripción de Caracteres </t>
  </si>
  <si>
    <t xml:space="preserve">LC: Lectura Crítica </t>
  </si>
  <si>
    <t>MAT: Matemáticas</t>
  </si>
  <si>
    <t>NAT: Ciencias Naturales</t>
  </si>
  <si>
    <t>ING: Inglés</t>
  </si>
  <si>
    <t>PROM: Promedio por institución</t>
  </si>
  <si>
    <t>ANÁLISIS RESULTADOS PRUEBAS SABER 11º 2024</t>
  </si>
  <si>
    <t>ANÁLISIS RESULTADOS PRUEBAS SABER 11º 2023</t>
  </si>
  <si>
    <t>DEIRY</t>
  </si>
  <si>
    <t>CAMILO</t>
  </si>
  <si>
    <t>STEILIN</t>
  </si>
  <si>
    <t>CARLOS</t>
  </si>
  <si>
    <t>VIADNNEY</t>
  </si>
  <si>
    <t>DEIBY</t>
  </si>
  <si>
    <t>TATIANA</t>
  </si>
  <si>
    <t>NASLY</t>
  </si>
  <si>
    <t>ELICETH</t>
  </si>
  <si>
    <t>CAMILA</t>
  </si>
  <si>
    <t>MICHEL</t>
  </si>
  <si>
    <t>BRIAN</t>
  </si>
  <si>
    <t>MARIA</t>
  </si>
  <si>
    <t>SURID</t>
  </si>
  <si>
    <t>TANIA</t>
  </si>
  <si>
    <t>AYDA</t>
  </si>
  <si>
    <t>KELLY</t>
  </si>
  <si>
    <t>YURY</t>
  </si>
  <si>
    <t>YILFRED</t>
  </si>
  <si>
    <t>DERLY</t>
  </si>
  <si>
    <t>DANNY</t>
  </si>
  <si>
    <t>NEILED</t>
  </si>
  <si>
    <t>YURANY</t>
  </si>
  <si>
    <t>JEFFRIN</t>
  </si>
  <si>
    <t>LEONEL</t>
  </si>
  <si>
    <t>ELKIN</t>
  </si>
  <si>
    <t>NIVEL</t>
  </si>
  <si>
    <t>RESULTADOS PRUEBAS ICFES SABER 11° 2024</t>
  </si>
  <si>
    <t>RESULTADOS PRUEBAS ICFES SABER 11° 2023</t>
  </si>
  <si>
    <t>Número de Estudiantes por Nivel</t>
  </si>
  <si>
    <t>TOTAL</t>
  </si>
  <si>
    <t>% Estudiantes por Nivel</t>
  </si>
  <si>
    <t>Análisis de resultados en el área Matemáticas para el año 2024</t>
  </si>
  <si>
    <t>Análisis de resultados en el área de Lectura Crítica para el año 2024</t>
  </si>
  <si>
    <t>Análisis de resultados en el área de Sociales y Ciudadanas para el año 2024</t>
  </si>
  <si>
    <t>Análisis de resultados en el área de Ciencias Naturales para el año 2024</t>
  </si>
  <si>
    <t>Análisis de resultados en el área de Inglés para el año 2024</t>
  </si>
  <si>
    <t>Área</t>
  </si>
  <si>
    <t>Puntaje Promedio</t>
  </si>
  <si>
    <t>SC: Sociales y Ciudadanas</t>
  </si>
  <si>
    <t>LUZ</t>
  </si>
  <si>
    <t>ANGEL</t>
  </si>
  <si>
    <t>YEIDER</t>
  </si>
  <si>
    <t>SOL</t>
  </si>
  <si>
    <t>YELITZA</t>
  </si>
  <si>
    <t>DAILER</t>
  </si>
  <si>
    <t>NICOL</t>
  </si>
  <si>
    <t>THANIA</t>
  </si>
  <si>
    <t>JARICSON</t>
  </si>
  <si>
    <t>JANINTON</t>
  </si>
  <si>
    <t>YARLON</t>
  </si>
  <si>
    <t>LEO</t>
  </si>
  <si>
    <t>AURA</t>
  </si>
  <si>
    <t>YISETH</t>
  </si>
  <si>
    <t>ANDREA</t>
  </si>
  <si>
    <t>YILBER</t>
  </si>
  <si>
    <t>DAIRO</t>
  </si>
  <si>
    <t>DEISY</t>
  </si>
  <si>
    <t>JEAN</t>
  </si>
  <si>
    <t>SHEYLER</t>
  </si>
  <si>
    <t>BRANDON</t>
  </si>
  <si>
    <t>ANÁLISIS RESULTADOS PRUEBAS SABER 11º 2022</t>
  </si>
  <si>
    <t>RESULTADOS PRUEBAS ICFES SABER 11°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</si>
</sst>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1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/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vertical="center"/>
    </xf>
    <xf numFmtId="0" fontId="2" fillId="7" borderId="11" xfId="0" applyFont="1" applyFill="1" applyBorder="1"/>
    <xf numFmtId="0" fontId="2" fillId="7" borderId="12" xfId="0" applyFont="1" applyFill="1" applyBorder="1"/>
    <xf numFmtId="1" fontId="3" fillId="7" borderId="15" xfId="0" applyNumberFormat="1" applyFont="1" applyFill="1" applyBorder="1" applyAlignment="1">
      <alignment horizontal="center"/>
    </xf>
    <xf numFmtId="1" fontId="3" fillId="7" borderId="16" xfId="0" applyNumberFormat="1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7" borderId="22" xfId="0" applyFont="1" applyFill="1" applyBorder="1"/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" fontId="3" fillId="0" borderId="29" xfId="0" applyNumberFormat="1" applyFont="1" applyBorder="1" applyAlignment="1">
      <alignment horizontal="center"/>
    </xf>
    <xf numFmtId="0" fontId="3" fillId="7" borderId="2" xfId="0" applyFont="1" applyFill="1" applyBorder="1" applyAlignment="1">
      <alignment horizontal="left"/>
    </xf>
    <xf numFmtId="1" fontId="3" fillId="7" borderId="27" xfId="0" applyNumberFormat="1" applyFont="1" applyFill="1" applyBorder="1" applyAlignment="1">
      <alignment horizontal="center"/>
    </xf>
    <xf numFmtId="1" fontId="3" fillId="7" borderId="28" xfId="0" applyNumberFormat="1" applyFont="1" applyFill="1" applyBorder="1" applyAlignment="1">
      <alignment horizontal="center"/>
    </xf>
    <xf numFmtId="1" fontId="3" fillId="7" borderId="29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8" borderId="31" xfId="0" applyNumberFormat="1" applyFont="1" applyFill="1" applyBorder="1" applyAlignment="1">
      <alignment vertical="center"/>
    </xf>
    <xf numFmtId="0" fontId="2" fillId="8" borderId="31" xfId="0" applyFont="1" applyFill="1" applyBorder="1" applyAlignment="1">
      <alignment vertical="center"/>
    </xf>
    <xf numFmtId="0" fontId="2" fillId="8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 wrapText="1"/>
    </xf>
    <xf numFmtId="0" fontId="3" fillId="7" borderId="32" xfId="0" applyFont="1" applyFill="1" applyBorder="1" applyAlignment="1">
      <alignment horizontal="center" wrapText="1"/>
    </xf>
    <xf numFmtId="0" fontId="3" fillId="7" borderId="33" xfId="0" applyFont="1" applyFill="1" applyBorder="1" applyAlignment="1">
      <alignment horizontal="center" wrapText="1"/>
    </xf>
    <xf numFmtId="0" fontId="2" fillId="0" borderId="0" xfId="0" applyFont="1" applyBorder="1"/>
    <xf numFmtId="0" fontId="2" fillId="0" borderId="28" xfId="0" applyFont="1" applyBorder="1"/>
    <xf numFmtId="0" fontId="3" fillId="7" borderId="15" xfId="0" applyFont="1" applyFill="1" applyBorder="1" applyAlignment="1">
      <alignment horizontal="center"/>
    </xf>
    <xf numFmtId="0" fontId="3" fillId="7" borderId="36" xfId="0" applyFont="1" applyFill="1" applyBorder="1" applyAlignment="1">
      <alignment horizontal="center"/>
    </xf>
    <xf numFmtId="0" fontId="3" fillId="7" borderId="37" xfId="0" applyFont="1" applyFill="1" applyBorder="1" applyAlignment="1">
      <alignment horizontal="center"/>
    </xf>
    <xf numFmtId="0" fontId="3" fillId="7" borderId="38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left"/>
    </xf>
    <xf numFmtId="0" fontId="3" fillId="7" borderId="36" xfId="0" applyFont="1" applyFill="1" applyBorder="1" applyAlignment="1">
      <alignment horizontal="left"/>
    </xf>
    <xf numFmtId="0" fontId="3" fillId="7" borderId="27" xfId="0" applyFont="1" applyFill="1" applyBorder="1" applyAlignment="1">
      <alignment horizontal="left"/>
    </xf>
    <xf numFmtId="0" fontId="3" fillId="7" borderId="23" xfId="0" applyFont="1" applyFill="1" applyBorder="1" applyAlignment="1">
      <alignment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3" fillId="7" borderId="13" xfId="0" applyFont="1" applyFill="1" applyBorder="1"/>
    <xf numFmtId="0" fontId="3" fillId="0" borderId="16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7" borderId="28" xfId="0" applyFont="1" applyFill="1" applyBorder="1"/>
    <xf numFmtId="1" fontId="3" fillId="7" borderId="39" xfId="0" applyNumberFormat="1" applyFont="1" applyFill="1" applyBorder="1" applyAlignment="1">
      <alignment horizontal="center"/>
    </xf>
    <xf numFmtId="1" fontId="3" fillId="7" borderId="29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 wrapText="1"/>
    </xf>
    <xf numFmtId="0" fontId="3" fillId="7" borderId="42" xfId="0" applyFont="1" applyFill="1" applyBorder="1"/>
    <xf numFmtId="0" fontId="3" fillId="7" borderId="42" xfId="0" applyFont="1" applyFill="1" applyBorder="1" applyAlignment="1">
      <alignment horizontal="center" vertical="center" wrapText="1"/>
    </xf>
    <xf numFmtId="0" fontId="3" fillId="7" borderId="43" xfId="0" applyFont="1" applyFill="1" applyBorder="1" applyAlignment="1">
      <alignment horizontal="center" vertical="center"/>
    </xf>
    <xf numFmtId="1" fontId="3" fillId="0" borderId="32" xfId="0" applyNumberFormat="1" applyFont="1" applyBorder="1" applyAlignment="1">
      <alignment horizontal="left" vertical="center" wrapText="1"/>
    </xf>
    <xf numFmtId="0" fontId="3" fillId="0" borderId="4" xfId="0" applyFont="1" applyBorder="1"/>
    <xf numFmtId="1" fontId="3" fillId="0" borderId="4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left" wrapText="1"/>
    </xf>
    <xf numFmtId="1" fontId="3" fillId="0" borderId="9" xfId="0" applyNumberFormat="1" applyFont="1" applyBorder="1" applyAlignment="1">
      <alignment horizontal="left" vertical="center" wrapText="1"/>
    </xf>
    <xf numFmtId="0" fontId="3" fillId="0" borderId="31" xfId="0" applyFont="1" applyBorder="1"/>
    <xf numFmtId="1" fontId="3" fillId="0" borderId="3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/>
    </xf>
    <xf numFmtId="1" fontId="3" fillId="0" borderId="5" xfId="0" applyNumberFormat="1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1" fontId="3" fillId="0" borderId="30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0" fontId="2" fillId="5" borderId="3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9" fontId="2" fillId="0" borderId="8" xfId="1" applyFont="1" applyBorder="1" applyAlignment="1">
      <alignment horizontal="center"/>
    </xf>
    <xf numFmtId="9" fontId="2" fillId="0" borderId="24" xfId="1" applyFont="1" applyBorder="1" applyAlignment="1">
      <alignment horizontal="center"/>
    </xf>
    <xf numFmtId="0" fontId="3" fillId="9" borderId="48" xfId="0" applyFont="1" applyFill="1" applyBorder="1" applyAlignment="1">
      <alignment horizontal="center" vertical="center" wrapText="1"/>
    </xf>
    <xf numFmtId="0" fontId="3" fillId="9" borderId="40" xfId="0" applyFont="1" applyFill="1" applyBorder="1" applyAlignment="1">
      <alignment horizontal="center" vertical="center" wrapText="1"/>
    </xf>
    <xf numFmtId="0" fontId="3" fillId="9" borderId="45" xfId="0" applyFont="1" applyFill="1" applyBorder="1" applyAlignment="1">
      <alignment horizontal="center" vertical="center" wrapText="1"/>
    </xf>
    <xf numFmtId="0" fontId="3" fillId="9" borderId="44" xfId="0" applyFont="1" applyFill="1" applyBorder="1" applyAlignment="1">
      <alignment horizontal="center" vertical="center" wrapText="1"/>
    </xf>
    <xf numFmtId="0" fontId="3" fillId="9" borderId="0" xfId="0" applyFont="1" applyFill="1" applyBorder="1" applyAlignment="1">
      <alignment horizontal="center" vertical="center" wrapText="1"/>
    </xf>
    <xf numFmtId="0" fontId="3" fillId="9" borderId="46" xfId="0" applyFont="1" applyFill="1" applyBorder="1" applyAlignment="1">
      <alignment horizontal="center" vertical="center" wrapText="1"/>
    </xf>
    <xf numFmtId="0" fontId="3" fillId="9" borderId="47" xfId="0" applyFont="1" applyFill="1" applyBorder="1" applyAlignment="1">
      <alignment horizontal="center" vertical="center" wrapText="1"/>
    </xf>
    <xf numFmtId="0" fontId="3" fillId="9" borderId="15" xfId="0" applyFont="1" applyFill="1" applyBorder="1"/>
    <xf numFmtId="9" fontId="3" fillId="9" borderId="16" xfId="1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9" fontId="2" fillId="0" borderId="33" xfId="1" applyFont="1" applyBorder="1" applyAlignment="1">
      <alignment horizontal="center"/>
    </xf>
    <xf numFmtId="0" fontId="3" fillId="9" borderId="30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31" xfId="0" applyFont="1" applyFill="1" applyBorder="1" applyAlignment="1">
      <alignment horizontal="center" vertical="center" wrapText="1"/>
    </xf>
    <xf numFmtId="0" fontId="2" fillId="0" borderId="48" xfId="0" applyFont="1" applyBorder="1"/>
    <xf numFmtId="0" fontId="2" fillId="0" borderId="40" xfId="0" applyFont="1" applyBorder="1"/>
    <xf numFmtId="0" fontId="2" fillId="0" borderId="45" xfId="0" applyFont="1" applyBorder="1"/>
    <xf numFmtId="0" fontId="2" fillId="0" borderId="44" xfId="0" applyFont="1" applyBorder="1"/>
    <xf numFmtId="0" fontId="2" fillId="0" borderId="46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7" xfId="0" applyFont="1" applyBorder="1"/>
    <xf numFmtId="0" fontId="3" fillId="9" borderId="36" xfId="0" applyFont="1" applyFill="1" applyBorder="1" applyAlignment="1">
      <alignment horizontal="center"/>
    </xf>
    <xf numFmtId="0" fontId="3" fillId="9" borderId="36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/>
    </xf>
    <xf numFmtId="0" fontId="3" fillId="0" borderId="3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" fontId="3" fillId="0" borderId="3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5" borderId="3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/>
    </xf>
    <xf numFmtId="0" fontId="3" fillId="10" borderId="30" xfId="0" applyFont="1" applyFill="1" applyBorder="1" applyAlignment="1">
      <alignment horizontal="center" vertical="center" wrapText="1"/>
    </xf>
    <xf numFmtId="0" fontId="3" fillId="10" borderId="30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/>
    </xf>
    <xf numFmtId="0" fontId="3" fillId="10" borderId="31" xfId="0" applyFont="1" applyFill="1" applyBorder="1" applyAlignment="1">
      <alignment horizontal="center" vertical="center" wrapText="1"/>
    </xf>
    <xf numFmtId="0" fontId="3" fillId="10" borderId="31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/>
    </xf>
    <xf numFmtId="0" fontId="3" fillId="10" borderId="36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left" vertical="center"/>
    </xf>
    <xf numFmtId="0" fontId="2" fillId="9" borderId="30" xfId="0" applyFont="1" applyFill="1" applyBorder="1" applyAlignment="1">
      <alignment horizontal="left" vertical="center"/>
    </xf>
    <xf numFmtId="0" fontId="2" fillId="9" borderId="30" xfId="0" applyFont="1" applyFill="1" applyBorder="1" applyAlignment="1">
      <alignment horizontal="left" vertical="center" wrapText="1"/>
    </xf>
    <xf numFmtId="0" fontId="2" fillId="9" borderId="30" xfId="0" applyFont="1" applyFill="1" applyBorder="1" applyAlignment="1">
      <alignment horizontal="left" vertical="center"/>
    </xf>
    <xf numFmtId="0" fontId="2" fillId="9" borderId="30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left" vertical="center"/>
    </xf>
    <xf numFmtId="0" fontId="2" fillId="9" borderId="31" xfId="0" applyFont="1" applyFill="1" applyBorder="1" applyAlignment="1">
      <alignment horizontal="left" vertical="center"/>
    </xf>
    <xf numFmtId="0" fontId="2" fillId="9" borderId="31" xfId="0" applyFont="1" applyFill="1" applyBorder="1" applyAlignment="1">
      <alignment horizontal="left" vertical="center" wrapText="1"/>
    </xf>
    <xf numFmtId="0" fontId="2" fillId="9" borderId="31" xfId="0" applyFont="1" applyFill="1" applyBorder="1" applyAlignment="1">
      <alignment horizontal="left" vertical="center"/>
    </xf>
    <xf numFmtId="0" fontId="2" fillId="9" borderId="31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vertical="center"/>
    </xf>
    <xf numFmtId="0" fontId="2" fillId="9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12" xfId="0" applyFont="1" applyFill="1" applyBorder="1"/>
    <xf numFmtId="0" fontId="2" fillId="0" borderId="22" xfId="0" applyFont="1" applyFill="1" applyBorder="1"/>
    <xf numFmtId="0" fontId="3" fillId="0" borderId="22" xfId="0" applyFont="1" applyFill="1" applyBorder="1" applyAlignment="1">
      <alignment horizontal="center"/>
    </xf>
    <xf numFmtId="0" fontId="3" fillId="7" borderId="38" xfId="0" applyFont="1" applyFill="1" applyBorder="1" applyAlignment="1">
      <alignment horizontal="center" vertical="center"/>
    </xf>
    <xf numFmtId="0" fontId="3" fillId="7" borderId="50" xfId="0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5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 sz="12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Análisis de resultados en el área de Lectura Crítica para el año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5253185393548078"/>
          <c:y val="0.20721385258826266"/>
          <c:w val="0.4949362921290385"/>
          <c:h val="0.6253180992611617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3DE-48F3-AB89-65378832A251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DE-48F3-AB89-65378832A2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DE-48F3-AB89-65378832A2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3DE-48F3-AB89-65378832A25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Nivel</a:t>
                    </a:r>
                    <a:r>
                      <a:rPr lang="en-US" baseline="0"/>
                      <a:t> </a:t>
                    </a:r>
                    <a:fld id="{8D95BE40-09AD-4548-B5A3-EC128143CF05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0C97ADFD-8D99-4FF2-AEFD-9E8AD2F0D3D9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3DE-48F3-AB89-65378832A251}"/>
                </c:ext>
              </c:extLst>
            </c:dLbl>
            <c:dLbl>
              <c:idx val="1"/>
              <c:layout>
                <c:manualLayout>
                  <c:x val="9.2906288156288153E-2"/>
                  <c:y val="-0.2441208708708708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Nivel</a:t>
                    </a:r>
                    <a:r>
                      <a:rPr lang="en-US" baseline="0"/>
                      <a:t> </a:t>
                    </a:r>
                    <a:fld id="{64812407-4817-4695-914C-67DE123ACFAF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EA1E0CF-0697-46ED-A9E0-AAF6FD083609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3DE-48F3-AB89-65378832A25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Nivel </a:t>
                    </a:r>
                    <a:fld id="{F7993A69-7D74-4E3F-BD7D-9010DBDBE238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D35FED1-8060-4D09-BD12-27E112906CE5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3DE-48F3-AB89-65378832A25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DE-48F3-AB89-65378832A2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ANÁLISIS_ÁREA_2024!$D$9:$D$12</c:f>
              <c:numCache>
                <c:formatCode>General</c:formatCode>
                <c:ptCount val="4"/>
                <c:pt idx="0">
                  <c:v>3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E-48F3-AB89-65378832A25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 sz="12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Análisis de resultados en el área Matemáticas para el año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54-482D-9F48-8C10863A4A96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754-482D-9F48-8C10863A4A9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754-482D-9F48-8C10863A4A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54-482D-9F48-8C10863A4A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Nivel </a:t>
                    </a:r>
                    <a:fld id="{303BB894-B009-49E4-B52E-D355BD24D62F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6CA06280-9FD9-4976-81C4-D6AEF9EE4B19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754-482D-9F48-8C10863A4A96}"/>
                </c:ext>
              </c:extLst>
            </c:dLbl>
            <c:dLbl>
              <c:idx val="1"/>
              <c:layout>
                <c:manualLayout>
                  <c:x val="0.1124326923076923"/>
                  <c:y val="-0.217977477477477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Nivel </a:t>
                    </a:r>
                    <a:fld id="{66576C3B-9399-41FA-B50C-91E8F3091633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FE9503F5-DD75-446B-8D95-3066E1C5D82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A754-482D-9F48-8C10863A4A9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Nivel </a:t>
                    </a:r>
                    <a:fld id="{1EF9D283-027A-4394-B442-5EEBB35DAA7D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2C487225-94D1-4587-A34B-9899C6BABCD9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754-482D-9F48-8C10863A4A9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54-482D-9F48-8C10863A4A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ANÁLISIS_ÁREA_2024!$N$9:$N$12</c:f>
              <c:numCache>
                <c:formatCode>General</c:formatCode>
                <c:ptCount val="4"/>
                <c:pt idx="0">
                  <c:v>3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4-482D-9F48-8C10863A4A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 sz="12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Análisis de resultados en el área de Sociales y Ciudadanas para el año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FFC000"/>
            </a:solidFill>
          </c:spPr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752-462B-886D-A9D62041A040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52-462B-886D-A9D62041A040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752-462B-886D-A9D62041A040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52-462B-886D-A9D62041A040}"/>
              </c:ext>
            </c:extLst>
          </c:dPt>
          <c:dLbls>
            <c:dLbl>
              <c:idx val="0"/>
              <c:layout>
                <c:manualLayout>
                  <c:x val="-0.20719963369963371"/>
                  <c:y val="-1.09984984984984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Nivel </a:t>
                    </a:r>
                    <a:fld id="{B3819001-ADAB-4F87-A104-C09879BCE1CD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753D0B37-60CC-4A0C-A86D-E806A31B32D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D752-462B-886D-A9D62041A040}"/>
                </c:ext>
              </c:extLst>
            </c:dLbl>
            <c:dLbl>
              <c:idx val="1"/>
              <c:layout>
                <c:manualLayout>
                  <c:x val="0.20301862026862028"/>
                  <c:y val="-3.1719219219219217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Nivel </a:t>
                    </a:r>
                    <a:fld id="{2C428275-0195-40C3-A854-EB857B05577E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2E8088D2-3BE1-4C57-932F-961F19B7C03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752-462B-886D-A9D62041A04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52-462B-886D-A9D62041A04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52-462B-886D-A9D62041A0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ANÁLISIS_ÁREA_2024!$D$25:$D$28</c:f>
              <c:numCache>
                <c:formatCode>General</c:formatCode>
                <c:ptCount val="4"/>
                <c:pt idx="0">
                  <c:v>8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2-462B-886D-A9D62041A04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 sz="12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Análisis de resultados en el área de Ciencias Naturales para el año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8E-4002-B8A8-988612300351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78E-4002-B8A8-9886123003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78E-4002-B8A8-9886123003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8E-4002-B8A8-988612300351}"/>
              </c:ext>
            </c:extLst>
          </c:dPt>
          <c:dLbls>
            <c:dLbl>
              <c:idx val="0"/>
              <c:layout>
                <c:manualLayout>
                  <c:x val="-0.18661614774114774"/>
                  <c:y val="0.1158659909909909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Nivel </a:t>
                    </a:r>
                    <a:fld id="{85D68FDF-8AD2-40BE-896C-A6BAE9CB620C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D1A3E594-69AE-4C5B-B224-C6C34F537D7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78E-4002-B8A8-988612300351}"/>
                </c:ext>
              </c:extLst>
            </c:dLbl>
            <c:dLbl>
              <c:idx val="1"/>
              <c:layout>
                <c:manualLayout>
                  <c:x val="0.22944047619047611"/>
                  <c:y val="-9.71478978978978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Nivel </a:t>
                    </a:r>
                    <a:fld id="{9ECF317F-769A-4CD3-9DA6-93F5514CE496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BC98086F-E227-4D33-93D1-FB1759B60BB0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D78E-4002-B8A8-98861230035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8E-4002-B8A8-98861230035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8E-4002-B8A8-9886123003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ANÁLISIS_ÁREA_2024!$N$25:$N$28</c:f>
              <c:numCache>
                <c:formatCode>General</c:formatCode>
                <c:ptCount val="4"/>
                <c:pt idx="0">
                  <c:v>5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E-4002-B8A8-98861230035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 sz="12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Análisis de resultados en el área de Inglés para el año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FFC000"/>
            </a:solidFill>
          </c:spPr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BD-4597-A5FB-E1E192AD8146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7BD-4597-A5FB-E1E192AD814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7BD-4597-A5FB-E1E192AD8146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7BD-4597-A5FB-E1E192AD8146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BD-4597-A5FB-E1E192AD8146}"/>
              </c:ext>
            </c:extLst>
          </c:dPt>
          <c:dLbls>
            <c:dLbl>
              <c:idx val="0"/>
              <c:layout>
                <c:manualLayout>
                  <c:x val="-0.13758081802274716"/>
                  <c:y val="-0.2006131525226013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Nivel A-</a:t>
                    </a:r>
                    <a:r>
                      <a:rPr lang="en-US" baseline="0"/>
                      <a:t>
</a:t>
                    </a:r>
                    <a:fld id="{CE6996C3-EB03-4523-B02D-044BED0157B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7BD-4597-A5FB-E1E192AD814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Nivel A1</a:t>
                    </a:r>
                    <a:r>
                      <a:rPr lang="en-US" baseline="0"/>
                      <a:t>
</a:t>
                    </a:r>
                    <a:fld id="{41377C01-A57E-4F66-AEB4-F6BD073F38AE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7BD-4597-A5FB-E1E192AD814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BD-4597-A5FB-E1E192AD814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BD-4597-A5FB-E1E192AD814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BD-4597-A5FB-E1E192AD81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ANÁLISIS_ÁREA_2024!$D$41:$D$45</c:f>
              <c:numCache>
                <c:formatCode>General</c:formatCode>
                <c:ptCount val="5"/>
                <c:pt idx="0">
                  <c:v>12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D-4597-A5FB-E1E192AD814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 sz="1200" b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RESULTADOS PRUEBAS ICFES SABER 11° 2024</a:t>
            </a:r>
          </a:p>
        </c:rich>
      </c:tx>
      <c:layout>
        <c:manualLayout>
          <c:xMode val="edge"/>
          <c:yMode val="edge"/>
          <c:x val="0.12238888888888891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2FF-4356-9462-4F6DFE9391F9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2FF-4356-9462-4F6DFE9391F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2FF-4356-9462-4F6DFE9391F9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2FF-4356-9462-4F6DFE9391F9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2FF-4356-9462-4F6DFE9391F9}"/>
              </c:ext>
            </c:extLst>
          </c:dPt>
          <c:dLbls>
            <c:dLbl>
              <c:idx val="0"/>
              <c:layout>
                <c:manualLayout>
                  <c:x val="7.7777777777777779E-2"/>
                  <c:y val="-0.4166664843977835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5973556430446193"/>
                      <c:h val="7.96937882764654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2FF-4356-9462-4F6DFE9391F9}"/>
                </c:ext>
              </c:extLst>
            </c:dLbl>
            <c:dLbl>
              <c:idx val="2"/>
              <c:layout>
                <c:manualLayout>
                  <c:x val="6.3888998250218709E-2"/>
                  <c:y val="-0.3541666666666666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2502777777777772"/>
                      <c:h val="9.83978565179352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2FF-4356-9462-4F6DFE9391F9}"/>
                </c:ext>
              </c:extLst>
            </c:dLbl>
            <c:dLbl>
              <c:idx val="4"/>
              <c:layout>
                <c:manualLayout>
                  <c:x val="-2.7777777777777779E-3"/>
                  <c:y val="-0.2129629629629629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FF-4356-9462-4F6DFE9391F9}"/>
                </c:ext>
              </c:extLst>
            </c:dLbl>
            <c:dLbl>
              <c:idx val="6"/>
              <c:layout>
                <c:manualLayout>
                  <c:x val="-2.7777777777777779E-3"/>
                  <c:y val="-0.3703703703703704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FF-4356-9462-4F6DFE9391F9}"/>
                </c:ext>
              </c:extLst>
            </c:dLbl>
            <c:dLbl>
              <c:idx val="8"/>
              <c:layout>
                <c:manualLayout>
                  <c:x val="-1.0185067526415994E-16"/>
                  <c:y val="-0.166666666666666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FF-4356-9462-4F6DFE9391F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ANÁLISIS_ÁREA_2024!$M$40:$M$49</c:f>
              <c:strCache>
                <c:ptCount val="9"/>
                <c:pt idx="0">
                  <c:v>Lectura Crítica</c:v>
                </c:pt>
                <c:pt idx="2">
                  <c:v>Matemática</c:v>
                </c:pt>
                <c:pt idx="4">
                  <c:v>Sociales y Ciudadanas</c:v>
                </c:pt>
                <c:pt idx="6">
                  <c:v>Ciencias Naturales</c:v>
                </c:pt>
                <c:pt idx="8">
                  <c:v>Inglés</c:v>
                </c:pt>
              </c:strCache>
            </c:strRef>
          </c:cat>
          <c:val>
            <c:numRef>
              <c:f>ANÁLISIS_ÁREA_2024!$N$40:$N$49</c:f>
              <c:numCache>
                <c:formatCode>0</c:formatCode>
                <c:ptCount val="10"/>
                <c:pt idx="0">
                  <c:v>44</c:v>
                </c:pt>
                <c:pt idx="2">
                  <c:v>43</c:v>
                </c:pt>
                <c:pt idx="4">
                  <c:v>40</c:v>
                </c:pt>
                <c:pt idx="6">
                  <c:v>43</c:v>
                </c:pt>
                <c:pt idx="8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F-4356-9462-4F6DFE939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072388000"/>
        <c:axId val="1113055712"/>
      </c:barChart>
      <c:catAx>
        <c:axId val="107238800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CO" sz="1000" b="1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Nivel</a:t>
                </a:r>
                <a:r>
                  <a:rPr lang="es-CO" sz="1000" b="1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2            Nivel 2              Nivel 1             Nivel 2            Nivel A-</a:t>
                </a:r>
                <a:endParaRPr lang="es-CO" sz="1000" b="1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7.8134076990376208E-2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crossAx val="1113055712"/>
        <c:crosses val="autoZero"/>
        <c:auto val="1"/>
        <c:lblAlgn val="ctr"/>
        <c:lblOffset val="100"/>
        <c:noMultiLvlLbl val="0"/>
      </c:catAx>
      <c:valAx>
        <c:axId val="1113055712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07238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 sz="1200" b="1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PUNTAJES EN LAS INSTITUCIONES EDUCATIVAS A NIVEL MUNICIPAL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 sz="1200" b="1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BA-4BA3-AD4E-4781A9EE06F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EBA-4BA3-AD4E-4781A9EE06F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BA-4BA3-AD4E-4781A9EE06F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EBA-4BA3-AD4E-4781A9EE06F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BA-4BA3-AD4E-4781A9EE06F5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EBA-4BA3-AD4E-4781A9EE06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PROMEDIO_IE_2024!$E$8:$E$13</c:f>
              <c:strCache>
                <c:ptCount val="6"/>
                <c:pt idx="0">
                  <c:v>INSTITUCIÓN EDUCATIVA NORMAL SUPERIOR</c:v>
                </c:pt>
                <c:pt idx="1">
                  <c:v>INSTITUCIÓN EDUCATIVA COLEGIO GUILLERMO CALDERÓN</c:v>
                </c:pt>
                <c:pt idx="2">
                  <c:v>INSTITUTO TÉCNICO AGRÍCOLA </c:v>
                </c:pt>
                <c:pt idx="3">
                  <c:v>INSTITUCIÓN EDUCATIVA RURAL HONDURAS MOTILONIA</c:v>
                </c:pt>
                <c:pt idx="4">
                  <c:v>INSTITUCIÓN EDUCATIVA RURAL LA TRINIDAD</c:v>
                </c:pt>
                <c:pt idx="5">
                  <c:v>INSTITUCIÓN EDUCATIVA PEDRO CARREÑO LEMUS</c:v>
                </c:pt>
              </c:strCache>
            </c:strRef>
          </c:cat>
          <c:val>
            <c:numRef>
              <c:f>PROMEDIO_IE_2024!$O$8:$O$13</c:f>
              <c:numCache>
                <c:formatCode>General</c:formatCode>
                <c:ptCount val="6"/>
                <c:pt idx="0">
                  <c:v>262</c:v>
                </c:pt>
                <c:pt idx="1">
                  <c:v>242</c:v>
                </c:pt>
                <c:pt idx="2">
                  <c:v>230</c:v>
                </c:pt>
                <c:pt idx="3">
                  <c:v>226</c:v>
                </c:pt>
                <c:pt idx="4">
                  <c:v>223</c:v>
                </c:pt>
                <c:pt idx="5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BA-4BA3-AD4E-4781A9EE06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4638144"/>
        <c:axId val="1073598848"/>
      </c:barChart>
      <c:catAx>
        <c:axId val="112463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073598848"/>
        <c:crosses val="autoZero"/>
        <c:auto val="1"/>
        <c:lblAlgn val="ctr"/>
        <c:lblOffset val="100"/>
        <c:noMultiLvlLbl val="0"/>
      </c:catAx>
      <c:valAx>
        <c:axId val="107359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12463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 sz="1200" b="1">
                <a:latin typeface="Times New Roman" panose="02020603050405020304" pitchFamily="18" charset="0"/>
                <a:cs typeface="Times New Roman" panose="02020603050405020304" pitchFamily="18" charset="0"/>
              </a:rPr>
              <a:t>RESULTADOS</a:t>
            </a:r>
            <a:r>
              <a:rPr lang="es-CO" sz="12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2024 VS 2023</a:t>
            </a:r>
            <a:endParaRPr lang="es-CO" sz="12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RESULTADOS 2024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2024 VS.'!$B$6:$B$15</c:f>
              <c:strCache>
                <c:ptCount val="9"/>
                <c:pt idx="0">
                  <c:v>Lectura Crítica</c:v>
                </c:pt>
                <c:pt idx="2">
                  <c:v>Matemática</c:v>
                </c:pt>
                <c:pt idx="4">
                  <c:v>Sociales y Ciudadanas</c:v>
                </c:pt>
                <c:pt idx="6">
                  <c:v>Ciencias Naturales</c:v>
                </c:pt>
                <c:pt idx="8">
                  <c:v>Inglés</c:v>
                </c:pt>
              </c:strCache>
            </c:strRef>
          </c:cat>
          <c:val>
            <c:numRef>
              <c:f>'RESULTADOS 2024 VS.'!$C$6:$C$15</c:f>
              <c:numCache>
                <c:formatCode>0</c:formatCode>
                <c:ptCount val="10"/>
                <c:pt idx="0">
                  <c:v>43.93333333333333</c:v>
                </c:pt>
                <c:pt idx="2">
                  <c:v>42.533333333333331</c:v>
                </c:pt>
                <c:pt idx="4">
                  <c:v>40</c:v>
                </c:pt>
                <c:pt idx="6">
                  <c:v>43.06666666666667</c:v>
                </c:pt>
                <c:pt idx="8">
                  <c:v>40.333333333333336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E-46EF-AFE6-DA51D121BCDD}"/>
            </c:ext>
          </c:extLst>
        </c:ser>
        <c:ser>
          <c:idx val="1"/>
          <c:order val="1"/>
          <c:tx>
            <c:v>RESULTADOS 2023</c:v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'RESULTADOS 2024 VS.'!$B$6:$B$15</c:f>
              <c:strCache>
                <c:ptCount val="9"/>
                <c:pt idx="0">
                  <c:v>Lectura Crítica</c:v>
                </c:pt>
                <c:pt idx="2">
                  <c:v>Matemática</c:v>
                </c:pt>
                <c:pt idx="4">
                  <c:v>Sociales y Ciudadanas</c:v>
                </c:pt>
                <c:pt idx="6">
                  <c:v>Ciencias Naturales</c:v>
                </c:pt>
                <c:pt idx="8">
                  <c:v>Inglés</c:v>
                </c:pt>
              </c:strCache>
            </c:strRef>
          </c:cat>
          <c:val>
            <c:numRef>
              <c:f>'RESULTADOS 2024 VS.'!$G$6:$G$15</c:f>
              <c:numCache>
                <c:formatCode>0</c:formatCode>
                <c:ptCount val="10"/>
                <c:pt idx="0">
                  <c:v>44.96153846153846</c:v>
                </c:pt>
                <c:pt idx="2">
                  <c:v>43.192307692307693</c:v>
                </c:pt>
                <c:pt idx="4">
                  <c:v>41.96153846153846</c:v>
                </c:pt>
                <c:pt idx="6">
                  <c:v>44</c:v>
                </c:pt>
                <c:pt idx="8">
                  <c:v>42.730769230769234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CE-46EF-AFE6-DA51D121B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832789344"/>
        <c:axId val="1073615216"/>
      </c:barChart>
      <c:catAx>
        <c:axId val="83278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073615216"/>
        <c:crosses val="autoZero"/>
        <c:auto val="1"/>
        <c:lblAlgn val="ctr"/>
        <c:lblOffset val="100"/>
        <c:noMultiLvlLbl val="0"/>
      </c:catAx>
      <c:valAx>
        <c:axId val="1073615216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83278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RESULTADOS</a:t>
            </a:r>
            <a:r>
              <a:rPr lang="es-CO" sz="1200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2024 VS 2023-2022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RESULTADOS 2024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'RESULTADOS 2024 VS.'!$B$6:$B$15</c:f>
              <c:strCache>
                <c:ptCount val="9"/>
                <c:pt idx="0">
                  <c:v>Lectura Crítica</c:v>
                </c:pt>
                <c:pt idx="2">
                  <c:v>Matemática</c:v>
                </c:pt>
                <c:pt idx="4">
                  <c:v>Sociales y Ciudadanas</c:v>
                </c:pt>
                <c:pt idx="6">
                  <c:v>Ciencias Naturales</c:v>
                </c:pt>
                <c:pt idx="8">
                  <c:v>Inglés</c:v>
                </c:pt>
              </c:strCache>
            </c:strRef>
          </c:cat>
          <c:val>
            <c:numRef>
              <c:f>'RESULTADOS 2024 VS.'!$C$6:$C$15</c:f>
              <c:numCache>
                <c:formatCode>0</c:formatCode>
                <c:ptCount val="10"/>
                <c:pt idx="0">
                  <c:v>43.93333333333333</c:v>
                </c:pt>
                <c:pt idx="2">
                  <c:v>42.533333333333331</c:v>
                </c:pt>
                <c:pt idx="4">
                  <c:v>40</c:v>
                </c:pt>
                <c:pt idx="6">
                  <c:v>43.06666666666667</c:v>
                </c:pt>
                <c:pt idx="8">
                  <c:v>40.333333333333336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DB-401B-B1C3-65B6F2F8DC20}"/>
            </c:ext>
          </c:extLst>
        </c:ser>
        <c:ser>
          <c:idx val="1"/>
          <c:order val="1"/>
          <c:tx>
            <c:v>RESULTADOS 2023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'RESULTADOS 2024 VS.'!$B$6:$B$15</c:f>
              <c:strCache>
                <c:ptCount val="9"/>
                <c:pt idx="0">
                  <c:v>Lectura Crítica</c:v>
                </c:pt>
                <c:pt idx="2">
                  <c:v>Matemática</c:v>
                </c:pt>
                <c:pt idx="4">
                  <c:v>Sociales y Ciudadanas</c:v>
                </c:pt>
                <c:pt idx="6">
                  <c:v>Ciencias Naturales</c:v>
                </c:pt>
                <c:pt idx="8">
                  <c:v>Inglés</c:v>
                </c:pt>
              </c:strCache>
            </c:strRef>
          </c:cat>
          <c:val>
            <c:numRef>
              <c:f>'RESULTADOS 2024 VS.'!$G$6:$G$15</c:f>
              <c:numCache>
                <c:formatCode>0</c:formatCode>
                <c:ptCount val="10"/>
                <c:pt idx="0">
                  <c:v>44.96153846153846</c:v>
                </c:pt>
                <c:pt idx="2">
                  <c:v>43.192307692307693</c:v>
                </c:pt>
                <c:pt idx="4">
                  <c:v>41.96153846153846</c:v>
                </c:pt>
                <c:pt idx="6">
                  <c:v>44</c:v>
                </c:pt>
                <c:pt idx="8">
                  <c:v>42.730769230769234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DB-401B-B1C3-65B6F2F8DC20}"/>
            </c:ext>
          </c:extLst>
        </c:ser>
        <c:ser>
          <c:idx val="2"/>
          <c:order val="2"/>
          <c:tx>
            <c:v>RESULTADOS 2022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'RESULTADOS 2024 VS.'!$B$6:$B$15</c:f>
              <c:strCache>
                <c:ptCount val="9"/>
                <c:pt idx="0">
                  <c:v>Lectura Crítica</c:v>
                </c:pt>
                <c:pt idx="2">
                  <c:v>Matemática</c:v>
                </c:pt>
                <c:pt idx="4">
                  <c:v>Sociales y Ciudadanas</c:v>
                </c:pt>
                <c:pt idx="6">
                  <c:v>Ciencias Naturales</c:v>
                </c:pt>
                <c:pt idx="8">
                  <c:v>Inglés</c:v>
                </c:pt>
              </c:strCache>
            </c:strRef>
          </c:cat>
          <c:val>
            <c:numRef>
              <c:f>'RESULTADOS 2024 VS.'!$K$6:$K$15</c:f>
              <c:numCache>
                <c:formatCode>0</c:formatCode>
                <c:ptCount val="10"/>
                <c:pt idx="0">
                  <c:v>42.454545454545453</c:v>
                </c:pt>
                <c:pt idx="2">
                  <c:v>42.863636363636367</c:v>
                </c:pt>
                <c:pt idx="4">
                  <c:v>39.545454545454547</c:v>
                </c:pt>
                <c:pt idx="6">
                  <c:v>43.772727272727273</c:v>
                </c:pt>
                <c:pt idx="8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DB-401B-B1C3-65B6F2F8D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17190384"/>
        <c:axId val="1073607280"/>
      </c:barChart>
      <c:catAx>
        <c:axId val="111719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073607280"/>
        <c:crosses val="autoZero"/>
        <c:auto val="1"/>
        <c:lblAlgn val="ctr"/>
        <c:lblOffset val="100"/>
        <c:noMultiLvlLbl val="0"/>
      </c:catAx>
      <c:valAx>
        <c:axId val="107360728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CO"/>
          </a:p>
        </c:txPr>
        <c:crossAx val="111719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223837</xdr:colOff>
      <xdr:row>1</xdr:row>
      <xdr:rowOff>100011</xdr:rowOff>
    </xdr:from>
    <xdr:to>
      <xdr:col>9</xdr:col>
      <xdr:colOff>451837</xdr:colOff>
      <xdr:row>15</xdr:row>
      <xdr:rowOff>49386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79463EC-D289-A4DB-F6E1-91CD53D628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228600</xdr:colOff>
      <xdr:row>1</xdr:row>
      <xdr:rowOff>119062</xdr:rowOff>
    </xdr:from>
    <xdr:to>
      <xdr:col>19</xdr:col>
      <xdr:colOff>456600</xdr:colOff>
      <xdr:row>15</xdr:row>
      <xdr:rowOff>68437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421C503-F7C3-6220-058C-857C08AC17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17</xdr:row>
      <xdr:rowOff>128587</xdr:rowOff>
    </xdr:from>
    <xdr:to>
      <xdr:col>9</xdr:col>
      <xdr:colOff>437550</xdr:colOff>
      <xdr:row>31</xdr:row>
      <xdr:rowOff>77962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D60110AE-7795-4E7F-ACAB-413871A198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180975</xdr:colOff>
      <xdr:row>17</xdr:row>
      <xdr:rowOff>109537</xdr:rowOff>
    </xdr:from>
    <xdr:to>
      <xdr:col>19</xdr:col>
      <xdr:colOff>408975</xdr:colOff>
      <xdr:row>31</xdr:row>
      <xdr:rowOff>58912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F5BC6B5B-F3E2-FB58-47CC-E9D99713FB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219075</xdr:colOff>
      <xdr:row>33</xdr:row>
      <xdr:rowOff>119062</xdr:rowOff>
    </xdr:from>
    <xdr:to>
      <xdr:col>9</xdr:col>
      <xdr:colOff>447075</xdr:colOff>
      <xdr:row>47</xdr:row>
      <xdr:rowOff>68437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8FA12C1-4E69-F14D-D7E2-6A6658E599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328612</xdr:colOff>
      <xdr:row>34</xdr:row>
      <xdr:rowOff>138112</xdr:rowOff>
    </xdr:from>
    <xdr:to>
      <xdr:col>21</xdr:col>
      <xdr:colOff>252412</xdr:colOff>
      <xdr:row>48</xdr:row>
      <xdr:rowOff>33337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60566745-4FB7-EE1F-ED69-DB9C085A0B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333374</xdr:colOff>
      <xdr:row>13</xdr:row>
      <xdr:rowOff>180975</xdr:rowOff>
    </xdr:from>
    <xdr:to>
      <xdr:col>11</xdr:col>
      <xdr:colOff>38100</xdr:colOff>
      <xdr:row>29</xdr:row>
      <xdr:rowOff>176212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015DAA2-0B1F-BDA1-BB09-4C23D5FDAC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371474</xdr:colOff>
      <xdr:row>2</xdr:row>
      <xdr:rowOff>28574</xdr:rowOff>
    </xdr:from>
    <xdr:to>
      <xdr:col>21</xdr:col>
      <xdr:colOff>353474</xdr:colOff>
      <xdr:row>17</xdr:row>
      <xdr:rowOff>163424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88D7AD3-958E-77D6-CADC-0B5F6824CC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752475</xdr:colOff>
      <xdr:row>16</xdr:row>
      <xdr:rowOff>14287</xdr:rowOff>
    </xdr:from>
    <xdr:to>
      <xdr:col>10</xdr:col>
      <xdr:colOff>505875</xdr:colOff>
      <xdr:row>33</xdr:row>
      <xdr:rowOff>177712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59BA1DD-0998-8170-0307-1A60818E8C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101BD-1851-4BD6-874B-C2B0183FF0FF}">
  <dimension ref="B1:T22"/>
  <sheetViews>
    <sheetView showGridLines="0" tabSelected="1" zoomScaleNormal="100" workbookViewId="0">
      <selection activeCell="B2" sqref="B2:N2"/>
    </sheetView>
  </sheetViews>
  <sheetFormatPr baseColWidth="10" defaultRowHeight="15" x14ac:dyDescent="0.25"/>
  <cols>
    <col min="1" max="1" width="11.42578125" style="1"/>
    <col min="2" max="2" width="30" style="1" bestFit="1" customWidth="1"/>
    <col min="3" max="3" width="7.85546875" style="1" bestFit="1" customWidth="1"/>
    <col min="4" max="4" width="5.7109375" style="1" bestFit="1" customWidth="1"/>
    <col min="5" max="5" width="7.85546875" style="1" bestFit="1" customWidth="1"/>
    <col min="6" max="6" width="5.7109375" style="1" bestFit="1" customWidth="1"/>
    <col min="7" max="7" width="7.85546875" style="1" bestFit="1" customWidth="1"/>
    <col min="8" max="8" width="5.7109375" style="1" bestFit="1" customWidth="1"/>
    <col min="9" max="9" width="7.85546875" style="1" bestFit="1" customWidth="1"/>
    <col min="10" max="10" width="5.7109375" style="1" bestFit="1" customWidth="1"/>
    <col min="11" max="11" width="7.85546875" style="1" bestFit="1" customWidth="1"/>
    <col min="12" max="12" width="7.140625" style="1" bestFit="1" customWidth="1"/>
    <col min="13" max="13" width="7.7109375" style="1" customWidth="1"/>
    <col min="14" max="14" width="10.42578125" style="1" customWidth="1"/>
    <col min="15" max="15" width="11.42578125" style="1"/>
    <col min="16" max="16" width="12.85546875" style="1" customWidth="1"/>
    <col min="17" max="17" width="0" style="1" hidden="1" customWidth="1"/>
    <col min="18" max="18" width="13.85546875" style="1" customWidth="1"/>
    <col min="19" max="16384" width="11.42578125" style="1"/>
  </cols>
  <sheetData>
    <row r="1" spans="2:20" ht="15.75" thickBot="1" x14ac:dyDescent="0.3"/>
    <row r="2" spans="2:20" ht="15.75" thickBot="1" x14ac:dyDescent="0.3">
      <c r="B2" s="81" t="s">
        <v>88</v>
      </c>
      <c r="C2" s="82"/>
      <c r="D2" s="82"/>
      <c r="E2" s="82"/>
      <c r="F2" s="82"/>
      <c r="G2" s="82"/>
      <c r="H2" s="82"/>
      <c r="I2" s="82"/>
      <c r="J2" s="82"/>
      <c r="K2" s="82"/>
      <c r="L2" s="83"/>
      <c r="M2" s="83"/>
      <c r="N2" s="84"/>
    </row>
    <row r="3" spans="2:20" ht="15.75" thickBot="1" x14ac:dyDescent="0.3">
      <c r="B3" s="85" t="s">
        <v>67</v>
      </c>
      <c r="C3" s="86"/>
      <c r="D3" s="86"/>
      <c r="E3" s="86"/>
      <c r="F3" s="86"/>
      <c r="G3" s="86"/>
      <c r="H3" s="86"/>
      <c r="I3" s="86"/>
      <c r="J3" s="86"/>
      <c r="K3" s="87"/>
      <c r="L3" s="111" t="s">
        <v>61</v>
      </c>
      <c r="M3" s="112">
        <v>254206001196</v>
      </c>
      <c r="N3" s="113"/>
    </row>
    <row r="4" spans="2:20" ht="21" customHeight="1" x14ac:dyDescent="0.25">
      <c r="B4" s="74" t="s">
        <v>19</v>
      </c>
      <c r="C4" s="75" t="s">
        <v>1</v>
      </c>
      <c r="D4" s="76"/>
      <c r="E4" s="75" t="s">
        <v>55</v>
      </c>
      <c r="F4" s="76"/>
      <c r="G4" s="75" t="s">
        <v>54</v>
      </c>
      <c r="H4" s="76"/>
      <c r="I4" s="77" t="s">
        <v>53</v>
      </c>
      <c r="J4" s="78"/>
      <c r="K4" s="75" t="s">
        <v>2</v>
      </c>
      <c r="L4" s="76"/>
      <c r="M4" s="33" t="s">
        <v>58</v>
      </c>
      <c r="N4" s="74" t="s">
        <v>3</v>
      </c>
      <c r="P4" s="17" t="s">
        <v>117</v>
      </c>
      <c r="Q4" s="118"/>
      <c r="R4" s="118"/>
      <c r="S4" s="18"/>
    </row>
    <row r="5" spans="2:20" ht="21" customHeight="1" thickBot="1" x14ac:dyDescent="0.3">
      <c r="B5" s="19"/>
      <c r="C5" s="20"/>
      <c r="D5" s="21"/>
      <c r="E5" s="20"/>
      <c r="F5" s="21"/>
      <c r="G5" s="20"/>
      <c r="H5" s="21"/>
      <c r="I5" s="22"/>
      <c r="J5" s="23"/>
      <c r="K5" s="20"/>
      <c r="L5" s="21"/>
      <c r="M5" s="33"/>
      <c r="N5" s="19"/>
      <c r="P5" s="119"/>
      <c r="Q5" s="120"/>
      <c r="R5" s="120"/>
      <c r="S5" s="121"/>
    </row>
    <row r="6" spans="2:20" ht="29.25" thickBot="1" x14ac:dyDescent="0.3">
      <c r="B6" s="24"/>
      <c r="C6" s="25" t="s">
        <v>17</v>
      </c>
      <c r="D6" s="26" t="s">
        <v>16</v>
      </c>
      <c r="E6" s="27" t="s">
        <v>18</v>
      </c>
      <c r="F6" s="26" t="s">
        <v>16</v>
      </c>
      <c r="G6" s="27" t="s">
        <v>18</v>
      </c>
      <c r="H6" s="26" t="s">
        <v>16</v>
      </c>
      <c r="I6" s="27" t="s">
        <v>18</v>
      </c>
      <c r="J6" s="26" t="s">
        <v>16</v>
      </c>
      <c r="K6" s="27" t="s">
        <v>18</v>
      </c>
      <c r="L6" s="26" t="s">
        <v>16</v>
      </c>
      <c r="M6" s="33"/>
      <c r="N6" s="24"/>
      <c r="P6" s="122" t="s">
        <v>25</v>
      </c>
      <c r="Q6" s="123">
        <v>2</v>
      </c>
      <c r="R6" s="124" t="s">
        <v>26</v>
      </c>
      <c r="S6" s="125" t="s">
        <v>116</v>
      </c>
    </row>
    <row r="7" spans="2:20" x14ac:dyDescent="0.25">
      <c r="B7" s="28" t="s">
        <v>56</v>
      </c>
      <c r="C7" s="6">
        <v>60</v>
      </c>
      <c r="D7" s="7">
        <v>3</v>
      </c>
      <c r="E7" s="6">
        <v>60</v>
      </c>
      <c r="F7" s="7">
        <v>3</v>
      </c>
      <c r="G7" s="6">
        <v>48</v>
      </c>
      <c r="H7" s="7">
        <v>2</v>
      </c>
      <c r="I7" s="6">
        <v>50</v>
      </c>
      <c r="J7" s="7">
        <v>2</v>
      </c>
      <c r="K7" s="6">
        <v>43</v>
      </c>
      <c r="L7" s="34" t="s">
        <v>20</v>
      </c>
      <c r="M7" s="10">
        <v>1</v>
      </c>
      <c r="N7" s="36">
        <v>268</v>
      </c>
      <c r="P7" s="126" t="s">
        <v>27</v>
      </c>
      <c r="Q7" s="127"/>
      <c r="R7" s="128">
        <f>C22</f>
        <v>43.93333333333333</v>
      </c>
      <c r="S7" s="117">
        <f>IF(R7&lt;=35,1,IF(R7&lt;=50,2,IF(R7&lt;=65,3,4)))</f>
        <v>2</v>
      </c>
      <c r="T7" s="16"/>
    </row>
    <row r="8" spans="2:20" x14ac:dyDescent="0.25">
      <c r="B8" s="29" t="s">
        <v>15</v>
      </c>
      <c r="C8" s="8">
        <v>56</v>
      </c>
      <c r="D8" s="9">
        <v>3</v>
      </c>
      <c r="E8" s="8">
        <v>55</v>
      </c>
      <c r="F8" s="9">
        <v>3</v>
      </c>
      <c r="G8" s="8">
        <v>49</v>
      </c>
      <c r="H8" s="9">
        <v>2</v>
      </c>
      <c r="I8" s="8">
        <v>54</v>
      </c>
      <c r="J8" s="9">
        <v>2</v>
      </c>
      <c r="K8" s="8">
        <v>49</v>
      </c>
      <c r="L8" s="35" t="s">
        <v>21</v>
      </c>
      <c r="M8" s="11">
        <v>2</v>
      </c>
      <c r="N8" s="37">
        <v>266</v>
      </c>
      <c r="P8" s="129"/>
      <c r="Q8" s="5"/>
      <c r="R8" s="130"/>
      <c r="S8" s="114"/>
      <c r="T8" s="16"/>
    </row>
    <row r="9" spans="2:20" x14ac:dyDescent="0.25">
      <c r="B9" s="29" t="s">
        <v>0</v>
      </c>
      <c r="C9" s="8">
        <v>46</v>
      </c>
      <c r="D9" s="9">
        <v>2</v>
      </c>
      <c r="E9" s="8">
        <v>40</v>
      </c>
      <c r="F9" s="9">
        <v>2</v>
      </c>
      <c r="G9" s="8">
        <v>51</v>
      </c>
      <c r="H9" s="9">
        <v>2</v>
      </c>
      <c r="I9" s="8">
        <v>45</v>
      </c>
      <c r="J9" s="9">
        <v>2</v>
      </c>
      <c r="K9" s="8">
        <v>49</v>
      </c>
      <c r="L9" s="35" t="s">
        <v>21</v>
      </c>
      <c r="M9" s="11">
        <v>3</v>
      </c>
      <c r="N9" s="37">
        <v>229</v>
      </c>
      <c r="P9" s="129" t="s">
        <v>28</v>
      </c>
      <c r="Q9" s="5"/>
      <c r="R9" s="130">
        <f>E22</f>
        <v>42.533333333333331</v>
      </c>
      <c r="S9" s="115">
        <f>IF(R9&lt;=35,1,IF(R9&lt;=50,2,IF(R9&lt;=70,3,4)))</f>
        <v>2</v>
      </c>
      <c r="T9" s="16"/>
    </row>
    <row r="10" spans="2:20" x14ac:dyDescent="0.25">
      <c r="B10" s="29" t="s">
        <v>4</v>
      </c>
      <c r="C10" s="8">
        <v>48</v>
      </c>
      <c r="D10" s="9">
        <v>2</v>
      </c>
      <c r="E10" s="8">
        <v>47</v>
      </c>
      <c r="F10" s="9">
        <v>2</v>
      </c>
      <c r="G10" s="8">
        <v>41</v>
      </c>
      <c r="H10" s="9">
        <v>2</v>
      </c>
      <c r="I10" s="8">
        <v>45</v>
      </c>
      <c r="J10" s="9">
        <v>2</v>
      </c>
      <c r="K10" s="8">
        <v>49</v>
      </c>
      <c r="L10" s="35" t="s">
        <v>21</v>
      </c>
      <c r="M10" s="11">
        <v>4</v>
      </c>
      <c r="N10" s="37">
        <v>228</v>
      </c>
      <c r="P10" s="129"/>
      <c r="Q10" s="5"/>
      <c r="R10" s="130"/>
      <c r="S10" s="115"/>
      <c r="T10" s="16"/>
    </row>
    <row r="11" spans="2:20" x14ac:dyDescent="0.25">
      <c r="B11" s="29" t="s">
        <v>14</v>
      </c>
      <c r="C11" s="8">
        <v>48</v>
      </c>
      <c r="D11" s="9">
        <v>2</v>
      </c>
      <c r="E11" s="8">
        <v>49</v>
      </c>
      <c r="F11" s="9">
        <v>2</v>
      </c>
      <c r="G11" s="8">
        <v>42</v>
      </c>
      <c r="H11" s="9">
        <v>2</v>
      </c>
      <c r="I11" s="8">
        <v>44</v>
      </c>
      <c r="J11" s="9">
        <v>2</v>
      </c>
      <c r="K11" s="8">
        <v>28</v>
      </c>
      <c r="L11" s="35" t="s">
        <v>20</v>
      </c>
      <c r="M11" s="11">
        <v>5</v>
      </c>
      <c r="N11" s="37">
        <v>222</v>
      </c>
      <c r="P11" s="129" t="s">
        <v>29</v>
      </c>
      <c r="Q11" s="5"/>
      <c r="R11" s="130">
        <f>G22</f>
        <v>40</v>
      </c>
      <c r="S11" s="115">
        <f>IF(R11&lt;=40,1,IF(R11&lt;=55,2,IF(R11&lt;=70,3,4)))</f>
        <v>1</v>
      </c>
      <c r="T11" s="16"/>
    </row>
    <row r="12" spans="2:20" x14ac:dyDescent="0.25">
      <c r="B12" s="29" t="s">
        <v>9</v>
      </c>
      <c r="C12" s="8">
        <v>44</v>
      </c>
      <c r="D12" s="9">
        <v>2</v>
      </c>
      <c r="E12" s="8">
        <v>42</v>
      </c>
      <c r="F12" s="9">
        <v>2</v>
      </c>
      <c r="G12" s="8">
        <v>39</v>
      </c>
      <c r="H12" s="9">
        <v>1</v>
      </c>
      <c r="I12" s="8">
        <v>50</v>
      </c>
      <c r="J12" s="9">
        <v>2</v>
      </c>
      <c r="K12" s="8">
        <v>36</v>
      </c>
      <c r="L12" s="35" t="s">
        <v>20</v>
      </c>
      <c r="M12" s="11">
        <v>6</v>
      </c>
      <c r="N12" s="37">
        <v>216</v>
      </c>
      <c r="P12" s="129"/>
      <c r="Q12" s="5"/>
      <c r="R12" s="130"/>
      <c r="S12" s="115"/>
      <c r="T12" s="16"/>
    </row>
    <row r="13" spans="2:20" x14ac:dyDescent="0.25">
      <c r="B13" s="29" t="s">
        <v>11</v>
      </c>
      <c r="C13" s="8">
        <v>39</v>
      </c>
      <c r="D13" s="9">
        <v>2</v>
      </c>
      <c r="E13" s="8">
        <v>41</v>
      </c>
      <c r="F13" s="9">
        <v>2</v>
      </c>
      <c r="G13" s="8">
        <v>42</v>
      </c>
      <c r="H13" s="9">
        <v>2</v>
      </c>
      <c r="I13" s="8">
        <v>49</v>
      </c>
      <c r="J13" s="9">
        <v>2</v>
      </c>
      <c r="K13" s="8">
        <v>40</v>
      </c>
      <c r="L13" s="35" t="s">
        <v>20</v>
      </c>
      <c r="M13" s="11">
        <v>7</v>
      </c>
      <c r="N13" s="37">
        <v>213</v>
      </c>
      <c r="P13" s="131" t="s">
        <v>30</v>
      </c>
      <c r="Q13" s="5"/>
      <c r="R13" s="130">
        <f>I22</f>
        <v>43.06666666666667</v>
      </c>
      <c r="S13" s="115">
        <f>IF(R13&lt;=40,1,IF(R13&lt;=55,2,IF(R13&lt;=70,3,4)))</f>
        <v>2</v>
      </c>
      <c r="T13" s="16"/>
    </row>
    <row r="14" spans="2:20" x14ac:dyDescent="0.25">
      <c r="B14" s="29" t="s">
        <v>13</v>
      </c>
      <c r="C14" s="8">
        <v>40</v>
      </c>
      <c r="D14" s="9">
        <v>2</v>
      </c>
      <c r="E14" s="8">
        <v>50</v>
      </c>
      <c r="F14" s="9">
        <v>2</v>
      </c>
      <c r="G14" s="8">
        <v>39</v>
      </c>
      <c r="H14" s="9">
        <v>1</v>
      </c>
      <c r="I14" s="8">
        <v>42</v>
      </c>
      <c r="J14" s="9">
        <v>2</v>
      </c>
      <c r="K14" s="8">
        <v>37</v>
      </c>
      <c r="L14" s="35" t="s">
        <v>20</v>
      </c>
      <c r="M14" s="11">
        <v>8</v>
      </c>
      <c r="N14" s="37">
        <v>212</v>
      </c>
      <c r="P14" s="131"/>
      <c r="Q14" s="5"/>
      <c r="R14" s="130"/>
      <c r="S14" s="115"/>
      <c r="T14" s="16"/>
    </row>
    <row r="15" spans="2:20" x14ac:dyDescent="0.25">
      <c r="B15" s="29" t="s">
        <v>8</v>
      </c>
      <c r="C15" s="8">
        <v>50</v>
      </c>
      <c r="D15" s="9">
        <v>2</v>
      </c>
      <c r="E15" s="8">
        <v>35</v>
      </c>
      <c r="F15" s="9">
        <v>1</v>
      </c>
      <c r="G15" s="8">
        <v>44</v>
      </c>
      <c r="H15" s="9">
        <v>2</v>
      </c>
      <c r="I15" s="8">
        <v>40</v>
      </c>
      <c r="J15" s="9">
        <v>1</v>
      </c>
      <c r="K15" s="8">
        <v>42</v>
      </c>
      <c r="L15" s="35" t="s">
        <v>20</v>
      </c>
      <c r="M15" s="11">
        <v>9</v>
      </c>
      <c r="N15" s="37">
        <v>211</v>
      </c>
      <c r="P15" s="129" t="s">
        <v>31</v>
      </c>
      <c r="Q15" s="5"/>
      <c r="R15" s="130">
        <f>K22</f>
        <v>40.333333333333336</v>
      </c>
      <c r="S15" s="115" t="str">
        <f>IF(R15&lt;=47,"A-",IF(R15&lt;=57,"A1",IF(R15&lt;=67,"A2",IF(R15&lt;=78,"B1","B+"))))</f>
        <v>A-</v>
      </c>
      <c r="T15" s="16"/>
    </row>
    <row r="16" spans="2:20" ht="15.75" thickBot="1" x14ac:dyDescent="0.3">
      <c r="B16" s="29" t="s">
        <v>10</v>
      </c>
      <c r="C16" s="8">
        <v>47</v>
      </c>
      <c r="D16" s="9">
        <v>2</v>
      </c>
      <c r="E16" s="8">
        <v>42</v>
      </c>
      <c r="F16" s="9">
        <v>2</v>
      </c>
      <c r="G16" s="8">
        <v>36</v>
      </c>
      <c r="H16" s="9">
        <v>1</v>
      </c>
      <c r="I16" s="8">
        <v>33</v>
      </c>
      <c r="J16" s="9">
        <v>1</v>
      </c>
      <c r="K16" s="8">
        <v>38</v>
      </c>
      <c r="L16" s="35" t="s">
        <v>20</v>
      </c>
      <c r="M16" s="11">
        <v>10</v>
      </c>
      <c r="N16" s="37">
        <v>197</v>
      </c>
      <c r="P16" s="132"/>
      <c r="Q16" s="133"/>
      <c r="R16" s="134"/>
      <c r="S16" s="116"/>
      <c r="T16" s="16"/>
    </row>
    <row r="17" spans="2:20" x14ac:dyDescent="0.25">
      <c r="B17" s="29" t="s">
        <v>5</v>
      </c>
      <c r="C17" s="8">
        <v>35</v>
      </c>
      <c r="D17" s="9">
        <v>1</v>
      </c>
      <c r="E17" s="8">
        <v>41</v>
      </c>
      <c r="F17" s="9">
        <v>2</v>
      </c>
      <c r="G17" s="8">
        <v>38</v>
      </c>
      <c r="H17" s="9">
        <v>1</v>
      </c>
      <c r="I17" s="8">
        <v>38</v>
      </c>
      <c r="J17" s="9">
        <v>1</v>
      </c>
      <c r="K17" s="8">
        <v>42</v>
      </c>
      <c r="L17" s="35" t="s">
        <v>20</v>
      </c>
      <c r="M17" s="11">
        <v>11</v>
      </c>
      <c r="N17" s="37">
        <v>192</v>
      </c>
      <c r="P17" s="16"/>
      <c r="Q17" s="16"/>
      <c r="R17" s="16"/>
      <c r="S17" s="16"/>
      <c r="T17" s="16"/>
    </row>
    <row r="18" spans="2:20" x14ac:dyDescent="0.25">
      <c r="B18" s="29" t="s">
        <v>6</v>
      </c>
      <c r="C18" s="8">
        <v>37</v>
      </c>
      <c r="D18" s="9">
        <v>2</v>
      </c>
      <c r="E18" s="8">
        <v>36</v>
      </c>
      <c r="F18" s="9">
        <v>2</v>
      </c>
      <c r="G18" s="8">
        <v>37</v>
      </c>
      <c r="H18" s="9">
        <v>1</v>
      </c>
      <c r="I18" s="8">
        <v>41</v>
      </c>
      <c r="J18" s="9">
        <v>2</v>
      </c>
      <c r="K18" s="8">
        <v>35</v>
      </c>
      <c r="L18" s="35" t="s">
        <v>20</v>
      </c>
      <c r="M18" s="11">
        <v>12</v>
      </c>
      <c r="N18" s="37">
        <v>188</v>
      </c>
      <c r="P18" s="3"/>
    </row>
    <row r="19" spans="2:20" x14ac:dyDescent="0.25">
      <c r="B19" s="29" t="s">
        <v>7</v>
      </c>
      <c r="C19" s="8">
        <v>32</v>
      </c>
      <c r="D19" s="9">
        <v>1</v>
      </c>
      <c r="E19" s="8">
        <v>36</v>
      </c>
      <c r="F19" s="9">
        <v>2</v>
      </c>
      <c r="G19" s="8">
        <v>35</v>
      </c>
      <c r="H19" s="9">
        <v>1</v>
      </c>
      <c r="I19" s="8">
        <v>42</v>
      </c>
      <c r="J19" s="9">
        <v>2</v>
      </c>
      <c r="K19" s="8">
        <v>41</v>
      </c>
      <c r="L19" s="35" t="s">
        <v>20</v>
      </c>
      <c r="M19" s="11">
        <v>13</v>
      </c>
      <c r="N19" s="37">
        <v>183</v>
      </c>
      <c r="P19" s="3"/>
    </row>
    <row r="20" spans="2:20" x14ac:dyDescent="0.25">
      <c r="B20" s="29" t="s">
        <v>12</v>
      </c>
      <c r="C20" s="8">
        <v>48</v>
      </c>
      <c r="D20" s="9">
        <v>2</v>
      </c>
      <c r="E20" s="8">
        <v>31</v>
      </c>
      <c r="F20" s="9">
        <v>1</v>
      </c>
      <c r="G20" s="8">
        <v>27</v>
      </c>
      <c r="H20" s="9">
        <v>1</v>
      </c>
      <c r="I20" s="8">
        <v>38</v>
      </c>
      <c r="J20" s="9">
        <v>1</v>
      </c>
      <c r="K20" s="8">
        <v>45</v>
      </c>
      <c r="L20" s="35" t="s">
        <v>20</v>
      </c>
      <c r="M20" s="11">
        <v>14</v>
      </c>
      <c r="N20" s="37">
        <v>183</v>
      </c>
      <c r="P20" s="3"/>
    </row>
    <row r="21" spans="2:20" ht="15.75" thickBot="1" x14ac:dyDescent="0.3">
      <c r="B21" s="39" t="s">
        <v>57</v>
      </c>
      <c r="C21" s="40">
        <v>29</v>
      </c>
      <c r="D21" s="41">
        <v>1</v>
      </c>
      <c r="E21" s="40">
        <v>33</v>
      </c>
      <c r="F21" s="41">
        <v>1</v>
      </c>
      <c r="G21" s="40">
        <v>32</v>
      </c>
      <c r="H21" s="41">
        <v>1</v>
      </c>
      <c r="I21" s="40">
        <v>35</v>
      </c>
      <c r="J21" s="41">
        <v>1</v>
      </c>
      <c r="K21" s="40">
        <v>31</v>
      </c>
      <c r="L21" s="42" t="s">
        <v>20</v>
      </c>
      <c r="M21" s="43">
        <v>15</v>
      </c>
      <c r="N21" s="44">
        <v>161</v>
      </c>
      <c r="P21" s="3"/>
    </row>
    <row r="22" spans="2:20" s="38" customFormat="1" thickBot="1" x14ac:dyDescent="0.25">
      <c r="B22" s="47" t="s">
        <v>59</v>
      </c>
      <c r="C22" s="30">
        <f>AVERAGE(C7:C21)</f>
        <v>43.93333333333333</v>
      </c>
      <c r="D22" s="31">
        <f>AVERAGE(D7:D21)</f>
        <v>1.9333333333333333</v>
      </c>
      <c r="E22" s="30">
        <f t="shared" ref="D22:N22" si="0">AVERAGE(E7:E21)</f>
        <v>42.533333333333331</v>
      </c>
      <c r="F22" s="31">
        <f t="shared" si="0"/>
        <v>1.9333333333333333</v>
      </c>
      <c r="G22" s="30">
        <f t="shared" si="0"/>
        <v>40</v>
      </c>
      <c r="H22" s="31">
        <f t="shared" si="0"/>
        <v>1.4666666666666666</v>
      </c>
      <c r="I22" s="30">
        <f t="shared" si="0"/>
        <v>43.06666666666667</v>
      </c>
      <c r="J22" s="31">
        <f t="shared" si="0"/>
        <v>1.6666666666666667</v>
      </c>
      <c r="K22" s="30">
        <f t="shared" si="0"/>
        <v>40.333333333333336</v>
      </c>
      <c r="L22" s="48" t="str">
        <f>IF(AVERAGE(M7:M21)&lt;=47,"A-",0)</f>
        <v>A-</v>
      </c>
      <c r="M22" s="49"/>
      <c r="N22" s="50">
        <f t="shared" si="0"/>
        <v>211.26666666666668</v>
      </c>
    </row>
  </sheetData>
  <autoFilter ref="N4:N21" xr:uid="{784101BD-1851-4BD6-874B-C2B0183FF0FF}">
    <sortState xmlns:xlrd2="http://schemas.microsoft.com/office/spreadsheetml/2017/richdata2" ref="B9:N21">
      <sortCondition descending="1" ref="N4:N21"/>
    </sortState>
  </autoFilter>
  <mergeCells count="27">
    <mergeCell ref="S11:S12"/>
    <mergeCell ref="P13:P14"/>
    <mergeCell ref="R13:R14"/>
    <mergeCell ref="S13:S14"/>
    <mergeCell ref="P15:P16"/>
    <mergeCell ref="R15:R16"/>
    <mergeCell ref="S15:S16"/>
    <mergeCell ref="M4:M6"/>
    <mergeCell ref="B2:N2"/>
    <mergeCell ref="M3:N3"/>
    <mergeCell ref="B3:K3"/>
    <mergeCell ref="P4:S5"/>
    <mergeCell ref="P7:P8"/>
    <mergeCell ref="R7:R8"/>
    <mergeCell ref="S7:S8"/>
    <mergeCell ref="P9:P10"/>
    <mergeCell ref="R9:R10"/>
    <mergeCell ref="S9:S10"/>
    <mergeCell ref="P11:P12"/>
    <mergeCell ref="R11:R12"/>
    <mergeCell ref="K4:L5"/>
    <mergeCell ref="N4:N6"/>
    <mergeCell ref="B4:B6"/>
    <mergeCell ref="C4:D5"/>
    <mergeCell ref="E4:F5"/>
    <mergeCell ref="G4:H5"/>
    <mergeCell ref="I4:J5"/>
  </mergeCells>
  <conditionalFormatting sqref="D7:D21">
    <cfRule type="cellIs" dxfId="249" priority="67" operator="equal">
      <formula>4</formula>
    </cfRule>
    <cfRule type="cellIs" dxfId="248" priority="68" operator="equal">
      <formula>3</formula>
    </cfRule>
    <cfRule type="cellIs" dxfId="247" priority="69" operator="equal">
      <formula>2</formula>
    </cfRule>
    <cfRule type="cellIs" dxfId="246" priority="70" operator="equal">
      <formula>1</formula>
    </cfRule>
  </conditionalFormatting>
  <conditionalFormatting sqref="F7:F21">
    <cfRule type="cellIs" dxfId="245" priority="62" operator="equal">
      <formula>4</formula>
    </cfRule>
    <cfRule type="cellIs" dxfId="244" priority="63" operator="equal">
      <formula>3</formula>
    </cfRule>
    <cfRule type="cellIs" dxfId="243" priority="64" operator="equal">
      <formula>2</formula>
    </cfRule>
    <cfRule type="cellIs" dxfId="242" priority="65" operator="equal">
      <formula>1</formula>
    </cfRule>
  </conditionalFormatting>
  <conditionalFormatting sqref="H7:H21">
    <cfRule type="cellIs" dxfId="241" priority="57" operator="equal">
      <formula>4</formula>
    </cfRule>
    <cfRule type="cellIs" dxfId="240" priority="58" operator="equal">
      <formula>3</formula>
    </cfRule>
    <cfRule type="cellIs" dxfId="239" priority="59" operator="equal">
      <formula>2</formula>
    </cfRule>
    <cfRule type="cellIs" dxfId="238" priority="60" operator="equal">
      <formula>1</formula>
    </cfRule>
  </conditionalFormatting>
  <conditionalFormatting sqref="J7:J21">
    <cfRule type="cellIs" dxfId="237" priority="52" operator="equal">
      <formula>4</formula>
    </cfRule>
    <cfRule type="cellIs" dxfId="236" priority="53" operator="equal">
      <formula>3</formula>
    </cfRule>
    <cfRule type="cellIs" dxfId="235" priority="54" operator="equal">
      <formula>2</formula>
    </cfRule>
    <cfRule type="cellIs" dxfId="234" priority="55" operator="equal">
      <formula>1</formula>
    </cfRule>
  </conditionalFormatting>
  <conditionalFormatting sqref="L7:M21">
    <cfRule type="cellIs" dxfId="233" priority="47" operator="equal">
      <formula>"B+"</formula>
    </cfRule>
    <cfRule type="cellIs" dxfId="232" priority="48" operator="equal">
      <formula>"B1"</formula>
    </cfRule>
    <cfRule type="cellIs" dxfId="231" priority="49" operator="equal">
      <formula>"A2"</formula>
    </cfRule>
    <cfRule type="cellIs" dxfId="230" priority="50" operator="equal">
      <formula>"A1"</formula>
    </cfRule>
    <cfRule type="cellIs" dxfId="229" priority="51" operator="equal">
      <formula>"A-"</formula>
    </cfRule>
  </conditionalFormatting>
  <conditionalFormatting sqref="S7">
    <cfRule type="cellIs" dxfId="228" priority="22" operator="equal">
      <formula>4</formula>
    </cfRule>
    <cfRule type="cellIs" dxfId="227" priority="23" operator="equal">
      <formula>3</formula>
    </cfRule>
    <cfRule type="cellIs" dxfId="226" priority="24" operator="equal">
      <formula>2</formula>
    </cfRule>
    <cfRule type="cellIs" dxfId="225" priority="25" operator="equal">
      <formula>1</formula>
    </cfRule>
  </conditionalFormatting>
  <conditionalFormatting sqref="S9">
    <cfRule type="cellIs" dxfId="224" priority="18" operator="equal">
      <formula>4</formula>
    </cfRule>
    <cfRule type="cellIs" dxfId="223" priority="19" operator="equal">
      <formula>3</formula>
    </cfRule>
    <cfRule type="cellIs" dxfId="222" priority="20" operator="equal">
      <formula>2</formula>
    </cfRule>
    <cfRule type="cellIs" dxfId="221" priority="21" operator="equal">
      <formula>1</formula>
    </cfRule>
  </conditionalFormatting>
  <conditionalFormatting sqref="S11">
    <cfRule type="cellIs" dxfId="220" priority="14" operator="equal">
      <formula>4</formula>
    </cfRule>
    <cfRule type="cellIs" dxfId="219" priority="15" operator="equal">
      <formula>3</formula>
    </cfRule>
    <cfRule type="cellIs" dxfId="218" priority="16" operator="equal">
      <formula>2</formula>
    </cfRule>
    <cfRule type="cellIs" dxfId="217" priority="17" operator="equal">
      <formula>1</formula>
    </cfRule>
  </conditionalFormatting>
  <conditionalFormatting sqref="S13">
    <cfRule type="cellIs" dxfId="216" priority="10" operator="equal">
      <formula>4</formula>
    </cfRule>
    <cfRule type="cellIs" dxfId="215" priority="11" operator="equal">
      <formula>3</formula>
    </cfRule>
    <cfRule type="cellIs" dxfId="214" priority="12" operator="equal">
      <formula>2</formula>
    </cfRule>
    <cfRule type="cellIs" dxfId="213" priority="13" operator="equal">
      <formula>1</formula>
    </cfRule>
  </conditionalFormatting>
  <conditionalFormatting sqref="S15">
    <cfRule type="cellIs" dxfId="212" priority="1" operator="equal">
      <formula>"B+"</formula>
    </cfRule>
    <cfRule type="cellIs" dxfId="211" priority="2" operator="equal">
      <formula>"B1"</formula>
    </cfRule>
    <cfRule type="cellIs" dxfId="210" priority="3" operator="equal">
      <formula>"A2"</formula>
    </cfRule>
    <cfRule type="cellIs" dxfId="209" priority="4" operator="equal">
      <formula>"A1"</formula>
    </cfRule>
    <cfRule type="cellIs" dxfId="208" priority="5" operator="equal">
      <formula>"A-"</formula>
    </cfRule>
    <cfRule type="cellIs" dxfId="207" priority="6" operator="equal">
      <formula>4</formula>
    </cfRule>
    <cfRule type="cellIs" dxfId="206" priority="7" operator="equal">
      <formula>3</formula>
    </cfRule>
    <cfRule type="cellIs" dxfId="205" priority="8" operator="equal">
      <formula>2</formula>
    </cfRule>
    <cfRule type="cellIs" dxfId="204" priority="9" operator="equal">
      <formula>1</formula>
    </cfRule>
  </conditionalFormatting>
  <pageMargins left="0.7" right="0.7" top="0.75" bottom="0.75" header="0.3" footer="0.3"/>
  <ignoredErrors>
    <ignoredError sqref="L22" formula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7314536-34B6-4A1C-A8A2-193A4DD305D8}">
          <x14:formula1>
            <xm:f>CRITERIO_NIVELES_2024!$G$16:$G$19</xm:f>
          </x14:formula1>
          <xm:sqref>J7:J21</xm:sqref>
        </x14:dataValidation>
        <x14:dataValidation type="list" allowBlank="1" showInputMessage="1" showErrorMessage="1" xr:uid="{DC4C6FDF-2B4F-492F-BBFD-495CDA4E5A9D}">
          <x14:formula1>
            <xm:f>CRITERIO_NIVELES_2024!$L$6:$L$10</xm:f>
          </x14:formula1>
          <xm:sqref>L7:L21</xm:sqref>
        </x14:dataValidation>
        <x14:dataValidation type="list" allowBlank="1" showInputMessage="1" showErrorMessage="1" xr:uid="{68AB300F-368C-479B-B8CE-74426D89769D}">
          <x14:formula1>
            <xm:f>CRITERIO_NIVELES_2024!$B$6:$B$9</xm:f>
          </x14:formula1>
          <xm:sqref>D7:D21</xm:sqref>
        </x14:dataValidation>
        <x14:dataValidation type="list" allowBlank="1" showInputMessage="1" showErrorMessage="1" xr:uid="{F9FF50A5-7EAD-4391-9E26-4D403C7977E4}">
          <x14:formula1>
            <xm:f>CRITERIO_NIVELES_2024!$B$16:$B$19</xm:f>
          </x14:formula1>
          <xm:sqref>F7:F21</xm:sqref>
        </x14:dataValidation>
        <x14:dataValidation type="list" allowBlank="1" showInputMessage="1" showErrorMessage="1" xr:uid="{70D88072-9E19-4D6F-946C-942E5D0FE530}">
          <x14:formula1>
            <xm:f>CRITERIO_NIVELES_2024!$G$6:$G$9</xm:f>
          </x14:formula1>
          <xm:sqref>H7:H21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62DA7-523C-47DD-91A6-564CBEB6A4C6}">
  <dimension ref="B1:V50"/>
  <sheetViews>
    <sheetView showGridLines="0" zoomScaleNormal="100" workbookViewId="0">
      <selection activeCell="C19" sqref="C19:E21"/>
    </sheetView>
  </sheetViews>
  <sheetFormatPr baseColWidth="10" defaultRowHeight="15" x14ac:dyDescent="0.25"/>
  <cols>
    <col min="1" max="1" width="4.7109375" style="1" customWidth="1"/>
    <col min="2" max="2" width="4.140625" style="1" customWidth="1"/>
    <col min="3" max="3" width="11.42578125" style="1"/>
    <col min="4" max="5" width="12.42578125" style="1" customWidth="1"/>
    <col min="6" max="10" width="11.42578125" style="1"/>
    <col min="11" max="11" width="5" style="1" customWidth="1"/>
    <col min="12" max="12" width="4.7109375" style="1" customWidth="1"/>
    <col min="13" max="13" width="12.28515625" style="1" customWidth="1"/>
    <col min="14" max="15" width="12.42578125" style="1" customWidth="1"/>
    <col min="16" max="17" width="12" style="1" customWidth="1"/>
    <col min="18" max="21" width="11.42578125" style="1"/>
    <col min="22" max="22" width="8.28515625" style="1" customWidth="1"/>
    <col min="23" max="16384" width="11.42578125" style="1"/>
  </cols>
  <sheetData>
    <row r="1" spans="2:20" ht="15.75" thickBot="1" x14ac:dyDescent="0.3"/>
    <row r="2" spans="2:20" ht="15.75" thickBot="1" x14ac:dyDescent="0.3">
      <c r="B2" s="169"/>
      <c r="C2" s="170"/>
      <c r="D2" s="170"/>
      <c r="E2" s="170"/>
      <c r="F2" s="170"/>
      <c r="G2" s="170"/>
      <c r="H2" s="170"/>
      <c r="I2" s="170"/>
      <c r="J2" s="171"/>
      <c r="K2" s="79"/>
      <c r="L2" s="169"/>
      <c r="M2" s="170"/>
      <c r="N2" s="170"/>
      <c r="O2" s="170"/>
      <c r="P2" s="170"/>
      <c r="Q2" s="170"/>
      <c r="R2" s="170"/>
      <c r="S2" s="170"/>
      <c r="T2" s="171"/>
    </row>
    <row r="3" spans="2:20" ht="15" customHeight="1" x14ac:dyDescent="0.25">
      <c r="B3" s="172"/>
      <c r="C3" s="153" t="s">
        <v>123</v>
      </c>
      <c r="D3" s="154"/>
      <c r="E3" s="155"/>
      <c r="F3" s="79"/>
      <c r="G3" s="79"/>
      <c r="H3" s="79"/>
      <c r="I3" s="79"/>
      <c r="J3" s="173"/>
      <c r="K3" s="79"/>
      <c r="L3" s="172"/>
      <c r="M3" s="153" t="s">
        <v>122</v>
      </c>
      <c r="N3" s="154"/>
      <c r="O3" s="155"/>
      <c r="P3" s="79"/>
      <c r="Q3" s="79"/>
      <c r="R3" s="79"/>
      <c r="S3" s="79"/>
      <c r="T3" s="173"/>
    </row>
    <row r="4" spans="2:20" x14ac:dyDescent="0.25">
      <c r="B4" s="172"/>
      <c r="C4" s="156"/>
      <c r="D4" s="157"/>
      <c r="E4" s="158"/>
      <c r="F4" s="79"/>
      <c r="G4" s="79"/>
      <c r="H4" s="79"/>
      <c r="I4" s="79"/>
      <c r="J4" s="173"/>
      <c r="K4" s="79"/>
      <c r="L4" s="172"/>
      <c r="M4" s="156"/>
      <c r="N4" s="157"/>
      <c r="O4" s="158"/>
      <c r="P4" s="79"/>
      <c r="Q4" s="79"/>
      <c r="R4" s="79"/>
      <c r="S4" s="79"/>
      <c r="T4" s="173"/>
    </row>
    <row r="5" spans="2:20" ht="15.75" thickBot="1" x14ac:dyDescent="0.3">
      <c r="B5" s="172"/>
      <c r="C5" s="156"/>
      <c r="D5" s="157"/>
      <c r="E5" s="158"/>
      <c r="F5" s="79"/>
      <c r="G5" s="79"/>
      <c r="H5" s="79"/>
      <c r="I5" s="79"/>
      <c r="J5" s="173"/>
      <c r="K5" s="79"/>
      <c r="L5" s="172"/>
      <c r="M5" s="156"/>
      <c r="N5" s="157"/>
      <c r="O5" s="158"/>
      <c r="P5" s="79"/>
      <c r="Q5" s="79"/>
      <c r="R5" s="79"/>
      <c r="S5" s="79"/>
      <c r="T5" s="173"/>
    </row>
    <row r="6" spans="2:20" ht="15" customHeight="1" x14ac:dyDescent="0.25">
      <c r="B6" s="172"/>
      <c r="C6" s="162" t="s">
        <v>33</v>
      </c>
      <c r="D6" s="166" t="s">
        <v>119</v>
      </c>
      <c r="E6" s="155" t="s">
        <v>121</v>
      </c>
      <c r="F6" s="79"/>
      <c r="G6" s="79"/>
      <c r="H6" s="79"/>
      <c r="I6" s="79"/>
      <c r="J6" s="173"/>
      <c r="K6" s="79"/>
      <c r="L6" s="172"/>
      <c r="M6" s="162" t="s">
        <v>33</v>
      </c>
      <c r="N6" s="166" t="s">
        <v>119</v>
      </c>
      <c r="O6" s="155" t="s">
        <v>121</v>
      </c>
      <c r="P6" s="79"/>
      <c r="Q6" s="79"/>
      <c r="R6" s="79"/>
      <c r="S6" s="79"/>
      <c r="T6" s="173"/>
    </row>
    <row r="7" spans="2:20" x14ac:dyDescent="0.25">
      <c r="B7" s="172"/>
      <c r="C7" s="163"/>
      <c r="D7" s="164"/>
      <c r="E7" s="158"/>
      <c r="F7" s="79"/>
      <c r="G7" s="79"/>
      <c r="H7" s="79"/>
      <c r="I7" s="79"/>
      <c r="J7" s="173"/>
      <c r="K7" s="79"/>
      <c r="L7" s="172"/>
      <c r="M7" s="163"/>
      <c r="N7" s="164"/>
      <c r="O7" s="158"/>
      <c r="P7" s="79"/>
      <c r="Q7" s="79"/>
      <c r="R7" s="79"/>
      <c r="S7" s="79"/>
      <c r="T7" s="173"/>
    </row>
    <row r="8" spans="2:20" ht="15.75" thickBot="1" x14ac:dyDescent="0.3">
      <c r="B8" s="172"/>
      <c r="C8" s="167"/>
      <c r="D8" s="168"/>
      <c r="E8" s="159"/>
      <c r="F8" s="79"/>
      <c r="G8" s="79"/>
      <c r="H8" s="79"/>
      <c r="I8" s="79"/>
      <c r="J8" s="173"/>
      <c r="K8" s="79"/>
      <c r="L8" s="172"/>
      <c r="M8" s="167"/>
      <c r="N8" s="168"/>
      <c r="O8" s="159"/>
      <c r="P8" s="79"/>
      <c r="Q8" s="79"/>
      <c r="R8" s="79"/>
      <c r="S8" s="79"/>
      <c r="T8" s="173"/>
    </row>
    <row r="9" spans="2:20" x14ac:dyDescent="0.25">
      <c r="B9" s="172"/>
      <c r="C9" s="146">
        <v>1</v>
      </c>
      <c r="D9" s="149">
        <f>COUNTIF(PUNTAJES_2024!$D$7:$D$21,"=1")</f>
        <v>3</v>
      </c>
      <c r="E9" s="165">
        <f>D9/$D$13</f>
        <v>0.2</v>
      </c>
      <c r="F9" s="79"/>
      <c r="G9" s="79"/>
      <c r="H9" s="79"/>
      <c r="I9" s="79"/>
      <c r="J9" s="173"/>
      <c r="K9" s="79"/>
      <c r="L9" s="172"/>
      <c r="M9" s="146">
        <v>1</v>
      </c>
      <c r="N9" s="149">
        <f>COUNTIF(PUNTAJES_2024!$F$7:$F$21,"=1")</f>
        <v>3</v>
      </c>
      <c r="O9" s="165">
        <f>N9/$D$13</f>
        <v>0.2</v>
      </c>
      <c r="P9" s="79"/>
      <c r="Q9" s="79"/>
      <c r="R9" s="79"/>
      <c r="S9" s="79"/>
      <c r="T9" s="173"/>
    </row>
    <row r="10" spans="2:20" x14ac:dyDescent="0.25">
      <c r="B10" s="172"/>
      <c r="C10" s="147">
        <v>2</v>
      </c>
      <c r="D10" s="35">
        <f>COUNTIF(PUNTAJES_2024!$D$7:$D$21,"=2")</f>
        <v>10</v>
      </c>
      <c r="E10" s="151">
        <f t="shared" ref="E10:E12" si="0">D10/$D$13</f>
        <v>0.66666666666666663</v>
      </c>
      <c r="F10" s="79"/>
      <c r="G10" s="79"/>
      <c r="H10" s="79"/>
      <c r="I10" s="79"/>
      <c r="J10" s="173"/>
      <c r="K10" s="79"/>
      <c r="L10" s="172"/>
      <c r="M10" s="147">
        <v>2</v>
      </c>
      <c r="N10" s="149">
        <f>COUNTIF(PUNTAJES_2024!$F$7:$F$21,"=2")</f>
        <v>10</v>
      </c>
      <c r="O10" s="151">
        <f t="shared" ref="O10:O12" si="1">N10/$D$13</f>
        <v>0.66666666666666663</v>
      </c>
      <c r="P10" s="79"/>
      <c r="Q10" s="79"/>
      <c r="R10" s="79"/>
      <c r="S10" s="79"/>
      <c r="T10" s="173"/>
    </row>
    <row r="11" spans="2:20" x14ac:dyDescent="0.25">
      <c r="B11" s="172"/>
      <c r="C11" s="148">
        <v>3</v>
      </c>
      <c r="D11" s="35">
        <f>COUNTIF(PUNTAJES_2024!$D$7:$D$21,"=3")</f>
        <v>2</v>
      </c>
      <c r="E11" s="151">
        <f t="shared" si="0"/>
        <v>0.13333333333333333</v>
      </c>
      <c r="F11" s="79"/>
      <c r="G11" s="79"/>
      <c r="H11" s="79"/>
      <c r="I11" s="79"/>
      <c r="J11" s="173"/>
      <c r="K11" s="79"/>
      <c r="L11" s="172"/>
      <c r="M11" s="148">
        <v>3</v>
      </c>
      <c r="N11" s="149">
        <f>COUNTIF(PUNTAJES_2024!$F$7:$F$21,"=3")</f>
        <v>2</v>
      </c>
      <c r="O11" s="151">
        <f t="shared" si="1"/>
        <v>0.13333333333333333</v>
      </c>
      <c r="P11" s="79"/>
      <c r="Q11" s="79"/>
      <c r="R11" s="79"/>
      <c r="S11" s="79"/>
      <c r="T11" s="173"/>
    </row>
    <row r="12" spans="2:20" ht="15.75" thickBot="1" x14ac:dyDescent="0.3">
      <c r="B12" s="172"/>
      <c r="C12" s="150">
        <v>4</v>
      </c>
      <c r="D12" s="42">
        <f>COUNTIF(PUNTAJES_2024!$D$7:$D$21,"=4")</f>
        <v>0</v>
      </c>
      <c r="E12" s="152">
        <f t="shared" si="0"/>
        <v>0</v>
      </c>
      <c r="F12" s="79"/>
      <c r="G12" s="79"/>
      <c r="H12" s="79"/>
      <c r="I12" s="79"/>
      <c r="J12" s="173"/>
      <c r="K12" s="79"/>
      <c r="L12" s="172"/>
      <c r="M12" s="150">
        <v>4</v>
      </c>
      <c r="N12" s="149">
        <f>COUNTIF(PUNTAJES_2024!$F$7:$F$21,"=4")</f>
        <v>0</v>
      </c>
      <c r="O12" s="152">
        <f t="shared" si="1"/>
        <v>0</v>
      </c>
      <c r="P12" s="79"/>
      <c r="Q12" s="79"/>
      <c r="R12" s="79"/>
      <c r="S12" s="79"/>
      <c r="T12" s="173"/>
    </row>
    <row r="13" spans="2:20" ht="15.75" thickBot="1" x14ac:dyDescent="0.3">
      <c r="B13" s="172"/>
      <c r="C13" s="160" t="s">
        <v>120</v>
      </c>
      <c r="D13" s="178">
        <f>SUM(D9:D12)</f>
        <v>15</v>
      </c>
      <c r="E13" s="161">
        <f>SUM(E9:E12)</f>
        <v>1</v>
      </c>
      <c r="F13" s="79"/>
      <c r="G13" s="79"/>
      <c r="H13" s="79"/>
      <c r="I13" s="79"/>
      <c r="J13" s="173"/>
      <c r="K13" s="79"/>
      <c r="L13" s="172"/>
      <c r="M13" s="160" t="s">
        <v>120</v>
      </c>
      <c r="N13" s="178">
        <f>SUM(N9:N12)</f>
        <v>15</v>
      </c>
      <c r="O13" s="161">
        <f>SUM(O9:O12)</f>
        <v>1</v>
      </c>
      <c r="P13" s="79"/>
      <c r="Q13" s="79"/>
      <c r="R13" s="79"/>
      <c r="S13" s="79"/>
      <c r="T13" s="173"/>
    </row>
    <row r="14" spans="2:20" x14ac:dyDescent="0.25">
      <c r="B14" s="172"/>
      <c r="C14" s="79"/>
      <c r="D14" s="79"/>
      <c r="E14" s="79"/>
      <c r="F14" s="79"/>
      <c r="G14" s="79"/>
      <c r="H14" s="79"/>
      <c r="I14" s="79"/>
      <c r="J14" s="173"/>
      <c r="K14" s="79"/>
      <c r="L14" s="172"/>
      <c r="M14" s="79"/>
      <c r="N14" s="79"/>
      <c r="O14" s="79"/>
      <c r="P14" s="79"/>
      <c r="Q14" s="79"/>
      <c r="R14" s="79"/>
      <c r="S14" s="79"/>
      <c r="T14" s="173"/>
    </row>
    <row r="15" spans="2:20" x14ac:dyDescent="0.25">
      <c r="B15" s="172"/>
      <c r="C15" s="79"/>
      <c r="D15" s="79"/>
      <c r="E15" s="79"/>
      <c r="F15" s="79"/>
      <c r="G15" s="79"/>
      <c r="H15" s="79"/>
      <c r="I15" s="79"/>
      <c r="J15" s="173"/>
      <c r="K15" s="79"/>
      <c r="L15" s="172"/>
      <c r="M15" s="79"/>
      <c r="N15" s="79"/>
      <c r="O15" s="79"/>
      <c r="P15" s="79"/>
      <c r="Q15" s="79"/>
      <c r="R15" s="79"/>
      <c r="S15" s="79"/>
      <c r="T15" s="173"/>
    </row>
    <row r="16" spans="2:20" ht="15.75" thickBot="1" x14ac:dyDescent="0.3">
      <c r="B16" s="174"/>
      <c r="C16" s="175"/>
      <c r="D16" s="175"/>
      <c r="E16" s="175"/>
      <c r="F16" s="175"/>
      <c r="G16" s="175"/>
      <c r="H16" s="175"/>
      <c r="I16" s="175"/>
      <c r="J16" s="176"/>
      <c r="K16" s="79"/>
      <c r="L16" s="174"/>
      <c r="M16" s="175"/>
      <c r="N16" s="175"/>
      <c r="O16" s="175"/>
      <c r="P16" s="175"/>
      <c r="Q16" s="175"/>
      <c r="R16" s="175"/>
      <c r="S16" s="175"/>
      <c r="T16" s="176"/>
    </row>
    <row r="17" spans="2:20" ht="15.75" thickBot="1" x14ac:dyDescent="0.3"/>
    <row r="18" spans="2:20" ht="15.75" thickBot="1" x14ac:dyDescent="0.3">
      <c r="B18" s="169"/>
      <c r="C18" s="170"/>
      <c r="D18" s="170"/>
      <c r="E18" s="170"/>
      <c r="F18" s="170"/>
      <c r="G18" s="170"/>
      <c r="H18" s="170"/>
      <c r="I18" s="170"/>
      <c r="J18" s="171"/>
      <c r="L18" s="169"/>
      <c r="M18" s="170"/>
      <c r="N18" s="170"/>
      <c r="O18" s="170"/>
      <c r="P18" s="170"/>
      <c r="Q18" s="170"/>
      <c r="R18" s="170"/>
      <c r="S18" s="170"/>
      <c r="T18" s="171"/>
    </row>
    <row r="19" spans="2:20" x14ac:dyDescent="0.25">
      <c r="B19" s="172"/>
      <c r="C19" s="153" t="s">
        <v>124</v>
      </c>
      <c r="D19" s="154"/>
      <c r="E19" s="155"/>
      <c r="F19" s="79"/>
      <c r="G19" s="79"/>
      <c r="H19" s="79"/>
      <c r="I19" s="79"/>
      <c r="J19" s="173"/>
      <c r="L19" s="172"/>
      <c r="M19" s="153" t="s">
        <v>125</v>
      </c>
      <c r="N19" s="154"/>
      <c r="O19" s="155"/>
      <c r="P19" s="79"/>
      <c r="Q19" s="79"/>
      <c r="R19" s="79"/>
      <c r="S19" s="79"/>
      <c r="T19" s="173"/>
    </row>
    <row r="20" spans="2:20" x14ac:dyDescent="0.25">
      <c r="B20" s="172"/>
      <c r="C20" s="156"/>
      <c r="D20" s="157"/>
      <c r="E20" s="158"/>
      <c r="F20" s="79"/>
      <c r="G20" s="79"/>
      <c r="H20" s="79"/>
      <c r="I20" s="79"/>
      <c r="J20" s="173"/>
      <c r="L20" s="172"/>
      <c r="M20" s="156"/>
      <c r="N20" s="157"/>
      <c r="O20" s="158"/>
      <c r="P20" s="79"/>
      <c r="Q20" s="79"/>
      <c r="R20" s="79"/>
      <c r="S20" s="79"/>
      <c r="T20" s="173"/>
    </row>
    <row r="21" spans="2:20" ht="15.75" thickBot="1" x14ac:dyDescent="0.3">
      <c r="B21" s="172"/>
      <c r="C21" s="156"/>
      <c r="D21" s="157"/>
      <c r="E21" s="158"/>
      <c r="F21" s="79"/>
      <c r="G21" s="79"/>
      <c r="H21" s="79"/>
      <c r="I21" s="79"/>
      <c r="J21" s="173"/>
      <c r="L21" s="172"/>
      <c r="M21" s="156"/>
      <c r="N21" s="157"/>
      <c r="O21" s="158"/>
      <c r="P21" s="79"/>
      <c r="Q21" s="79"/>
      <c r="R21" s="79"/>
      <c r="S21" s="79"/>
      <c r="T21" s="173"/>
    </row>
    <row r="22" spans="2:20" x14ac:dyDescent="0.25">
      <c r="B22" s="172"/>
      <c r="C22" s="162" t="s">
        <v>33</v>
      </c>
      <c r="D22" s="166" t="s">
        <v>119</v>
      </c>
      <c r="E22" s="155" t="s">
        <v>121</v>
      </c>
      <c r="F22" s="79"/>
      <c r="G22" s="79"/>
      <c r="H22" s="79"/>
      <c r="I22" s="79"/>
      <c r="J22" s="173"/>
      <c r="L22" s="172"/>
      <c r="M22" s="162" t="s">
        <v>33</v>
      </c>
      <c r="N22" s="166" t="s">
        <v>119</v>
      </c>
      <c r="O22" s="155" t="s">
        <v>121</v>
      </c>
      <c r="P22" s="79"/>
      <c r="Q22" s="79"/>
      <c r="R22" s="79"/>
      <c r="S22" s="79"/>
      <c r="T22" s="173"/>
    </row>
    <row r="23" spans="2:20" x14ac:dyDescent="0.25">
      <c r="B23" s="172"/>
      <c r="C23" s="163"/>
      <c r="D23" s="164"/>
      <c r="E23" s="158"/>
      <c r="F23" s="79"/>
      <c r="G23" s="79"/>
      <c r="H23" s="79"/>
      <c r="I23" s="79"/>
      <c r="J23" s="173"/>
      <c r="L23" s="172"/>
      <c r="M23" s="163"/>
      <c r="N23" s="164"/>
      <c r="O23" s="158"/>
      <c r="P23" s="79"/>
      <c r="Q23" s="79"/>
      <c r="R23" s="79"/>
      <c r="S23" s="79"/>
      <c r="T23" s="173"/>
    </row>
    <row r="24" spans="2:20" ht="15.75" thickBot="1" x14ac:dyDescent="0.3">
      <c r="B24" s="172"/>
      <c r="C24" s="167"/>
      <c r="D24" s="168"/>
      <c r="E24" s="159"/>
      <c r="F24" s="79"/>
      <c r="G24" s="79"/>
      <c r="H24" s="79"/>
      <c r="I24" s="79"/>
      <c r="J24" s="173"/>
      <c r="L24" s="172"/>
      <c r="M24" s="167"/>
      <c r="N24" s="168"/>
      <c r="O24" s="159"/>
      <c r="P24" s="79"/>
      <c r="Q24" s="79"/>
      <c r="R24" s="79"/>
      <c r="S24" s="79"/>
      <c r="T24" s="173"/>
    </row>
    <row r="25" spans="2:20" x14ac:dyDescent="0.25">
      <c r="B25" s="172"/>
      <c r="C25" s="146">
        <v>1</v>
      </c>
      <c r="D25" s="149">
        <f>COUNTIF(PUNTAJES_2024!$H$7:$H$21,"=1")</f>
        <v>8</v>
      </c>
      <c r="E25" s="165">
        <f>D25/$D$13</f>
        <v>0.53333333333333333</v>
      </c>
      <c r="F25" s="79"/>
      <c r="G25" s="79"/>
      <c r="H25" s="79"/>
      <c r="I25" s="79"/>
      <c r="J25" s="173"/>
      <c r="L25" s="172"/>
      <c r="M25" s="146">
        <v>1</v>
      </c>
      <c r="N25" s="149">
        <f>COUNTIF(PUNTAJES_2024!$J$7:$K$21,"=1")</f>
        <v>5</v>
      </c>
      <c r="O25" s="165">
        <f>N25/$D$13</f>
        <v>0.33333333333333331</v>
      </c>
      <c r="P25" s="79"/>
      <c r="Q25" s="79"/>
      <c r="R25" s="79"/>
      <c r="S25" s="79"/>
      <c r="T25" s="173"/>
    </row>
    <row r="26" spans="2:20" x14ac:dyDescent="0.25">
      <c r="B26" s="172"/>
      <c r="C26" s="147">
        <v>2</v>
      </c>
      <c r="D26" s="149">
        <f>COUNTIF(PUNTAJES_2024!$H$7:$H$21,"=2")</f>
        <v>7</v>
      </c>
      <c r="E26" s="151">
        <f t="shared" ref="E26:E28" si="2">D26/$D$13</f>
        <v>0.46666666666666667</v>
      </c>
      <c r="F26" s="79"/>
      <c r="G26" s="79"/>
      <c r="H26" s="79"/>
      <c r="I26" s="79"/>
      <c r="J26" s="173"/>
      <c r="L26" s="172"/>
      <c r="M26" s="147">
        <v>2</v>
      </c>
      <c r="N26" s="149">
        <f>COUNTIF(PUNTAJES_2024!$J$7:$K$21,"=2")</f>
        <v>10</v>
      </c>
      <c r="O26" s="151">
        <f t="shared" ref="O26:O28" si="3">N26/$D$13</f>
        <v>0.66666666666666663</v>
      </c>
      <c r="P26" s="79"/>
      <c r="Q26" s="79"/>
      <c r="R26" s="79"/>
      <c r="S26" s="79"/>
      <c r="T26" s="173"/>
    </row>
    <row r="27" spans="2:20" x14ac:dyDescent="0.25">
      <c r="B27" s="172"/>
      <c r="C27" s="148">
        <v>3</v>
      </c>
      <c r="D27" s="149">
        <f>COUNTIF(PUNTAJES_2024!$H$7:$H$21,"=3")</f>
        <v>0</v>
      </c>
      <c r="E27" s="151">
        <f t="shared" si="2"/>
        <v>0</v>
      </c>
      <c r="F27" s="79"/>
      <c r="G27" s="79"/>
      <c r="H27" s="79"/>
      <c r="I27" s="79"/>
      <c r="J27" s="173"/>
      <c r="L27" s="172"/>
      <c r="M27" s="148">
        <v>3</v>
      </c>
      <c r="N27" s="149">
        <f>COUNTIF(PUNTAJES_2024!$J$7:$K$21,"=3")</f>
        <v>0</v>
      </c>
      <c r="O27" s="151">
        <f t="shared" si="3"/>
        <v>0</v>
      </c>
      <c r="P27" s="79"/>
      <c r="Q27" s="79"/>
      <c r="R27" s="79"/>
      <c r="S27" s="79"/>
      <c r="T27" s="173"/>
    </row>
    <row r="28" spans="2:20" ht="15.75" thickBot="1" x14ac:dyDescent="0.3">
      <c r="B28" s="172"/>
      <c r="C28" s="150">
        <v>4</v>
      </c>
      <c r="D28" s="149">
        <f>COUNTIF(PUNTAJES_2024!$H$7:$H$21,"=4")</f>
        <v>0</v>
      </c>
      <c r="E28" s="152">
        <f t="shared" si="2"/>
        <v>0</v>
      </c>
      <c r="F28" s="79"/>
      <c r="G28" s="79"/>
      <c r="H28" s="79"/>
      <c r="I28" s="79"/>
      <c r="J28" s="173"/>
      <c r="L28" s="172"/>
      <c r="M28" s="150">
        <v>4</v>
      </c>
      <c r="N28" s="149">
        <f>COUNTIF(PUNTAJES_2024!$J$7:$K$21,"=4")</f>
        <v>0</v>
      </c>
      <c r="O28" s="152">
        <f t="shared" si="3"/>
        <v>0</v>
      </c>
      <c r="P28" s="79"/>
      <c r="Q28" s="79"/>
      <c r="R28" s="79"/>
      <c r="S28" s="79"/>
      <c r="T28" s="173"/>
    </row>
    <row r="29" spans="2:20" ht="15.75" thickBot="1" x14ac:dyDescent="0.3">
      <c r="B29" s="172"/>
      <c r="C29" s="160" t="s">
        <v>120</v>
      </c>
      <c r="D29" s="177">
        <f>SUM(D25:D28)</f>
        <v>15</v>
      </c>
      <c r="E29" s="161">
        <f>SUM(E25:E28)</f>
        <v>1</v>
      </c>
      <c r="F29" s="79"/>
      <c r="G29" s="79"/>
      <c r="H29" s="79"/>
      <c r="I29" s="79"/>
      <c r="J29" s="173"/>
      <c r="L29" s="172"/>
      <c r="M29" s="160" t="s">
        <v>120</v>
      </c>
      <c r="N29" s="177">
        <f>SUM(N25:N28)</f>
        <v>15</v>
      </c>
      <c r="O29" s="161">
        <f>SUM(O25:O28)</f>
        <v>1</v>
      </c>
      <c r="P29" s="79"/>
      <c r="Q29" s="79"/>
      <c r="R29" s="79"/>
      <c r="S29" s="79"/>
      <c r="T29" s="173"/>
    </row>
    <row r="30" spans="2:20" x14ac:dyDescent="0.25">
      <c r="B30" s="172"/>
      <c r="C30" s="79"/>
      <c r="D30" s="79"/>
      <c r="E30" s="79"/>
      <c r="F30" s="79"/>
      <c r="G30" s="79"/>
      <c r="H30" s="79"/>
      <c r="I30" s="79"/>
      <c r="J30" s="173"/>
      <c r="L30" s="172"/>
      <c r="M30" s="79"/>
      <c r="N30" s="79"/>
      <c r="O30" s="79"/>
      <c r="P30" s="79"/>
      <c r="Q30" s="79"/>
      <c r="R30" s="79"/>
      <c r="S30" s="79"/>
      <c r="T30" s="173"/>
    </row>
    <row r="31" spans="2:20" x14ac:dyDescent="0.25">
      <c r="B31" s="172"/>
      <c r="C31" s="79"/>
      <c r="D31" s="79"/>
      <c r="E31" s="79"/>
      <c r="F31" s="79"/>
      <c r="G31" s="79"/>
      <c r="H31" s="79"/>
      <c r="I31" s="79"/>
      <c r="J31" s="173"/>
      <c r="L31" s="172"/>
      <c r="M31" s="79"/>
      <c r="N31" s="79"/>
      <c r="O31" s="79"/>
      <c r="P31" s="79"/>
      <c r="Q31" s="79"/>
      <c r="R31" s="79"/>
      <c r="S31" s="79"/>
      <c r="T31" s="173"/>
    </row>
    <row r="32" spans="2:20" ht="15.75" thickBot="1" x14ac:dyDescent="0.3">
      <c r="B32" s="174"/>
      <c r="C32" s="175"/>
      <c r="D32" s="175"/>
      <c r="E32" s="175"/>
      <c r="F32" s="175"/>
      <c r="G32" s="175"/>
      <c r="H32" s="175"/>
      <c r="I32" s="175"/>
      <c r="J32" s="176"/>
      <c r="L32" s="174"/>
      <c r="M32" s="175"/>
      <c r="N32" s="175"/>
      <c r="O32" s="175"/>
      <c r="P32" s="175"/>
      <c r="Q32" s="175"/>
      <c r="R32" s="175"/>
      <c r="S32" s="175"/>
      <c r="T32" s="176"/>
    </row>
    <row r="33" spans="2:22" ht="15.75" thickBot="1" x14ac:dyDescent="0.3"/>
    <row r="34" spans="2:22" ht="15.75" customHeight="1" thickBot="1" x14ac:dyDescent="0.3">
      <c r="B34" s="169"/>
      <c r="C34" s="170"/>
      <c r="D34" s="170"/>
      <c r="E34" s="170"/>
      <c r="F34" s="170"/>
      <c r="G34" s="170"/>
      <c r="H34" s="170"/>
      <c r="I34" s="170"/>
      <c r="J34" s="171"/>
      <c r="L34" s="169"/>
      <c r="M34" s="170"/>
      <c r="N34" s="170"/>
      <c r="O34" s="170"/>
      <c r="P34" s="170"/>
      <c r="Q34" s="170"/>
      <c r="R34" s="170"/>
      <c r="S34" s="170"/>
      <c r="T34" s="170"/>
      <c r="U34" s="170"/>
      <c r="V34" s="171"/>
    </row>
    <row r="35" spans="2:22" ht="15" customHeight="1" x14ac:dyDescent="0.25">
      <c r="B35" s="172"/>
      <c r="C35" s="153" t="s">
        <v>126</v>
      </c>
      <c r="D35" s="154"/>
      <c r="E35" s="155"/>
      <c r="F35" s="79"/>
      <c r="G35" s="79"/>
      <c r="H35" s="79"/>
      <c r="I35" s="79"/>
      <c r="J35" s="173"/>
      <c r="L35" s="172"/>
      <c r="M35" s="12" t="s">
        <v>117</v>
      </c>
      <c r="N35" s="180"/>
      <c r="O35" s="13"/>
      <c r="P35" s="185"/>
      <c r="Q35" s="185"/>
      <c r="R35" s="79"/>
      <c r="S35" s="79"/>
      <c r="T35" s="79"/>
      <c r="U35" s="79"/>
      <c r="V35" s="173"/>
    </row>
    <row r="36" spans="2:22" ht="15.75" thickBot="1" x14ac:dyDescent="0.3">
      <c r="B36" s="172"/>
      <c r="C36" s="156"/>
      <c r="D36" s="157"/>
      <c r="E36" s="158"/>
      <c r="F36" s="79"/>
      <c r="G36" s="79"/>
      <c r="H36" s="79"/>
      <c r="I36" s="79"/>
      <c r="J36" s="173"/>
      <c r="L36" s="172"/>
      <c r="M36" s="181"/>
      <c r="N36" s="182"/>
      <c r="O36" s="183"/>
      <c r="P36" s="185"/>
      <c r="Q36" s="185"/>
      <c r="R36" s="79"/>
      <c r="S36" s="79"/>
      <c r="T36" s="79"/>
      <c r="U36" s="79"/>
      <c r="V36" s="173"/>
    </row>
    <row r="37" spans="2:22" ht="18.75" customHeight="1" thickBot="1" x14ac:dyDescent="0.3">
      <c r="B37" s="172"/>
      <c r="C37" s="156"/>
      <c r="D37" s="157"/>
      <c r="E37" s="158"/>
      <c r="F37" s="79"/>
      <c r="G37" s="79"/>
      <c r="H37" s="79"/>
      <c r="I37" s="79"/>
      <c r="J37" s="173"/>
      <c r="L37" s="172"/>
      <c r="M37" s="12" t="s">
        <v>127</v>
      </c>
      <c r="N37" s="180" t="s">
        <v>128</v>
      </c>
      <c r="O37" s="13" t="s">
        <v>33</v>
      </c>
      <c r="P37" s="185"/>
      <c r="Q37" s="185"/>
      <c r="R37" s="79"/>
      <c r="S37" s="79"/>
      <c r="T37" s="79"/>
      <c r="U37" s="79"/>
      <c r="V37" s="173"/>
    </row>
    <row r="38" spans="2:22" ht="18.75" customHeight="1" x14ac:dyDescent="0.25">
      <c r="B38" s="172"/>
      <c r="C38" s="162" t="s">
        <v>33</v>
      </c>
      <c r="D38" s="166" t="s">
        <v>119</v>
      </c>
      <c r="E38" s="155" t="s">
        <v>121</v>
      </c>
      <c r="F38" s="79"/>
      <c r="G38" s="79"/>
      <c r="H38" s="79"/>
      <c r="I38" s="79"/>
      <c r="J38" s="173"/>
      <c r="L38" s="172"/>
      <c r="M38" s="14"/>
      <c r="N38" s="4"/>
      <c r="O38" s="15"/>
      <c r="P38" s="185"/>
      <c r="Q38" s="185"/>
      <c r="R38" s="79"/>
      <c r="S38" s="79"/>
      <c r="T38" s="79"/>
      <c r="U38" s="79"/>
      <c r="V38" s="173"/>
    </row>
    <row r="39" spans="2:22" ht="18.75" customHeight="1" thickBot="1" x14ac:dyDescent="0.3">
      <c r="B39" s="172"/>
      <c r="C39" s="163"/>
      <c r="D39" s="164"/>
      <c r="E39" s="158"/>
      <c r="F39" s="79"/>
      <c r="G39" s="79"/>
      <c r="H39" s="79"/>
      <c r="I39" s="79"/>
      <c r="J39" s="173"/>
      <c r="L39" s="172"/>
      <c r="M39" s="181"/>
      <c r="N39" s="182"/>
      <c r="O39" s="183"/>
      <c r="P39" s="185"/>
      <c r="Q39" s="185"/>
      <c r="R39" s="79"/>
      <c r="S39" s="79"/>
      <c r="T39" s="79"/>
      <c r="U39" s="79"/>
      <c r="V39" s="173"/>
    </row>
    <row r="40" spans="2:22" ht="15.75" customHeight="1" thickBot="1" x14ac:dyDescent="0.3">
      <c r="B40" s="172"/>
      <c r="C40" s="167"/>
      <c r="D40" s="168"/>
      <c r="E40" s="159"/>
      <c r="F40" s="79"/>
      <c r="G40" s="79"/>
      <c r="H40" s="79"/>
      <c r="I40" s="79"/>
      <c r="J40" s="173"/>
      <c r="L40" s="172"/>
      <c r="M40" s="140" t="s">
        <v>27</v>
      </c>
      <c r="N40" s="184">
        <v>44</v>
      </c>
      <c r="O40" s="141">
        <f>IF(N40&lt;=35,1,IF(N40&lt;=50,2,IF(N40&lt;=65,3,4)))</f>
        <v>2</v>
      </c>
      <c r="P40" s="79"/>
      <c r="Q40" s="79"/>
      <c r="R40" s="79"/>
      <c r="S40" s="79"/>
      <c r="T40" s="79"/>
      <c r="U40" s="79"/>
      <c r="V40" s="173"/>
    </row>
    <row r="41" spans="2:22" ht="15" customHeight="1" x14ac:dyDescent="0.25">
      <c r="B41" s="172"/>
      <c r="C41" s="146" t="s">
        <v>20</v>
      </c>
      <c r="D41" s="149">
        <f>COUNTIF(PUNTAJES_2024!$L$7:$L$21,"=A-")</f>
        <v>12</v>
      </c>
      <c r="E41" s="165">
        <f>D41/$D$13</f>
        <v>0.8</v>
      </c>
      <c r="F41" s="79"/>
      <c r="G41" s="79"/>
      <c r="H41" s="79"/>
      <c r="I41" s="79"/>
      <c r="J41" s="173"/>
      <c r="L41" s="172"/>
      <c r="M41" s="129"/>
      <c r="N41" s="130"/>
      <c r="O41" s="114"/>
      <c r="P41" s="79"/>
      <c r="Q41" s="79"/>
      <c r="R41" s="79"/>
      <c r="S41" s="79"/>
      <c r="T41" s="79"/>
      <c r="U41" s="79"/>
      <c r="V41" s="173"/>
    </row>
    <row r="42" spans="2:22" ht="15" customHeight="1" x14ac:dyDescent="0.25">
      <c r="B42" s="172"/>
      <c r="C42" s="147" t="s">
        <v>21</v>
      </c>
      <c r="D42" s="149">
        <f>COUNTIF(PUNTAJES_2024!$L$7:$L$21,"=A1")</f>
        <v>3</v>
      </c>
      <c r="E42" s="165">
        <f t="shared" ref="E42:E45" si="4">D42/$D$13</f>
        <v>0.2</v>
      </c>
      <c r="F42" s="79"/>
      <c r="G42" s="79"/>
      <c r="H42" s="79"/>
      <c r="I42" s="79"/>
      <c r="J42" s="173"/>
      <c r="L42" s="172"/>
      <c r="M42" s="129" t="s">
        <v>28</v>
      </c>
      <c r="N42" s="130">
        <v>43</v>
      </c>
      <c r="O42" s="115">
        <f>IF(N42&lt;=35,1,IF(N42&lt;=50,2,IF(N42&lt;=70,3,4)))</f>
        <v>2</v>
      </c>
      <c r="P42" s="79"/>
      <c r="Q42" s="79"/>
      <c r="R42" s="79"/>
      <c r="S42" s="79"/>
      <c r="T42" s="79"/>
      <c r="U42" s="79"/>
      <c r="V42" s="173"/>
    </row>
    <row r="43" spans="2:22" ht="15" customHeight="1" x14ac:dyDescent="0.25">
      <c r="B43" s="172"/>
      <c r="C43" s="148" t="s">
        <v>22</v>
      </c>
      <c r="D43" s="149">
        <f>COUNTIF(PUNTAJES_2024!$L$7:$L$21,"=A2")</f>
        <v>0</v>
      </c>
      <c r="E43" s="165">
        <f t="shared" si="4"/>
        <v>0</v>
      </c>
      <c r="F43" s="79"/>
      <c r="G43" s="79"/>
      <c r="H43" s="79"/>
      <c r="I43" s="79"/>
      <c r="J43" s="173"/>
      <c r="L43" s="172"/>
      <c r="M43" s="129"/>
      <c r="N43" s="130"/>
      <c r="O43" s="115"/>
      <c r="P43" s="79"/>
      <c r="Q43" s="79"/>
      <c r="R43" s="79"/>
      <c r="S43" s="79"/>
      <c r="T43" s="79"/>
      <c r="U43" s="79"/>
      <c r="V43" s="173"/>
    </row>
    <row r="44" spans="2:22" ht="15" customHeight="1" x14ac:dyDescent="0.25">
      <c r="B44" s="172"/>
      <c r="C44" s="150" t="s">
        <v>23</v>
      </c>
      <c r="D44" s="149">
        <f>COUNTIF(PUNTAJES_2024!$L$7:$L$21,"=B1")</f>
        <v>0</v>
      </c>
      <c r="E44" s="165">
        <f t="shared" si="4"/>
        <v>0</v>
      </c>
      <c r="F44" s="79"/>
      <c r="G44" s="79"/>
      <c r="H44" s="79"/>
      <c r="I44" s="79"/>
      <c r="J44" s="173"/>
      <c r="L44" s="172"/>
      <c r="M44" s="129" t="s">
        <v>29</v>
      </c>
      <c r="N44" s="130">
        <v>40</v>
      </c>
      <c r="O44" s="115">
        <f>IF(N44&lt;=40,1,IF(N44&lt;=55,2,IF(N44&lt;=70,3,4)))</f>
        <v>1</v>
      </c>
      <c r="P44" s="79"/>
      <c r="Q44" s="79"/>
      <c r="R44" s="79"/>
      <c r="S44" s="79"/>
      <c r="T44" s="79"/>
      <c r="U44" s="79"/>
      <c r="V44" s="173"/>
    </row>
    <row r="45" spans="2:22" ht="15.75" thickBot="1" x14ac:dyDescent="0.3">
      <c r="B45" s="172"/>
      <c r="C45" s="179" t="s">
        <v>24</v>
      </c>
      <c r="D45" s="149">
        <f>COUNTIF(PUNTAJES_2024!$L$7:$L$21,"=B+")</f>
        <v>0</v>
      </c>
      <c r="E45" s="165">
        <f t="shared" si="4"/>
        <v>0</v>
      </c>
      <c r="F45" s="79"/>
      <c r="G45" s="79"/>
      <c r="H45" s="79"/>
      <c r="I45" s="79"/>
      <c r="J45" s="173"/>
      <c r="L45" s="172"/>
      <c r="M45" s="129"/>
      <c r="N45" s="130"/>
      <c r="O45" s="115"/>
      <c r="P45" s="79"/>
      <c r="Q45" s="79"/>
      <c r="R45" s="79"/>
      <c r="S45" s="79"/>
      <c r="T45" s="79"/>
      <c r="U45" s="79"/>
      <c r="V45" s="173"/>
    </row>
    <row r="46" spans="2:22" ht="15.75" thickBot="1" x14ac:dyDescent="0.3">
      <c r="B46" s="172"/>
      <c r="C46" s="160" t="s">
        <v>120</v>
      </c>
      <c r="D46" s="177">
        <f>SUM(D41:D45)</f>
        <v>15</v>
      </c>
      <c r="E46" s="161">
        <f>SUM(E41:E45)</f>
        <v>1</v>
      </c>
      <c r="F46" s="79"/>
      <c r="G46" s="79"/>
      <c r="H46" s="79"/>
      <c r="I46" s="79"/>
      <c r="J46" s="173"/>
      <c r="L46" s="172"/>
      <c r="M46" s="131" t="s">
        <v>30</v>
      </c>
      <c r="N46" s="130">
        <v>43</v>
      </c>
      <c r="O46" s="115">
        <f>IF(N46&lt;=40,1,IF(N46&lt;=55,2,IF(N46&lt;=70,3,4)))</f>
        <v>2</v>
      </c>
      <c r="P46" s="79"/>
      <c r="Q46" s="79"/>
      <c r="R46" s="79"/>
      <c r="S46" s="79"/>
      <c r="T46" s="79"/>
      <c r="U46" s="79"/>
      <c r="V46" s="173"/>
    </row>
    <row r="47" spans="2:22" x14ac:dyDescent="0.25">
      <c r="B47" s="172"/>
      <c r="C47" s="79"/>
      <c r="D47" s="79"/>
      <c r="E47" s="79"/>
      <c r="F47" s="79"/>
      <c r="G47" s="79"/>
      <c r="H47" s="79"/>
      <c r="I47" s="79"/>
      <c r="J47" s="173"/>
      <c r="L47" s="172"/>
      <c r="M47" s="131"/>
      <c r="N47" s="130"/>
      <c r="O47" s="115"/>
      <c r="P47" s="79"/>
      <c r="Q47" s="79"/>
      <c r="R47" s="79"/>
      <c r="S47" s="79"/>
      <c r="T47" s="79"/>
      <c r="U47" s="79"/>
      <c r="V47" s="173"/>
    </row>
    <row r="48" spans="2:22" ht="15.75" thickBot="1" x14ac:dyDescent="0.3">
      <c r="B48" s="174"/>
      <c r="C48" s="175"/>
      <c r="D48" s="175"/>
      <c r="E48" s="175"/>
      <c r="F48" s="175"/>
      <c r="G48" s="175"/>
      <c r="H48" s="175"/>
      <c r="I48" s="175"/>
      <c r="J48" s="176"/>
      <c r="L48" s="172"/>
      <c r="M48" s="129" t="s">
        <v>31</v>
      </c>
      <c r="N48" s="130">
        <v>40</v>
      </c>
      <c r="O48" s="115" t="str">
        <f>IF(N48&lt;=47,"A-",IF(N48&lt;=57,"A1",IF(N48&lt;=67,"A2",IF(N48&lt;=78,"B1","B+"))))</f>
        <v>A-</v>
      </c>
      <c r="P48" s="79"/>
      <c r="Q48" s="79"/>
      <c r="R48" s="79"/>
      <c r="S48" s="79"/>
      <c r="T48" s="79"/>
      <c r="U48" s="79"/>
      <c r="V48" s="173"/>
    </row>
    <row r="49" spans="12:22" ht="15.75" thickBot="1" x14ac:dyDescent="0.3">
      <c r="L49" s="172"/>
      <c r="M49" s="132"/>
      <c r="N49" s="134"/>
      <c r="O49" s="116"/>
      <c r="P49" s="79"/>
      <c r="Q49" s="79"/>
      <c r="R49" s="79"/>
      <c r="S49" s="79"/>
      <c r="T49" s="79"/>
      <c r="U49" s="79"/>
      <c r="V49" s="173"/>
    </row>
    <row r="50" spans="12:22" ht="15.75" thickBot="1" x14ac:dyDescent="0.3">
      <c r="L50" s="174"/>
      <c r="M50" s="175"/>
      <c r="N50" s="175"/>
      <c r="O50" s="175"/>
      <c r="P50" s="175"/>
      <c r="Q50" s="175"/>
      <c r="R50" s="175"/>
      <c r="S50" s="175"/>
      <c r="T50" s="175"/>
      <c r="U50" s="175"/>
      <c r="V50" s="176"/>
    </row>
  </sheetData>
  <mergeCells count="39">
    <mergeCell ref="M48:M49"/>
    <mergeCell ref="N40:N41"/>
    <mergeCell ref="N42:N43"/>
    <mergeCell ref="N44:N45"/>
    <mergeCell ref="N46:N47"/>
    <mergeCell ref="N48:N49"/>
    <mergeCell ref="O48:O49"/>
    <mergeCell ref="M35:O36"/>
    <mergeCell ref="O44:O45"/>
    <mergeCell ref="M46:M47"/>
    <mergeCell ref="O46:O47"/>
    <mergeCell ref="O37:O39"/>
    <mergeCell ref="N37:N39"/>
    <mergeCell ref="M37:M39"/>
    <mergeCell ref="M40:M41"/>
    <mergeCell ref="O40:O41"/>
    <mergeCell ref="M42:M43"/>
    <mergeCell ref="O42:O43"/>
    <mergeCell ref="M44:M45"/>
    <mergeCell ref="N22:N24"/>
    <mergeCell ref="O22:O24"/>
    <mergeCell ref="C35:E37"/>
    <mergeCell ref="C38:C40"/>
    <mergeCell ref="D38:D40"/>
    <mergeCell ref="E38:E40"/>
    <mergeCell ref="M3:O5"/>
    <mergeCell ref="M6:M8"/>
    <mergeCell ref="N6:N8"/>
    <mergeCell ref="O6:O8"/>
    <mergeCell ref="C19:E21"/>
    <mergeCell ref="C22:C24"/>
    <mergeCell ref="D22:D24"/>
    <mergeCell ref="E22:E24"/>
    <mergeCell ref="M19:O21"/>
    <mergeCell ref="M22:M24"/>
    <mergeCell ref="D6:D8"/>
    <mergeCell ref="C6:C8"/>
    <mergeCell ref="E6:E8"/>
    <mergeCell ref="C3:E5"/>
  </mergeCells>
  <conditionalFormatting sqref="O40">
    <cfRule type="cellIs" dxfId="203" priority="22" operator="equal">
      <formula>4</formula>
    </cfRule>
    <cfRule type="cellIs" dxfId="202" priority="23" operator="equal">
      <formula>3</formula>
    </cfRule>
    <cfRule type="cellIs" dxfId="201" priority="24" operator="equal">
      <formula>2</formula>
    </cfRule>
    <cfRule type="cellIs" dxfId="200" priority="25" operator="equal">
      <formula>1</formula>
    </cfRule>
  </conditionalFormatting>
  <conditionalFormatting sqref="O42">
    <cfRule type="cellIs" dxfId="199" priority="18" operator="equal">
      <formula>4</formula>
    </cfRule>
    <cfRule type="cellIs" dxfId="198" priority="19" operator="equal">
      <formula>3</formula>
    </cfRule>
    <cfRule type="cellIs" dxfId="197" priority="20" operator="equal">
      <formula>2</formula>
    </cfRule>
    <cfRule type="cellIs" dxfId="196" priority="21" operator="equal">
      <formula>1</formula>
    </cfRule>
  </conditionalFormatting>
  <conditionalFormatting sqref="O44">
    <cfRule type="cellIs" dxfId="195" priority="14" operator="equal">
      <formula>4</formula>
    </cfRule>
    <cfRule type="cellIs" dxfId="194" priority="15" operator="equal">
      <formula>3</formula>
    </cfRule>
    <cfRule type="cellIs" dxfId="193" priority="16" operator="equal">
      <formula>2</formula>
    </cfRule>
    <cfRule type="cellIs" dxfId="192" priority="17" operator="equal">
      <formula>1</formula>
    </cfRule>
  </conditionalFormatting>
  <conditionalFormatting sqref="O46">
    <cfRule type="cellIs" dxfId="191" priority="10" operator="equal">
      <formula>4</formula>
    </cfRule>
    <cfRule type="cellIs" dxfId="190" priority="11" operator="equal">
      <formula>3</formula>
    </cfRule>
    <cfRule type="cellIs" dxfId="189" priority="12" operator="equal">
      <formula>2</formula>
    </cfRule>
    <cfRule type="cellIs" dxfId="188" priority="13" operator="equal">
      <formula>1</formula>
    </cfRule>
  </conditionalFormatting>
  <conditionalFormatting sqref="O48">
    <cfRule type="cellIs" dxfId="187" priority="1" operator="equal">
      <formula>"B+"</formula>
    </cfRule>
    <cfRule type="cellIs" dxfId="186" priority="2" operator="equal">
      <formula>"B1"</formula>
    </cfRule>
    <cfRule type="cellIs" dxfId="185" priority="3" operator="equal">
      <formula>"A2"</formula>
    </cfRule>
    <cfRule type="cellIs" dxfId="184" priority="4" operator="equal">
      <formula>"A1"</formula>
    </cfRule>
    <cfRule type="cellIs" dxfId="183" priority="5" operator="equal">
      <formula>"A-"</formula>
    </cfRule>
    <cfRule type="cellIs" dxfId="182" priority="6" operator="equal">
      <formula>4</formula>
    </cfRule>
    <cfRule type="cellIs" dxfId="181" priority="7" operator="equal">
      <formula>3</formula>
    </cfRule>
    <cfRule type="cellIs" dxfId="180" priority="8" operator="equal">
      <formula>2</formula>
    </cfRule>
    <cfRule type="cellIs" dxfId="179" priority="9" operator="equal">
      <formula>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EBA73-43FD-404D-9651-E6823E319934}">
  <dimension ref="B1:M19"/>
  <sheetViews>
    <sheetView showGridLines="0" workbookViewId="0">
      <selection activeCell="B2" sqref="B2:C3"/>
    </sheetView>
  </sheetViews>
  <sheetFormatPr baseColWidth="10" defaultRowHeight="15" x14ac:dyDescent="0.25"/>
  <cols>
    <col min="1" max="16384" width="11.42578125" style="51"/>
  </cols>
  <sheetData>
    <row r="1" spans="2:13" ht="15.75" thickBot="1" x14ac:dyDescent="0.3"/>
    <row r="2" spans="2:13" x14ac:dyDescent="0.25">
      <c r="B2" s="162" t="s">
        <v>32</v>
      </c>
      <c r="C2" s="195"/>
      <c r="G2" s="162" t="s">
        <v>40</v>
      </c>
      <c r="H2" s="195"/>
      <c r="L2" s="162" t="s">
        <v>42</v>
      </c>
      <c r="M2" s="195"/>
    </row>
    <row r="3" spans="2:13" ht="15.75" thickBot="1" x14ac:dyDescent="0.3">
      <c r="B3" s="167"/>
      <c r="C3" s="196"/>
      <c r="G3" s="167"/>
      <c r="H3" s="196"/>
      <c r="L3" s="167"/>
      <c r="M3" s="196"/>
    </row>
    <row r="4" spans="2:13" x14ac:dyDescent="0.25">
      <c r="B4" s="162" t="s">
        <v>33</v>
      </c>
      <c r="C4" s="195" t="s">
        <v>34</v>
      </c>
      <c r="G4" s="162" t="s">
        <v>33</v>
      </c>
      <c r="H4" s="195" t="s">
        <v>34</v>
      </c>
      <c r="L4" s="162" t="s">
        <v>33</v>
      </c>
      <c r="M4" s="195" t="s">
        <v>34</v>
      </c>
    </row>
    <row r="5" spans="2:13" ht="15.75" thickBot="1" x14ac:dyDescent="0.3">
      <c r="B5" s="167"/>
      <c r="C5" s="196"/>
      <c r="G5" s="167"/>
      <c r="H5" s="196"/>
      <c r="L5" s="167"/>
      <c r="M5" s="196"/>
    </row>
    <row r="6" spans="2:13" x14ac:dyDescent="0.25">
      <c r="B6" s="61">
        <v>1</v>
      </c>
      <c r="C6" s="186" t="s">
        <v>35</v>
      </c>
      <c r="G6" s="187">
        <v>1</v>
      </c>
      <c r="H6" s="188" t="s">
        <v>45</v>
      </c>
      <c r="L6" s="187" t="s">
        <v>20</v>
      </c>
      <c r="M6" s="188" t="s">
        <v>48</v>
      </c>
    </row>
    <row r="7" spans="2:13" x14ac:dyDescent="0.25">
      <c r="B7" s="62">
        <v>2</v>
      </c>
      <c r="C7" s="189" t="s">
        <v>36</v>
      </c>
      <c r="G7" s="62">
        <v>2</v>
      </c>
      <c r="H7" s="189" t="s">
        <v>46</v>
      </c>
      <c r="L7" s="62" t="s">
        <v>21</v>
      </c>
      <c r="M7" s="189" t="s">
        <v>49</v>
      </c>
    </row>
    <row r="8" spans="2:13" x14ac:dyDescent="0.25">
      <c r="B8" s="62">
        <v>3</v>
      </c>
      <c r="C8" s="190" t="s">
        <v>37</v>
      </c>
      <c r="G8" s="62">
        <v>3</v>
      </c>
      <c r="H8" s="190" t="s">
        <v>47</v>
      </c>
      <c r="L8" s="62" t="s">
        <v>22</v>
      </c>
      <c r="M8" s="190" t="s">
        <v>50</v>
      </c>
    </row>
    <row r="9" spans="2:13" ht="15.75" thickBot="1" x14ac:dyDescent="0.3">
      <c r="B9" s="191">
        <v>4</v>
      </c>
      <c r="C9" s="192" t="s">
        <v>38</v>
      </c>
      <c r="G9" s="191">
        <v>4</v>
      </c>
      <c r="H9" s="192" t="s">
        <v>44</v>
      </c>
      <c r="L9" s="62" t="s">
        <v>23</v>
      </c>
      <c r="M9" s="193" t="s">
        <v>51</v>
      </c>
    </row>
    <row r="10" spans="2:13" ht="15.75" thickBot="1" x14ac:dyDescent="0.3">
      <c r="L10" s="191" t="s">
        <v>24</v>
      </c>
      <c r="M10" s="194" t="s">
        <v>52</v>
      </c>
    </row>
    <row r="11" spans="2:13" ht="15.75" thickBot="1" x14ac:dyDescent="0.3"/>
    <row r="12" spans="2:13" x14ac:dyDescent="0.25">
      <c r="B12" s="162" t="s">
        <v>39</v>
      </c>
      <c r="C12" s="195"/>
      <c r="G12" s="12" t="s">
        <v>41</v>
      </c>
      <c r="H12" s="13"/>
    </row>
    <row r="13" spans="2:13" ht="15.75" thickBot="1" x14ac:dyDescent="0.3">
      <c r="B13" s="167"/>
      <c r="C13" s="196"/>
      <c r="G13" s="181"/>
      <c r="H13" s="183"/>
    </row>
    <row r="14" spans="2:13" x14ac:dyDescent="0.25">
      <c r="B14" s="162" t="s">
        <v>33</v>
      </c>
      <c r="C14" s="195" t="s">
        <v>34</v>
      </c>
      <c r="G14" s="12" t="s">
        <v>33</v>
      </c>
      <c r="H14" s="13" t="s">
        <v>34</v>
      </c>
    </row>
    <row r="15" spans="2:13" ht="15.75" thickBot="1" x14ac:dyDescent="0.3">
      <c r="B15" s="167"/>
      <c r="C15" s="196"/>
      <c r="G15" s="181"/>
      <c r="H15" s="183"/>
    </row>
    <row r="16" spans="2:13" x14ac:dyDescent="0.25">
      <c r="B16" s="187">
        <v>1</v>
      </c>
      <c r="C16" s="188" t="s">
        <v>35</v>
      </c>
      <c r="G16" s="187">
        <v>1</v>
      </c>
      <c r="H16" s="188" t="s">
        <v>45</v>
      </c>
    </row>
    <row r="17" spans="2:8" x14ac:dyDescent="0.25">
      <c r="B17" s="62">
        <v>2</v>
      </c>
      <c r="C17" s="189" t="s">
        <v>36</v>
      </c>
      <c r="G17" s="62">
        <v>2</v>
      </c>
      <c r="H17" s="189" t="s">
        <v>46</v>
      </c>
    </row>
    <row r="18" spans="2:8" x14ac:dyDescent="0.25">
      <c r="B18" s="62">
        <v>3</v>
      </c>
      <c r="C18" s="190" t="s">
        <v>43</v>
      </c>
      <c r="G18" s="62">
        <v>3</v>
      </c>
      <c r="H18" s="190" t="s">
        <v>47</v>
      </c>
    </row>
    <row r="19" spans="2:8" ht="15.75" thickBot="1" x14ac:dyDescent="0.3">
      <c r="B19" s="191">
        <v>4</v>
      </c>
      <c r="C19" s="192" t="s">
        <v>44</v>
      </c>
      <c r="G19" s="191">
        <v>4</v>
      </c>
      <c r="H19" s="192" t="s">
        <v>44</v>
      </c>
    </row>
  </sheetData>
  <mergeCells count="15">
    <mergeCell ref="G14:G15"/>
    <mergeCell ref="H14:H15"/>
    <mergeCell ref="L2:M3"/>
    <mergeCell ref="L4:L5"/>
    <mergeCell ref="M4:M5"/>
    <mergeCell ref="B2:C3"/>
    <mergeCell ref="G2:H3"/>
    <mergeCell ref="G4:G5"/>
    <mergeCell ref="H4:H5"/>
    <mergeCell ref="B12:C13"/>
    <mergeCell ref="G12:H13"/>
    <mergeCell ref="C4:C5"/>
    <mergeCell ref="B4:B5"/>
    <mergeCell ref="B14:B15"/>
    <mergeCell ref="C14:C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69D76-9D65-4531-8A9F-468D6F607403}">
  <dimension ref="C1:O13"/>
  <sheetViews>
    <sheetView showGridLines="0" topLeftCell="B10" workbookViewId="0">
      <selection activeCell="O16" sqref="O16"/>
    </sheetView>
  </sheetViews>
  <sheetFormatPr baseColWidth="10" defaultRowHeight="15" x14ac:dyDescent="0.25"/>
  <cols>
    <col min="1" max="2" width="11.42578125" style="52"/>
    <col min="3" max="3" width="5.140625" style="51" bestFit="1" customWidth="1"/>
    <col min="4" max="4" width="13" style="52" bestFit="1" customWidth="1"/>
    <col min="5" max="5" width="64.28515625" style="52" bestFit="1" customWidth="1"/>
    <col min="6" max="6" width="16.42578125" style="52" customWidth="1"/>
    <col min="7" max="7" width="5.85546875" style="51" bestFit="1" customWidth="1"/>
    <col min="8" max="8" width="5.28515625" style="51" bestFit="1" customWidth="1"/>
    <col min="9" max="9" width="3.7109375" style="51" bestFit="1" customWidth="1"/>
    <col min="10" max="10" width="5.7109375" style="51" bestFit="1" customWidth="1"/>
    <col min="11" max="11" width="3.5703125" style="51" bestFit="1" customWidth="1"/>
    <col min="12" max="12" width="5.42578125" style="51" bestFit="1" customWidth="1"/>
    <col min="13" max="13" width="4.7109375" style="51" bestFit="1" customWidth="1"/>
    <col min="14" max="14" width="7.7109375" style="52" bestFit="1" customWidth="1"/>
    <col min="15" max="15" width="11.42578125" style="51"/>
    <col min="16" max="16384" width="11.42578125" style="52"/>
  </cols>
  <sheetData>
    <row r="1" spans="3:15" ht="15.75" thickBot="1" x14ac:dyDescent="0.3"/>
    <row r="2" spans="3:15" ht="15.75" thickBot="1" x14ac:dyDescent="0.3">
      <c r="C2" s="205" t="s">
        <v>82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7"/>
    </row>
    <row r="3" spans="3:15" x14ac:dyDescent="0.25">
      <c r="C3" s="208" t="s">
        <v>81</v>
      </c>
      <c r="D3" s="209"/>
      <c r="E3" s="209"/>
      <c r="F3" s="210" t="s">
        <v>87</v>
      </c>
      <c r="G3" s="211" t="s">
        <v>85</v>
      </c>
      <c r="H3" s="212"/>
      <c r="I3" s="212"/>
      <c r="J3" s="212"/>
      <c r="K3" s="212"/>
      <c r="L3" s="211" t="s">
        <v>84</v>
      </c>
      <c r="M3" s="212"/>
      <c r="N3" s="213"/>
      <c r="O3" s="214" t="s">
        <v>86</v>
      </c>
    </row>
    <row r="4" spans="3:15" ht="15.75" thickBot="1" x14ac:dyDescent="0.3">
      <c r="C4" s="215"/>
      <c r="D4" s="216"/>
      <c r="E4" s="216"/>
      <c r="F4" s="217"/>
      <c r="G4" s="218" t="s">
        <v>129</v>
      </c>
      <c r="H4" s="219"/>
      <c r="I4" s="219"/>
      <c r="J4" s="219"/>
      <c r="K4" s="219"/>
      <c r="L4" s="218" t="s">
        <v>83</v>
      </c>
      <c r="M4" s="219"/>
      <c r="N4" s="220"/>
      <c r="O4" s="221"/>
    </row>
    <row r="5" spans="3:15" ht="15.75" thickBot="1" x14ac:dyDescent="0.3"/>
    <row r="6" spans="3:15" x14ac:dyDescent="0.25">
      <c r="C6" s="197" t="s">
        <v>60</v>
      </c>
      <c r="D6" s="198" t="s">
        <v>61</v>
      </c>
      <c r="E6" s="198" t="s">
        <v>79</v>
      </c>
      <c r="F6" s="199" t="s">
        <v>68</v>
      </c>
      <c r="G6" s="199" t="s">
        <v>70</v>
      </c>
      <c r="H6" s="199" t="s">
        <v>72</v>
      </c>
      <c r="I6" s="199" t="s">
        <v>73</v>
      </c>
      <c r="J6" s="199" t="s">
        <v>74</v>
      </c>
      <c r="K6" s="199" t="s">
        <v>75</v>
      </c>
      <c r="L6" s="198" t="s">
        <v>76</v>
      </c>
      <c r="M6" s="198" t="s">
        <v>77</v>
      </c>
      <c r="N6" s="198" t="s">
        <v>80</v>
      </c>
      <c r="O6" s="200" t="s">
        <v>78</v>
      </c>
    </row>
    <row r="7" spans="3:15" ht="15.75" thickBot="1" x14ac:dyDescent="0.3">
      <c r="C7" s="201"/>
      <c r="D7" s="202"/>
      <c r="E7" s="202"/>
      <c r="F7" s="203"/>
      <c r="G7" s="203"/>
      <c r="H7" s="203"/>
      <c r="I7" s="203"/>
      <c r="J7" s="203"/>
      <c r="K7" s="203"/>
      <c r="L7" s="202"/>
      <c r="M7" s="202"/>
      <c r="N7" s="202"/>
      <c r="O7" s="204"/>
    </row>
    <row r="8" spans="3:15" x14ac:dyDescent="0.25">
      <c r="C8" s="66">
        <v>149</v>
      </c>
      <c r="D8" s="59">
        <v>154206000021</v>
      </c>
      <c r="E8" s="60" t="s">
        <v>62</v>
      </c>
      <c r="F8" s="60" t="s">
        <v>69</v>
      </c>
      <c r="G8" s="58" t="s">
        <v>71</v>
      </c>
      <c r="H8" s="58">
        <v>71</v>
      </c>
      <c r="I8" s="58">
        <v>55</v>
      </c>
      <c r="J8" s="58">
        <v>55</v>
      </c>
      <c r="K8" s="58">
        <v>49</v>
      </c>
      <c r="L8" s="58">
        <v>50</v>
      </c>
      <c r="M8" s="58">
        <v>52</v>
      </c>
      <c r="N8" s="58">
        <v>52.231000000000002</v>
      </c>
      <c r="O8" s="70">
        <v>262</v>
      </c>
    </row>
    <row r="9" spans="3:15" x14ac:dyDescent="0.25">
      <c r="C9" s="67">
        <v>210</v>
      </c>
      <c r="D9" s="56">
        <v>154206000012</v>
      </c>
      <c r="E9" s="57" t="s">
        <v>64</v>
      </c>
      <c r="F9" s="57" t="s">
        <v>69</v>
      </c>
      <c r="G9" s="55" t="s">
        <v>71</v>
      </c>
      <c r="H9" s="55">
        <v>43</v>
      </c>
      <c r="I9" s="55">
        <v>51</v>
      </c>
      <c r="J9" s="55">
        <v>51</v>
      </c>
      <c r="K9" s="55">
        <v>44</v>
      </c>
      <c r="L9" s="55">
        <v>48</v>
      </c>
      <c r="M9" s="55">
        <v>48</v>
      </c>
      <c r="N9" s="55">
        <v>48.462000000000003</v>
      </c>
      <c r="O9" s="71">
        <v>242</v>
      </c>
    </row>
    <row r="10" spans="3:15" x14ac:dyDescent="0.25">
      <c r="C10" s="68">
        <v>244</v>
      </c>
      <c r="D10" s="54">
        <v>254206000041</v>
      </c>
      <c r="E10" s="2" t="s">
        <v>63</v>
      </c>
      <c r="F10" s="2" t="s">
        <v>69</v>
      </c>
      <c r="G10" s="53" t="s">
        <v>71</v>
      </c>
      <c r="H10" s="53">
        <v>36</v>
      </c>
      <c r="I10" s="53">
        <v>49</v>
      </c>
      <c r="J10" s="53">
        <v>47</v>
      </c>
      <c r="K10" s="53">
        <v>43</v>
      </c>
      <c r="L10" s="53">
        <v>45</v>
      </c>
      <c r="M10" s="53">
        <v>44</v>
      </c>
      <c r="N10" s="53">
        <v>45.845999999999997</v>
      </c>
      <c r="O10" s="72">
        <v>230</v>
      </c>
    </row>
    <row r="11" spans="3:15" x14ac:dyDescent="0.25">
      <c r="C11" s="67">
        <v>252</v>
      </c>
      <c r="D11" s="56">
        <v>254206001030</v>
      </c>
      <c r="E11" s="57" t="s">
        <v>65</v>
      </c>
      <c r="F11" s="57" t="s">
        <v>69</v>
      </c>
      <c r="G11" s="55" t="s">
        <v>71</v>
      </c>
      <c r="H11" s="55">
        <v>6</v>
      </c>
      <c r="I11" s="55">
        <v>49</v>
      </c>
      <c r="J11" s="55">
        <v>46</v>
      </c>
      <c r="K11" s="55">
        <v>45</v>
      </c>
      <c r="L11" s="55">
        <v>43</v>
      </c>
      <c r="M11" s="55">
        <v>43</v>
      </c>
      <c r="N11" s="55">
        <v>45.537999999999997</v>
      </c>
      <c r="O11" s="71">
        <v>226</v>
      </c>
    </row>
    <row r="12" spans="3:15" x14ac:dyDescent="0.25">
      <c r="C12" s="68">
        <v>264</v>
      </c>
      <c r="D12" s="54">
        <v>254206001102</v>
      </c>
      <c r="E12" s="2" t="s">
        <v>66</v>
      </c>
      <c r="F12" s="2" t="s">
        <v>69</v>
      </c>
      <c r="G12" s="53" t="s">
        <v>71</v>
      </c>
      <c r="H12" s="53">
        <v>17</v>
      </c>
      <c r="I12" s="53">
        <v>48</v>
      </c>
      <c r="J12" s="53">
        <v>45</v>
      </c>
      <c r="K12" s="53">
        <v>42</v>
      </c>
      <c r="L12" s="53">
        <v>44</v>
      </c>
      <c r="M12" s="53">
        <v>43</v>
      </c>
      <c r="N12" s="53">
        <v>44.615000000000002</v>
      </c>
      <c r="O12" s="72">
        <v>223</v>
      </c>
    </row>
    <row r="13" spans="3:15" ht="15.75" thickBot="1" x14ac:dyDescent="0.3">
      <c r="C13" s="69">
        <v>275</v>
      </c>
      <c r="D13" s="63">
        <v>254206001196</v>
      </c>
      <c r="E13" s="64" t="s">
        <v>67</v>
      </c>
      <c r="F13" s="64" t="s">
        <v>69</v>
      </c>
      <c r="G13" s="65" t="s">
        <v>71</v>
      </c>
      <c r="H13" s="65">
        <v>15</v>
      </c>
      <c r="I13" s="65">
        <v>45</v>
      </c>
      <c r="J13" s="65">
        <v>43</v>
      </c>
      <c r="K13" s="65">
        <v>41</v>
      </c>
      <c r="L13" s="65">
        <v>44</v>
      </c>
      <c r="M13" s="65">
        <v>41</v>
      </c>
      <c r="N13" s="65">
        <v>43.076999999999998</v>
      </c>
      <c r="O13" s="73">
        <v>215</v>
      </c>
    </row>
  </sheetData>
  <mergeCells count="17">
    <mergeCell ref="C2:O2"/>
    <mergeCell ref="C6:C7"/>
    <mergeCell ref="F3:F4"/>
    <mergeCell ref="O3:O4"/>
    <mergeCell ref="C3:E4"/>
    <mergeCell ref="I6:I7"/>
    <mergeCell ref="H6:H7"/>
    <mergeCell ref="G6:G7"/>
    <mergeCell ref="F6:F7"/>
    <mergeCell ref="E6:E7"/>
    <mergeCell ref="D6:D7"/>
    <mergeCell ref="O6:O7"/>
    <mergeCell ref="N6:N7"/>
    <mergeCell ref="M6:M7"/>
    <mergeCell ref="L6:L7"/>
    <mergeCell ref="K6:K7"/>
    <mergeCell ref="J6:J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D25A6-17C0-48DB-AF0C-D7C6BCC2CB45}">
  <dimension ref="B1:S33"/>
  <sheetViews>
    <sheetView showGridLines="0" zoomScaleNormal="100" workbookViewId="0">
      <selection activeCell="B2" sqref="B2:N2"/>
    </sheetView>
  </sheetViews>
  <sheetFormatPr baseColWidth="10" defaultRowHeight="15" x14ac:dyDescent="0.25"/>
  <cols>
    <col min="1" max="1" width="11.42578125" style="1"/>
    <col min="2" max="2" width="30" style="1" bestFit="1" customWidth="1"/>
    <col min="3" max="3" width="7.85546875" style="1" bestFit="1" customWidth="1"/>
    <col min="4" max="4" width="5.7109375" style="1" bestFit="1" customWidth="1"/>
    <col min="5" max="5" width="7.85546875" style="1" bestFit="1" customWidth="1"/>
    <col min="6" max="6" width="5.7109375" style="1" bestFit="1" customWidth="1"/>
    <col min="7" max="7" width="7.85546875" style="1" bestFit="1" customWidth="1"/>
    <col min="8" max="8" width="5.7109375" style="1" bestFit="1" customWidth="1"/>
    <col min="9" max="9" width="7.85546875" style="1" bestFit="1" customWidth="1"/>
    <col min="10" max="10" width="5.7109375" style="1" bestFit="1" customWidth="1"/>
    <col min="11" max="11" width="7.85546875" style="1" bestFit="1" customWidth="1"/>
    <col min="12" max="12" width="7.140625" style="1" bestFit="1" customWidth="1"/>
    <col min="13" max="13" width="7.7109375" style="1" customWidth="1"/>
    <col min="14" max="14" width="10.42578125" style="1" customWidth="1"/>
    <col min="15" max="15" width="11.42578125" style="1"/>
    <col min="16" max="16" width="12" style="1" customWidth="1"/>
    <col min="17" max="17" width="0" style="1" hidden="1" customWidth="1"/>
    <col min="18" max="18" width="13" style="1" customWidth="1"/>
    <col min="19" max="19" width="7.42578125" style="1" bestFit="1" customWidth="1"/>
    <col min="20" max="16384" width="11.42578125" style="1"/>
  </cols>
  <sheetData>
    <row r="1" spans="2:19" ht="15.75" thickBot="1" x14ac:dyDescent="0.3"/>
    <row r="2" spans="2:19" ht="15.75" thickBot="1" x14ac:dyDescent="0.3">
      <c r="B2" s="81" t="s">
        <v>89</v>
      </c>
      <c r="C2" s="82"/>
      <c r="D2" s="82"/>
      <c r="E2" s="82"/>
      <c r="F2" s="82"/>
      <c r="G2" s="82"/>
      <c r="H2" s="82"/>
      <c r="I2" s="82"/>
      <c r="J2" s="82"/>
      <c r="K2" s="82"/>
      <c r="L2" s="83"/>
      <c r="M2" s="83"/>
      <c r="N2" s="84"/>
    </row>
    <row r="3" spans="2:19" ht="15.75" thickBot="1" x14ac:dyDescent="0.3">
      <c r="B3" s="85" t="s">
        <v>67</v>
      </c>
      <c r="C3" s="86"/>
      <c r="D3" s="86"/>
      <c r="E3" s="86"/>
      <c r="F3" s="86"/>
      <c r="G3" s="86"/>
      <c r="H3" s="86"/>
      <c r="I3" s="86"/>
      <c r="J3" s="86"/>
      <c r="K3" s="87"/>
      <c r="L3" s="111" t="s">
        <v>61</v>
      </c>
      <c r="M3" s="112">
        <v>254206001196</v>
      </c>
      <c r="N3" s="113"/>
    </row>
    <row r="4" spans="2:19" ht="21" customHeight="1" x14ac:dyDescent="0.25">
      <c r="B4" s="32" t="s">
        <v>19</v>
      </c>
      <c r="C4" s="75" t="s">
        <v>1</v>
      </c>
      <c r="D4" s="76"/>
      <c r="E4" s="75" t="s">
        <v>55</v>
      </c>
      <c r="F4" s="76"/>
      <c r="G4" s="75" t="s">
        <v>54</v>
      </c>
      <c r="H4" s="76"/>
      <c r="I4" s="77" t="s">
        <v>53</v>
      </c>
      <c r="J4" s="78"/>
      <c r="K4" s="75" t="s">
        <v>2</v>
      </c>
      <c r="L4" s="76"/>
      <c r="M4" s="32" t="s">
        <v>58</v>
      </c>
      <c r="N4" s="32" t="s">
        <v>3</v>
      </c>
      <c r="P4" s="17" t="s">
        <v>118</v>
      </c>
      <c r="Q4" s="118"/>
      <c r="R4" s="118"/>
      <c r="S4" s="18"/>
    </row>
    <row r="5" spans="2:19" ht="21" customHeight="1" thickBot="1" x14ac:dyDescent="0.3">
      <c r="B5" s="33"/>
      <c r="C5" s="20"/>
      <c r="D5" s="21"/>
      <c r="E5" s="20"/>
      <c r="F5" s="21"/>
      <c r="G5" s="20"/>
      <c r="H5" s="21"/>
      <c r="I5" s="22"/>
      <c r="J5" s="23"/>
      <c r="K5" s="20"/>
      <c r="L5" s="21"/>
      <c r="M5" s="33"/>
      <c r="N5" s="33"/>
      <c r="P5" s="119"/>
      <c r="Q5" s="120"/>
      <c r="R5" s="120"/>
      <c r="S5" s="121"/>
    </row>
    <row r="6" spans="2:19" ht="43.5" thickBot="1" x14ac:dyDescent="0.3">
      <c r="B6" s="33"/>
      <c r="C6" s="88" t="s">
        <v>17</v>
      </c>
      <c r="D6" s="89" t="s">
        <v>16</v>
      </c>
      <c r="E6" s="90" t="s">
        <v>18</v>
      </c>
      <c r="F6" s="89" t="s">
        <v>16</v>
      </c>
      <c r="G6" s="90" t="s">
        <v>18</v>
      </c>
      <c r="H6" s="89" t="s">
        <v>16</v>
      </c>
      <c r="I6" s="90" t="s">
        <v>18</v>
      </c>
      <c r="J6" s="89" t="s">
        <v>16</v>
      </c>
      <c r="K6" s="90" t="s">
        <v>18</v>
      </c>
      <c r="L6" s="89" t="s">
        <v>16</v>
      </c>
      <c r="M6" s="33"/>
      <c r="N6" s="33"/>
      <c r="P6" s="122" t="s">
        <v>25</v>
      </c>
      <c r="Q6" s="123">
        <v>2</v>
      </c>
      <c r="R6" s="124" t="s">
        <v>26</v>
      </c>
      <c r="S6" s="125" t="s">
        <v>116</v>
      </c>
    </row>
    <row r="7" spans="2:19" x14ac:dyDescent="0.25">
      <c r="B7" s="224" t="s">
        <v>115</v>
      </c>
      <c r="C7" s="91">
        <v>65</v>
      </c>
      <c r="D7" s="92">
        <f>IF(C7&lt;=35,1,IF(C7&lt;=50,2,IF(C7&lt;=65,3,4)))</f>
        <v>3</v>
      </c>
      <c r="E7" s="95">
        <v>64</v>
      </c>
      <c r="F7" s="92">
        <f>IF(E7&lt;=35,1,IF(E7&lt;=50,2,IF(E7&lt;=70,3,4)))</f>
        <v>3</v>
      </c>
      <c r="G7" s="95">
        <v>58</v>
      </c>
      <c r="H7" s="92">
        <f>IF(G7&lt;=40,1,IF(G7&lt;=55,2,IF(G7&lt;=70,3,4)))</f>
        <v>3</v>
      </c>
      <c r="I7" s="95">
        <v>57</v>
      </c>
      <c r="J7" s="92">
        <f>IF(I7&lt;=40,1,IF(I7&lt;=55,2,IF(I7&lt;=70,3,4)))</f>
        <v>3</v>
      </c>
      <c r="K7" s="95">
        <v>52</v>
      </c>
      <c r="L7" s="92" t="str">
        <f>IF(K7&lt;=47,"A-",IF(K7&lt;=57,"A1",IF(K7&lt;=67,"A2",IF(K7&lt;=78,"B1","B+"))))</f>
        <v>A1</v>
      </c>
      <c r="M7" s="97">
        <v>1</v>
      </c>
      <c r="N7" s="99">
        <v>302</v>
      </c>
      <c r="P7" s="126" t="s">
        <v>27</v>
      </c>
      <c r="Q7" s="127"/>
      <c r="R7" s="128">
        <f>C33</f>
        <v>44.96153846153846</v>
      </c>
      <c r="S7" s="117">
        <f>IF(R7&lt;=35,1,IF(R7&lt;=50,2,IF(R7&lt;=65,3,4)))</f>
        <v>2</v>
      </c>
    </row>
    <row r="8" spans="2:19" x14ac:dyDescent="0.25">
      <c r="B8" s="225" t="s">
        <v>114</v>
      </c>
      <c r="C8" s="93">
        <v>53</v>
      </c>
      <c r="D8" s="94">
        <f t="shared" ref="D8:D33" si="0">IF(C8&lt;=35,1,IF(C8&lt;=50,2,IF(C8&lt;=65,3,4)))</f>
        <v>3</v>
      </c>
      <c r="E8" s="96">
        <v>55</v>
      </c>
      <c r="F8" s="94">
        <f t="shared" ref="F8:F33" si="1">IF(E8&lt;=35,1,IF(E8&lt;=50,2,IF(E8&lt;=70,3,4)))</f>
        <v>3</v>
      </c>
      <c r="G8" s="96">
        <v>60</v>
      </c>
      <c r="H8" s="94">
        <f t="shared" ref="H8:H33" si="2">IF(G8&lt;=40,1,IF(G8&lt;=55,2,IF(G8&lt;=70,3,4)))</f>
        <v>3</v>
      </c>
      <c r="I8" s="96">
        <v>58</v>
      </c>
      <c r="J8" s="94">
        <f t="shared" ref="J8:J32" si="3">IF(I8&lt;=40,1,IF(I8&lt;=55,2,IF(I8&lt;=70,3,4)))</f>
        <v>3</v>
      </c>
      <c r="K8" s="96">
        <v>47</v>
      </c>
      <c r="L8" s="94" t="str">
        <f t="shared" ref="L8:L32" si="4">IF(K8&lt;=47,"A-",IF(K8&lt;=57,"A1",IF(K8&lt;=67,"A2",IF(K8&lt;=78,"B1","B+"))))</f>
        <v>A-</v>
      </c>
      <c r="M8" s="98">
        <v>2</v>
      </c>
      <c r="N8" s="100">
        <v>279</v>
      </c>
      <c r="P8" s="129"/>
      <c r="Q8" s="5"/>
      <c r="R8" s="130"/>
      <c r="S8" s="114"/>
    </row>
    <row r="9" spans="2:19" x14ac:dyDescent="0.25">
      <c r="B9" s="225" t="s">
        <v>113</v>
      </c>
      <c r="C9" s="93">
        <v>51</v>
      </c>
      <c r="D9" s="94">
        <f t="shared" si="0"/>
        <v>3</v>
      </c>
      <c r="E9" s="96">
        <v>67</v>
      </c>
      <c r="F9" s="94">
        <f t="shared" si="1"/>
        <v>3</v>
      </c>
      <c r="G9" s="96">
        <v>49</v>
      </c>
      <c r="H9" s="94">
        <f t="shared" si="2"/>
        <v>2</v>
      </c>
      <c r="I9" s="96">
        <v>49</v>
      </c>
      <c r="J9" s="94">
        <f t="shared" si="3"/>
        <v>2</v>
      </c>
      <c r="K9" s="96">
        <v>45</v>
      </c>
      <c r="L9" s="94" t="str">
        <f t="shared" si="4"/>
        <v>A-</v>
      </c>
      <c r="M9" s="98">
        <v>3</v>
      </c>
      <c r="N9" s="100">
        <v>267</v>
      </c>
      <c r="P9" s="129" t="s">
        <v>28</v>
      </c>
      <c r="Q9" s="5"/>
      <c r="R9" s="130">
        <f>E33</f>
        <v>43.192307692307693</v>
      </c>
      <c r="S9" s="115">
        <f>IF(R9&lt;=35,1,IF(R9&lt;=50,2,IF(R9&lt;=70,3,4)))</f>
        <v>2</v>
      </c>
    </row>
    <row r="10" spans="2:19" x14ac:dyDescent="0.25">
      <c r="B10" s="225" t="s">
        <v>112</v>
      </c>
      <c r="C10" s="93">
        <v>57</v>
      </c>
      <c r="D10" s="94">
        <f t="shared" si="0"/>
        <v>3</v>
      </c>
      <c r="E10" s="96">
        <v>52</v>
      </c>
      <c r="F10" s="94">
        <f t="shared" si="1"/>
        <v>3</v>
      </c>
      <c r="G10" s="96">
        <v>57</v>
      </c>
      <c r="H10" s="94">
        <f t="shared" si="2"/>
        <v>3</v>
      </c>
      <c r="I10" s="96">
        <v>46</v>
      </c>
      <c r="J10" s="94">
        <f t="shared" si="3"/>
        <v>2</v>
      </c>
      <c r="K10" s="96">
        <v>49</v>
      </c>
      <c r="L10" s="94" t="str">
        <f t="shared" si="4"/>
        <v>A1</v>
      </c>
      <c r="M10" s="98">
        <v>4</v>
      </c>
      <c r="N10" s="100">
        <v>263</v>
      </c>
      <c r="P10" s="129"/>
      <c r="Q10" s="5"/>
      <c r="R10" s="130"/>
      <c r="S10" s="115"/>
    </row>
    <row r="11" spans="2:19" x14ac:dyDescent="0.25">
      <c r="B11" s="225" t="s">
        <v>110</v>
      </c>
      <c r="C11" s="93">
        <v>54</v>
      </c>
      <c r="D11" s="94">
        <f t="shared" si="0"/>
        <v>3</v>
      </c>
      <c r="E11" s="96">
        <v>45</v>
      </c>
      <c r="F11" s="94">
        <f t="shared" si="1"/>
        <v>2</v>
      </c>
      <c r="G11" s="96">
        <v>47</v>
      </c>
      <c r="H11" s="94">
        <f t="shared" si="2"/>
        <v>2</v>
      </c>
      <c r="I11" s="96">
        <v>53</v>
      </c>
      <c r="J11" s="94">
        <f t="shared" si="3"/>
        <v>2</v>
      </c>
      <c r="K11" s="96">
        <v>42</v>
      </c>
      <c r="L11" s="94" t="str">
        <f t="shared" si="4"/>
        <v>A-</v>
      </c>
      <c r="M11" s="98">
        <v>5</v>
      </c>
      <c r="N11" s="100">
        <v>246</v>
      </c>
      <c r="P11" s="129" t="s">
        <v>29</v>
      </c>
      <c r="Q11" s="5"/>
      <c r="R11" s="130">
        <f>G33</f>
        <v>41.96153846153846</v>
      </c>
      <c r="S11" s="115">
        <f>IF(R11&lt;=40,1,IF(R11&lt;=55,2,IF(R11&lt;=70,3,4)))</f>
        <v>2</v>
      </c>
    </row>
    <row r="12" spans="2:19" x14ac:dyDescent="0.25">
      <c r="B12" s="225" t="s">
        <v>111</v>
      </c>
      <c r="C12" s="93">
        <v>50</v>
      </c>
      <c r="D12" s="94">
        <f t="shared" si="0"/>
        <v>2</v>
      </c>
      <c r="E12" s="96">
        <v>54</v>
      </c>
      <c r="F12" s="94">
        <f t="shared" si="1"/>
        <v>3</v>
      </c>
      <c r="G12" s="96">
        <v>52</v>
      </c>
      <c r="H12" s="94">
        <f t="shared" si="2"/>
        <v>2</v>
      </c>
      <c r="I12" s="96">
        <v>43</v>
      </c>
      <c r="J12" s="94">
        <f t="shared" si="3"/>
        <v>2</v>
      </c>
      <c r="K12" s="96">
        <v>42</v>
      </c>
      <c r="L12" s="94" t="str">
        <f t="shared" si="4"/>
        <v>A-</v>
      </c>
      <c r="M12" s="98">
        <v>6</v>
      </c>
      <c r="N12" s="100">
        <v>246</v>
      </c>
      <c r="P12" s="129"/>
      <c r="Q12" s="5"/>
      <c r="R12" s="130"/>
      <c r="S12" s="115"/>
    </row>
    <row r="13" spans="2:19" x14ac:dyDescent="0.25">
      <c r="B13" s="225" t="s">
        <v>109</v>
      </c>
      <c r="C13" s="93">
        <v>52</v>
      </c>
      <c r="D13" s="94">
        <f t="shared" si="0"/>
        <v>3</v>
      </c>
      <c r="E13" s="96">
        <v>51</v>
      </c>
      <c r="F13" s="94">
        <f t="shared" si="1"/>
        <v>3</v>
      </c>
      <c r="G13" s="96">
        <v>45</v>
      </c>
      <c r="H13" s="94">
        <f t="shared" si="2"/>
        <v>2</v>
      </c>
      <c r="I13" s="96">
        <v>45</v>
      </c>
      <c r="J13" s="94">
        <f t="shared" si="3"/>
        <v>2</v>
      </c>
      <c r="K13" s="96">
        <v>42</v>
      </c>
      <c r="L13" s="94" t="str">
        <f t="shared" si="4"/>
        <v>A-</v>
      </c>
      <c r="M13" s="98">
        <v>7</v>
      </c>
      <c r="N13" s="100">
        <v>239</v>
      </c>
      <c r="P13" s="131" t="s">
        <v>30</v>
      </c>
      <c r="Q13" s="5"/>
      <c r="R13" s="130">
        <f>I33</f>
        <v>44</v>
      </c>
      <c r="S13" s="115">
        <f>IF(R13&lt;=40,1,IF(R13&lt;=55,2,IF(R13&lt;=70,3,4)))</f>
        <v>2</v>
      </c>
    </row>
    <row r="14" spans="2:19" x14ac:dyDescent="0.25">
      <c r="B14" s="225" t="s">
        <v>108</v>
      </c>
      <c r="C14" s="93">
        <v>49</v>
      </c>
      <c r="D14" s="94">
        <f t="shared" si="0"/>
        <v>2</v>
      </c>
      <c r="E14" s="96">
        <v>49</v>
      </c>
      <c r="F14" s="94">
        <f t="shared" si="1"/>
        <v>2</v>
      </c>
      <c r="G14" s="96">
        <v>45</v>
      </c>
      <c r="H14" s="94">
        <f t="shared" si="2"/>
        <v>2</v>
      </c>
      <c r="I14" s="96">
        <v>49</v>
      </c>
      <c r="J14" s="94">
        <f t="shared" si="3"/>
        <v>2</v>
      </c>
      <c r="K14" s="96">
        <v>37</v>
      </c>
      <c r="L14" s="94" t="str">
        <f t="shared" si="4"/>
        <v>A-</v>
      </c>
      <c r="M14" s="98">
        <v>8</v>
      </c>
      <c r="N14" s="100">
        <v>236</v>
      </c>
      <c r="P14" s="131"/>
      <c r="Q14" s="5"/>
      <c r="R14" s="130"/>
      <c r="S14" s="115"/>
    </row>
    <row r="15" spans="2:19" x14ac:dyDescent="0.25">
      <c r="B15" s="225" t="s">
        <v>107</v>
      </c>
      <c r="C15" s="93">
        <v>38</v>
      </c>
      <c r="D15" s="94">
        <f t="shared" si="0"/>
        <v>2</v>
      </c>
      <c r="E15" s="96">
        <v>51</v>
      </c>
      <c r="F15" s="94">
        <f t="shared" si="1"/>
        <v>3</v>
      </c>
      <c r="G15" s="96">
        <v>41</v>
      </c>
      <c r="H15" s="94">
        <f t="shared" si="2"/>
        <v>2</v>
      </c>
      <c r="I15" s="96">
        <v>45</v>
      </c>
      <c r="J15" s="94">
        <f t="shared" si="3"/>
        <v>2</v>
      </c>
      <c r="K15" s="96">
        <v>45</v>
      </c>
      <c r="L15" s="94" t="str">
        <f t="shared" si="4"/>
        <v>A-</v>
      </c>
      <c r="M15" s="98">
        <v>9</v>
      </c>
      <c r="N15" s="100">
        <v>219</v>
      </c>
      <c r="P15" s="129" t="s">
        <v>31</v>
      </c>
      <c r="Q15" s="5"/>
      <c r="R15" s="130">
        <f>K33</f>
        <v>42.730769230769234</v>
      </c>
      <c r="S15" s="115" t="str">
        <f>IF(R15&lt;=47,"A-",IF(R15&lt;=57,"A1",IF(R15&lt;=67,"A2",IF(R15&lt;=78,"B1","B+"))))</f>
        <v>A-</v>
      </c>
    </row>
    <row r="16" spans="2:19" ht="15.75" thickBot="1" x14ac:dyDescent="0.3">
      <c r="B16" s="225" t="s">
        <v>105</v>
      </c>
      <c r="C16" s="93">
        <v>41</v>
      </c>
      <c r="D16" s="94">
        <f t="shared" si="0"/>
        <v>2</v>
      </c>
      <c r="E16" s="96">
        <v>39</v>
      </c>
      <c r="F16" s="94">
        <f t="shared" si="1"/>
        <v>2</v>
      </c>
      <c r="G16" s="96">
        <v>46</v>
      </c>
      <c r="H16" s="94">
        <f t="shared" si="2"/>
        <v>2</v>
      </c>
      <c r="I16" s="96">
        <v>43</v>
      </c>
      <c r="J16" s="94">
        <f t="shared" si="3"/>
        <v>2</v>
      </c>
      <c r="K16" s="96">
        <v>52</v>
      </c>
      <c r="L16" s="94" t="str">
        <f t="shared" si="4"/>
        <v>A1</v>
      </c>
      <c r="M16" s="98">
        <v>10</v>
      </c>
      <c r="N16" s="100">
        <v>215</v>
      </c>
      <c r="P16" s="132"/>
      <c r="Q16" s="133"/>
      <c r="R16" s="134"/>
      <c r="S16" s="116"/>
    </row>
    <row r="17" spans="2:14" x14ac:dyDescent="0.25">
      <c r="B17" s="225" t="s">
        <v>106</v>
      </c>
      <c r="C17" s="93">
        <v>39</v>
      </c>
      <c r="D17" s="94">
        <f t="shared" si="0"/>
        <v>2</v>
      </c>
      <c r="E17" s="96">
        <v>49</v>
      </c>
      <c r="F17" s="94">
        <f t="shared" si="1"/>
        <v>2</v>
      </c>
      <c r="G17" s="96">
        <v>43</v>
      </c>
      <c r="H17" s="94">
        <f t="shared" si="2"/>
        <v>2</v>
      </c>
      <c r="I17" s="96">
        <v>43</v>
      </c>
      <c r="J17" s="94">
        <f t="shared" si="3"/>
        <v>2</v>
      </c>
      <c r="K17" s="96">
        <v>37</v>
      </c>
      <c r="L17" s="94" t="str">
        <f t="shared" si="4"/>
        <v>A-</v>
      </c>
      <c r="M17" s="98">
        <v>11</v>
      </c>
      <c r="N17" s="100">
        <v>215</v>
      </c>
    </row>
    <row r="18" spans="2:14" x14ac:dyDescent="0.25">
      <c r="B18" s="225" t="s">
        <v>104</v>
      </c>
      <c r="C18" s="93">
        <v>40</v>
      </c>
      <c r="D18" s="94">
        <f t="shared" si="0"/>
        <v>2</v>
      </c>
      <c r="E18" s="96">
        <v>36</v>
      </c>
      <c r="F18" s="94">
        <f t="shared" si="1"/>
        <v>2</v>
      </c>
      <c r="G18" s="96">
        <v>47</v>
      </c>
      <c r="H18" s="94">
        <f t="shared" si="2"/>
        <v>2</v>
      </c>
      <c r="I18" s="96">
        <v>46</v>
      </c>
      <c r="J18" s="94">
        <f t="shared" si="3"/>
        <v>2</v>
      </c>
      <c r="K18" s="96">
        <v>48</v>
      </c>
      <c r="L18" s="94" t="str">
        <f t="shared" si="4"/>
        <v>A1</v>
      </c>
      <c r="M18" s="98">
        <v>12</v>
      </c>
      <c r="N18" s="100">
        <v>213</v>
      </c>
    </row>
    <row r="19" spans="2:14" x14ac:dyDescent="0.25">
      <c r="B19" s="225" t="s">
        <v>103</v>
      </c>
      <c r="C19" s="93">
        <v>42</v>
      </c>
      <c r="D19" s="94">
        <f t="shared" si="0"/>
        <v>2</v>
      </c>
      <c r="E19" s="96">
        <v>36</v>
      </c>
      <c r="F19" s="94">
        <f t="shared" si="1"/>
        <v>2</v>
      </c>
      <c r="G19" s="96">
        <v>44</v>
      </c>
      <c r="H19" s="94">
        <f t="shared" si="2"/>
        <v>2</v>
      </c>
      <c r="I19" s="96">
        <v>45</v>
      </c>
      <c r="J19" s="94">
        <f t="shared" si="3"/>
        <v>2</v>
      </c>
      <c r="K19" s="96">
        <v>45</v>
      </c>
      <c r="L19" s="94" t="str">
        <f t="shared" si="4"/>
        <v>A-</v>
      </c>
      <c r="M19" s="98">
        <v>13</v>
      </c>
      <c r="N19" s="100">
        <v>210</v>
      </c>
    </row>
    <row r="20" spans="2:14" x14ac:dyDescent="0.25">
      <c r="B20" s="225" t="s">
        <v>102</v>
      </c>
      <c r="C20" s="93">
        <v>44</v>
      </c>
      <c r="D20" s="94">
        <f t="shared" si="0"/>
        <v>2</v>
      </c>
      <c r="E20" s="96">
        <v>40</v>
      </c>
      <c r="F20" s="94">
        <f t="shared" si="1"/>
        <v>2</v>
      </c>
      <c r="G20" s="96">
        <v>38</v>
      </c>
      <c r="H20" s="94">
        <f t="shared" si="2"/>
        <v>1</v>
      </c>
      <c r="I20" s="96">
        <v>44</v>
      </c>
      <c r="J20" s="94">
        <f t="shared" si="3"/>
        <v>2</v>
      </c>
      <c r="K20" s="96">
        <v>46</v>
      </c>
      <c r="L20" s="94" t="str">
        <f t="shared" si="4"/>
        <v>A-</v>
      </c>
      <c r="M20" s="98">
        <v>14</v>
      </c>
      <c r="N20" s="100">
        <v>209</v>
      </c>
    </row>
    <row r="21" spans="2:14" x14ac:dyDescent="0.25">
      <c r="B21" s="225" t="s">
        <v>101</v>
      </c>
      <c r="C21" s="93">
        <v>46</v>
      </c>
      <c r="D21" s="94">
        <f t="shared" si="0"/>
        <v>2</v>
      </c>
      <c r="E21" s="96">
        <v>37</v>
      </c>
      <c r="F21" s="94">
        <f t="shared" si="1"/>
        <v>2</v>
      </c>
      <c r="G21" s="96">
        <v>42</v>
      </c>
      <c r="H21" s="94">
        <f t="shared" si="2"/>
        <v>2</v>
      </c>
      <c r="I21" s="96">
        <v>40</v>
      </c>
      <c r="J21" s="94">
        <f t="shared" si="3"/>
        <v>1</v>
      </c>
      <c r="K21" s="96">
        <v>38</v>
      </c>
      <c r="L21" s="94" t="str">
        <f t="shared" si="4"/>
        <v>A-</v>
      </c>
      <c r="M21" s="98">
        <v>15</v>
      </c>
      <c r="N21" s="100">
        <v>205</v>
      </c>
    </row>
    <row r="22" spans="2:14" x14ac:dyDescent="0.25">
      <c r="B22" s="225" t="s">
        <v>100</v>
      </c>
      <c r="C22" s="93">
        <v>44</v>
      </c>
      <c r="D22" s="94">
        <f t="shared" si="0"/>
        <v>2</v>
      </c>
      <c r="E22" s="96">
        <v>37</v>
      </c>
      <c r="F22" s="94">
        <f t="shared" si="1"/>
        <v>2</v>
      </c>
      <c r="G22" s="96">
        <v>39</v>
      </c>
      <c r="H22" s="94">
        <f t="shared" si="2"/>
        <v>1</v>
      </c>
      <c r="I22" s="96">
        <v>44</v>
      </c>
      <c r="J22" s="94">
        <f t="shared" si="3"/>
        <v>2</v>
      </c>
      <c r="K22" s="96">
        <v>39</v>
      </c>
      <c r="L22" s="94" t="str">
        <f t="shared" si="4"/>
        <v>A-</v>
      </c>
      <c r="M22" s="98">
        <v>16</v>
      </c>
      <c r="N22" s="100">
        <v>204</v>
      </c>
    </row>
    <row r="23" spans="2:14" x14ac:dyDescent="0.25">
      <c r="B23" s="225" t="s">
        <v>99</v>
      </c>
      <c r="C23" s="93">
        <v>36</v>
      </c>
      <c r="D23" s="94">
        <f t="shared" si="0"/>
        <v>2</v>
      </c>
      <c r="E23" s="96">
        <v>43</v>
      </c>
      <c r="F23" s="94">
        <f t="shared" si="1"/>
        <v>2</v>
      </c>
      <c r="G23" s="96">
        <v>37</v>
      </c>
      <c r="H23" s="94">
        <f t="shared" si="2"/>
        <v>1</v>
      </c>
      <c r="I23" s="96">
        <v>43</v>
      </c>
      <c r="J23" s="94">
        <f t="shared" si="3"/>
        <v>2</v>
      </c>
      <c r="K23" s="96">
        <v>50</v>
      </c>
      <c r="L23" s="94" t="str">
        <f t="shared" si="4"/>
        <v>A1</v>
      </c>
      <c r="M23" s="98">
        <v>17</v>
      </c>
      <c r="N23" s="100">
        <v>203</v>
      </c>
    </row>
    <row r="24" spans="2:14" x14ac:dyDescent="0.25">
      <c r="B24" s="225" t="s">
        <v>98</v>
      </c>
      <c r="C24" s="93">
        <v>45</v>
      </c>
      <c r="D24" s="94">
        <f t="shared" si="0"/>
        <v>2</v>
      </c>
      <c r="E24" s="96">
        <v>40</v>
      </c>
      <c r="F24" s="94">
        <f t="shared" si="1"/>
        <v>2</v>
      </c>
      <c r="G24" s="96">
        <v>36</v>
      </c>
      <c r="H24" s="94">
        <f t="shared" si="2"/>
        <v>1</v>
      </c>
      <c r="I24" s="96">
        <v>39</v>
      </c>
      <c r="J24" s="94">
        <f t="shared" si="3"/>
        <v>1</v>
      </c>
      <c r="K24" s="96">
        <v>41</v>
      </c>
      <c r="L24" s="94" t="str">
        <f t="shared" si="4"/>
        <v>A-</v>
      </c>
      <c r="M24" s="98">
        <v>18</v>
      </c>
      <c r="N24" s="100">
        <v>200</v>
      </c>
    </row>
    <row r="25" spans="2:14" x14ac:dyDescent="0.25">
      <c r="B25" s="225" t="s">
        <v>97</v>
      </c>
      <c r="C25" s="93">
        <v>46</v>
      </c>
      <c r="D25" s="94">
        <f t="shared" si="0"/>
        <v>2</v>
      </c>
      <c r="E25" s="96">
        <v>40</v>
      </c>
      <c r="F25" s="94">
        <f t="shared" si="1"/>
        <v>2</v>
      </c>
      <c r="G25" s="96">
        <v>38</v>
      </c>
      <c r="H25" s="94">
        <f t="shared" si="2"/>
        <v>1</v>
      </c>
      <c r="I25" s="96">
        <v>35</v>
      </c>
      <c r="J25" s="94">
        <f t="shared" si="3"/>
        <v>1</v>
      </c>
      <c r="K25" s="96">
        <v>33</v>
      </c>
      <c r="L25" s="94" t="str">
        <f t="shared" si="4"/>
        <v>A-</v>
      </c>
      <c r="M25" s="98">
        <v>19</v>
      </c>
      <c r="N25" s="100">
        <v>196</v>
      </c>
    </row>
    <row r="26" spans="2:14" x14ac:dyDescent="0.25">
      <c r="B26" s="225" t="s">
        <v>96</v>
      </c>
      <c r="C26" s="93">
        <v>42</v>
      </c>
      <c r="D26" s="94">
        <f t="shared" si="0"/>
        <v>2</v>
      </c>
      <c r="E26" s="96">
        <v>33</v>
      </c>
      <c r="F26" s="94">
        <f t="shared" si="1"/>
        <v>1</v>
      </c>
      <c r="G26" s="96">
        <v>40</v>
      </c>
      <c r="H26" s="94">
        <f t="shared" si="2"/>
        <v>1</v>
      </c>
      <c r="I26" s="96">
        <v>41</v>
      </c>
      <c r="J26" s="94">
        <f t="shared" si="3"/>
        <v>2</v>
      </c>
      <c r="K26" s="96">
        <v>40</v>
      </c>
      <c r="L26" s="94" t="str">
        <f t="shared" si="4"/>
        <v>A-</v>
      </c>
      <c r="M26" s="98">
        <v>20</v>
      </c>
      <c r="N26" s="100">
        <v>195</v>
      </c>
    </row>
    <row r="27" spans="2:14" x14ac:dyDescent="0.25">
      <c r="B27" s="225" t="s">
        <v>95</v>
      </c>
      <c r="C27" s="93">
        <v>46</v>
      </c>
      <c r="D27" s="94">
        <f t="shared" si="0"/>
        <v>2</v>
      </c>
      <c r="E27" s="96">
        <v>33</v>
      </c>
      <c r="F27" s="94">
        <f t="shared" si="1"/>
        <v>1</v>
      </c>
      <c r="G27" s="96">
        <v>30</v>
      </c>
      <c r="H27" s="94">
        <f t="shared" si="2"/>
        <v>1</v>
      </c>
      <c r="I27" s="96">
        <v>45</v>
      </c>
      <c r="J27" s="94">
        <f t="shared" si="3"/>
        <v>2</v>
      </c>
      <c r="K27" s="96">
        <v>34</v>
      </c>
      <c r="L27" s="94" t="str">
        <f t="shared" si="4"/>
        <v>A-</v>
      </c>
      <c r="M27" s="98">
        <v>21</v>
      </c>
      <c r="N27" s="100">
        <v>191</v>
      </c>
    </row>
    <row r="28" spans="2:14" x14ac:dyDescent="0.25">
      <c r="B28" s="225" t="s">
        <v>94</v>
      </c>
      <c r="C28" s="93">
        <v>37</v>
      </c>
      <c r="D28" s="94">
        <f t="shared" si="0"/>
        <v>2</v>
      </c>
      <c r="E28" s="96">
        <v>39</v>
      </c>
      <c r="F28" s="94">
        <f t="shared" si="1"/>
        <v>2</v>
      </c>
      <c r="G28" s="96">
        <v>30</v>
      </c>
      <c r="H28" s="94">
        <f t="shared" si="2"/>
        <v>1</v>
      </c>
      <c r="I28" s="96">
        <v>46</v>
      </c>
      <c r="J28" s="94">
        <f t="shared" si="3"/>
        <v>2</v>
      </c>
      <c r="K28" s="96">
        <v>37</v>
      </c>
      <c r="L28" s="94" t="str">
        <f t="shared" si="4"/>
        <v>A-</v>
      </c>
      <c r="M28" s="98">
        <v>22</v>
      </c>
      <c r="N28" s="100">
        <v>190</v>
      </c>
    </row>
    <row r="29" spans="2:14" x14ac:dyDescent="0.25">
      <c r="B29" s="225" t="s">
        <v>93</v>
      </c>
      <c r="C29" s="93">
        <v>39</v>
      </c>
      <c r="D29" s="94">
        <f t="shared" si="0"/>
        <v>2</v>
      </c>
      <c r="E29" s="96">
        <v>36</v>
      </c>
      <c r="F29" s="94">
        <f t="shared" si="1"/>
        <v>2</v>
      </c>
      <c r="G29" s="96">
        <v>29</v>
      </c>
      <c r="H29" s="94">
        <f t="shared" si="2"/>
        <v>1</v>
      </c>
      <c r="I29" s="96">
        <v>42</v>
      </c>
      <c r="J29" s="94">
        <f t="shared" si="3"/>
        <v>2</v>
      </c>
      <c r="K29" s="96">
        <v>39</v>
      </c>
      <c r="L29" s="94" t="str">
        <f t="shared" si="4"/>
        <v>A-</v>
      </c>
      <c r="M29" s="98">
        <v>23</v>
      </c>
      <c r="N29" s="100">
        <v>183</v>
      </c>
    </row>
    <row r="30" spans="2:14" x14ac:dyDescent="0.25">
      <c r="B30" s="225" t="s">
        <v>91</v>
      </c>
      <c r="C30" s="93">
        <v>38</v>
      </c>
      <c r="D30" s="94">
        <f t="shared" si="0"/>
        <v>2</v>
      </c>
      <c r="E30" s="96">
        <v>40</v>
      </c>
      <c r="F30" s="94">
        <f t="shared" si="1"/>
        <v>2</v>
      </c>
      <c r="G30" s="96">
        <v>26</v>
      </c>
      <c r="H30" s="94">
        <f t="shared" si="2"/>
        <v>1</v>
      </c>
      <c r="I30" s="96">
        <v>39</v>
      </c>
      <c r="J30" s="94">
        <f t="shared" si="3"/>
        <v>1</v>
      </c>
      <c r="K30" s="96">
        <v>40</v>
      </c>
      <c r="L30" s="94" t="str">
        <f t="shared" si="4"/>
        <v>A-</v>
      </c>
      <c r="M30" s="98">
        <v>24</v>
      </c>
      <c r="N30" s="100">
        <v>180</v>
      </c>
    </row>
    <row r="31" spans="2:14" x14ac:dyDescent="0.25">
      <c r="B31" s="225" t="s">
        <v>92</v>
      </c>
      <c r="C31" s="93">
        <v>38</v>
      </c>
      <c r="D31" s="94">
        <f t="shared" si="0"/>
        <v>2</v>
      </c>
      <c r="E31" s="96">
        <v>33</v>
      </c>
      <c r="F31" s="94">
        <f t="shared" si="1"/>
        <v>1</v>
      </c>
      <c r="G31" s="96">
        <v>32</v>
      </c>
      <c r="H31" s="94">
        <f t="shared" si="2"/>
        <v>1</v>
      </c>
      <c r="I31" s="96">
        <v>39</v>
      </c>
      <c r="J31" s="94">
        <f t="shared" si="3"/>
        <v>1</v>
      </c>
      <c r="K31" s="96">
        <v>41</v>
      </c>
      <c r="L31" s="94" t="str">
        <f t="shared" si="4"/>
        <v>A-</v>
      </c>
      <c r="M31" s="98">
        <v>25</v>
      </c>
      <c r="N31" s="100">
        <v>180</v>
      </c>
    </row>
    <row r="32" spans="2:14" ht="15.75" thickBot="1" x14ac:dyDescent="0.3">
      <c r="B32" s="225" t="s">
        <v>90</v>
      </c>
      <c r="C32" s="103">
        <v>37</v>
      </c>
      <c r="D32" s="104">
        <f t="shared" si="0"/>
        <v>2</v>
      </c>
      <c r="E32" s="105">
        <v>24</v>
      </c>
      <c r="F32" s="104">
        <f t="shared" si="1"/>
        <v>1</v>
      </c>
      <c r="G32" s="105">
        <v>40</v>
      </c>
      <c r="H32" s="104">
        <f t="shared" si="2"/>
        <v>1</v>
      </c>
      <c r="I32" s="105">
        <v>25</v>
      </c>
      <c r="J32" s="104">
        <f t="shared" si="3"/>
        <v>1</v>
      </c>
      <c r="K32" s="105">
        <v>50</v>
      </c>
      <c r="L32" s="104" t="str">
        <f t="shared" si="4"/>
        <v>A1</v>
      </c>
      <c r="M32" s="101">
        <v>26</v>
      </c>
      <c r="N32" s="102">
        <v>165</v>
      </c>
    </row>
    <row r="33" spans="2:14" ht="15.75" thickBot="1" x14ac:dyDescent="0.3">
      <c r="B33" s="108" t="s">
        <v>59</v>
      </c>
      <c r="C33" s="30">
        <f>AVERAGE(C7:C32)</f>
        <v>44.96153846153846</v>
      </c>
      <c r="D33" s="109">
        <f t="shared" si="0"/>
        <v>2</v>
      </c>
      <c r="E33" s="30">
        <f>AVERAGE(E7:E32)</f>
        <v>43.192307692307693</v>
      </c>
      <c r="F33" s="109">
        <f t="shared" si="1"/>
        <v>2</v>
      </c>
      <c r="G33" s="30">
        <f>AVERAGE(G7:G32)</f>
        <v>41.96153846153846</v>
      </c>
      <c r="H33" s="109">
        <f t="shared" si="2"/>
        <v>2</v>
      </c>
      <c r="I33" s="30">
        <f>AVERAGE(I7:I32)</f>
        <v>44</v>
      </c>
      <c r="J33" s="109">
        <f>IF(I33&lt;=40,1,IF(I33&lt;=55,2,IF(I33&lt;=70,3,4)))</f>
        <v>2</v>
      </c>
      <c r="K33" s="30">
        <f>AVERAGE(K7:K32)</f>
        <v>42.730769230769234</v>
      </c>
      <c r="L33" s="109" t="str">
        <f>IF(K33&lt;=47,"A-",IF(K33&lt;=57,"A1",IF(K33&lt;=67,"A2",IF(K33&lt;=78,"B1","B+"))))</f>
        <v>A-</v>
      </c>
      <c r="M33" s="110"/>
      <c r="N33" s="50">
        <f>AVERAGE(N7:N32)</f>
        <v>217.34615384615384</v>
      </c>
    </row>
  </sheetData>
  <mergeCells count="27">
    <mergeCell ref="S13:S14"/>
    <mergeCell ref="S15:S16"/>
    <mergeCell ref="P4:S5"/>
    <mergeCell ref="P7:P8"/>
    <mergeCell ref="P9:P10"/>
    <mergeCell ref="P11:P12"/>
    <mergeCell ref="P13:P14"/>
    <mergeCell ref="P15:P16"/>
    <mergeCell ref="R7:R8"/>
    <mergeCell ref="R9:R10"/>
    <mergeCell ref="S7:S8"/>
    <mergeCell ref="S9:S10"/>
    <mergeCell ref="R11:R12"/>
    <mergeCell ref="R13:R14"/>
    <mergeCell ref="R15:R16"/>
    <mergeCell ref="S11:S12"/>
    <mergeCell ref="N4:N6"/>
    <mergeCell ref="B2:N2"/>
    <mergeCell ref="B3:K3"/>
    <mergeCell ref="M3:N3"/>
    <mergeCell ref="B4:B6"/>
    <mergeCell ref="C4:D5"/>
    <mergeCell ref="E4:F5"/>
    <mergeCell ref="G4:H5"/>
    <mergeCell ref="I4:J5"/>
    <mergeCell ref="K4:L5"/>
    <mergeCell ref="M4:M6"/>
  </mergeCells>
  <conditionalFormatting sqref="D7:D33">
    <cfRule type="cellIs" dxfId="178" priority="47" operator="equal">
      <formula>4</formula>
    </cfRule>
    <cfRule type="cellIs" dxfId="177" priority="48" operator="equal">
      <formula>3</formula>
    </cfRule>
    <cfRule type="cellIs" dxfId="176" priority="49" operator="equal">
      <formula>2</formula>
    </cfRule>
    <cfRule type="cellIs" dxfId="175" priority="50" operator="equal">
      <formula>1</formula>
    </cfRule>
  </conditionalFormatting>
  <conditionalFormatting sqref="F7:F33">
    <cfRule type="cellIs" dxfId="174" priority="43" operator="equal">
      <formula>4</formula>
    </cfRule>
    <cfRule type="cellIs" dxfId="173" priority="44" operator="equal">
      <formula>3</formula>
    </cfRule>
    <cfRule type="cellIs" dxfId="172" priority="45" operator="equal">
      <formula>2</formula>
    </cfRule>
    <cfRule type="cellIs" dxfId="171" priority="46" operator="equal">
      <formula>1</formula>
    </cfRule>
  </conditionalFormatting>
  <conditionalFormatting sqref="H7:H33">
    <cfRule type="cellIs" dxfId="170" priority="39" operator="equal">
      <formula>4</formula>
    </cfRule>
    <cfRule type="cellIs" dxfId="169" priority="40" operator="equal">
      <formula>3</formula>
    </cfRule>
    <cfRule type="cellIs" dxfId="168" priority="41" operator="equal">
      <formula>2</formula>
    </cfRule>
    <cfRule type="cellIs" dxfId="167" priority="42" operator="equal">
      <formula>1</formula>
    </cfRule>
  </conditionalFormatting>
  <conditionalFormatting sqref="J7:J33">
    <cfRule type="cellIs" dxfId="166" priority="35" operator="equal">
      <formula>4</formula>
    </cfRule>
    <cfRule type="cellIs" dxfId="165" priority="36" operator="equal">
      <formula>3</formula>
    </cfRule>
    <cfRule type="cellIs" dxfId="164" priority="37" operator="equal">
      <formula>2</formula>
    </cfRule>
    <cfRule type="cellIs" dxfId="163" priority="38" operator="equal">
      <formula>1</formula>
    </cfRule>
  </conditionalFormatting>
  <conditionalFormatting sqref="L7:L33">
    <cfRule type="cellIs" dxfId="162" priority="26" operator="equal">
      <formula>"B+"</formula>
    </cfRule>
    <cfRule type="cellIs" dxfId="161" priority="27" operator="equal">
      <formula>"B1"</formula>
    </cfRule>
    <cfRule type="cellIs" dxfId="160" priority="28" operator="equal">
      <formula>"A2"</formula>
    </cfRule>
    <cfRule type="cellIs" dxfId="159" priority="29" operator="equal">
      <formula>"A1"</formula>
    </cfRule>
    <cfRule type="cellIs" dxfId="158" priority="30" operator="equal">
      <formula>"A-"</formula>
    </cfRule>
    <cfRule type="cellIs" dxfId="157" priority="31" operator="equal">
      <formula>4</formula>
    </cfRule>
    <cfRule type="cellIs" dxfId="156" priority="32" operator="equal">
      <formula>3</formula>
    </cfRule>
    <cfRule type="cellIs" dxfId="155" priority="33" operator="equal">
      <formula>2</formula>
    </cfRule>
    <cfRule type="cellIs" dxfId="154" priority="34" operator="equal">
      <formula>1</formula>
    </cfRule>
  </conditionalFormatting>
  <conditionalFormatting sqref="S7">
    <cfRule type="cellIs" dxfId="153" priority="22" operator="equal">
      <formula>4</formula>
    </cfRule>
    <cfRule type="cellIs" dxfId="152" priority="23" operator="equal">
      <formula>3</formula>
    </cfRule>
    <cfRule type="cellIs" dxfId="151" priority="24" operator="equal">
      <formula>2</formula>
    </cfRule>
    <cfRule type="cellIs" dxfId="150" priority="25" operator="equal">
      <formula>1</formula>
    </cfRule>
  </conditionalFormatting>
  <conditionalFormatting sqref="S9">
    <cfRule type="cellIs" dxfId="149" priority="18" operator="equal">
      <formula>4</formula>
    </cfRule>
    <cfRule type="cellIs" dxfId="148" priority="19" operator="equal">
      <formula>3</formula>
    </cfRule>
    <cfRule type="cellIs" dxfId="147" priority="20" operator="equal">
      <formula>2</formula>
    </cfRule>
    <cfRule type="cellIs" dxfId="146" priority="21" operator="equal">
      <formula>1</formula>
    </cfRule>
  </conditionalFormatting>
  <conditionalFormatting sqref="S11">
    <cfRule type="cellIs" dxfId="145" priority="14" operator="equal">
      <formula>4</formula>
    </cfRule>
    <cfRule type="cellIs" dxfId="144" priority="15" operator="equal">
      <formula>3</formula>
    </cfRule>
    <cfRule type="cellIs" dxfId="143" priority="16" operator="equal">
      <formula>2</formula>
    </cfRule>
    <cfRule type="cellIs" dxfId="142" priority="17" operator="equal">
      <formula>1</formula>
    </cfRule>
  </conditionalFormatting>
  <conditionalFormatting sqref="S13">
    <cfRule type="cellIs" dxfId="141" priority="10" operator="equal">
      <formula>4</formula>
    </cfRule>
    <cfRule type="cellIs" dxfId="140" priority="11" operator="equal">
      <formula>3</formula>
    </cfRule>
    <cfRule type="cellIs" dxfId="139" priority="12" operator="equal">
      <formula>2</formula>
    </cfRule>
    <cfRule type="cellIs" dxfId="138" priority="13" operator="equal">
      <formula>1</formula>
    </cfRule>
  </conditionalFormatting>
  <conditionalFormatting sqref="S15">
    <cfRule type="cellIs" dxfId="137" priority="1" operator="equal">
      <formula>"B+"</formula>
    </cfRule>
    <cfRule type="cellIs" dxfId="136" priority="2" operator="equal">
      <formula>"B1"</formula>
    </cfRule>
    <cfRule type="cellIs" dxfId="135" priority="3" operator="equal">
      <formula>"A2"</formula>
    </cfRule>
    <cfRule type="cellIs" dxfId="134" priority="4" operator="equal">
      <formula>"A1"</formula>
    </cfRule>
    <cfRule type="cellIs" dxfId="133" priority="5" operator="equal">
      <formula>"A-"</formula>
    </cfRule>
    <cfRule type="cellIs" dxfId="132" priority="6" operator="equal">
      <formula>4</formula>
    </cfRule>
    <cfRule type="cellIs" dxfId="131" priority="7" operator="equal">
      <formula>3</formula>
    </cfRule>
    <cfRule type="cellIs" dxfId="130" priority="8" operator="equal">
      <formula>2</formula>
    </cfRule>
    <cfRule type="cellIs" dxfId="129" priority="9" operator="equal">
      <formula>1</formula>
    </cfRule>
  </conditionalFormatting>
  <pageMargins left="0.7" right="0.7" top="0.75" bottom="0.75" header="0.3" footer="0.3"/>
  <ignoredErrors>
    <ignoredError sqref="J33 H33:I33 F33 D3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0A12C-1412-4ED6-8492-F04A6B0318D7}">
  <dimension ref="B1:S29"/>
  <sheetViews>
    <sheetView showGridLines="0" zoomScaleNormal="100" workbookViewId="0">
      <selection activeCell="S11" sqref="S11:S12"/>
    </sheetView>
  </sheetViews>
  <sheetFormatPr baseColWidth="10" defaultRowHeight="15" x14ac:dyDescent="0.25"/>
  <cols>
    <col min="1" max="1" width="11.42578125" style="1"/>
    <col min="2" max="2" width="30" style="1" bestFit="1" customWidth="1" outlineLevel="3"/>
    <col min="3" max="3" width="7.85546875" style="1" bestFit="1" customWidth="1"/>
    <col min="4" max="4" width="5.7109375" style="1" bestFit="1" customWidth="1"/>
    <col min="5" max="5" width="7.85546875" style="1" bestFit="1" customWidth="1"/>
    <col min="6" max="6" width="5.7109375" style="1" bestFit="1" customWidth="1"/>
    <col min="7" max="7" width="7.85546875" style="1" bestFit="1" customWidth="1"/>
    <col min="8" max="8" width="5.7109375" style="1" bestFit="1" customWidth="1"/>
    <col min="9" max="9" width="7.85546875" style="1" bestFit="1" customWidth="1"/>
    <col min="10" max="10" width="5.7109375" style="1" bestFit="1" customWidth="1"/>
    <col min="11" max="11" width="7.85546875" style="1" bestFit="1" customWidth="1"/>
    <col min="12" max="12" width="7.140625" style="1" bestFit="1" customWidth="1"/>
    <col min="13" max="13" width="7.7109375" style="1" customWidth="1"/>
    <col min="14" max="14" width="10.42578125" style="1" customWidth="1"/>
    <col min="15" max="15" width="11.42578125" style="1"/>
    <col min="16" max="16" width="12" style="1" customWidth="1"/>
    <col min="17" max="17" width="0" style="1" hidden="1" customWidth="1"/>
    <col min="18" max="18" width="13" style="1" customWidth="1"/>
    <col min="19" max="19" width="7.7109375" style="1" bestFit="1" customWidth="1"/>
    <col min="20" max="16384" width="11.42578125" style="1"/>
  </cols>
  <sheetData>
    <row r="1" spans="2:19" ht="15.75" thickBot="1" x14ac:dyDescent="0.3"/>
    <row r="2" spans="2:19" ht="15.75" thickBot="1" x14ac:dyDescent="0.3">
      <c r="B2" s="81" t="s">
        <v>151</v>
      </c>
      <c r="C2" s="82"/>
      <c r="D2" s="82"/>
      <c r="E2" s="82"/>
      <c r="F2" s="82"/>
      <c r="G2" s="82"/>
      <c r="H2" s="82"/>
      <c r="I2" s="82"/>
      <c r="J2" s="82"/>
      <c r="K2" s="82"/>
      <c r="L2" s="83"/>
      <c r="M2" s="83"/>
      <c r="N2" s="84"/>
    </row>
    <row r="3" spans="2:19" ht="15.75" thickBot="1" x14ac:dyDescent="0.3">
      <c r="B3" s="85" t="s">
        <v>67</v>
      </c>
      <c r="C3" s="86"/>
      <c r="D3" s="86"/>
      <c r="E3" s="86"/>
      <c r="F3" s="86"/>
      <c r="G3" s="86"/>
      <c r="H3" s="86"/>
      <c r="I3" s="86"/>
      <c r="J3" s="86"/>
      <c r="K3" s="87"/>
      <c r="L3" s="111" t="s">
        <v>61</v>
      </c>
      <c r="M3" s="112">
        <v>254206001196</v>
      </c>
      <c r="N3" s="113"/>
    </row>
    <row r="4" spans="2:19" ht="21" customHeight="1" x14ac:dyDescent="0.25">
      <c r="B4" s="32" t="s">
        <v>19</v>
      </c>
      <c r="C4" s="75" t="s">
        <v>1</v>
      </c>
      <c r="D4" s="76"/>
      <c r="E4" s="75" t="s">
        <v>55</v>
      </c>
      <c r="F4" s="76"/>
      <c r="G4" s="75" t="s">
        <v>54</v>
      </c>
      <c r="H4" s="76"/>
      <c r="I4" s="77" t="s">
        <v>53</v>
      </c>
      <c r="J4" s="78"/>
      <c r="K4" s="75" t="s">
        <v>2</v>
      </c>
      <c r="L4" s="76"/>
      <c r="M4" s="32" t="s">
        <v>58</v>
      </c>
      <c r="N4" s="32" t="s">
        <v>3</v>
      </c>
      <c r="P4" s="17" t="s">
        <v>152</v>
      </c>
      <c r="Q4" s="118"/>
      <c r="R4" s="118"/>
      <c r="S4" s="18"/>
    </row>
    <row r="5" spans="2:19" ht="21" customHeight="1" thickBot="1" x14ac:dyDescent="0.3">
      <c r="B5" s="33"/>
      <c r="C5" s="20"/>
      <c r="D5" s="21"/>
      <c r="E5" s="20"/>
      <c r="F5" s="21"/>
      <c r="G5" s="20"/>
      <c r="H5" s="21"/>
      <c r="I5" s="22"/>
      <c r="J5" s="23"/>
      <c r="K5" s="20"/>
      <c r="L5" s="21"/>
      <c r="M5" s="33"/>
      <c r="N5" s="33"/>
      <c r="P5" s="119"/>
      <c r="Q5" s="120"/>
      <c r="R5" s="120"/>
      <c r="S5" s="121"/>
    </row>
    <row r="6" spans="2:19" ht="43.5" thickBot="1" x14ac:dyDescent="0.3">
      <c r="B6" s="33"/>
      <c r="C6" s="88" t="s">
        <v>17</v>
      </c>
      <c r="D6" s="89" t="s">
        <v>16</v>
      </c>
      <c r="E6" s="90" t="s">
        <v>18</v>
      </c>
      <c r="F6" s="89" t="s">
        <v>16</v>
      </c>
      <c r="G6" s="90" t="s">
        <v>18</v>
      </c>
      <c r="H6" s="89" t="s">
        <v>16</v>
      </c>
      <c r="I6" s="90" t="s">
        <v>18</v>
      </c>
      <c r="J6" s="89" t="s">
        <v>16</v>
      </c>
      <c r="K6" s="90" t="s">
        <v>18</v>
      </c>
      <c r="L6" s="89" t="s">
        <v>16</v>
      </c>
      <c r="M6" s="33"/>
      <c r="N6" s="33"/>
      <c r="P6" s="122" t="s">
        <v>25</v>
      </c>
      <c r="Q6" s="123">
        <v>2</v>
      </c>
      <c r="R6" s="124" t="s">
        <v>26</v>
      </c>
      <c r="S6" s="125" t="s">
        <v>116</v>
      </c>
    </row>
    <row r="7" spans="2:19" x14ac:dyDescent="0.25">
      <c r="B7" s="224" t="s">
        <v>150</v>
      </c>
      <c r="C7" s="91">
        <v>61</v>
      </c>
      <c r="D7" s="92">
        <f>IF(C7&lt;=35,1,IF(C7&lt;=50,2,IF(C7&lt;=65,3,4)))</f>
        <v>3</v>
      </c>
      <c r="E7" s="95">
        <v>56</v>
      </c>
      <c r="F7" s="92">
        <f>IF(E7&lt;=35,1,IF(E7&lt;=50,2,IF(E7&lt;=70,3,4)))</f>
        <v>3</v>
      </c>
      <c r="G7" s="95">
        <v>65</v>
      </c>
      <c r="H7" s="92">
        <f>IF(G7&lt;=40,1,IF(G7&lt;=55,2,IF(G7&lt;=70,3,4)))</f>
        <v>3</v>
      </c>
      <c r="I7" s="95">
        <v>55</v>
      </c>
      <c r="J7" s="92">
        <f>IF(I7&lt;=40,1,IF(I7&lt;=55,2,IF(I7&lt;=70,3,4)))</f>
        <v>2</v>
      </c>
      <c r="K7" s="95">
        <v>60</v>
      </c>
      <c r="L7" s="92" t="str">
        <f>IF(K7&lt;=47,"A-",IF(K7&lt;=57,"A1",IF(K7&lt;=67,"A2",IF(K7&lt;=78,"B1","B+"))))</f>
        <v>A2</v>
      </c>
      <c r="M7" s="97">
        <v>1</v>
      </c>
      <c r="N7" s="222">
        <v>297</v>
      </c>
      <c r="P7" s="126" t="s">
        <v>27</v>
      </c>
      <c r="Q7" s="127"/>
      <c r="R7" s="128">
        <f>C29</f>
        <v>42.454545454545453</v>
      </c>
      <c r="S7" s="117">
        <f>IF(R7&lt;=35,1,IF(R7&lt;=50,2,IF(R7&lt;=65,3,4)))</f>
        <v>2</v>
      </c>
    </row>
    <row r="8" spans="2:19" x14ac:dyDescent="0.25">
      <c r="B8" s="225" t="s">
        <v>149</v>
      </c>
      <c r="C8" s="93">
        <v>55</v>
      </c>
      <c r="D8" s="94">
        <f>IF(C8&lt;=35,1,IF(C8&lt;=50,2,IF(C8&lt;=65,3,4)))</f>
        <v>3</v>
      </c>
      <c r="E8" s="96">
        <v>44</v>
      </c>
      <c r="F8" s="94">
        <f>IF(E8&lt;=35,1,IF(E8&lt;=50,2,IF(E8&lt;=70,3,4)))</f>
        <v>2</v>
      </c>
      <c r="G8" s="96">
        <v>45</v>
      </c>
      <c r="H8" s="94">
        <f>IF(G8&lt;=40,1,IF(G8&lt;=55,2,IF(G8&lt;=70,3,4)))</f>
        <v>2</v>
      </c>
      <c r="I8" s="96">
        <v>48</v>
      </c>
      <c r="J8" s="94">
        <f>IF(I8&lt;=40,1,IF(I8&lt;=55,2,IF(I8&lt;=70,3,4)))</f>
        <v>2</v>
      </c>
      <c r="K8" s="96">
        <v>54</v>
      </c>
      <c r="L8" s="94" t="str">
        <f>IF(K8&lt;=47,"A-",IF(K8&lt;=57,"A1",IF(K8&lt;=67,"A2",IF(K8&lt;=78,"B1","B+"))))</f>
        <v>A1</v>
      </c>
      <c r="M8" s="98">
        <v>2</v>
      </c>
      <c r="N8" s="223">
        <v>242</v>
      </c>
      <c r="P8" s="129"/>
      <c r="Q8" s="5"/>
      <c r="R8" s="130"/>
      <c r="S8" s="114"/>
    </row>
    <row r="9" spans="2:19" x14ac:dyDescent="0.25">
      <c r="B9" s="225" t="s">
        <v>148</v>
      </c>
      <c r="C9" s="93">
        <v>46</v>
      </c>
      <c r="D9" s="94">
        <f>IF(C9&lt;=35,1,IF(C9&lt;=50,2,IF(C9&lt;=65,3,4)))</f>
        <v>2</v>
      </c>
      <c r="E9" s="96">
        <v>57</v>
      </c>
      <c r="F9" s="94">
        <f>IF(E9&lt;=35,1,IF(E9&lt;=50,2,IF(E9&lt;=70,3,4)))</f>
        <v>3</v>
      </c>
      <c r="G9" s="96">
        <v>48</v>
      </c>
      <c r="H9" s="94">
        <f>IF(G9&lt;=40,1,IF(G9&lt;=55,2,IF(G9&lt;=70,3,4)))</f>
        <v>2</v>
      </c>
      <c r="I9" s="96">
        <v>48</v>
      </c>
      <c r="J9" s="94">
        <f>IF(I9&lt;=40,1,IF(I9&lt;=55,2,IF(I9&lt;=70,3,4)))</f>
        <v>2</v>
      </c>
      <c r="K9" s="96">
        <v>30</v>
      </c>
      <c r="L9" s="94" t="str">
        <f>IF(K9&lt;=47,"A-",IF(K9&lt;=57,"A1",IF(K9&lt;=67,"A2",IF(K9&lt;=78,"B1","B+"))))</f>
        <v>A-</v>
      </c>
      <c r="M9" s="98">
        <v>3</v>
      </c>
      <c r="N9" s="223">
        <v>241</v>
      </c>
      <c r="P9" s="129" t="s">
        <v>28</v>
      </c>
      <c r="Q9" s="5"/>
      <c r="R9" s="130">
        <f>E29</f>
        <v>42.863636363636367</v>
      </c>
      <c r="S9" s="115">
        <f>IF(R9&lt;=35,1,IF(R9&lt;=50,2,IF(R9&lt;=70,3,4)))</f>
        <v>2</v>
      </c>
    </row>
    <row r="10" spans="2:19" x14ac:dyDescent="0.25">
      <c r="B10" s="225" t="s">
        <v>147</v>
      </c>
      <c r="C10" s="93">
        <v>44</v>
      </c>
      <c r="D10" s="94">
        <f>IF(C10&lt;=35,1,IF(C10&lt;=50,2,IF(C10&lt;=65,3,4)))</f>
        <v>2</v>
      </c>
      <c r="E10" s="96">
        <v>51</v>
      </c>
      <c r="F10" s="94">
        <f>IF(E10&lt;=35,1,IF(E10&lt;=50,2,IF(E10&lt;=70,3,4)))</f>
        <v>3</v>
      </c>
      <c r="G10" s="96">
        <v>43</v>
      </c>
      <c r="H10" s="94">
        <f>IF(G10&lt;=40,1,IF(G10&lt;=55,2,IF(G10&lt;=70,3,4)))</f>
        <v>2</v>
      </c>
      <c r="I10" s="96">
        <v>47</v>
      </c>
      <c r="J10" s="94">
        <f>IF(I10&lt;=40,1,IF(I10&lt;=55,2,IF(I10&lt;=70,3,4)))</f>
        <v>2</v>
      </c>
      <c r="K10" s="96">
        <v>47</v>
      </c>
      <c r="L10" s="94" t="str">
        <f>IF(K10&lt;=47,"A-",IF(K10&lt;=57,"A1",IF(K10&lt;=67,"A2",IF(K10&lt;=78,"B1","B+"))))</f>
        <v>A-</v>
      </c>
      <c r="M10" s="98">
        <v>4</v>
      </c>
      <c r="N10" s="223">
        <v>232</v>
      </c>
      <c r="P10" s="129"/>
      <c r="Q10" s="5"/>
      <c r="R10" s="130"/>
      <c r="S10" s="115"/>
    </row>
    <row r="11" spans="2:19" x14ac:dyDescent="0.25">
      <c r="B11" s="225" t="s">
        <v>146</v>
      </c>
      <c r="C11" s="93">
        <v>42</v>
      </c>
      <c r="D11" s="94">
        <f>IF(C11&lt;=35,1,IF(C11&lt;=50,2,IF(C11&lt;=65,3,4)))</f>
        <v>2</v>
      </c>
      <c r="E11" s="96">
        <v>42</v>
      </c>
      <c r="F11" s="94">
        <f>IF(E11&lt;=35,1,IF(E11&lt;=50,2,IF(E11&lt;=70,3,4)))</f>
        <v>2</v>
      </c>
      <c r="G11" s="96">
        <v>50</v>
      </c>
      <c r="H11" s="94">
        <f>IF(G11&lt;=40,1,IF(G11&lt;=55,2,IF(G11&lt;=70,3,4)))</f>
        <v>2</v>
      </c>
      <c r="I11" s="96">
        <v>49</v>
      </c>
      <c r="J11" s="94">
        <f>IF(I11&lt;=40,1,IF(I11&lt;=55,2,IF(I11&lt;=70,3,4)))</f>
        <v>2</v>
      </c>
      <c r="K11" s="96">
        <v>48</v>
      </c>
      <c r="L11" s="94" t="str">
        <f>IF(K11&lt;=47,"A-",IF(K11&lt;=57,"A1",IF(K11&lt;=67,"A2",IF(K11&lt;=78,"B1","B+"))))</f>
        <v>A1</v>
      </c>
      <c r="M11" s="98">
        <v>5</v>
      </c>
      <c r="N11" s="223">
        <v>230</v>
      </c>
      <c r="P11" s="129" t="s">
        <v>29</v>
      </c>
      <c r="Q11" s="5"/>
      <c r="R11" s="130">
        <f>G29</f>
        <v>39.545454545454547</v>
      </c>
      <c r="S11" s="115">
        <f>IF(R11&lt;=40,1,IF(R11&lt;=55,2,IF(R11&lt;=70,3,4)))</f>
        <v>1</v>
      </c>
    </row>
    <row r="12" spans="2:19" x14ac:dyDescent="0.25">
      <c r="B12" s="225" t="s">
        <v>144</v>
      </c>
      <c r="C12" s="93">
        <v>52</v>
      </c>
      <c r="D12" s="94">
        <f>IF(C12&lt;=35,1,IF(C12&lt;=50,2,IF(C12&lt;=65,3,4)))</f>
        <v>3</v>
      </c>
      <c r="E12" s="96">
        <v>50</v>
      </c>
      <c r="F12" s="94">
        <f>IF(E12&lt;=35,1,IF(E12&lt;=50,2,IF(E12&lt;=70,3,4)))</f>
        <v>2</v>
      </c>
      <c r="G12" s="96">
        <v>40</v>
      </c>
      <c r="H12" s="94">
        <f>IF(G12&lt;=40,1,IF(G12&lt;=55,2,IF(G12&lt;=70,3,4)))</f>
        <v>1</v>
      </c>
      <c r="I12" s="96">
        <v>37</v>
      </c>
      <c r="J12" s="94">
        <f>IF(I12&lt;=40,1,IF(I12&lt;=55,2,IF(I12&lt;=70,3,4)))</f>
        <v>1</v>
      </c>
      <c r="K12" s="96">
        <v>45</v>
      </c>
      <c r="L12" s="94" t="str">
        <f>IF(K12&lt;=47,"A-",IF(K12&lt;=57,"A1",IF(K12&lt;=67,"A2",IF(K12&lt;=78,"B1","B+"))))</f>
        <v>A-</v>
      </c>
      <c r="M12" s="98">
        <v>6</v>
      </c>
      <c r="N12" s="223">
        <v>224</v>
      </c>
      <c r="P12" s="129"/>
      <c r="Q12" s="5"/>
      <c r="R12" s="130"/>
      <c r="S12" s="115"/>
    </row>
    <row r="13" spans="2:19" x14ac:dyDescent="0.25">
      <c r="B13" s="225" t="s">
        <v>145</v>
      </c>
      <c r="C13" s="93">
        <v>46</v>
      </c>
      <c r="D13" s="94">
        <f>IF(C13&lt;=35,1,IF(C13&lt;=50,2,IF(C13&lt;=65,3,4)))</f>
        <v>2</v>
      </c>
      <c r="E13" s="96">
        <v>39</v>
      </c>
      <c r="F13" s="94">
        <f>IF(E13&lt;=35,1,IF(E13&lt;=50,2,IF(E13&lt;=70,3,4)))</f>
        <v>2</v>
      </c>
      <c r="G13" s="96">
        <v>44</v>
      </c>
      <c r="H13" s="94">
        <f>IF(G13&lt;=40,1,IF(G13&lt;=55,2,IF(G13&lt;=70,3,4)))</f>
        <v>2</v>
      </c>
      <c r="I13" s="96">
        <v>52</v>
      </c>
      <c r="J13" s="94">
        <f>IF(I13&lt;=40,1,IF(I13&lt;=55,2,IF(I13&lt;=70,3,4)))</f>
        <v>2</v>
      </c>
      <c r="K13" s="96">
        <v>39</v>
      </c>
      <c r="L13" s="94" t="str">
        <f>IF(K13&lt;=47,"A-",IF(K13&lt;=57,"A1",IF(K13&lt;=67,"A2",IF(K13&lt;=78,"B1","B+"))))</f>
        <v>A-</v>
      </c>
      <c r="M13" s="98">
        <v>7</v>
      </c>
      <c r="N13" s="223">
        <v>224</v>
      </c>
      <c r="P13" s="131" t="s">
        <v>30</v>
      </c>
      <c r="Q13" s="5"/>
      <c r="R13" s="130">
        <f>I29</f>
        <v>43.772727272727273</v>
      </c>
      <c r="S13" s="115">
        <f>IF(R13&lt;=40,1,IF(R13&lt;=55,2,IF(R13&lt;=70,3,4)))</f>
        <v>2</v>
      </c>
    </row>
    <row r="14" spans="2:19" x14ac:dyDescent="0.25">
      <c r="B14" s="225" t="s">
        <v>142</v>
      </c>
      <c r="C14" s="93">
        <v>43</v>
      </c>
      <c r="D14" s="94">
        <f>IF(C14&lt;=35,1,IF(C14&lt;=50,2,IF(C14&lt;=65,3,4)))</f>
        <v>2</v>
      </c>
      <c r="E14" s="96">
        <v>45</v>
      </c>
      <c r="F14" s="94">
        <f>IF(E14&lt;=35,1,IF(E14&lt;=50,2,IF(E14&lt;=70,3,4)))</f>
        <v>2</v>
      </c>
      <c r="G14" s="96">
        <v>46</v>
      </c>
      <c r="H14" s="94">
        <f>IF(G14&lt;=40,1,IF(G14&lt;=55,2,IF(G14&lt;=70,3,4)))</f>
        <v>2</v>
      </c>
      <c r="I14" s="96">
        <v>43</v>
      </c>
      <c r="J14" s="94">
        <f>IF(I14&lt;=40,1,IF(I14&lt;=55,2,IF(I14&lt;=70,3,4)))</f>
        <v>2</v>
      </c>
      <c r="K14" s="96">
        <v>41</v>
      </c>
      <c r="L14" s="94" t="str">
        <f>IF(K14&lt;=47,"A-",IF(K14&lt;=57,"A1",IF(K14&lt;=67,"A2",IF(K14&lt;=78,"B1","B+"))))</f>
        <v>A-</v>
      </c>
      <c r="M14" s="98">
        <v>8</v>
      </c>
      <c r="N14" s="223">
        <v>220</v>
      </c>
      <c r="P14" s="131"/>
      <c r="Q14" s="5"/>
      <c r="R14" s="130"/>
      <c r="S14" s="115"/>
    </row>
    <row r="15" spans="2:19" x14ac:dyDescent="0.25">
      <c r="B15" s="225" t="s">
        <v>143</v>
      </c>
      <c r="C15" s="93">
        <v>44</v>
      </c>
      <c r="D15" s="94">
        <f>IF(C15&lt;=35,1,IF(C15&lt;=50,2,IF(C15&lt;=65,3,4)))</f>
        <v>2</v>
      </c>
      <c r="E15" s="96">
        <v>44</v>
      </c>
      <c r="F15" s="94">
        <f>IF(E15&lt;=35,1,IF(E15&lt;=50,2,IF(E15&lt;=70,3,4)))</f>
        <v>2</v>
      </c>
      <c r="G15" s="96">
        <v>26</v>
      </c>
      <c r="H15" s="94">
        <f>IF(G15&lt;=40,1,IF(G15&lt;=55,2,IF(G15&lt;=70,3,4)))</f>
        <v>1</v>
      </c>
      <c r="I15" s="96">
        <v>46</v>
      </c>
      <c r="J15" s="94">
        <f>IF(I15&lt;=40,1,IF(I15&lt;=55,2,IF(I15&lt;=70,3,4)))</f>
        <v>2</v>
      </c>
      <c r="K15" s="96">
        <v>41</v>
      </c>
      <c r="L15" s="94" t="str">
        <f>IF(K15&lt;=47,"A-",IF(K15&lt;=57,"A1",IF(K15&lt;=67,"A2",IF(K15&lt;=78,"B1","B+"))))</f>
        <v>A-</v>
      </c>
      <c r="M15" s="98">
        <v>9</v>
      </c>
      <c r="N15" s="223">
        <v>220</v>
      </c>
      <c r="P15" s="129" t="s">
        <v>31</v>
      </c>
      <c r="Q15" s="5"/>
      <c r="R15" s="130">
        <f>K29</f>
        <v>43.5</v>
      </c>
      <c r="S15" s="115" t="str">
        <f>IF(R15&lt;=47,"A-",IF(R15&lt;=57,"A1",IF(R15&lt;=67,"A2",IF(R15&lt;=78,"B1","B+"))))</f>
        <v>A-</v>
      </c>
    </row>
    <row r="16" spans="2:19" ht="15.75" thickBot="1" x14ac:dyDescent="0.3">
      <c r="B16" s="225" t="s">
        <v>141</v>
      </c>
      <c r="C16" s="93">
        <v>40</v>
      </c>
      <c r="D16" s="94">
        <f>IF(C16&lt;=35,1,IF(C16&lt;=50,2,IF(C16&lt;=65,3,4)))</f>
        <v>2</v>
      </c>
      <c r="E16" s="96">
        <v>54</v>
      </c>
      <c r="F16" s="94">
        <f>IF(E16&lt;=35,1,IF(E16&lt;=50,2,IF(E16&lt;=70,3,4)))</f>
        <v>3</v>
      </c>
      <c r="G16" s="96">
        <v>33</v>
      </c>
      <c r="H16" s="94">
        <f>IF(G16&lt;=40,1,IF(G16&lt;=55,2,IF(G16&lt;=70,3,4)))</f>
        <v>1</v>
      </c>
      <c r="I16" s="96">
        <v>49</v>
      </c>
      <c r="J16" s="94">
        <f>IF(I16&lt;=40,1,IF(I16&lt;=55,2,IF(I16&lt;=70,3,4)))</f>
        <v>2</v>
      </c>
      <c r="K16" s="96">
        <v>35</v>
      </c>
      <c r="L16" s="94" t="str">
        <f>IF(K16&lt;=47,"A-",IF(K16&lt;=57,"A1",IF(K16&lt;=67,"A2",IF(K16&lt;=78,"B1","B+"))))</f>
        <v>A-</v>
      </c>
      <c r="M16" s="98">
        <v>10</v>
      </c>
      <c r="N16" s="223">
        <v>217</v>
      </c>
      <c r="P16" s="132"/>
      <c r="Q16" s="133"/>
      <c r="R16" s="134"/>
      <c r="S16" s="116"/>
    </row>
    <row r="17" spans="2:14" x14ac:dyDescent="0.25">
      <c r="B17" s="225" t="s">
        <v>140</v>
      </c>
      <c r="C17" s="93">
        <v>48</v>
      </c>
      <c r="D17" s="94">
        <f>IF(C17&lt;=35,1,IF(C17&lt;=50,2,IF(C17&lt;=65,3,4)))</f>
        <v>2</v>
      </c>
      <c r="E17" s="96">
        <v>44</v>
      </c>
      <c r="F17" s="94">
        <f>IF(E17&lt;=35,1,IF(E17&lt;=50,2,IF(E17&lt;=70,3,4)))</f>
        <v>2</v>
      </c>
      <c r="G17" s="96">
        <v>39</v>
      </c>
      <c r="H17" s="94">
        <f>IF(G17&lt;=40,1,IF(G17&lt;=55,2,IF(G17&lt;=70,3,4)))</f>
        <v>1</v>
      </c>
      <c r="I17" s="96">
        <v>39</v>
      </c>
      <c r="J17" s="94">
        <f>IF(I17&lt;=40,1,IF(I17&lt;=55,2,IF(I17&lt;=70,3,4)))</f>
        <v>1</v>
      </c>
      <c r="K17" s="96">
        <v>48</v>
      </c>
      <c r="L17" s="94" t="str">
        <f>IF(K17&lt;=47,"A-",IF(K17&lt;=57,"A1",IF(K17&lt;=67,"A2",IF(K17&lt;=78,"B1","B+"))))</f>
        <v>A1</v>
      </c>
      <c r="M17" s="98">
        <v>11</v>
      </c>
      <c r="N17" s="223">
        <v>215</v>
      </c>
    </row>
    <row r="18" spans="2:14" x14ac:dyDescent="0.25">
      <c r="B18" s="225" t="s">
        <v>139</v>
      </c>
      <c r="C18" s="93">
        <v>38</v>
      </c>
      <c r="D18" s="94">
        <f>IF(C18&lt;=35,1,IF(C18&lt;=50,2,IF(C18&lt;=65,3,4)))</f>
        <v>2</v>
      </c>
      <c r="E18" s="96">
        <v>43</v>
      </c>
      <c r="F18" s="94">
        <f>IF(E18&lt;=35,1,IF(E18&lt;=50,2,IF(E18&lt;=70,3,4)))</f>
        <v>2</v>
      </c>
      <c r="G18" s="96">
        <v>44</v>
      </c>
      <c r="H18" s="94">
        <f>IF(G18&lt;=40,1,IF(G18&lt;=55,2,IF(G18&lt;=70,3,4)))</f>
        <v>2</v>
      </c>
      <c r="I18" s="96">
        <v>43</v>
      </c>
      <c r="J18" s="94">
        <f>IF(I18&lt;=40,1,IF(I18&lt;=55,2,IF(I18&lt;=70,3,4)))</f>
        <v>2</v>
      </c>
      <c r="K18" s="96">
        <v>39</v>
      </c>
      <c r="L18" s="94" t="str">
        <f>IF(K18&lt;=47,"A-",IF(K18&lt;=57,"A1",IF(K18&lt;=67,"A2",IF(K18&lt;=78,"B1","B+"))))</f>
        <v>A-</v>
      </c>
      <c r="M18" s="98">
        <v>12</v>
      </c>
      <c r="N18" s="223">
        <v>209</v>
      </c>
    </row>
    <row r="19" spans="2:14" x14ac:dyDescent="0.25">
      <c r="B19" s="225" t="s">
        <v>138</v>
      </c>
      <c r="C19" s="93">
        <v>43</v>
      </c>
      <c r="D19" s="94">
        <f>IF(C19&lt;=35,1,IF(C19&lt;=50,2,IF(C19&lt;=65,3,4)))</f>
        <v>2</v>
      </c>
      <c r="E19" s="96">
        <v>43</v>
      </c>
      <c r="F19" s="94">
        <f>IF(E19&lt;=35,1,IF(E19&lt;=50,2,IF(E19&lt;=70,3,4)))</f>
        <v>2</v>
      </c>
      <c r="G19" s="96">
        <v>37</v>
      </c>
      <c r="H19" s="94">
        <f>IF(G19&lt;=40,1,IF(G19&lt;=55,2,IF(G19&lt;=70,3,4)))</f>
        <v>1</v>
      </c>
      <c r="I19" s="96">
        <v>41</v>
      </c>
      <c r="J19" s="94">
        <f>IF(I19&lt;=40,1,IF(I19&lt;=55,2,IF(I19&lt;=70,3,4)))</f>
        <v>2</v>
      </c>
      <c r="K19" s="96">
        <v>40</v>
      </c>
      <c r="L19" s="94" t="str">
        <f>IF(K19&lt;=47,"A-",IF(K19&lt;=57,"A1",IF(K19&lt;=67,"A2",IF(K19&lt;=78,"B1","B+"))))</f>
        <v>A-</v>
      </c>
      <c r="M19" s="98">
        <v>13</v>
      </c>
      <c r="N19" s="223">
        <v>205</v>
      </c>
    </row>
    <row r="20" spans="2:14" x14ac:dyDescent="0.25">
      <c r="B20" s="225" t="s">
        <v>137</v>
      </c>
      <c r="C20" s="93">
        <v>39</v>
      </c>
      <c r="D20" s="94">
        <f>IF(C20&lt;=35,1,IF(C20&lt;=50,2,IF(C20&lt;=65,3,4)))</f>
        <v>2</v>
      </c>
      <c r="E20" s="96">
        <v>39</v>
      </c>
      <c r="F20" s="94">
        <f>IF(E20&lt;=35,1,IF(E20&lt;=50,2,IF(E20&lt;=70,3,4)))</f>
        <v>2</v>
      </c>
      <c r="G20" s="96">
        <v>36</v>
      </c>
      <c r="H20" s="94">
        <f>IF(G20&lt;=40,1,IF(G20&lt;=55,2,IF(G20&lt;=70,3,4)))</f>
        <v>1</v>
      </c>
      <c r="I20" s="96">
        <v>45</v>
      </c>
      <c r="J20" s="94">
        <f>IF(I20&lt;=40,1,IF(I20&lt;=55,2,IF(I20&lt;=70,3,4)))</f>
        <v>2</v>
      </c>
      <c r="K20" s="96">
        <v>49</v>
      </c>
      <c r="L20" s="94" t="str">
        <f>IF(K20&lt;=47,"A-",IF(K20&lt;=57,"A1",IF(K20&lt;=67,"A2",IF(K20&lt;=78,"B1","B+"))))</f>
        <v>A1</v>
      </c>
      <c r="M20" s="98">
        <v>14</v>
      </c>
      <c r="N20" s="223">
        <v>202</v>
      </c>
    </row>
    <row r="21" spans="2:14" x14ac:dyDescent="0.25">
      <c r="B21" s="225" t="s">
        <v>107</v>
      </c>
      <c r="C21" s="93">
        <v>37</v>
      </c>
      <c r="D21" s="94">
        <f>IF(C21&lt;=35,1,IF(C21&lt;=50,2,IF(C21&lt;=65,3,4)))</f>
        <v>2</v>
      </c>
      <c r="E21" s="96">
        <v>45</v>
      </c>
      <c r="F21" s="94">
        <f>IF(E21&lt;=35,1,IF(E21&lt;=50,2,IF(E21&lt;=70,3,4)))</f>
        <v>2</v>
      </c>
      <c r="G21" s="96">
        <v>36</v>
      </c>
      <c r="H21" s="94">
        <f>IF(G21&lt;=40,1,IF(G21&lt;=55,2,IF(G21&lt;=70,3,4)))</f>
        <v>1</v>
      </c>
      <c r="I21" s="96">
        <v>42</v>
      </c>
      <c r="J21" s="94">
        <f>IF(I21&lt;=40,1,IF(I21&lt;=55,2,IF(I21&lt;=70,3,4)))</f>
        <v>2</v>
      </c>
      <c r="K21" s="96">
        <v>39</v>
      </c>
      <c r="L21" s="94" t="str">
        <f>IF(K21&lt;=47,"A-",IF(K21&lt;=57,"A1",IF(K21&lt;=67,"A2",IF(K21&lt;=78,"B1","B+"))))</f>
        <v>A-</v>
      </c>
      <c r="M21" s="98">
        <v>15</v>
      </c>
      <c r="N21" s="223">
        <v>200</v>
      </c>
    </row>
    <row r="22" spans="2:14" x14ac:dyDescent="0.25">
      <c r="B22" s="225" t="s">
        <v>136</v>
      </c>
      <c r="C22" s="93">
        <v>40</v>
      </c>
      <c r="D22" s="94">
        <f>IF(C22&lt;=35,1,IF(C22&lt;=50,2,IF(C22&lt;=65,3,4)))</f>
        <v>2</v>
      </c>
      <c r="E22" s="96">
        <v>36</v>
      </c>
      <c r="F22" s="94">
        <f>IF(E22&lt;=35,1,IF(E22&lt;=50,2,IF(E22&lt;=70,3,4)))</f>
        <v>2</v>
      </c>
      <c r="G22" s="96">
        <v>36</v>
      </c>
      <c r="H22" s="94">
        <f>IF(G22&lt;=40,1,IF(G22&lt;=55,2,IF(G22&lt;=70,3,4)))</f>
        <v>1</v>
      </c>
      <c r="I22" s="96">
        <v>43</v>
      </c>
      <c r="J22" s="94">
        <f>IF(I22&lt;=40,1,IF(I22&lt;=55,2,IF(I22&lt;=70,3,4)))</f>
        <v>2</v>
      </c>
      <c r="K22" s="96">
        <v>52</v>
      </c>
      <c r="L22" s="94" t="str">
        <f>IF(K22&lt;=47,"A-",IF(K22&lt;=57,"A1",IF(K22&lt;=67,"A2",IF(K22&lt;=78,"B1","B+"))))</f>
        <v>A1</v>
      </c>
      <c r="M22" s="98">
        <v>16</v>
      </c>
      <c r="N22" s="223">
        <v>199</v>
      </c>
    </row>
    <row r="23" spans="2:14" x14ac:dyDescent="0.25">
      <c r="B23" s="225" t="s">
        <v>135</v>
      </c>
      <c r="C23" s="93">
        <v>36</v>
      </c>
      <c r="D23" s="94">
        <f>IF(C23&lt;=35,1,IF(C23&lt;=50,2,IF(C23&lt;=65,3,4)))</f>
        <v>2</v>
      </c>
      <c r="E23" s="96">
        <v>37</v>
      </c>
      <c r="F23" s="94">
        <f>IF(E23&lt;=35,1,IF(E23&lt;=50,2,IF(E23&lt;=70,3,4)))</f>
        <v>2</v>
      </c>
      <c r="G23" s="96">
        <v>40</v>
      </c>
      <c r="H23" s="94">
        <f>IF(G23&lt;=40,1,IF(G23&lt;=55,2,IF(G23&lt;=70,3,4)))</f>
        <v>1</v>
      </c>
      <c r="I23" s="96">
        <v>41</v>
      </c>
      <c r="J23" s="94">
        <f>IF(I23&lt;=40,1,IF(I23&lt;=55,2,IF(I23&lt;=70,3,4)))</f>
        <v>2</v>
      </c>
      <c r="K23" s="96">
        <v>37</v>
      </c>
      <c r="L23" s="94" t="str">
        <f>IF(K23&lt;=47,"A-",IF(K23&lt;=57,"A1",IF(K23&lt;=67,"A2",IF(K23&lt;=78,"B1","B+"))))</f>
        <v>A-</v>
      </c>
      <c r="M23" s="98">
        <v>17</v>
      </c>
      <c r="N23" s="223">
        <v>192</v>
      </c>
    </row>
    <row r="24" spans="2:14" x14ac:dyDescent="0.25">
      <c r="B24" s="225" t="s">
        <v>134</v>
      </c>
      <c r="C24" s="93">
        <v>32</v>
      </c>
      <c r="D24" s="94">
        <f>IF(C24&lt;=35,1,IF(C24&lt;=50,2,IF(C24&lt;=65,3,4)))</f>
        <v>1</v>
      </c>
      <c r="E24" s="96">
        <v>45</v>
      </c>
      <c r="F24" s="94">
        <f>IF(E24&lt;=35,1,IF(E24&lt;=50,2,IF(E24&lt;=70,3,4)))</f>
        <v>2</v>
      </c>
      <c r="G24" s="96">
        <v>32</v>
      </c>
      <c r="H24" s="94">
        <f>IF(G24&lt;=40,1,IF(G24&lt;=55,2,IF(G24&lt;=70,3,4)))</f>
        <v>1</v>
      </c>
      <c r="I24" s="96">
        <v>40</v>
      </c>
      <c r="J24" s="94">
        <f>IF(I24&lt;=40,1,IF(I24&lt;=55,2,IF(I24&lt;=70,3,4)))</f>
        <v>1</v>
      </c>
      <c r="K24" s="96">
        <v>50</v>
      </c>
      <c r="L24" s="94" t="str">
        <f>IF(K24&lt;=47,"A-",IF(K24&lt;=57,"A1",IF(K24&lt;=67,"A2",IF(K24&lt;=78,"B1","B+"))))</f>
        <v>A1</v>
      </c>
      <c r="M24" s="98">
        <v>18</v>
      </c>
      <c r="N24" s="223">
        <v>191</v>
      </c>
    </row>
    <row r="25" spans="2:14" x14ac:dyDescent="0.25">
      <c r="B25" s="225" t="s">
        <v>133</v>
      </c>
      <c r="C25" s="93">
        <v>40</v>
      </c>
      <c r="D25" s="94">
        <f>IF(C25&lt;=35,1,IF(C25&lt;=50,2,IF(C25&lt;=65,3,4)))</f>
        <v>2</v>
      </c>
      <c r="E25" s="96">
        <v>31</v>
      </c>
      <c r="F25" s="94">
        <f>IF(E25&lt;=35,1,IF(E25&lt;=50,2,IF(E25&lt;=70,3,4)))</f>
        <v>1</v>
      </c>
      <c r="G25" s="96">
        <v>35</v>
      </c>
      <c r="H25" s="94">
        <f>IF(G25&lt;=40,1,IF(G25&lt;=55,2,IF(G25&lt;=70,3,4)))</f>
        <v>1</v>
      </c>
      <c r="I25" s="96">
        <v>37</v>
      </c>
      <c r="J25" s="94">
        <f>IF(I25&lt;=40,1,IF(I25&lt;=55,2,IF(I25&lt;=70,3,4)))</f>
        <v>1</v>
      </c>
      <c r="K25" s="96">
        <v>55</v>
      </c>
      <c r="L25" s="94" t="str">
        <f>IF(K25&lt;=47,"A-",IF(K25&lt;=57,"A1",IF(K25&lt;=67,"A2",IF(K25&lt;=78,"B1","B+"))))</f>
        <v>A1</v>
      </c>
      <c r="M25" s="98">
        <v>19</v>
      </c>
      <c r="N25" s="223">
        <v>186</v>
      </c>
    </row>
    <row r="26" spans="2:14" x14ac:dyDescent="0.25">
      <c r="B26" s="225" t="s">
        <v>132</v>
      </c>
      <c r="C26" s="93">
        <v>32</v>
      </c>
      <c r="D26" s="94">
        <f>IF(C26&lt;=35,1,IF(C26&lt;=50,2,IF(C26&lt;=65,3,4)))</f>
        <v>1</v>
      </c>
      <c r="E26" s="96">
        <v>40</v>
      </c>
      <c r="F26" s="94">
        <f>IF(E26&lt;=35,1,IF(E26&lt;=50,2,IF(E26&lt;=70,3,4)))</f>
        <v>2</v>
      </c>
      <c r="G26" s="96">
        <v>37</v>
      </c>
      <c r="H26" s="94">
        <f>IF(G26&lt;=40,1,IF(G26&lt;=55,2,IF(G26&lt;=70,3,4)))</f>
        <v>1</v>
      </c>
      <c r="I26" s="96">
        <v>38</v>
      </c>
      <c r="J26" s="94">
        <f>IF(I26&lt;=40,1,IF(I26&lt;=55,2,IF(I26&lt;=70,3,4)))</f>
        <v>1</v>
      </c>
      <c r="K26" s="96">
        <v>38</v>
      </c>
      <c r="L26" s="94" t="str">
        <f>IF(K26&lt;=47,"A-",IF(K26&lt;=57,"A1",IF(K26&lt;=67,"A2",IF(K26&lt;=78,"B1","B+"))))</f>
        <v>A-</v>
      </c>
      <c r="M26" s="98">
        <v>20</v>
      </c>
      <c r="N26" s="223">
        <v>184</v>
      </c>
    </row>
    <row r="27" spans="2:14" x14ac:dyDescent="0.25">
      <c r="B27" s="225" t="s">
        <v>131</v>
      </c>
      <c r="C27" s="93">
        <v>36</v>
      </c>
      <c r="D27" s="94">
        <f>IF(C27&lt;=35,1,IF(C27&lt;=50,2,IF(C27&lt;=65,3,4)))</f>
        <v>2</v>
      </c>
      <c r="E27" s="96">
        <v>30</v>
      </c>
      <c r="F27" s="94">
        <f>IF(E27&lt;=35,1,IF(E27&lt;=50,2,IF(E27&lt;=70,3,4)))</f>
        <v>1</v>
      </c>
      <c r="G27" s="96">
        <v>33</v>
      </c>
      <c r="H27" s="94">
        <f>IF(G27&lt;=40,1,IF(G27&lt;=55,2,IF(G27&lt;=70,3,4)))</f>
        <v>1</v>
      </c>
      <c r="I27" s="96">
        <v>41</v>
      </c>
      <c r="J27" s="94">
        <f>IF(I27&lt;=40,1,IF(I27&lt;=55,2,IF(I27&lt;=70,3,4)))</f>
        <v>2</v>
      </c>
      <c r="K27" s="96">
        <v>34</v>
      </c>
      <c r="L27" s="94" t="str">
        <f>IF(K27&lt;=47,"A-",IF(K27&lt;=57,"A1",IF(K27&lt;=67,"A2",IF(K27&lt;=78,"B1","B+"))))</f>
        <v>A-</v>
      </c>
      <c r="M27" s="98">
        <v>21</v>
      </c>
      <c r="N27" s="223">
        <v>175</v>
      </c>
    </row>
    <row r="28" spans="2:14" ht="15.75" thickBot="1" x14ac:dyDescent="0.3">
      <c r="B28" s="226" t="s">
        <v>130</v>
      </c>
      <c r="C28" s="103">
        <v>40</v>
      </c>
      <c r="D28" s="104">
        <f>IF(C28&lt;=35,1,IF(C28&lt;=50,2,IF(C28&lt;=65,3,4)))</f>
        <v>2</v>
      </c>
      <c r="E28" s="105">
        <v>28</v>
      </c>
      <c r="F28" s="104">
        <f>IF(E28&lt;=35,1,IF(E28&lt;=50,2,IF(E28&lt;=70,3,4)))</f>
        <v>1</v>
      </c>
      <c r="G28" s="105">
        <v>25</v>
      </c>
      <c r="H28" s="104">
        <f>IF(G28&lt;=40,1,IF(G28&lt;=55,2,IF(G28&lt;=70,3,4)))</f>
        <v>1</v>
      </c>
      <c r="I28" s="105">
        <v>39</v>
      </c>
      <c r="J28" s="104">
        <f>IF(I28&lt;=40,1,IF(I28&lt;=55,2,IF(I28&lt;=70,3,4)))</f>
        <v>1</v>
      </c>
      <c r="K28" s="105">
        <v>36</v>
      </c>
      <c r="L28" s="104" t="str">
        <f>IF(K28&lt;=47,"A-",IF(K28&lt;=57,"A1",IF(K28&lt;=67,"A2",IF(K28&lt;=78,"B1","B+"))))</f>
        <v>A-</v>
      </c>
      <c r="M28" s="101">
        <v>22</v>
      </c>
      <c r="N28" s="227">
        <v>166</v>
      </c>
    </row>
    <row r="29" spans="2:14" ht="15.75" thickBot="1" x14ac:dyDescent="0.3">
      <c r="B29" s="45" t="s">
        <v>59</v>
      </c>
      <c r="C29" s="106">
        <f>AVERAGE(C7:C28)</f>
        <v>42.454545454545453</v>
      </c>
      <c r="D29" s="107">
        <f>IF(C29&lt;=35,1,IF(C29&lt;=50,2,IF(C29&lt;=65,3,4)))</f>
        <v>2</v>
      </c>
      <c r="E29" s="106">
        <f>AVERAGE(E7:E28)</f>
        <v>42.863636363636367</v>
      </c>
      <c r="F29" s="107">
        <f>IF(E29&lt;=35,1,IF(E29&lt;=50,2,IF(E29&lt;=70,3,4)))</f>
        <v>2</v>
      </c>
      <c r="G29" s="106">
        <f>AVERAGE(G7:G28)</f>
        <v>39.545454545454547</v>
      </c>
      <c r="H29" s="107">
        <f>IF(G29&lt;=40,1,IF(G29&lt;=55,2,IF(G29&lt;=70,3,4)))</f>
        <v>1</v>
      </c>
      <c r="I29" s="106">
        <f>AVERAGE(I7:I28)</f>
        <v>43.772727272727273</v>
      </c>
      <c r="J29" s="107">
        <f>IF(I29&lt;=40,1,IF(I29&lt;=55,2,IF(I29&lt;=70,3,4)))</f>
        <v>2</v>
      </c>
      <c r="K29" s="106">
        <f>AVERAGE(K7:K28)</f>
        <v>43.5</v>
      </c>
      <c r="L29" s="107" t="str">
        <f>IF(K29&lt;=47,"A-",IF(K29&lt;=57,"A1",IF(K29&lt;=67,"A2",IF(K29&lt;=78,"B1","B+"))))</f>
        <v>A-</v>
      </c>
      <c r="M29" s="80"/>
      <c r="N29" s="46">
        <f>AVERAGE(N7:N28)</f>
        <v>212.31818181818181</v>
      </c>
    </row>
  </sheetData>
  <mergeCells count="27">
    <mergeCell ref="P15:P16"/>
    <mergeCell ref="R15:R16"/>
    <mergeCell ref="S15:S16"/>
    <mergeCell ref="P11:P12"/>
    <mergeCell ref="R11:R12"/>
    <mergeCell ref="S11:S12"/>
    <mergeCell ref="P13:P14"/>
    <mergeCell ref="R13:R14"/>
    <mergeCell ref="S13:S14"/>
    <mergeCell ref="N4:N6"/>
    <mergeCell ref="P4:S5"/>
    <mergeCell ref="P7:P8"/>
    <mergeCell ref="R7:R8"/>
    <mergeCell ref="S7:S8"/>
    <mergeCell ref="P9:P10"/>
    <mergeCell ref="R9:R10"/>
    <mergeCell ref="S9:S10"/>
    <mergeCell ref="B2:N2"/>
    <mergeCell ref="B3:K3"/>
    <mergeCell ref="M3:N3"/>
    <mergeCell ref="B4:B6"/>
    <mergeCell ref="C4:D5"/>
    <mergeCell ref="E4:F5"/>
    <mergeCell ref="G4:H5"/>
    <mergeCell ref="I4:J5"/>
    <mergeCell ref="K4:L5"/>
    <mergeCell ref="M4:M6"/>
  </mergeCells>
  <conditionalFormatting sqref="D7:D29 F7:F29 H7:H29 J7:J29">
    <cfRule type="cellIs" dxfId="128" priority="47" operator="equal">
      <formula>4</formula>
    </cfRule>
    <cfRule type="cellIs" dxfId="127" priority="48" operator="equal">
      <formula>3</formula>
    </cfRule>
    <cfRule type="cellIs" dxfId="126" priority="49" operator="equal">
      <formula>2</formula>
    </cfRule>
    <cfRule type="cellIs" dxfId="125" priority="50" operator="equal">
      <formula>1</formula>
    </cfRule>
  </conditionalFormatting>
  <conditionalFormatting sqref="L7:L29">
    <cfRule type="cellIs" dxfId="124" priority="26" operator="equal">
      <formula>"B+"</formula>
    </cfRule>
    <cfRule type="cellIs" dxfId="123" priority="27" operator="equal">
      <formula>"B1"</formula>
    </cfRule>
    <cfRule type="cellIs" dxfId="122" priority="28" operator="equal">
      <formula>"A2"</formula>
    </cfRule>
    <cfRule type="cellIs" dxfId="121" priority="29" operator="equal">
      <formula>"A1"</formula>
    </cfRule>
    <cfRule type="cellIs" dxfId="120" priority="30" operator="equal">
      <formula>"A-"</formula>
    </cfRule>
    <cfRule type="cellIs" dxfId="119" priority="31" operator="equal">
      <formula>4</formula>
    </cfRule>
    <cfRule type="cellIs" dxfId="118" priority="32" operator="equal">
      <formula>3</formula>
    </cfRule>
    <cfRule type="cellIs" dxfId="117" priority="33" operator="equal">
      <formula>2</formula>
    </cfRule>
    <cfRule type="cellIs" dxfId="116" priority="34" operator="equal">
      <formula>1</formula>
    </cfRule>
  </conditionalFormatting>
  <conditionalFormatting sqref="S7">
    <cfRule type="cellIs" dxfId="115" priority="22" operator="equal">
      <formula>4</formula>
    </cfRule>
    <cfRule type="cellIs" dxfId="114" priority="23" operator="equal">
      <formula>3</formula>
    </cfRule>
    <cfRule type="cellIs" dxfId="113" priority="24" operator="equal">
      <formula>2</formula>
    </cfRule>
    <cfRule type="cellIs" dxfId="112" priority="25" operator="equal">
      <formula>1</formula>
    </cfRule>
  </conditionalFormatting>
  <conditionalFormatting sqref="S9">
    <cfRule type="cellIs" dxfId="111" priority="18" operator="equal">
      <formula>4</formula>
    </cfRule>
    <cfRule type="cellIs" dxfId="110" priority="19" operator="equal">
      <formula>3</formula>
    </cfRule>
    <cfRule type="cellIs" dxfId="109" priority="20" operator="equal">
      <formula>2</formula>
    </cfRule>
    <cfRule type="cellIs" dxfId="108" priority="21" operator="equal">
      <formula>1</formula>
    </cfRule>
  </conditionalFormatting>
  <conditionalFormatting sqref="S11">
    <cfRule type="cellIs" dxfId="107" priority="14" operator="equal">
      <formula>4</formula>
    </cfRule>
    <cfRule type="cellIs" dxfId="106" priority="15" operator="equal">
      <formula>3</formula>
    </cfRule>
    <cfRule type="cellIs" dxfId="105" priority="16" operator="equal">
      <formula>2</formula>
    </cfRule>
    <cfRule type="cellIs" dxfId="104" priority="17" operator="equal">
      <formula>1</formula>
    </cfRule>
  </conditionalFormatting>
  <conditionalFormatting sqref="S13">
    <cfRule type="cellIs" dxfId="103" priority="10" operator="equal">
      <formula>4</formula>
    </cfRule>
    <cfRule type="cellIs" dxfId="102" priority="11" operator="equal">
      <formula>3</formula>
    </cfRule>
    <cfRule type="cellIs" dxfId="101" priority="12" operator="equal">
      <formula>2</formula>
    </cfRule>
    <cfRule type="cellIs" dxfId="100" priority="13" operator="equal">
      <formula>1</formula>
    </cfRule>
  </conditionalFormatting>
  <conditionalFormatting sqref="S15">
    <cfRule type="cellIs" dxfId="99" priority="1" operator="equal">
      <formula>"B+"</formula>
    </cfRule>
    <cfRule type="cellIs" dxfId="98" priority="2" operator="equal">
      <formula>"B1"</formula>
    </cfRule>
    <cfRule type="cellIs" dxfId="97" priority="3" operator="equal">
      <formula>"A2"</formula>
    </cfRule>
    <cfRule type="cellIs" dxfId="96" priority="4" operator="equal">
      <formula>"A1"</formula>
    </cfRule>
    <cfRule type="cellIs" dxfId="95" priority="5" operator="equal">
      <formula>"A-"</formula>
    </cfRule>
    <cfRule type="cellIs" dxfId="94" priority="6" operator="equal">
      <formula>4</formula>
    </cfRule>
    <cfRule type="cellIs" dxfId="93" priority="7" operator="equal">
      <formula>3</formula>
    </cfRule>
    <cfRule type="cellIs" dxfId="92" priority="8" operator="equal">
      <formula>2</formula>
    </cfRule>
    <cfRule type="cellIs" dxfId="91" priority="9" operator="equal">
      <formula>1</formula>
    </cfRule>
  </conditionalFormatting>
  <pageMargins left="0.7" right="0.7" top="0.75" bottom="0.75" header="0.3" footer="0.3"/>
  <ignoredErrors>
    <ignoredError sqref="D29 F29 H29:J2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006F1-91BF-4E2E-91E8-65123E77CB02}">
  <dimension ref="B2:L15"/>
  <sheetViews>
    <sheetView showGridLines="0" zoomScaleNormal="100" workbookViewId="0">
      <selection activeCell="B3" sqref="B3:D4"/>
    </sheetView>
  </sheetViews>
  <sheetFormatPr baseColWidth="10" defaultRowHeight="14.25" x14ac:dyDescent="0.2"/>
  <cols>
    <col min="1" max="1" width="11.42578125" style="16"/>
    <col min="2" max="2" width="13" style="16" customWidth="1"/>
    <col min="3" max="3" width="13.42578125" style="16" customWidth="1"/>
    <col min="4" max="4" width="7.7109375" style="16" bestFit="1" customWidth="1"/>
    <col min="5" max="5" width="7.7109375" style="142" customWidth="1"/>
    <col min="6" max="6" width="12.42578125" style="16" customWidth="1"/>
    <col min="7" max="7" width="13.140625" style="16" customWidth="1"/>
    <col min="8" max="8" width="7.7109375" style="16" customWidth="1"/>
    <col min="9" max="9" width="7.28515625" style="16" customWidth="1"/>
    <col min="10" max="10" width="12.42578125" style="16" customWidth="1"/>
    <col min="11" max="11" width="13.140625" style="16" customWidth="1"/>
    <col min="12" max="12" width="7.7109375" style="16" bestFit="1" customWidth="1"/>
    <col min="13" max="16384" width="11.42578125" style="16"/>
  </cols>
  <sheetData>
    <row r="2" spans="2:12" ht="15" thickBot="1" x14ac:dyDescent="0.25"/>
    <row r="3" spans="2:12" x14ac:dyDescent="0.2">
      <c r="B3" s="17" t="s">
        <v>117</v>
      </c>
      <c r="C3" s="118"/>
      <c r="D3" s="18"/>
      <c r="E3" s="135"/>
      <c r="F3" s="17" t="s">
        <v>118</v>
      </c>
      <c r="G3" s="118"/>
      <c r="H3" s="18"/>
      <c r="J3" s="17" t="s">
        <v>152</v>
      </c>
      <c r="K3" s="118"/>
      <c r="L3" s="18"/>
    </row>
    <row r="4" spans="2:12" ht="15" thickBot="1" x14ac:dyDescent="0.25">
      <c r="B4" s="119"/>
      <c r="C4" s="120"/>
      <c r="D4" s="121"/>
      <c r="E4" s="135"/>
      <c r="F4" s="119"/>
      <c r="G4" s="120"/>
      <c r="H4" s="121"/>
      <c r="J4" s="119"/>
      <c r="K4" s="120"/>
      <c r="L4" s="121"/>
    </row>
    <row r="5" spans="2:12" ht="43.5" thickBot="1" x14ac:dyDescent="0.25">
      <c r="B5" s="137" t="s">
        <v>25</v>
      </c>
      <c r="C5" s="138" t="s">
        <v>26</v>
      </c>
      <c r="D5" s="139" t="s">
        <v>116</v>
      </c>
      <c r="E5" s="136"/>
      <c r="F5" s="137" t="s">
        <v>25</v>
      </c>
      <c r="G5" s="138" t="s">
        <v>26</v>
      </c>
      <c r="H5" s="139" t="s">
        <v>116</v>
      </c>
      <c r="J5" s="229" t="s">
        <v>25</v>
      </c>
      <c r="K5" s="230" t="s">
        <v>26</v>
      </c>
      <c r="L5" s="228" t="s">
        <v>116</v>
      </c>
    </row>
    <row r="6" spans="2:12" x14ac:dyDescent="0.2">
      <c r="B6" s="140" t="s">
        <v>27</v>
      </c>
      <c r="C6" s="143">
        <f>PUNTAJES_2024!R7</f>
        <v>43.93333333333333</v>
      </c>
      <c r="D6" s="141">
        <f>IF(C6&lt;=35,1,IF(C6&lt;=50,2,IF(C6&lt;=65,3,4)))</f>
        <v>2</v>
      </c>
      <c r="E6" s="135"/>
      <c r="F6" s="140" t="s">
        <v>27</v>
      </c>
      <c r="G6" s="143">
        <f>PUNTAJES_2023!R7</f>
        <v>44.96153846153846</v>
      </c>
      <c r="H6" s="141">
        <f>IF(G6&lt;=35,1,IF(G6&lt;=50,2,IF(G6&lt;=65,3,4)))</f>
        <v>2</v>
      </c>
      <c r="J6" s="140" t="s">
        <v>27</v>
      </c>
      <c r="K6" s="143">
        <f>PUNTAJES_2022!R7</f>
        <v>42.454545454545453</v>
      </c>
      <c r="L6" s="141">
        <f>IF(K6&lt;=35,1,IF(K6&lt;=50,2,IF(K6&lt;=65,3,4)))</f>
        <v>2</v>
      </c>
    </row>
    <row r="7" spans="2:12" x14ac:dyDescent="0.2">
      <c r="B7" s="129"/>
      <c r="C7" s="144"/>
      <c r="D7" s="114"/>
      <c r="E7" s="135"/>
      <c r="F7" s="129"/>
      <c r="G7" s="144"/>
      <c r="H7" s="114"/>
      <c r="J7" s="129"/>
      <c r="K7" s="144"/>
      <c r="L7" s="114"/>
    </row>
    <row r="8" spans="2:12" x14ac:dyDescent="0.2">
      <c r="B8" s="129" t="s">
        <v>28</v>
      </c>
      <c r="C8" s="144">
        <f>PUNTAJES_2024!R9</f>
        <v>42.533333333333331</v>
      </c>
      <c r="D8" s="115">
        <f>IF(C8&lt;=35,1,IF(C8&lt;=50,2,IF(C8&lt;=70,3,4)))</f>
        <v>2</v>
      </c>
      <c r="E8" s="136"/>
      <c r="F8" s="129" t="s">
        <v>28</v>
      </c>
      <c r="G8" s="144">
        <f>PUNTAJES_2023!R9</f>
        <v>43.192307692307693</v>
      </c>
      <c r="H8" s="115">
        <f>IF(G8&lt;=35,1,IF(G8&lt;=50,2,IF(G8&lt;=70,3,4)))</f>
        <v>2</v>
      </c>
      <c r="J8" s="129" t="s">
        <v>28</v>
      </c>
      <c r="K8" s="144">
        <f>PUNTAJES_2022!R9</f>
        <v>42.863636363636367</v>
      </c>
      <c r="L8" s="115">
        <f>IF(K8&lt;=35,1,IF(K8&lt;=50,2,IF(K8&lt;=70,3,4)))</f>
        <v>2</v>
      </c>
    </row>
    <row r="9" spans="2:12" x14ac:dyDescent="0.2">
      <c r="B9" s="129"/>
      <c r="C9" s="144"/>
      <c r="D9" s="115"/>
      <c r="E9" s="136"/>
      <c r="F9" s="129"/>
      <c r="G9" s="144"/>
      <c r="H9" s="115"/>
      <c r="J9" s="129"/>
      <c r="K9" s="144"/>
      <c r="L9" s="115"/>
    </row>
    <row r="10" spans="2:12" x14ac:dyDescent="0.2">
      <c r="B10" s="129" t="s">
        <v>29</v>
      </c>
      <c r="C10" s="144">
        <f>PUNTAJES_2024!R11</f>
        <v>40</v>
      </c>
      <c r="D10" s="115">
        <f>IF(C10&lt;=40,1,IF(C10&lt;=55,2,IF(C10&lt;=70,3,4)))</f>
        <v>1</v>
      </c>
      <c r="E10" s="136"/>
      <c r="F10" s="129" t="s">
        <v>29</v>
      </c>
      <c r="G10" s="144">
        <f>PUNTAJES_2023!R11</f>
        <v>41.96153846153846</v>
      </c>
      <c r="H10" s="115">
        <f>IF(G10&lt;=40,1,IF(G10&lt;=55,2,IF(G10&lt;=70,3,4)))</f>
        <v>2</v>
      </c>
      <c r="J10" s="129" t="s">
        <v>29</v>
      </c>
      <c r="K10" s="144">
        <f>PUNTAJES_2022!R11</f>
        <v>39.545454545454547</v>
      </c>
      <c r="L10" s="115">
        <f>IF(K10&lt;=40,1,IF(K10&lt;=55,2,IF(K10&lt;=70,3,4)))</f>
        <v>1</v>
      </c>
    </row>
    <row r="11" spans="2:12" x14ac:dyDescent="0.2">
      <c r="B11" s="129"/>
      <c r="C11" s="144"/>
      <c r="D11" s="115"/>
      <c r="E11" s="136"/>
      <c r="F11" s="129"/>
      <c r="G11" s="144"/>
      <c r="H11" s="115"/>
      <c r="J11" s="129"/>
      <c r="K11" s="144"/>
      <c r="L11" s="115"/>
    </row>
    <row r="12" spans="2:12" x14ac:dyDescent="0.2">
      <c r="B12" s="131" t="s">
        <v>30</v>
      </c>
      <c r="C12" s="144">
        <f>PUNTAJES_2024!R13</f>
        <v>43.06666666666667</v>
      </c>
      <c r="D12" s="115">
        <f>IF(C12&lt;=40,1,IF(C12&lt;=55,2,IF(C12&lt;=70,3,4)))</f>
        <v>2</v>
      </c>
      <c r="E12" s="136"/>
      <c r="F12" s="131" t="s">
        <v>30</v>
      </c>
      <c r="G12" s="144">
        <f>PUNTAJES_2023!R13</f>
        <v>44</v>
      </c>
      <c r="H12" s="115">
        <f>IF(G12&lt;=40,1,IF(G12&lt;=55,2,IF(G12&lt;=70,3,4)))</f>
        <v>2</v>
      </c>
      <c r="J12" s="131" t="s">
        <v>30</v>
      </c>
      <c r="K12" s="144">
        <f>PUNTAJES_2022!R13</f>
        <v>43.772727272727273</v>
      </c>
      <c r="L12" s="115">
        <f>IF(K12&lt;=40,1,IF(K12&lt;=55,2,IF(K12&lt;=70,3,4)))</f>
        <v>2</v>
      </c>
    </row>
    <row r="13" spans="2:12" x14ac:dyDescent="0.2">
      <c r="B13" s="131"/>
      <c r="C13" s="144"/>
      <c r="D13" s="115"/>
      <c r="E13" s="136"/>
      <c r="F13" s="131"/>
      <c r="G13" s="144"/>
      <c r="H13" s="115"/>
      <c r="J13" s="131"/>
      <c r="K13" s="144"/>
      <c r="L13" s="115"/>
    </row>
    <row r="14" spans="2:12" x14ac:dyDescent="0.2">
      <c r="B14" s="129" t="s">
        <v>31</v>
      </c>
      <c r="C14" s="144">
        <f>PUNTAJES_2024!R15</f>
        <v>40.333333333333336</v>
      </c>
      <c r="D14" s="115" t="str">
        <f>IF(C14&lt;=47,"A-",IF(C14&lt;=57,"A1",IF(C14&lt;=67,"A2",IF(C14&lt;=78,"B1","B+"))))</f>
        <v>A-</v>
      </c>
      <c r="E14" s="136"/>
      <c r="F14" s="129" t="s">
        <v>31</v>
      </c>
      <c r="G14" s="144">
        <f>PUNTAJES_2023!R15</f>
        <v>42.730769230769234</v>
      </c>
      <c r="H14" s="115" t="str">
        <f>IF(G14&lt;=47,"A-",IF(G14&lt;=57,"A1",IF(G14&lt;=67,"A2",IF(G14&lt;=78,"B1","B+"))))</f>
        <v>A-</v>
      </c>
      <c r="J14" s="129" t="s">
        <v>31</v>
      </c>
      <c r="K14" s="144">
        <f>PUNTAJES_2022!R15</f>
        <v>43.5</v>
      </c>
      <c r="L14" s="115" t="str">
        <f>IF(K14&lt;=47,"A-",IF(K14&lt;=57,"A1",IF(K14&lt;=67,"A2",IF(K14&lt;=78,"B1","B+"))))</f>
        <v>A-</v>
      </c>
    </row>
    <row r="15" spans="2:12" ht="15" thickBot="1" x14ac:dyDescent="0.25">
      <c r="B15" s="132"/>
      <c r="C15" s="145"/>
      <c r="D15" s="116"/>
      <c r="E15" s="136"/>
      <c r="F15" s="132"/>
      <c r="G15" s="145"/>
      <c r="H15" s="116"/>
      <c r="J15" s="132"/>
      <c r="K15" s="145"/>
      <c r="L15" s="116"/>
    </row>
  </sheetData>
  <mergeCells count="48">
    <mergeCell ref="L6:L7"/>
    <mergeCell ref="L8:L9"/>
    <mergeCell ref="L10:L11"/>
    <mergeCell ref="L12:L13"/>
    <mergeCell ref="L14:L15"/>
    <mergeCell ref="J8:J9"/>
    <mergeCell ref="J10:J11"/>
    <mergeCell ref="J12:J13"/>
    <mergeCell ref="J14:J15"/>
    <mergeCell ref="K6:K7"/>
    <mergeCell ref="K8:K9"/>
    <mergeCell ref="K10:K11"/>
    <mergeCell ref="K12:K13"/>
    <mergeCell ref="K14:K15"/>
    <mergeCell ref="H10:H11"/>
    <mergeCell ref="H12:H13"/>
    <mergeCell ref="H14:H15"/>
    <mergeCell ref="G6:G7"/>
    <mergeCell ref="G8:G9"/>
    <mergeCell ref="G10:G11"/>
    <mergeCell ref="G12:G13"/>
    <mergeCell ref="G14:G15"/>
    <mergeCell ref="C14:C15"/>
    <mergeCell ref="D6:D7"/>
    <mergeCell ref="D8:D9"/>
    <mergeCell ref="H6:H7"/>
    <mergeCell ref="F6:F7"/>
    <mergeCell ref="F8:F9"/>
    <mergeCell ref="F10:F11"/>
    <mergeCell ref="F12:F13"/>
    <mergeCell ref="F14:F15"/>
    <mergeCell ref="H8:H9"/>
    <mergeCell ref="F3:H4"/>
    <mergeCell ref="B6:B7"/>
    <mergeCell ref="B8:B9"/>
    <mergeCell ref="C6:C7"/>
    <mergeCell ref="C8:C9"/>
    <mergeCell ref="J3:L4"/>
    <mergeCell ref="J6:J7"/>
    <mergeCell ref="B14:B15"/>
    <mergeCell ref="D14:D15"/>
    <mergeCell ref="C10:C11"/>
    <mergeCell ref="C12:C13"/>
    <mergeCell ref="B10:B11"/>
    <mergeCell ref="D10:D11"/>
    <mergeCell ref="B12:B13"/>
    <mergeCell ref="D12:D13"/>
    <mergeCell ref="B3:D4"/>
  </mergeCells>
  <conditionalFormatting sqref="D6:E6">
    <cfRule type="cellIs" dxfId="90" priority="92" operator="equal">
      <formula>4</formula>
    </cfRule>
    <cfRule type="cellIs" dxfId="89" priority="93" operator="equal">
      <formula>3</formula>
    </cfRule>
    <cfRule type="cellIs" dxfId="88" priority="94" operator="equal">
      <formula>2</formula>
    </cfRule>
    <cfRule type="cellIs" dxfId="87" priority="95" operator="equal">
      <formula>1</formula>
    </cfRule>
  </conditionalFormatting>
  <conditionalFormatting sqref="D8:E8">
    <cfRule type="cellIs" dxfId="86" priority="88" operator="equal">
      <formula>4</formula>
    </cfRule>
    <cfRule type="cellIs" dxfId="85" priority="89" operator="equal">
      <formula>3</formula>
    </cfRule>
    <cfRule type="cellIs" dxfId="84" priority="90" operator="equal">
      <formula>2</formula>
    </cfRule>
    <cfRule type="cellIs" dxfId="83" priority="91" operator="equal">
      <formula>1</formula>
    </cfRule>
  </conditionalFormatting>
  <conditionalFormatting sqref="D10:E10">
    <cfRule type="cellIs" dxfId="82" priority="84" operator="equal">
      <formula>4</formula>
    </cfRule>
    <cfRule type="cellIs" dxfId="81" priority="85" operator="equal">
      <formula>3</formula>
    </cfRule>
    <cfRule type="cellIs" dxfId="80" priority="86" operator="equal">
      <formula>2</formula>
    </cfRule>
    <cfRule type="cellIs" dxfId="79" priority="87" operator="equal">
      <formula>1</formula>
    </cfRule>
  </conditionalFormatting>
  <conditionalFormatting sqref="D12:E12">
    <cfRule type="cellIs" dxfId="78" priority="80" operator="equal">
      <formula>4</formula>
    </cfRule>
    <cfRule type="cellIs" dxfId="77" priority="81" operator="equal">
      <formula>3</formula>
    </cfRule>
    <cfRule type="cellIs" dxfId="76" priority="82" operator="equal">
      <formula>2</formula>
    </cfRule>
    <cfRule type="cellIs" dxfId="75" priority="83" operator="equal">
      <formula>1</formula>
    </cfRule>
  </conditionalFormatting>
  <conditionalFormatting sqref="D14:E14">
    <cfRule type="cellIs" dxfId="74" priority="71" operator="equal">
      <formula>"B+"</formula>
    </cfRule>
    <cfRule type="cellIs" dxfId="73" priority="72" operator="equal">
      <formula>"B1"</formula>
    </cfRule>
    <cfRule type="cellIs" dxfId="72" priority="73" operator="equal">
      <formula>"A2"</formula>
    </cfRule>
    <cfRule type="cellIs" dxfId="71" priority="74" operator="equal">
      <formula>"A1"</formula>
    </cfRule>
    <cfRule type="cellIs" dxfId="70" priority="75" operator="equal">
      <formula>"A-"</formula>
    </cfRule>
    <cfRule type="cellIs" dxfId="69" priority="76" operator="equal">
      <formula>4</formula>
    </cfRule>
    <cfRule type="cellIs" dxfId="68" priority="77" operator="equal">
      <formula>3</formula>
    </cfRule>
    <cfRule type="cellIs" dxfId="67" priority="78" operator="equal">
      <formula>2</formula>
    </cfRule>
    <cfRule type="cellIs" dxfId="66" priority="79" operator="equal">
      <formula>1</formula>
    </cfRule>
  </conditionalFormatting>
  <conditionalFormatting sqref="H6">
    <cfRule type="cellIs" dxfId="65" priority="63" operator="equal">
      <formula>4</formula>
    </cfRule>
    <cfRule type="cellIs" dxfId="64" priority="64" operator="equal">
      <formula>3</formula>
    </cfRule>
    <cfRule type="cellIs" dxfId="63" priority="65" operator="equal">
      <formula>2</formula>
    </cfRule>
    <cfRule type="cellIs" dxfId="62" priority="66" operator="equal">
      <formula>1</formula>
    </cfRule>
  </conditionalFormatting>
  <conditionalFormatting sqref="H8">
    <cfRule type="cellIs" dxfId="61" priority="59" operator="equal">
      <formula>4</formula>
    </cfRule>
    <cfRule type="cellIs" dxfId="60" priority="60" operator="equal">
      <formula>3</formula>
    </cfRule>
    <cfRule type="cellIs" dxfId="59" priority="61" operator="equal">
      <formula>2</formula>
    </cfRule>
    <cfRule type="cellIs" dxfId="58" priority="62" operator="equal">
      <formula>1</formula>
    </cfRule>
  </conditionalFormatting>
  <conditionalFormatting sqref="H10">
    <cfRule type="cellIs" dxfId="57" priority="55" operator="equal">
      <formula>4</formula>
    </cfRule>
    <cfRule type="cellIs" dxfId="56" priority="56" operator="equal">
      <formula>3</formula>
    </cfRule>
    <cfRule type="cellIs" dxfId="55" priority="57" operator="equal">
      <formula>2</formula>
    </cfRule>
    <cfRule type="cellIs" dxfId="54" priority="58" operator="equal">
      <formula>1</formula>
    </cfRule>
  </conditionalFormatting>
  <conditionalFormatting sqref="H12">
    <cfRule type="cellIs" dxfId="53" priority="51" operator="equal">
      <formula>4</formula>
    </cfRule>
    <cfRule type="cellIs" dxfId="52" priority="52" operator="equal">
      <formula>3</formula>
    </cfRule>
    <cfRule type="cellIs" dxfId="51" priority="53" operator="equal">
      <formula>2</formula>
    </cfRule>
    <cfRule type="cellIs" dxfId="50" priority="54" operator="equal">
      <formula>1</formula>
    </cfRule>
  </conditionalFormatting>
  <conditionalFormatting sqref="H14">
    <cfRule type="cellIs" dxfId="49" priority="42" operator="equal">
      <formula>"B+"</formula>
    </cfRule>
    <cfRule type="cellIs" dxfId="48" priority="43" operator="equal">
      <formula>"B1"</formula>
    </cfRule>
    <cfRule type="cellIs" dxfId="47" priority="44" operator="equal">
      <formula>"A2"</formula>
    </cfRule>
    <cfRule type="cellIs" dxfId="46" priority="45" operator="equal">
      <formula>"A1"</formula>
    </cfRule>
    <cfRule type="cellIs" dxfId="45" priority="46" operator="equal">
      <formula>"A-"</formula>
    </cfRule>
    <cfRule type="cellIs" dxfId="44" priority="47" operator="equal">
      <formula>4</formula>
    </cfRule>
    <cfRule type="cellIs" dxfId="43" priority="48" operator="equal">
      <formula>3</formula>
    </cfRule>
    <cfRule type="cellIs" dxfId="42" priority="49" operator="equal">
      <formula>2</formula>
    </cfRule>
    <cfRule type="cellIs" dxfId="41" priority="50" operator="equal">
      <formula>1</formula>
    </cfRule>
  </conditionalFormatting>
  <conditionalFormatting sqref="L6">
    <cfRule type="cellIs" dxfId="36" priority="34" operator="equal">
      <formula>4</formula>
    </cfRule>
    <cfRule type="cellIs" dxfId="35" priority="35" operator="equal">
      <formula>3</formula>
    </cfRule>
    <cfRule type="cellIs" dxfId="34" priority="36" operator="equal">
      <formula>2</formula>
    </cfRule>
    <cfRule type="cellIs" dxfId="33" priority="37" operator="equal">
      <formula>1</formula>
    </cfRule>
  </conditionalFormatting>
  <conditionalFormatting sqref="L8">
    <cfRule type="cellIs" dxfId="28" priority="26" operator="equal">
      <formula>4</formula>
    </cfRule>
    <cfRule type="cellIs" dxfId="27" priority="27" operator="equal">
      <formula>3</formula>
    </cfRule>
    <cfRule type="cellIs" dxfId="26" priority="28" operator="equal">
      <formula>2</formula>
    </cfRule>
    <cfRule type="cellIs" dxfId="25" priority="29" operator="equal">
      <formula>1</formula>
    </cfRule>
  </conditionalFormatting>
  <conditionalFormatting sqref="L10">
    <cfRule type="cellIs" dxfId="20" priority="18" operator="equal">
      <formula>4</formula>
    </cfRule>
    <cfRule type="cellIs" dxfId="19" priority="19" operator="equal">
      <formula>3</formula>
    </cfRule>
    <cfRule type="cellIs" dxfId="18" priority="20" operator="equal">
      <formula>2</formula>
    </cfRule>
    <cfRule type="cellIs" dxfId="17" priority="21" operator="equal">
      <formula>1</formula>
    </cfRule>
  </conditionalFormatting>
  <conditionalFormatting sqref="L12">
    <cfRule type="cellIs" dxfId="12" priority="10" operator="equal">
      <formula>4</formula>
    </cfRule>
    <cfRule type="cellIs" dxfId="11" priority="11" operator="equal">
      <formula>3</formula>
    </cfRule>
    <cfRule type="cellIs" dxfId="10" priority="12" operator="equal">
      <formula>2</formula>
    </cfRule>
    <cfRule type="cellIs" dxfId="9" priority="13" operator="equal">
      <formula>1</formula>
    </cfRule>
  </conditionalFormatting>
  <conditionalFormatting sqref="L14">
    <cfRule type="cellIs" dxfId="8" priority="1" operator="equal">
      <formula>"B+"</formula>
    </cfRule>
    <cfRule type="cellIs" dxfId="7" priority="2" operator="equal">
      <formula>"B1"</formula>
    </cfRule>
    <cfRule type="cellIs" dxfId="6" priority="3" operator="equal">
      <formula>"A2"</formula>
    </cfRule>
    <cfRule type="cellIs" dxfId="5" priority="4" operator="equal">
      <formula>"A1"</formula>
    </cfRule>
    <cfRule type="cellIs" dxfId="4" priority="5" operator="equal">
      <formula>"A-"</formula>
    </cfRule>
    <cfRule type="cellIs" dxfId="3" priority="6" operator="equal">
      <formula>4</formula>
    </cfRule>
    <cfRule type="cellIs" dxfId="2" priority="7" operator="equal">
      <formula>3</formula>
    </cfRule>
    <cfRule type="cellIs" dxfId="1" priority="8" operator="equal">
      <formula>2</formula>
    </cfRule>
    <cfRule type="cellIs" dxfId="0" priority="9" operator="equal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PUNTAJES_2024</vt:lpstr>
      <vt:lpstr>ANÁLISIS_ÁREA_2024</vt:lpstr>
      <vt:lpstr>CRITERIO_NIVELES_2024</vt:lpstr>
      <vt:lpstr>PROMEDIO_IE_2024</vt:lpstr>
      <vt:lpstr>PUNTAJES_2023</vt:lpstr>
      <vt:lpstr>PUNTAJES_2022</vt:lpstr>
      <vt:lpstr>RESULTADOS 2024 VS.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2024-11-27T02:45:11Z</dcterms:created>
  <dcterms:modified xsi:type="dcterms:W3CDTF">2024-11-29T00:58:08Z</dcterms:modified>
</cp:coreProperties>
</file>