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LEGIO MARGACAR 2024\DOCENTES ESTATUTO 1278\ACTA DE INICIO  2024-PRIMERA ENTREGA\PROTOCOLOS 2024\"/>
    </mc:Choice>
  </mc:AlternateContent>
  <xr:revisionPtr revIDLastSave="0" documentId="13_ncr:1_{D1CDAEA2-E2D7-4762-BC84-A5CCC7ABCC3B}" xr6:coauthVersionLast="47" xr6:coauthVersionMax="47" xr10:uidLastSave="{00000000-0000-0000-0000-000000000000}"/>
  <bookViews>
    <workbookView xWindow="-120" yWindow="-120" windowWidth="29040" windowHeight="15720" tabRatio="495" xr2:uid="{00000000-000D-0000-FFFF-FFFF00000000}"/>
  </bookViews>
  <sheets>
    <sheet name="Docentes" sheetId="1" r:id="rId1"/>
    <sheet name="Informe Docentes" sheetId="9" r:id="rId2"/>
  </sheets>
  <definedNames>
    <definedName name="_xlnm._FilterDatabase" localSheetId="0" hidden="1">Docentes!$B$13:$C$61</definedName>
    <definedName name="_xlnm.Print_Area" localSheetId="0">Docentes!$A$1:$AR$63</definedName>
    <definedName name="_xlnm.Print_Area" localSheetId="1">'Informe Docentes'!$A$1:$N$101</definedName>
    <definedName name="_xlnm.Print_Titles" localSheetId="1">'Informe Docentes'!$1:$6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1" l="1"/>
  <c r="T16" i="1" s="1"/>
  <c r="U16" i="1" s="1"/>
  <c r="X16" i="1"/>
  <c r="Y16" i="1" s="1"/>
  <c r="Z16" i="1" s="1"/>
  <c r="AC16" i="1"/>
  <c r="AD16" i="1" s="1"/>
  <c r="AE16" i="1" s="1"/>
  <c r="AM16" i="1"/>
  <c r="AN16" i="1" s="1"/>
  <c r="AO16" i="1" s="1"/>
  <c r="S17" i="1"/>
  <c r="T17" i="1" s="1"/>
  <c r="U17" i="1" s="1"/>
  <c r="X17" i="1"/>
  <c r="Y17" i="1" s="1"/>
  <c r="Z17" i="1" s="1"/>
  <c r="AC17" i="1"/>
  <c r="AD17" i="1" s="1"/>
  <c r="AE17" i="1" s="1"/>
  <c r="AM17" i="1"/>
  <c r="AN17" i="1" s="1"/>
  <c r="AO17" i="1" s="1"/>
  <c r="F6" i="9"/>
  <c r="K13" i="9"/>
  <c r="K14" i="9"/>
  <c r="K22" i="9"/>
  <c r="K23" i="9"/>
  <c r="K24" i="9"/>
  <c r="J1" i="1"/>
  <c r="G13" i="9" s="1"/>
  <c r="O1" i="1"/>
  <c r="O3" i="1" s="1"/>
  <c r="L33" i="9" s="1"/>
  <c r="P1" i="1"/>
  <c r="H34" i="9" s="1"/>
  <c r="Q1" i="1"/>
  <c r="Q3" i="1" s="1"/>
  <c r="L35" i="9" s="1"/>
  <c r="V1" i="1"/>
  <c r="H38" i="9" s="1"/>
  <c r="AA1" i="1"/>
  <c r="AA3" i="1" s="1"/>
  <c r="L41" i="9" s="1"/>
  <c r="AG1" i="1"/>
  <c r="AH1" i="1"/>
  <c r="AI1" i="1"/>
  <c r="AJ1" i="1"/>
  <c r="AJ3" i="1" s="1"/>
  <c r="L44" i="9" s="1"/>
  <c r="AK1" i="1"/>
  <c r="H45" i="9" s="1"/>
  <c r="J2" i="1"/>
  <c r="G14" i="9" s="1"/>
  <c r="O2" i="1"/>
  <c r="K33" i="9" s="1"/>
  <c r="P2" i="1"/>
  <c r="K34" i="9" s="1"/>
  <c r="Q2" i="1"/>
  <c r="K35" i="9" s="1"/>
  <c r="V2" i="1"/>
  <c r="K38" i="9" s="1"/>
  <c r="AA2" i="1"/>
  <c r="K41" i="9" s="1"/>
  <c r="AG2" i="1"/>
  <c r="AH2" i="1"/>
  <c r="AI2" i="1"/>
  <c r="AJ2" i="1"/>
  <c r="K44" i="9" s="1"/>
  <c r="AK2" i="1"/>
  <c r="K45" i="9" s="1"/>
  <c r="J3" i="1"/>
  <c r="G15" i="9" s="1"/>
  <c r="AG3" i="1"/>
  <c r="AH3" i="1"/>
  <c r="AI3" i="1"/>
  <c r="J4" i="1"/>
  <c r="G16" i="9" s="1"/>
  <c r="O4" i="1"/>
  <c r="I33" i="9" s="1"/>
  <c r="P4" i="1"/>
  <c r="I34" i="9" s="1"/>
  <c r="Q4" i="1"/>
  <c r="I35" i="9" s="1"/>
  <c r="V4" i="1"/>
  <c r="I38" i="9" s="1"/>
  <c r="AA4" i="1"/>
  <c r="I41" i="9" s="1"/>
  <c r="AG4" i="1"/>
  <c r="AH4" i="1"/>
  <c r="AI4" i="1"/>
  <c r="AJ4" i="1"/>
  <c r="I44" i="9" s="1"/>
  <c r="AK4" i="1"/>
  <c r="I45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AA5" i="1"/>
  <c r="J41" i="9" s="1"/>
  <c r="AB5" i="1"/>
  <c r="J42" i="9" s="1"/>
  <c r="AG5" i="1"/>
  <c r="AH5" i="1"/>
  <c r="AI5" i="1"/>
  <c r="AJ5" i="1"/>
  <c r="J44" i="9" s="1"/>
  <c r="AK5" i="1"/>
  <c r="J45" i="9" s="1"/>
  <c r="J6" i="1"/>
  <c r="G18" i="9" s="1"/>
  <c r="J7" i="1"/>
  <c r="G19" i="9" s="1"/>
  <c r="J8" i="1"/>
  <c r="G20" i="9" s="1"/>
  <c r="J9" i="1"/>
  <c r="G21" i="9" s="1"/>
  <c r="J10" i="1"/>
  <c r="G22" i="9" s="1"/>
  <c r="J11" i="1"/>
  <c r="G23" i="9" s="1"/>
  <c r="J12" i="1"/>
  <c r="G24" i="9" s="1"/>
  <c r="AG6" i="1"/>
  <c r="AH6" i="1"/>
  <c r="AI6" i="1"/>
  <c r="AG7" i="1"/>
  <c r="AH7" i="1"/>
  <c r="AI7" i="1"/>
  <c r="S18" i="1"/>
  <c r="T18" i="1" s="1"/>
  <c r="U18" i="1" s="1"/>
  <c r="X18" i="1"/>
  <c r="Y18" i="1" s="1"/>
  <c r="Z18" i="1" s="1"/>
  <c r="AC18" i="1"/>
  <c r="AD18" i="1" s="1"/>
  <c r="AE18" i="1" s="1"/>
  <c r="AM18" i="1"/>
  <c r="AN18" i="1" s="1"/>
  <c r="AO18" i="1" s="1"/>
  <c r="S19" i="1"/>
  <c r="T19" i="1" s="1"/>
  <c r="U19" i="1" s="1"/>
  <c r="X19" i="1"/>
  <c r="Y19" i="1" s="1"/>
  <c r="Z19" i="1" s="1"/>
  <c r="AC19" i="1"/>
  <c r="AD19" i="1" s="1"/>
  <c r="AE19" i="1" s="1"/>
  <c r="AM19" i="1"/>
  <c r="AN19" i="1" s="1"/>
  <c r="AO19" i="1" s="1"/>
  <c r="S20" i="1"/>
  <c r="T20" i="1" s="1"/>
  <c r="U20" i="1" s="1"/>
  <c r="X20" i="1"/>
  <c r="Y20" i="1" s="1"/>
  <c r="Z20" i="1" s="1"/>
  <c r="AC20" i="1"/>
  <c r="AD20" i="1" s="1"/>
  <c r="AE20" i="1" s="1"/>
  <c r="AM20" i="1"/>
  <c r="AN20" i="1" s="1"/>
  <c r="AO20" i="1" s="1"/>
  <c r="S21" i="1"/>
  <c r="T21" i="1" s="1"/>
  <c r="U21" i="1" s="1"/>
  <c r="X21" i="1"/>
  <c r="Y21" i="1" s="1"/>
  <c r="Z21" i="1" s="1"/>
  <c r="AC21" i="1"/>
  <c r="AM21" i="1"/>
  <c r="AO21" i="1" s="1"/>
  <c r="S22" i="1"/>
  <c r="T22" i="1" s="1"/>
  <c r="U22" i="1" s="1"/>
  <c r="X22" i="1"/>
  <c r="Y22" i="1" s="1"/>
  <c r="Z22" i="1" s="1"/>
  <c r="AC22" i="1"/>
  <c r="AD22" i="1" s="1"/>
  <c r="AE22" i="1" s="1"/>
  <c r="AM22" i="1"/>
  <c r="AN22" i="1" s="1"/>
  <c r="AO22" i="1" s="1"/>
  <c r="S23" i="1"/>
  <c r="T23" i="1" s="1"/>
  <c r="U23" i="1" s="1"/>
  <c r="X23" i="1"/>
  <c r="Y23" i="1" s="1"/>
  <c r="Z23" i="1" s="1"/>
  <c r="AC23" i="1"/>
  <c r="AD23" i="1" s="1"/>
  <c r="AE23" i="1" s="1"/>
  <c r="AM23" i="1"/>
  <c r="AN23" i="1" s="1"/>
  <c r="AO23" i="1" s="1"/>
  <c r="S24" i="1"/>
  <c r="T24" i="1" s="1"/>
  <c r="U24" i="1" s="1"/>
  <c r="X24" i="1"/>
  <c r="Y24" i="1" s="1"/>
  <c r="Z24" i="1" s="1"/>
  <c r="AC24" i="1"/>
  <c r="AD24" i="1" s="1"/>
  <c r="AE24" i="1" s="1"/>
  <c r="AM24" i="1"/>
  <c r="AN24" i="1" s="1"/>
  <c r="AO24" i="1" s="1"/>
  <c r="S25" i="1"/>
  <c r="T25" i="1" s="1"/>
  <c r="U25" i="1" s="1"/>
  <c r="X25" i="1"/>
  <c r="Y25" i="1" s="1"/>
  <c r="AC25" i="1"/>
  <c r="AD25" i="1" s="1"/>
  <c r="AE25" i="1" s="1"/>
  <c r="AM25" i="1"/>
  <c r="AN25" i="1" s="1"/>
  <c r="AO25" i="1" s="1"/>
  <c r="S26" i="1"/>
  <c r="T26" i="1" s="1"/>
  <c r="U26" i="1" s="1"/>
  <c r="X26" i="1"/>
  <c r="AC26" i="1"/>
  <c r="AD26" i="1" s="1"/>
  <c r="AE26" i="1" s="1"/>
  <c r="AM26" i="1"/>
  <c r="AN26" i="1" s="1"/>
  <c r="AO26" i="1" s="1"/>
  <c r="S27" i="1"/>
  <c r="T27" i="1" s="1"/>
  <c r="U27" i="1" s="1"/>
  <c r="X27" i="1"/>
  <c r="Y27" i="1" s="1"/>
  <c r="Z27" i="1" s="1"/>
  <c r="AC27" i="1"/>
  <c r="AD27" i="1" s="1"/>
  <c r="AE27" i="1" s="1"/>
  <c r="AM27" i="1"/>
  <c r="AN27" i="1" s="1"/>
  <c r="AO27" i="1" s="1"/>
  <c r="S28" i="1"/>
  <c r="T28" i="1" s="1"/>
  <c r="U28" i="1" s="1"/>
  <c r="X28" i="1"/>
  <c r="Y28" i="1" s="1"/>
  <c r="Z28" i="1" s="1"/>
  <c r="AC28" i="1"/>
  <c r="AD28" i="1" s="1"/>
  <c r="AE28" i="1" s="1"/>
  <c r="AM28" i="1"/>
  <c r="AN28" i="1" s="1"/>
  <c r="S29" i="1"/>
  <c r="X29" i="1"/>
  <c r="Y29" i="1" s="1"/>
  <c r="Z29" i="1" s="1"/>
  <c r="AC29" i="1"/>
  <c r="AM29" i="1"/>
  <c r="AN29" i="1" s="1"/>
  <c r="AO29" i="1" s="1"/>
  <c r="S30" i="1"/>
  <c r="T30" i="1" s="1"/>
  <c r="U30" i="1" s="1"/>
  <c r="X30" i="1"/>
  <c r="Y30" i="1" s="1"/>
  <c r="Z30" i="1" s="1"/>
  <c r="AC30" i="1"/>
  <c r="AD30" i="1" s="1"/>
  <c r="AE30" i="1" s="1"/>
  <c r="AM30" i="1"/>
  <c r="AN30" i="1" s="1"/>
  <c r="AO30" i="1" s="1"/>
  <c r="S31" i="1"/>
  <c r="T31" i="1" s="1"/>
  <c r="U31" i="1" s="1"/>
  <c r="X31" i="1"/>
  <c r="Y31" i="1" s="1"/>
  <c r="Z31" i="1" s="1"/>
  <c r="AC31" i="1"/>
  <c r="AD31" i="1" s="1"/>
  <c r="AE31" i="1" s="1"/>
  <c r="AM31" i="1"/>
  <c r="AN31" i="1" s="1"/>
  <c r="AO31" i="1" s="1"/>
  <c r="S32" i="1"/>
  <c r="T32" i="1" s="1"/>
  <c r="U32" i="1" s="1"/>
  <c r="X32" i="1"/>
  <c r="AC32" i="1"/>
  <c r="AD32" i="1" s="1"/>
  <c r="AE32" i="1" s="1"/>
  <c r="AM32" i="1"/>
  <c r="AN32" i="1" s="1"/>
  <c r="AO32" i="1" s="1"/>
  <c r="S33" i="1"/>
  <c r="T33" i="1" s="1"/>
  <c r="U33" i="1" s="1"/>
  <c r="X33" i="1"/>
  <c r="Y33" i="1" s="1"/>
  <c r="Z33" i="1" s="1"/>
  <c r="AC33" i="1"/>
  <c r="AD33" i="1" s="1"/>
  <c r="AE33" i="1" s="1"/>
  <c r="AM33" i="1"/>
  <c r="AN33" i="1" s="1"/>
  <c r="AO33" i="1" s="1"/>
  <c r="S34" i="1"/>
  <c r="T34" i="1" s="1"/>
  <c r="U34" i="1" s="1"/>
  <c r="X34" i="1"/>
  <c r="Y34" i="1" s="1"/>
  <c r="Z34" i="1" s="1"/>
  <c r="AC34" i="1"/>
  <c r="AM34" i="1"/>
  <c r="AN34" i="1" s="1"/>
  <c r="AO34" i="1" s="1"/>
  <c r="S35" i="1"/>
  <c r="T35" i="1" s="1"/>
  <c r="U35" i="1" s="1"/>
  <c r="X35" i="1"/>
  <c r="Y35" i="1" s="1"/>
  <c r="Z35" i="1" s="1"/>
  <c r="AC35" i="1"/>
  <c r="AD35" i="1" s="1"/>
  <c r="AE35" i="1" s="1"/>
  <c r="AM35" i="1"/>
  <c r="AN35" i="1" s="1"/>
  <c r="AO35" i="1" s="1"/>
  <c r="S36" i="1"/>
  <c r="T36" i="1" s="1"/>
  <c r="U36" i="1" s="1"/>
  <c r="X36" i="1"/>
  <c r="Y36" i="1" s="1"/>
  <c r="Z36" i="1" s="1"/>
  <c r="AC36" i="1"/>
  <c r="AD36" i="1" s="1"/>
  <c r="AE36" i="1" s="1"/>
  <c r="AM36" i="1"/>
  <c r="AN36" i="1" s="1"/>
  <c r="AO36" i="1" s="1"/>
  <c r="S37" i="1"/>
  <c r="T37" i="1" s="1"/>
  <c r="U37" i="1" s="1"/>
  <c r="X37" i="1"/>
  <c r="Y37" i="1" s="1"/>
  <c r="Z37" i="1" s="1"/>
  <c r="AC37" i="1"/>
  <c r="AD37" i="1" s="1"/>
  <c r="AE37" i="1" s="1"/>
  <c r="AM37" i="1"/>
  <c r="AN37" i="1" s="1"/>
  <c r="AO37" i="1" s="1"/>
  <c r="S38" i="1"/>
  <c r="T38" i="1" s="1"/>
  <c r="U38" i="1" s="1"/>
  <c r="X38" i="1"/>
  <c r="Y38" i="1" s="1"/>
  <c r="Z38" i="1" s="1"/>
  <c r="AC38" i="1"/>
  <c r="AD38" i="1" s="1"/>
  <c r="AE38" i="1" s="1"/>
  <c r="AM38" i="1"/>
  <c r="AN38" i="1" s="1"/>
  <c r="AO38" i="1" s="1"/>
  <c r="S39" i="1"/>
  <c r="T39" i="1" s="1"/>
  <c r="U39" i="1" s="1"/>
  <c r="X39" i="1"/>
  <c r="Y39" i="1" s="1"/>
  <c r="Z39" i="1" s="1"/>
  <c r="AC39" i="1"/>
  <c r="AD39" i="1" s="1"/>
  <c r="AE39" i="1" s="1"/>
  <c r="AM39" i="1"/>
  <c r="AN39" i="1" s="1"/>
  <c r="AO39" i="1" s="1"/>
  <c r="S40" i="1"/>
  <c r="T40" i="1" s="1"/>
  <c r="U40" i="1" s="1"/>
  <c r="X40" i="1"/>
  <c r="AC40" i="1"/>
  <c r="AD40" i="1" s="1"/>
  <c r="AE40" i="1" s="1"/>
  <c r="AM40" i="1"/>
  <c r="AN40" i="1" s="1"/>
  <c r="AO40" i="1" s="1"/>
  <c r="S41" i="1"/>
  <c r="T41" i="1" s="1"/>
  <c r="U41" i="1" s="1"/>
  <c r="X41" i="1"/>
  <c r="Y41" i="1" s="1"/>
  <c r="Z41" i="1" s="1"/>
  <c r="AC41" i="1"/>
  <c r="AD41" i="1" s="1"/>
  <c r="AE41" i="1" s="1"/>
  <c r="AM41" i="1"/>
  <c r="AN41" i="1" s="1"/>
  <c r="AO41" i="1" s="1"/>
  <c r="S42" i="1"/>
  <c r="T42" i="1" s="1"/>
  <c r="U42" i="1" s="1"/>
  <c r="X42" i="1"/>
  <c r="Y42" i="1" s="1"/>
  <c r="Z42" i="1" s="1"/>
  <c r="AC42" i="1"/>
  <c r="AD42" i="1" s="1"/>
  <c r="AE42" i="1" s="1"/>
  <c r="AM42" i="1"/>
  <c r="AN42" i="1" s="1"/>
  <c r="AO42" i="1" s="1"/>
  <c r="S43" i="1"/>
  <c r="T43" i="1" s="1"/>
  <c r="U43" i="1" s="1"/>
  <c r="X43" i="1"/>
  <c r="Y43" i="1" s="1"/>
  <c r="Z43" i="1" s="1"/>
  <c r="AC43" i="1"/>
  <c r="AD43" i="1" s="1"/>
  <c r="AE43" i="1" s="1"/>
  <c r="AM43" i="1"/>
  <c r="AN43" i="1" s="1"/>
  <c r="AO43" i="1" s="1"/>
  <c r="S44" i="1"/>
  <c r="X44" i="1"/>
  <c r="Y44" i="1" s="1"/>
  <c r="Z44" i="1" s="1"/>
  <c r="AC44" i="1"/>
  <c r="AD44" i="1" s="1"/>
  <c r="AE44" i="1" s="1"/>
  <c r="AM44" i="1"/>
  <c r="AN44" i="1" s="1"/>
  <c r="AO44" i="1" s="1"/>
  <c r="S45" i="1"/>
  <c r="T45" i="1" s="1"/>
  <c r="U45" i="1" s="1"/>
  <c r="X45" i="1"/>
  <c r="Y45" i="1" s="1"/>
  <c r="Z45" i="1" s="1"/>
  <c r="AC45" i="1"/>
  <c r="AD45" i="1" s="1"/>
  <c r="AE45" i="1" s="1"/>
  <c r="AM45" i="1"/>
  <c r="AN45" i="1" s="1"/>
  <c r="AO45" i="1" s="1"/>
  <c r="S46" i="1"/>
  <c r="T46" i="1" s="1"/>
  <c r="X46" i="1"/>
  <c r="Y46" i="1" s="1"/>
  <c r="Z46" i="1" s="1"/>
  <c r="AC46" i="1"/>
  <c r="AD46" i="1" s="1"/>
  <c r="AE46" i="1" s="1"/>
  <c r="AM46" i="1"/>
  <c r="AN46" i="1" s="1"/>
  <c r="AO46" i="1" s="1"/>
  <c r="S47" i="1"/>
  <c r="T47" i="1" s="1"/>
  <c r="U47" i="1" s="1"/>
  <c r="X47" i="1"/>
  <c r="Y47" i="1" s="1"/>
  <c r="Z47" i="1" s="1"/>
  <c r="AC47" i="1"/>
  <c r="AD47" i="1" s="1"/>
  <c r="AE47" i="1" s="1"/>
  <c r="AM47" i="1"/>
  <c r="AN47" i="1" s="1"/>
  <c r="AO47" i="1" s="1"/>
  <c r="S48" i="1"/>
  <c r="X48" i="1"/>
  <c r="Y48" i="1" s="1"/>
  <c r="Z48" i="1" s="1"/>
  <c r="AC48" i="1"/>
  <c r="AD48" i="1" s="1"/>
  <c r="AE48" i="1" s="1"/>
  <c r="AM48" i="1"/>
  <c r="AN48" i="1" s="1"/>
  <c r="AO48" i="1" s="1"/>
  <c r="S49" i="1"/>
  <c r="T49" i="1" s="1"/>
  <c r="U49" i="1" s="1"/>
  <c r="X49" i="1"/>
  <c r="AC49" i="1"/>
  <c r="AD49" i="1" s="1"/>
  <c r="AE49" i="1" s="1"/>
  <c r="AM49" i="1"/>
  <c r="AN49" i="1" s="1"/>
  <c r="AO49" i="1" s="1"/>
  <c r="S50" i="1"/>
  <c r="T50" i="1" s="1"/>
  <c r="U50" i="1" s="1"/>
  <c r="X50" i="1"/>
  <c r="Y50" i="1" s="1"/>
  <c r="Z50" i="1" s="1"/>
  <c r="AC50" i="1"/>
  <c r="AD50" i="1" s="1"/>
  <c r="AE50" i="1" s="1"/>
  <c r="AM50" i="1"/>
  <c r="AN50" i="1" s="1"/>
  <c r="AO50" i="1" s="1"/>
  <c r="S51" i="1"/>
  <c r="T51" i="1" s="1"/>
  <c r="U51" i="1" s="1"/>
  <c r="X51" i="1"/>
  <c r="Y51" i="1" s="1"/>
  <c r="Z51" i="1" s="1"/>
  <c r="AC51" i="1"/>
  <c r="AD51" i="1" s="1"/>
  <c r="AE51" i="1" s="1"/>
  <c r="AM51" i="1"/>
  <c r="AN51" i="1" s="1"/>
  <c r="AO51" i="1" s="1"/>
  <c r="S52" i="1"/>
  <c r="T52" i="1" s="1"/>
  <c r="U52" i="1" s="1"/>
  <c r="X52" i="1"/>
  <c r="Y52" i="1" s="1"/>
  <c r="Z52" i="1" s="1"/>
  <c r="AC52" i="1"/>
  <c r="AD52" i="1" s="1"/>
  <c r="AE52" i="1" s="1"/>
  <c r="AM52" i="1"/>
  <c r="AN52" i="1" s="1"/>
  <c r="AO52" i="1" s="1"/>
  <c r="S53" i="1"/>
  <c r="T53" i="1" s="1"/>
  <c r="U53" i="1" s="1"/>
  <c r="X53" i="1"/>
  <c r="Y53" i="1" s="1"/>
  <c r="Z53" i="1" s="1"/>
  <c r="AC53" i="1"/>
  <c r="AD53" i="1" s="1"/>
  <c r="AE53" i="1" s="1"/>
  <c r="AM53" i="1"/>
  <c r="AN53" i="1" s="1"/>
  <c r="AO53" i="1" s="1"/>
  <c r="S54" i="1"/>
  <c r="T54" i="1" s="1"/>
  <c r="U54" i="1" s="1"/>
  <c r="X54" i="1"/>
  <c r="Y54" i="1" s="1"/>
  <c r="Z54" i="1" s="1"/>
  <c r="AC54" i="1"/>
  <c r="AD54" i="1" s="1"/>
  <c r="AE54" i="1" s="1"/>
  <c r="AM54" i="1"/>
  <c r="AN54" i="1" s="1"/>
  <c r="AO54" i="1" s="1"/>
  <c r="S55" i="1"/>
  <c r="T55" i="1" s="1"/>
  <c r="U55" i="1" s="1"/>
  <c r="X55" i="1"/>
  <c r="AC55" i="1"/>
  <c r="AD55" i="1" s="1"/>
  <c r="AE55" i="1" s="1"/>
  <c r="AM55" i="1"/>
  <c r="AN55" i="1" s="1"/>
  <c r="AO55" i="1" s="1"/>
  <c r="S56" i="1"/>
  <c r="T56" i="1" s="1"/>
  <c r="U56" i="1" s="1"/>
  <c r="X56" i="1"/>
  <c r="Y56" i="1" s="1"/>
  <c r="Z56" i="1" s="1"/>
  <c r="AC56" i="1"/>
  <c r="AD56" i="1" s="1"/>
  <c r="AE56" i="1" s="1"/>
  <c r="AM56" i="1"/>
  <c r="AN56" i="1" s="1"/>
  <c r="AO56" i="1" s="1"/>
  <c r="S57" i="1"/>
  <c r="T57" i="1" s="1"/>
  <c r="U57" i="1" s="1"/>
  <c r="X57" i="1"/>
  <c r="Y57" i="1" s="1"/>
  <c r="Z57" i="1" s="1"/>
  <c r="AC57" i="1"/>
  <c r="AD57" i="1" s="1"/>
  <c r="AE57" i="1" s="1"/>
  <c r="AM57" i="1"/>
  <c r="AN57" i="1" s="1"/>
  <c r="AO57" i="1" s="1"/>
  <c r="S58" i="1"/>
  <c r="T58" i="1" s="1"/>
  <c r="U58" i="1" s="1"/>
  <c r="X58" i="1"/>
  <c r="Y58" i="1" s="1"/>
  <c r="Z58" i="1" s="1"/>
  <c r="AC58" i="1"/>
  <c r="AD58" i="1" s="1"/>
  <c r="AE58" i="1" s="1"/>
  <c r="AM58" i="1"/>
  <c r="AN58" i="1" s="1"/>
  <c r="AO58" i="1" s="1"/>
  <c r="S59" i="1"/>
  <c r="T59" i="1" s="1"/>
  <c r="U59" i="1" s="1"/>
  <c r="X59" i="1"/>
  <c r="Y59" i="1" s="1"/>
  <c r="Z59" i="1" s="1"/>
  <c r="AC59" i="1"/>
  <c r="AD59" i="1" s="1"/>
  <c r="AE59" i="1" s="1"/>
  <c r="AM59" i="1"/>
  <c r="AN59" i="1" s="1"/>
  <c r="AO59" i="1" s="1"/>
  <c r="S60" i="1"/>
  <c r="T60" i="1" s="1"/>
  <c r="U60" i="1" s="1"/>
  <c r="X60" i="1"/>
  <c r="AC60" i="1"/>
  <c r="AD60" i="1" s="1"/>
  <c r="AE60" i="1" s="1"/>
  <c r="AM60" i="1"/>
  <c r="AN60" i="1" s="1"/>
  <c r="AO60" i="1" s="1"/>
  <c r="S61" i="1"/>
  <c r="T61" i="1" s="1"/>
  <c r="U61" i="1" s="1"/>
  <c r="X61" i="1"/>
  <c r="Y61" i="1" s="1"/>
  <c r="Z61" i="1" s="1"/>
  <c r="AC61" i="1"/>
  <c r="AD61" i="1" s="1"/>
  <c r="AE61" i="1" s="1"/>
  <c r="AM61" i="1"/>
  <c r="AN61" i="1" s="1"/>
  <c r="AO61" i="1" s="1"/>
  <c r="AD29" i="1"/>
  <c r="AE29" i="1" s="1"/>
  <c r="P3" i="1" l="1"/>
  <c r="L34" i="9" s="1"/>
  <c r="AP29" i="1"/>
  <c r="AQ29" i="1" s="1"/>
  <c r="AR29" i="1" s="1"/>
  <c r="H33" i="9"/>
  <c r="H44" i="9"/>
  <c r="T29" i="1"/>
  <c r="U29" i="1" s="1"/>
  <c r="AF29" i="1" s="1"/>
  <c r="AP60" i="1"/>
  <c r="AQ60" i="1" s="1"/>
  <c r="AR60" i="1" s="1"/>
  <c r="AF39" i="1"/>
  <c r="AP20" i="1"/>
  <c r="Y60" i="1"/>
  <c r="Z60" i="1" s="1"/>
  <c r="AP58" i="1"/>
  <c r="AQ58" i="1" s="1"/>
  <c r="AR58" i="1" s="1"/>
  <c r="V3" i="1"/>
  <c r="L38" i="9" s="1"/>
  <c r="AP40" i="1"/>
  <c r="AQ40" i="1" s="1"/>
  <c r="AR40" i="1" s="1"/>
  <c r="AP44" i="1"/>
  <c r="AQ44" i="1" s="1"/>
  <c r="AR44" i="1" s="1"/>
  <c r="AP53" i="1"/>
  <c r="AQ53" i="1" s="1"/>
  <c r="AR53" i="1" s="1"/>
  <c r="AF23" i="1"/>
  <c r="AL4" i="1"/>
  <c r="I46" i="9" s="1"/>
  <c r="W4" i="1"/>
  <c r="I39" i="9" s="1"/>
  <c r="AB1" i="1"/>
  <c r="R1" i="1"/>
  <c r="R3" i="1" s="1"/>
  <c r="L36" i="9" s="1"/>
  <c r="AF51" i="1"/>
  <c r="T44" i="1"/>
  <c r="U44" i="1" s="1"/>
  <c r="AF44" i="1" s="1"/>
  <c r="AP32" i="1"/>
  <c r="AQ32" i="1" s="1"/>
  <c r="AR32" i="1" s="1"/>
  <c r="AF31" i="1"/>
  <c r="AL5" i="1"/>
  <c r="J46" i="9" s="1"/>
  <c r="W5" i="1"/>
  <c r="J39" i="9" s="1"/>
  <c r="AB2" i="1"/>
  <c r="K42" i="9" s="1"/>
  <c r="R2" i="1"/>
  <c r="K36" i="9" s="1"/>
  <c r="AP61" i="1"/>
  <c r="AQ61" i="1" s="1"/>
  <c r="AR61" i="1" s="1"/>
  <c r="AP49" i="1"/>
  <c r="AQ49" i="1" s="1"/>
  <c r="AR49" i="1" s="1"/>
  <c r="AP30" i="1"/>
  <c r="AQ30" i="1" s="1"/>
  <c r="AR30" i="1" s="1"/>
  <c r="AP36" i="1"/>
  <c r="AQ36" i="1" s="1"/>
  <c r="AR36" i="1" s="1"/>
  <c r="AP55" i="1"/>
  <c r="AQ55" i="1" s="1"/>
  <c r="AR55" i="1" s="1"/>
  <c r="AF52" i="1"/>
  <c r="AP22" i="1"/>
  <c r="AQ22" i="1" s="1"/>
  <c r="AR22" i="1" s="1"/>
  <c r="AP42" i="1"/>
  <c r="AQ42" i="1" s="1"/>
  <c r="AR42" i="1" s="1"/>
  <c r="AP47" i="1"/>
  <c r="AQ47" i="1" s="1"/>
  <c r="AR47" i="1" s="1"/>
  <c r="AF54" i="1"/>
  <c r="AF53" i="1"/>
  <c r="AF45" i="1"/>
  <c r="AF24" i="1"/>
  <c r="AB4" i="1"/>
  <c r="I42" i="9" s="1"/>
  <c r="R4" i="1"/>
  <c r="I36" i="9" s="1"/>
  <c r="AL1" i="1"/>
  <c r="H46" i="9" s="1"/>
  <c r="W1" i="1"/>
  <c r="AL2" i="1"/>
  <c r="K46" i="9" s="1"/>
  <c r="W2" i="1"/>
  <c r="K39" i="9" s="1"/>
  <c r="AF36" i="1"/>
  <c r="AF33" i="1"/>
  <c r="AF56" i="1"/>
  <c r="AF61" i="1"/>
  <c r="AF28" i="1"/>
  <c r="AF35" i="1"/>
  <c r="AF42" i="1"/>
  <c r="AP39" i="1"/>
  <c r="AQ39" i="1" s="1"/>
  <c r="AR39" i="1" s="1"/>
  <c r="Y49" i="1"/>
  <c r="Z49" i="1" s="1"/>
  <c r="AF49" i="1" s="1"/>
  <c r="H41" i="9"/>
  <c r="AP57" i="1"/>
  <c r="AQ57" i="1" s="1"/>
  <c r="AR57" i="1" s="1"/>
  <c r="AF27" i="1"/>
  <c r="AF58" i="1"/>
  <c r="AF50" i="1"/>
  <c r="AF47" i="1"/>
  <c r="AF41" i="1"/>
  <c r="AF22" i="1"/>
  <c r="AP23" i="1"/>
  <c r="AQ23" i="1" s="1"/>
  <c r="AR23" i="1" s="1"/>
  <c r="AP24" i="1"/>
  <c r="AQ24" i="1" s="1"/>
  <c r="AR24" i="1" s="1"/>
  <c r="AP59" i="1"/>
  <c r="AQ59" i="1" s="1"/>
  <c r="AR59" i="1" s="1"/>
  <c r="Y55" i="1"/>
  <c r="Z55" i="1" s="1"/>
  <c r="AF55" i="1" s="1"/>
  <c r="AP54" i="1"/>
  <c r="AQ54" i="1" s="1"/>
  <c r="AR54" i="1" s="1"/>
  <c r="AP35" i="1"/>
  <c r="AQ35" i="1" s="1"/>
  <c r="AR35" i="1" s="1"/>
  <c r="AP33" i="1"/>
  <c r="AQ33" i="1" s="1"/>
  <c r="AR33" i="1" s="1"/>
  <c r="AP27" i="1"/>
  <c r="AQ27" i="1" s="1"/>
  <c r="AR27" i="1" s="1"/>
  <c r="AP26" i="1"/>
  <c r="AQ26" i="1" s="1"/>
  <c r="AR26" i="1" s="1"/>
  <c r="AF57" i="1"/>
  <c r="Y40" i="1"/>
  <c r="Z40" i="1" s="1"/>
  <c r="AF40" i="1" s="1"/>
  <c r="AF38" i="1"/>
  <c r="Y32" i="1"/>
  <c r="Z32" i="1" s="1"/>
  <c r="AF32" i="1" s="1"/>
  <c r="AP21" i="1"/>
  <c r="AF20" i="1"/>
  <c r="AP19" i="1"/>
  <c r="AF19" i="1"/>
  <c r="AF18" i="1"/>
  <c r="AP18" i="1"/>
  <c r="AP17" i="1"/>
  <c r="AF4" i="1"/>
  <c r="K90" i="9" s="1"/>
  <c r="AP16" i="1"/>
  <c r="AF16" i="1"/>
  <c r="AF1" i="1"/>
  <c r="K87" i="9" s="1"/>
  <c r="AF17" i="1"/>
  <c r="AF2" i="1"/>
  <c r="K88" i="9" s="1"/>
  <c r="AF6" i="1"/>
  <c r="K92" i="9" s="1"/>
  <c r="AO28" i="1"/>
  <c r="AN5" i="1"/>
  <c r="J47" i="9" s="1"/>
  <c r="Z25" i="1"/>
  <c r="AF25" i="1" s="1"/>
  <c r="U46" i="1"/>
  <c r="AF46" i="1" s="1"/>
  <c r="AF30" i="1"/>
  <c r="AF43" i="1"/>
  <c r="AP31" i="1"/>
  <c r="AQ31" i="1" s="1"/>
  <c r="AR31" i="1" s="1"/>
  <c r="AF7" i="1"/>
  <c r="K93" i="9" s="1"/>
  <c r="AP28" i="1"/>
  <c r="AQ28" i="1" s="1"/>
  <c r="AR28" i="1" s="1"/>
  <c r="AP46" i="1"/>
  <c r="AQ46" i="1" s="1"/>
  <c r="AR46" i="1" s="1"/>
  <c r="AF37" i="1"/>
  <c r="AP51" i="1"/>
  <c r="AQ51" i="1" s="1"/>
  <c r="AR51" i="1" s="1"/>
  <c r="AP50" i="1"/>
  <c r="AQ50" i="1" s="1"/>
  <c r="AR50" i="1" s="1"/>
  <c r="AP38" i="1"/>
  <c r="AQ38" i="1" s="1"/>
  <c r="AR38" i="1" s="1"/>
  <c r="AP41" i="1"/>
  <c r="AQ41" i="1" s="1"/>
  <c r="AR41" i="1" s="1"/>
  <c r="AF59" i="1"/>
  <c r="AP56" i="1"/>
  <c r="AQ56" i="1" s="1"/>
  <c r="AR56" i="1" s="1"/>
  <c r="AF60" i="1"/>
  <c r="AP48" i="1"/>
  <c r="AQ48" i="1" s="1"/>
  <c r="AR48" i="1" s="1"/>
  <c r="AN2" i="1"/>
  <c r="K47" i="9" s="1"/>
  <c r="AP37" i="1"/>
  <c r="AQ37" i="1" s="1"/>
  <c r="AR37" i="1" s="1"/>
  <c r="AP43" i="1"/>
  <c r="AQ43" i="1" s="1"/>
  <c r="AR43" i="1" s="1"/>
  <c r="Y26" i="1"/>
  <c r="Z26" i="1" s="1"/>
  <c r="AF26" i="1" s="1"/>
  <c r="AN1" i="1"/>
  <c r="AN3" i="1" s="1"/>
  <c r="L47" i="9" s="1"/>
  <c r="AN4" i="1"/>
  <c r="I47" i="9" s="1"/>
  <c r="AP25" i="1"/>
  <c r="AQ25" i="1" s="1"/>
  <c r="AR25" i="1" s="1"/>
  <c r="AP45" i="1"/>
  <c r="AQ45" i="1" s="1"/>
  <c r="AR45" i="1" s="1"/>
  <c r="AP52" i="1"/>
  <c r="AQ52" i="1" s="1"/>
  <c r="AR52" i="1" s="1"/>
  <c r="T48" i="1"/>
  <c r="U48" i="1" s="1"/>
  <c r="AF48" i="1" s="1"/>
  <c r="AD34" i="1"/>
  <c r="AE34" i="1" s="1"/>
  <c r="AF34" i="1" s="1"/>
  <c r="AP34" i="1"/>
  <c r="AQ34" i="1" s="1"/>
  <c r="AR34" i="1" s="1"/>
  <c r="AF3" i="1"/>
  <c r="K89" i="9" s="1"/>
  <c r="AF5" i="1"/>
  <c r="K91" i="9" s="1"/>
  <c r="K15" i="9"/>
  <c r="L14" i="9" s="1"/>
  <c r="K25" i="9"/>
  <c r="L24" i="9" s="1"/>
  <c r="G25" i="9"/>
  <c r="H24" i="9" s="1"/>
  <c r="AK3" i="1"/>
  <c r="L45" i="9" s="1"/>
  <c r="H35" i="9"/>
  <c r="AQ20" i="1" l="1"/>
  <c r="AR20" i="1" s="1"/>
  <c r="AL3" i="1"/>
  <c r="L46" i="9" s="1"/>
  <c r="AQ16" i="1"/>
  <c r="AR16" i="1" s="1"/>
  <c r="AQ17" i="1"/>
  <c r="AR17" i="1" s="1"/>
  <c r="H36" i="9"/>
  <c r="AQ18" i="1"/>
  <c r="AR18" i="1" s="1"/>
  <c r="H42" i="9"/>
  <c r="AB3" i="1"/>
  <c r="L42" i="9" s="1"/>
  <c r="W3" i="1"/>
  <c r="L39" i="9" s="1"/>
  <c r="H39" i="9"/>
  <c r="AQ21" i="1"/>
  <c r="AR21" i="1" s="1"/>
  <c r="T1" i="1"/>
  <c r="H37" i="9" s="1"/>
  <c r="AD1" i="1"/>
  <c r="H43" i="9" s="1"/>
  <c r="AQ19" i="1"/>
  <c r="AR19" i="1" s="1"/>
  <c r="L23" i="9"/>
  <c r="K94" i="9"/>
  <c r="L90" i="9" s="1"/>
  <c r="L13" i="9"/>
  <c r="L15" i="9" s="1"/>
  <c r="H22" i="9"/>
  <c r="H17" i="9"/>
  <c r="T4" i="1"/>
  <c r="I37" i="9" s="1"/>
  <c r="AD2" i="1"/>
  <c r="K43" i="9" s="1"/>
  <c r="AD5" i="1"/>
  <c r="J43" i="9" s="1"/>
  <c r="H20" i="9"/>
  <c r="Y1" i="1"/>
  <c r="Y4" i="1"/>
  <c r="I40" i="9" s="1"/>
  <c r="T2" i="1"/>
  <c r="K37" i="9" s="1"/>
  <c r="AD4" i="1"/>
  <c r="I43" i="9" s="1"/>
  <c r="Y2" i="1"/>
  <c r="K40" i="9" s="1"/>
  <c r="H15" i="9"/>
  <c r="L22" i="9"/>
  <c r="H18" i="9"/>
  <c r="H47" i="9"/>
  <c r="H19" i="9"/>
  <c r="H21" i="9"/>
  <c r="T5" i="1"/>
  <c r="J37" i="9" s="1"/>
  <c r="Y5" i="1"/>
  <c r="J40" i="9" s="1"/>
  <c r="H23" i="9"/>
  <c r="H14" i="9"/>
  <c r="H16" i="9"/>
  <c r="H13" i="9"/>
  <c r="T3" i="1" l="1"/>
  <c r="L37" i="9" s="1"/>
  <c r="AD3" i="1"/>
  <c r="L43" i="9" s="1"/>
  <c r="AQ4" i="1"/>
  <c r="I48" i="9" s="1"/>
  <c r="AQ5" i="1"/>
  <c r="J48" i="9" s="1"/>
  <c r="AQ1" i="1"/>
  <c r="AQ3" i="1" s="1"/>
  <c r="L48" i="9" s="1"/>
  <c r="L93" i="9"/>
  <c r="AQ2" i="1"/>
  <c r="K48" i="9" s="1"/>
  <c r="L25" i="9"/>
  <c r="L88" i="9"/>
  <c r="L92" i="9"/>
  <c r="L87" i="9"/>
  <c r="L89" i="9"/>
  <c r="L91" i="9"/>
  <c r="H40" i="9"/>
  <c r="Y3" i="1"/>
  <c r="L40" i="9" s="1"/>
  <c r="AR2" i="1"/>
  <c r="E88" i="9" s="1"/>
  <c r="AR3" i="1"/>
  <c r="E89" i="9" s="1"/>
  <c r="AR1" i="1"/>
  <c r="E87" i="9" s="1"/>
  <c r="H25" i="9"/>
  <c r="H48" i="9" l="1"/>
  <c r="F87" i="9" s="1"/>
  <c r="L94" i="9"/>
  <c r="E90" i="9"/>
  <c r="F89" i="9" l="1"/>
  <c r="F88" i="9"/>
  <c r="F90" i="9" l="1"/>
</calcChain>
</file>

<file path=xl/sharedStrings.xml><?xml version="1.0" encoding="utf-8"?>
<sst xmlns="http://schemas.openxmlformats.org/spreadsheetml/2006/main" count="257" uniqueCount="158">
  <si>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</si>
  <si>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</si>
  <si>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</si>
  <si>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</si>
  <si>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</si>
  <si>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</si>
  <si>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</si>
  <si>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</si>
  <si>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</si>
  <si>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</si>
  <si>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</si>
  <si>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</si>
  <si>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</si>
  <si>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</si>
  <si>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</si>
  <si>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</si>
  <si>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</si>
  <si>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</si>
  <si>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</si>
  <si>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</si>
  <si>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</si>
  <si>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</si>
  <si>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</si>
  <si>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</si>
  <si>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</si>
  <si>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</si>
  <si>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</si>
  <si>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</si>
  <si>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</si>
  <si>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</si>
  <si>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</si>
  <si>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</si>
  <si>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</si>
  <si>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</si>
  <si>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</si>
  <si>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</si>
  <si>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</si>
  <si>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</si>
  <si>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</si>
  <si>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</si>
  <si>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</si>
  <si>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</si>
  <si>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</si>
  <si>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</si>
  <si>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</si>
  <si>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</si>
  <si>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</si>
  <si>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</si>
  <si>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</si>
  <si>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</si>
  <si>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</si>
  <si>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</si>
  <si>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</si>
  <si>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</si>
  <si>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</si>
  <si>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</si>
  <si>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</si>
  <si>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</si>
  <si>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</si>
  <si>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</si>
  <si>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</si>
  <si>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</si>
  <si>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NO SATISFACTORIO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</si>
  <si>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</si>
  <si>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</si>
  <si>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</si>
  <si>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</si>
  <si>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</si>
  <si>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</si>
  <si>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</si>
  <si>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</si>
  <si>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</si>
  <si>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</si>
  <si>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</si>
  <si>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</si>
  <si>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</si>
  <si>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</si>
  <si>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</si>
  <si>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</si>
  <si>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</si>
  <si>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</si>
  <si>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</si>
  <si>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</si>
  <si>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</si>
  <si>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</si>
  <si>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</si>
  <si>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</si>
  <si>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</si>
  <si>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</si>
  <si>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Danzas</t>
  </si>
  <si>
    <t>Educación Física, Recreación y Deportes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</si>
  <si>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</si>
  <si>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</si>
  <si>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</si>
  <si>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</si>
  <si>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</si>
  <si>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</si>
  <si>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</si>
  <si>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</si>
  <si>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</si>
  <si>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</si>
  <si>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</si>
  <si>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</si>
  <si>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</si>
  <si>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</si>
  <si>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</si>
  <si>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</si>
  <si>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</si>
  <si>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</si>
  <si>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</si>
  <si>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</si>
  <si>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</si>
  <si>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</si>
  <si>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</si>
  <si>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</si>
  <si>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</si>
  <si>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</si>
  <si>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</si>
  <si>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</si>
  <si>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</si>
  <si>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</si>
  <si>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</si>
  <si>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</si>
  <si>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</si>
  <si>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</si>
  <si>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</si>
  <si>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</si>
  <si>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</si>
  <si>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</si>
  <si>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</si>
  <si>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</si>
  <si>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</si>
  <si>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</si>
  <si>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</si>
  <si>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</si>
  <si>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</si>
  <si>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</si>
  <si>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</si>
  <si>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</si>
  <si>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</si>
  <si>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</si>
  <si>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</si>
  <si>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</si>
  <si>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Para cada docente, la suma de las ponderaciones de las 3 áreas de gestión debe ser igual a 70</t>
  </si>
  <si>
    <t>B. primaria</t>
  </si>
  <si>
    <t>B. sec. y media</t>
  </si>
  <si>
    <t>NORTE DE SANTANDER</t>
  </si>
  <si>
    <t>BOCHALEMA</t>
  </si>
  <si>
    <t>COLEGIO MARCOS GARCIA CARRILLO</t>
  </si>
  <si>
    <t>SALAMANCA MENESES XIMENA</t>
  </si>
  <si>
    <t>URBINA GELVEZ MIGUEL</t>
  </si>
  <si>
    <t>MUÑOZ SILVA ERIKA YURLEY</t>
  </si>
  <si>
    <t>GARCIA TORRES EDISSON MANUEL</t>
  </si>
  <si>
    <t>ESCUELA INTEGRADA LA DONJUANA</t>
  </si>
  <si>
    <t>DIAZ VILLAN TERESA DE JESUS</t>
  </si>
  <si>
    <t>I.E. MARCOS GARCIA CARRILLO</t>
  </si>
  <si>
    <t>Datos de identificación del docente evaluado AÑO-2024</t>
  </si>
  <si>
    <t>RESULTADOS DE DOCENTES - EVALUACIÓN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</si>
</sst>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8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237">
    <xf numFmtId="0" fontId="0" fillId="0" borderId="0" xfId="0"/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1" fontId="3" fillId="0" borderId="22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wrapText="1"/>
    </xf>
    <xf numFmtId="1" fontId="6" fillId="0" borderId="16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/>
    </xf>
    <xf numFmtId="164" fontId="3" fillId="0" borderId="30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64" fontId="3" fillId="0" borderId="31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64" fontId="3" fillId="0" borderId="33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9" fillId="0" borderId="5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164" fontId="3" fillId="0" borderId="37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64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3" fillId="0" borderId="42" xfId="0" applyNumberFormat="1" applyFont="1" applyBorder="1" applyAlignment="1" applyProtection="1">
      <alignment horizontal="center" vertical="center"/>
    </xf>
    <xf numFmtId="164" fontId="3" fillId="0" borderId="42" xfId="0" applyNumberFormat="1" applyFont="1" applyBorder="1" applyAlignment="1" applyProtection="1">
      <alignment horizontal="center" vertical="center"/>
    </xf>
    <xf numFmtId="164" fontId="3" fillId="0" borderId="43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64" fontId="3" fillId="0" borderId="44" xfId="0" applyNumberFormat="1" applyFont="1" applyBorder="1" applyAlignment="1" applyProtection="1">
      <alignment horizontal="center" vertical="center"/>
    </xf>
    <xf numFmtId="164" fontId="3" fillId="0" borderId="45" xfId="0" applyNumberFormat="1" applyFont="1" applyBorder="1" applyAlignment="1" applyProtection="1">
      <alignment horizontal="center" vertical="center"/>
    </xf>
    <xf numFmtId="1" fontId="6" fillId="0" borderId="46" xfId="0" applyNumberFormat="1" applyFont="1" applyBorder="1" applyAlignment="1" applyProtection="1">
      <alignment horizontal="center" vertical="center"/>
    </xf>
    <xf numFmtId="164" fontId="6" fillId="0" borderId="46" xfId="0" applyNumberFormat="1" applyFont="1" applyBorder="1" applyAlignment="1" applyProtection="1">
      <alignment horizontal="center" vertical="center"/>
    </xf>
    <xf numFmtId="164" fontId="6" fillId="0" borderId="47" xfId="0" applyNumberFormat="1" applyFont="1" applyBorder="1" applyAlignment="1" applyProtection="1">
      <alignment horizontal="center" vertical="center"/>
    </xf>
    <xf numFmtId="1" fontId="6" fillId="0" borderId="39" xfId="0" applyNumberFormat="1" applyFont="1" applyBorder="1" applyAlignment="1" applyProtection="1">
      <alignment horizontal="center" vertical="center"/>
    </xf>
    <xf numFmtId="164" fontId="6" fillId="0" borderId="39" xfId="0" applyNumberFormat="1" applyFont="1" applyBorder="1" applyAlignment="1" applyProtection="1">
      <alignment horizontal="center" vertical="center"/>
    </xf>
    <xf numFmtId="164" fontId="6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1" fontId="9" fillId="0" borderId="51" xfId="0" applyNumberFormat="1" applyFont="1" applyBorder="1" applyAlignment="1" applyProtection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 wrapText="1"/>
    </xf>
    <xf numFmtId="1" fontId="9" fillId="0" borderId="52" xfId="0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 wrapText="1"/>
    </xf>
    <xf numFmtId="1" fontId="6" fillId="0" borderId="16" xfId="0" applyNumberFormat="1" applyFont="1" applyBorder="1" applyAlignment="1" applyProtection="1">
      <alignment horizontal="center" vertical="center" wrapText="1"/>
    </xf>
    <xf numFmtId="164" fontId="6" fillId="0" borderId="53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/>
    </xf>
    <xf numFmtId="164" fontId="9" fillId="0" borderId="54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164" fontId="9" fillId="0" borderId="55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164" fontId="9" fillId="0" borderId="56" xfId="0" applyNumberFormat="1" applyFont="1" applyBorder="1" applyAlignment="1" applyProtection="1">
      <alignment horizontal="center" vertical="center"/>
    </xf>
    <xf numFmtId="164" fontId="9" fillId="0" borderId="57" xfId="0" applyNumberFormat="1" applyFont="1" applyBorder="1" applyAlignment="1" applyProtection="1">
      <alignment horizontal="center" vertical="center" wrapText="1"/>
    </xf>
    <xf numFmtId="164" fontId="9" fillId="0" borderId="58" xfId="0" applyNumberFormat="1" applyFont="1" applyBorder="1" applyAlignment="1" applyProtection="1">
      <alignment horizontal="center" vertical="center" wrapText="1"/>
    </xf>
    <xf numFmtId="164" fontId="9" fillId="0" borderId="59" xfId="0" applyNumberFormat="1" applyFont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6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center" vertical="center"/>
      <protection locked="0"/>
    </xf>
    <xf numFmtId="0" fontId="2" fillId="0" borderId="66" xfId="0" applyFont="1" applyFill="1" applyBorder="1" applyAlignment="1" applyProtection="1">
      <alignment horizontal="center" vertical="center" wrapText="1"/>
      <protection locked="0"/>
    </xf>
    <xf numFmtId="0" fontId="2" fillId="0" borderId="66" xfId="1" applyFont="1" applyFill="1" applyBorder="1" applyAlignment="1" applyProtection="1">
      <alignment horizontal="center" vertical="center" wrapText="1"/>
      <protection locked="0"/>
    </xf>
    <xf numFmtId="1" fontId="2" fillId="0" borderId="67" xfId="0" applyNumberFormat="1" applyFont="1" applyBorder="1" applyAlignment="1" applyProtection="1">
      <alignment horizontal="center" vertical="center" wrapText="1"/>
      <protection locked="0"/>
    </xf>
    <xf numFmtId="0" fontId="2" fillId="0" borderId="66" xfId="0" applyFont="1" applyFill="1" applyBorder="1" applyAlignment="1" applyProtection="1">
      <alignment horizontal="center" vertical="center"/>
      <protection locked="0"/>
    </xf>
    <xf numFmtId="0" fontId="0" fillId="0" borderId="66" xfId="0" applyBorder="1" applyProtection="1">
      <protection locked="0"/>
    </xf>
    <xf numFmtId="0" fontId="0" fillId="0" borderId="66" xfId="0" applyBorder="1" applyAlignment="1" applyProtection="1">
      <alignment horizontal="center"/>
      <protection locked="0"/>
    </xf>
    <xf numFmtId="0" fontId="16" fillId="0" borderId="66" xfId="0" applyFont="1" applyFill="1" applyBorder="1" applyAlignment="1" applyProtection="1">
      <alignment horizontal="center"/>
      <protection locked="0"/>
    </xf>
    <xf numFmtId="1" fontId="0" fillId="0" borderId="66" xfId="0" applyNumberFormat="1" applyBorder="1" applyAlignment="1" applyProtection="1">
      <alignment horizontal="center"/>
      <protection locked="0"/>
    </xf>
    <xf numFmtId="0" fontId="0" fillId="0" borderId="66" xfId="0" applyFont="1" applyFill="1" applyBorder="1" applyAlignment="1" applyProtection="1">
      <alignment horizontal="center"/>
      <protection locked="0"/>
    </xf>
    <xf numFmtId="0" fontId="16" fillId="0" borderId="66" xfId="0" applyFont="1" applyBorder="1" applyAlignment="1" applyProtection="1">
      <alignment horizontal="center"/>
      <protection locked="0"/>
    </xf>
    <xf numFmtId="0" fontId="0" fillId="0" borderId="66" xfId="0" applyFill="1" applyBorder="1" applyAlignment="1" applyProtection="1">
      <alignment horizontal="center"/>
      <protection locked="0"/>
    </xf>
    <xf numFmtId="0" fontId="0" fillId="0" borderId="66" xfId="0" applyFill="1" applyBorder="1" applyProtection="1">
      <protection locked="0"/>
    </xf>
    <xf numFmtId="0" fontId="13" fillId="0" borderId="66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6" fillId="0" borderId="66" xfId="0" applyFont="1" applyFill="1" applyBorder="1" applyAlignment="1" applyProtection="1">
      <alignment horizontal="left" vertical="top"/>
      <protection locked="0"/>
    </xf>
    <xf numFmtId="0" fontId="0" fillId="0" borderId="66" xfId="0" applyFill="1" applyBorder="1" applyAlignment="1" applyProtection="1">
      <alignment horizontal="left" vertical="top"/>
      <protection locked="0"/>
    </xf>
    <xf numFmtId="1" fontId="2" fillId="0" borderId="67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66" xfId="0" applyNumberFormat="1" applyFill="1" applyBorder="1" applyAlignment="1" applyProtection="1">
      <alignment horizontal="center"/>
      <protection locked="0"/>
    </xf>
    <xf numFmtId="0" fontId="0" fillId="0" borderId="66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/>
    </xf>
    <xf numFmtId="0" fontId="0" fillId="0" borderId="0" xfId="0" applyFill="1"/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68" xfId="0" applyFont="1" applyFill="1" applyBorder="1" applyAlignment="1" applyProtection="1">
      <alignment horizontal="center" vertical="center"/>
    </xf>
    <xf numFmtId="0" fontId="6" fillId="2" borderId="69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2" borderId="70" xfId="0" applyFont="1" applyFill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left" vertical="center"/>
    </xf>
    <xf numFmtId="0" fontId="3" fillId="0" borderId="71" xfId="0" applyFont="1" applyBorder="1" applyAlignment="1" applyProtection="1">
      <alignment horizontal="left" vertical="center"/>
    </xf>
    <xf numFmtId="0" fontId="3" fillId="0" borderId="72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6" fillId="0" borderId="55" xfId="0" applyFont="1" applyBorder="1" applyAlignment="1" applyProtection="1">
      <alignment horizontal="left" vertical="center"/>
    </xf>
    <xf numFmtId="0" fontId="6" fillId="0" borderId="73" xfId="0" applyFont="1" applyBorder="1" applyAlignment="1" applyProtection="1">
      <alignment horizontal="left" vertical="center"/>
    </xf>
    <xf numFmtId="0" fontId="6" fillId="0" borderId="74" xfId="0" applyFont="1" applyBorder="1" applyAlignment="1" applyProtection="1">
      <alignment horizontal="left" vertical="center"/>
    </xf>
    <xf numFmtId="0" fontId="15" fillId="0" borderId="75" xfId="0" applyFont="1" applyBorder="1" applyAlignment="1" applyProtection="1">
      <alignment horizontal="center" vertical="center" textRotation="90" wrapText="1"/>
    </xf>
    <xf numFmtId="0" fontId="15" fillId="0" borderId="76" xfId="0" applyFont="1" applyBorder="1" applyAlignment="1" applyProtection="1">
      <alignment horizontal="center" vertical="center" textRotation="90" wrapText="1"/>
    </xf>
    <xf numFmtId="0" fontId="15" fillId="0" borderId="77" xfId="0" applyFont="1" applyBorder="1" applyAlignment="1" applyProtection="1">
      <alignment horizontal="center" vertical="center" textRotation="90" wrapText="1"/>
    </xf>
    <xf numFmtId="0" fontId="3" fillId="0" borderId="3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9" fillId="0" borderId="79" xfId="0" applyFont="1" applyBorder="1" applyAlignment="1" applyProtection="1">
      <alignment horizontal="left" vertical="center" wrapText="1"/>
    </xf>
    <xf numFmtId="0" fontId="9" fillId="0" borderId="64" xfId="0" applyFont="1" applyBorder="1" applyAlignment="1" applyProtection="1">
      <alignment horizontal="left" vertical="center"/>
    </xf>
    <xf numFmtId="0" fontId="6" fillId="0" borderId="56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left" vertical="center"/>
    </xf>
    <xf numFmtId="0" fontId="6" fillId="0" borderId="81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8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2" borderId="78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65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6" fillId="0" borderId="78" xfId="0" applyFont="1" applyBorder="1" applyAlignment="1" applyProtection="1">
      <alignment horizontal="center" vertical="center" wrapText="1"/>
    </xf>
    <xf numFmtId="0" fontId="9" fillId="0" borderId="82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9" fillId="0" borderId="83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center" vertical="center" wrapText="1"/>
    </xf>
    <xf numFmtId="0" fontId="9" fillId="0" borderId="84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/>
    </xf>
    <xf numFmtId="0" fontId="9" fillId="0" borderId="85" xfId="0" applyFont="1" applyBorder="1" applyAlignment="1" applyProtection="1">
      <alignment horizontal="left" vertical="center" wrapText="1"/>
    </xf>
    <xf numFmtId="0" fontId="9" fillId="0" borderId="86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6" fillId="0" borderId="7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3" fillId="0" borderId="87" xfId="0" applyFont="1" applyBorder="1" applyAlignment="1" applyProtection="1">
      <alignment horizontal="left"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3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609B-42D5-96CC-B0F56353997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609B-42D5-96CC-B0F56353997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609B-42D5-96CC-B0F56353997B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9B-42D5-96CC-B0F56353997B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09B-42D5-96CC-B0F56353997B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9B-42D5-96CC-B0F56353997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09B-42D5-96CC-B0F56353997B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9B-42D5-96CC-B0F56353997B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609B-42D5-96CC-B0F56353997B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9B-42D5-96CC-B0F56353997B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609B-42D5-96CC-B0F56353997B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09B-42D5-96CC-B0F56353997B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609B-42D5-96CC-B0F56353997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09B-42D5-96CC-B0F56353997B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609B-42D5-96CC-B0F56353997B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09B-42D5-96CC-B0F56353997B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609B-42D5-96CC-B0F5635399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94.8</c:v>
                </c:pt>
                <c:pt idx="1">
                  <c:v>94.4</c:v>
                </c:pt>
                <c:pt idx="2">
                  <c:v>95</c:v>
                </c:pt>
                <c:pt idx="3">
                  <c:v>94.4</c:v>
                </c:pt>
                <c:pt idx="4">
                  <c:v>94.65</c:v>
                </c:pt>
                <c:pt idx="5">
                  <c:v>92.8</c:v>
                </c:pt>
                <c:pt idx="6">
                  <c:v>93.4</c:v>
                </c:pt>
                <c:pt idx="7">
                  <c:v>93.1</c:v>
                </c:pt>
                <c:pt idx="8">
                  <c:v>92.6</c:v>
                </c:pt>
                <c:pt idx="9">
                  <c:v>93.2</c:v>
                </c:pt>
                <c:pt idx="10">
                  <c:v>92.9</c:v>
                </c:pt>
                <c:pt idx="11">
                  <c:v>94</c:v>
                </c:pt>
                <c:pt idx="12">
                  <c:v>93.4</c:v>
                </c:pt>
                <c:pt idx="13">
                  <c:v>93.6</c:v>
                </c:pt>
                <c:pt idx="14">
                  <c:v>93.666666666666657</c:v>
                </c:pt>
                <c:pt idx="15">
                  <c:v>94.025000000000006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9B-42D5-96CC-B0F563539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461424"/>
        <c:axId val="1"/>
      </c:barChart>
      <c:catAx>
        <c:axId val="40461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4046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F9F-4632-9CB0-09FF9086B76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9F-4632-9CB0-09FF9086B76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9F-4632-9CB0-09FF9086B764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9F-4632-9CB0-09FF9086B764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9F-4632-9CB0-09FF9086B764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9F-4632-9CB0-09FF9086B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9F-4632-9CB0-09FF9086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26.666666666666668</c:v>
                </c:pt>
                <c:pt idx="1">
                  <c:v>0</c:v>
                </c:pt>
                <c:pt idx="2">
                  <c:v>26.666666666666668</c:v>
                </c:pt>
                <c:pt idx="3">
                  <c:v>0</c:v>
                </c:pt>
                <c:pt idx="4">
                  <c:v>20</c:v>
                </c:pt>
                <c:pt idx="5">
                  <c:v>26.666666666666668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B-4C98-B275-1B191247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59760"/>
        <c:axId val="1"/>
      </c:barChart>
      <c:catAx>
        <c:axId val="40459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459760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62" name="Picture 1" descr="escudo blanco y negro">
          <a:extLst>
            <a:ext uri="{FF2B5EF4-FFF2-40B4-BE49-F238E27FC236}">
              <a16:creationId xmlns:a16="http://schemas.microsoft.com/office/drawing/2014/main" id="{A3AB8F9A-FE4B-4921-9B14-59C70ACF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63" name="Gráfico 2">
          <a:extLst>
            <a:ext uri="{FF2B5EF4-FFF2-40B4-BE49-F238E27FC236}">
              <a16:creationId xmlns:a16="http://schemas.microsoft.com/office/drawing/2014/main" id="{235FDCA1-3C51-41D8-8D7F-A26797914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64" name="Gráfico 7">
          <a:extLst>
            <a:ext uri="{FF2B5EF4-FFF2-40B4-BE49-F238E27FC236}">
              <a16:creationId xmlns:a16="http://schemas.microsoft.com/office/drawing/2014/main" id="{5EE73CB1-D07F-46AF-BF3C-714549DB8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65" name="Gráfico 9">
          <a:extLst>
            <a:ext uri="{FF2B5EF4-FFF2-40B4-BE49-F238E27FC236}">
              <a16:creationId xmlns:a16="http://schemas.microsoft.com/office/drawing/2014/main" id="{FD0F5B9E-DC3E-46FC-BE4A-95D1E8261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X4014"/>
  <sheetViews>
    <sheetView showRowColHeaders="0" showZeros="0" tabSelected="1" topLeftCell="A13" zoomScaleNormal="100" zoomScaleSheetLayoutView="90" workbookViewId="0">
      <pane xSplit="5" ySplit="2" topLeftCell="H15" activePane="bottomRight" state="frozen"/>
      <selection activeCell="A13" sqref="A13"/>
      <selection pane="topRight" activeCell="F13" sqref="F13"/>
      <selection pane="bottomLeft" activeCell="A15" sqref="A15"/>
      <selection pane="bottomRight" activeCell="K20" sqref="K20"/>
    </sheetView>
  </sheetViews>
  <sheetFormatPr baseColWidth="10" defaultColWidth="0" defaultRowHeight="15" customHeight="1" zeroHeight="1" x14ac:dyDescent="0.2"/>
  <cols>
    <col min="1" max="1" width="8.5703125" style="95" customWidth="1"/>
    <col min="2" max="3" width="37.42578125" style="131" customWidth="1"/>
    <col min="4" max="4" width="13.7109375" style="132" customWidth="1"/>
    <col min="5" max="5" width="16.7109375" style="133" customWidth="1"/>
    <col min="6" max="7" width="45.7109375" style="134" customWidth="1"/>
    <col min="8" max="8" width="23.140625" style="135" customWidth="1"/>
    <col min="9" max="9" width="6.85546875" style="132" bestFit="1" customWidth="1"/>
    <col min="10" max="10" width="39.42578125" style="132" customWidth="1"/>
    <col min="11" max="11" width="23.7109375" style="132" customWidth="1"/>
    <col min="12" max="14" width="11.7109375" style="132" customWidth="1"/>
    <col min="15" max="18" width="13.7109375" style="91" customWidth="1"/>
    <col min="19" max="19" width="13.7109375" style="91" hidden="1" customWidth="1"/>
    <col min="20" max="23" width="13.7109375" style="91" customWidth="1"/>
    <col min="24" max="24" width="13.7109375" style="91" hidden="1" customWidth="1"/>
    <col min="25" max="28" width="13.7109375" style="91" customWidth="1"/>
    <col min="29" max="29" width="13.7109375" style="91" hidden="1" customWidth="1"/>
    <col min="30" max="31" width="13.7109375" style="91" customWidth="1"/>
    <col min="32" max="32" width="10.5703125" style="92" customWidth="1"/>
    <col min="33" max="35" width="20.7109375" style="136" customWidth="1"/>
    <col min="36" max="38" width="15.140625" style="91" customWidth="1"/>
    <col min="39" max="39" width="12.7109375" style="91" hidden="1" customWidth="1"/>
    <col min="40" max="41" width="18.7109375" style="92" customWidth="1"/>
    <col min="42" max="42" width="16.7109375" style="92" hidden="1" customWidth="1"/>
    <col min="43" max="43" width="16.7109375" style="137" customWidth="1"/>
    <col min="44" max="44" width="20" style="93" customWidth="1"/>
    <col min="45" max="45" width="0.28515625" style="149" customWidth="1"/>
    <col min="46" max="46" width="9.7109375" style="94" hidden="1" customWidth="1"/>
    <col min="47" max="47" width="5.85546875" style="94" hidden="1" customWidth="1"/>
    <col min="48" max="48" width="32" style="94" hidden="1" customWidth="1"/>
    <col min="49" max="50" width="19.28515625" style="94" hidden="1" customWidth="1"/>
    <col min="51" max="16384" width="0" style="94" hidden="1"/>
  </cols>
  <sheetData>
    <row r="1" spans="1:50" s="89" customFormat="1" ht="16.5" hidden="1" x14ac:dyDescent="0.2">
      <c r="A1" s="75"/>
      <c r="B1" s="76"/>
      <c r="C1" s="76"/>
      <c r="D1" s="77"/>
      <c r="E1" s="78"/>
      <c r="F1" s="79"/>
      <c r="G1" s="80"/>
      <c r="H1" s="75"/>
      <c r="I1" s="83" t="s">
        <v>99</v>
      </c>
      <c r="J1" s="77">
        <f>(COUNTIF($J$15:$J$61,"Ciencias Naturales y Educación Ambiental")+COUNTIF($J$15:$J$61,"Ciencias Naturales – Química")+COUNTIF($J$15:$J$61, "Ciencias Naturales – Física"))</f>
        <v>3</v>
      </c>
      <c r="L1" s="81"/>
      <c r="M1" s="81"/>
      <c r="N1" s="81" t="s">
        <v>48</v>
      </c>
      <c r="O1" s="75">
        <f>COUNT(O15:O61)</f>
        <v>5</v>
      </c>
      <c r="P1" s="75">
        <f>COUNT(P15:P61)</f>
        <v>5</v>
      </c>
      <c r="Q1" s="75">
        <f>COUNT(Q15:Q61)</f>
        <v>5</v>
      </c>
      <c r="R1" s="75">
        <f>COUNT(R15:R61)</f>
        <v>5</v>
      </c>
      <c r="S1" s="75"/>
      <c r="T1" s="75">
        <f>COUNT(T15:T61)</f>
        <v>5</v>
      </c>
      <c r="U1" s="75"/>
      <c r="V1" s="75">
        <f>COUNT(V15:V61)</f>
        <v>5</v>
      </c>
      <c r="W1" s="75">
        <f>COUNT(W15:W61)</f>
        <v>5</v>
      </c>
      <c r="X1" s="75"/>
      <c r="Y1" s="75">
        <f>COUNT(Y15:Y61)</f>
        <v>5</v>
      </c>
      <c r="Z1" s="75"/>
      <c r="AA1" s="75">
        <f>COUNT(AA15:AA61)</f>
        <v>5</v>
      </c>
      <c r="AB1" s="75">
        <f>COUNT(AB15:AB61)</f>
        <v>5</v>
      </c>
      <c r="AC1" s="75"/>
      <c r="AD1" s="75">
        <f>COUNT(AD15:AD61)</f>
        <v>5</v>
      </c>
      <c r="AE1" s="75" t="s">
        <v>117</v>
      </c>
      <c r="AF1" s="75">
        <f>SUM(AG1:AI1)</f>
        <v>4</v>
      </c>
      <c r="AG1" s="75">
        <f>COUNTIF(AG15:AG61,"Liderazgo")</f>
        <v>4</v>
      </c>
      <c r="AH1" s="75">
        <f>COUNTIF(AH15:AH61,"Liderazgo")</f>
        <v>0</v>
      </c>
      <c r="AI1" s="75">
        <f>COUNTIF(AI15:AI61,"Liderazgo")</f>
        <v>0</v>
      </c>
      <c r="AJ1" s="75">
        <f>COUNT(AJ15:AJ61)</f>
        <v>5</v>
      </c>
      <c r="AK1" s="75">
        <f>COUNT(AK15:AK61)</f>
        <v>5</v>
      </c>
      <c r="AL1" s="75">
        <f>COUNT(AL15:AL61)</f>
        <v>5</v>
      </c>
      <c r="AM1" s="75"/>
      <c r="AN1" s="75">
        <f>COUNT(AN15:AN61)</f>
        <v>5</v>
      </c>
      <c r="AO1" s="75"/>
      <c r="AP1" s="75"/>
      <c r="AQ1" s="75">
        <f>COUNT(AQ15:AQ61)</f>
        <v>5</v>
      </c>
      <c r="AR1" s="77">
        <f>COUNTIF(AR15:AR61, "NO SATISFACTORIO")</f>
        <v>0</v>
      </c>
      <c r="AS1" s="147"/>
    </row>
    <row r="2" spans="1:50" s="89" customFormat="1" ht="16.5" x14ac:dyDescent="0.2">
      <c r="A2" s="75"/>
      <c r="B2" s="76"/>
      <c r="C2" s="76"/>
      <c r="D2" s="77"/>
      <c r="E2" s="82"/>
      <c r="F2" s="80"/>
      <c r="G2" s="80"/>
      <c r="H2" s="75"/>
      <c r="I2" s="83" t="s">
        <v>87</v>
      </c>
      <c r="J2" s="77">
        <f>COUNTIF($J$15:$J$61,"Ciencias Sociales")</f>
        <v>0</v>
      </c>
      <c r="L2" s="83"/>
      <c r="M2" s="83"/>
      <c r="N2" s="83" t="s">
        <v>49</v>
      </c>
      <c r="O2" s="84">
        <f>AVERAGE(O15:O61)</f>
        <v>94.8</v>
      </c>
      <c r="P2" s="84">
        <f>AVERAGE(P15:P61)</f>
        <v>94.4</v>
      </c>
      <c r="Q2" s="84">
        <f>AVERAGE(Q15:Q61)</f>
        <v>95</v>
      </c>
      <c r="R2" s="84">
        <f>AVERAGE(R15:R61)</f>
        <v>94.4</v>
      </c>
      <c r="S2" s="84"/>
      <c r="T2" s="84">
        <f>AVERAGE(T15:T61)</f>
        <v>94.65</v>
      </c>
      <c r="U2" s="84"/>
      <c r="V2" s="84">
        <f>AVERAGE(V15:V61)</f>
        <v>92.8</v>
      </c>
      <c r="W2" s="84">
        <f>AVERAGE(W15:W61)</f>
        <v>93.4</v>
      </c>
      <c r="X2" s="84"/>
      <c r="Y2" s="84">
        <f>AVERAGE(Y15:Y61)</f>
        <v>93.1</v>
      </c>
      <c r="Z2" s="84"/>
      <c r="AA2" s="84">
        <f>AVERAGE(AA15:AA61)</f>
        <v>92.6</v>
      </c>
      <c r="AB2" s="84">
        <f>AVERAGE(AB15:AB61)</f>
        <v>93.2</v>
      </c>
      <c r="AC2" s="84"/>
      <c r="AD2" s="84">
        <f>AVERAGE(AD15:AD61)</f>
        <v>92.9</v>
      </c>
      <c r="AE2" s="84" t="s">
        <v>118</v>
      </c>
      <c r="AF2" s="75">
        <f t="shared" ref="AF2:AF7" si="0">SUM(AG2:AI2)</f>
        <v>0</v>
      </c>
      <c r="AG2" s="75">
        <f>COUNTIF(AG15:AG61,"Comunicación y relaciones")</f>
        <v>0</v>
      </c>
      <c r="AH2" s="75">
        <f>COUNTIF(AH15:AH61,"Comunicación y relaciones")</f>
        <v>0</v>
      </c>
      <c r="AI2" s="75">
        <f>COUNTIF(AI15:AI61,"Comunicación y relaciones")</f>
        <v>0</v>
      </c>
      <c r="AJ2" s="84">
        <f>AVERAGE(AJ15:AJ61)</f>
        <v>94</v>
      </c>
      <c r="AK2" s="84">
        <f>AVERAGE(AK15:AK61)</f>
        <v>93.4</v>
      </c>
      <c r="AL2" s="84">
        <f>AVERAGE(AL15:AL61)</f>
        <v>93.6</v>
      </c>
      <c r="AM2" s="84"/>
      <c r="AN2" s="84">
        <f>AVERAGE(AN15:AN61)</f>
        <v>93.666666666666657</v>
      </c>
      <c r="AO2" s="84"/>
      <c r="AP2" s="84"/>
      <c r="AQ2" s="84">
        <f>AVERAGE(AQ15:AQ61)</f>
        <v>94.025000000000006</v>
      </c>
      <c r="AR2" s="77">
        <f>COUNTIF(AR15:AR61, "SATISFACTORIO")</f>
        <v>0</v>
      </c>
      <c r="AS2" s="148"/>
    </row>
    <row r="3" spans="1:50" s="89" customFormat="1" ht="16.5" x14ac:dyDescent="0.2">
      <c r="A3" s="75"/>
      <c r="B3" s="76"/>
      <c r="C3" s="76"/>
      <c r="D3" s="77"/>
      <c r="E3" s="82"/>
      <c r="F3" s="80"/>
      <c r="G3" s="80"/>
      <c r="H3" s="75"/>
      <c r="I3" s="83" t="s">
        <v>132</v>
      </c>
      <c r="J3" s="77">
        <f>(COUNTIF($J$15:$J$61,"Educación Artística y Cultural (Integral)")+COUNTIF($J$15:$J$61,"Educación Artística y Cultural – Plásticas")+COUNTIF($J$15:$J$61,"Educación Artística y Cultural – Música")+COUNTIF($J$15:$J$61, "Educación Artística y Cultural – A. Escénicas")+COUNTIF($J$15:$J$61, "Educación Artística y Cultural – Danzas"))</f>
        <v>0</v>
      </c>
      <c r="L3" s="83"/>
      <c r="M3" s="83"/>
      <c r="N3" s="83" t="s">
        <v>57</v>
      </c>
      <c r="O3" s="84">
        <f>IF(O1&gt;1, STDEV(O15:O61))</f>
        <v>0.83666002653407556</v>
      </c>
      <c r="P3" s="84">
        <f>IF(P1&gt;1, STDEV(P15:P61))</f>
        <v>0.54772255750516607</v>
      </c>
      <c r="Q3" s="84">
        <f>IF(Q1&gt;1, STDEV(Q15:Q61))</f>
        <v>1</v>
      </c>
      <c r="R3" s="84">
        <f>IF(R1&gt;1, STDEV(R15:R61))</f>
        <v>0.54772255750516607</v>
      </c>
      <c r="S3" s="84"/>
      <c r="T3" s="84">
        <f>IF(T1&gt;1, STDEV(T15:T61))</f>
        <v>0.51841103383319298</v>
      </c>
      <c r="U3" s="84"/>
      <c r="V3" s="84">
        <f>IF(V1&gt;1, STDEV(V15:V61))</f>
        <v>0.44721359549995793</v>
      </c>
      <c r="W3" s="84">
        <f>IF(W1&gt;1, STDEV(W15:W61))</f>
        <v>0.89442719099991586</v>
      </c>
      <c r="X3" s="84"/>
      <c r="Y3" s="84">
        <f>IF(Y1&gt;1, STDEV(Y15:Y61))</f>
        <v>0.65192024052026487</v>
      </c>
      <c r="Z3" s="84"/>
      <c r="AA3" s="84">
        <f>IF(AA1&gt;1, STDEV(AA15:AA61))</f>
        <v>0.54772255750516607</v>
      </c>
      <c r="AB3" s="84">
        <f>IF(AB1&gt;1, STDEV(AB15:AB61))</f>
        <v>1.3038404810405297</v>
      </c>
      <c r="AC3" s="84"/>
      <c r="AD3" s="84">
        <f>IF(AD1&gt;1, STDEV(AD15:AD61))</f>
        <v>0.65192024052026487</v>
      </c>
      <c r="AE3" s="84" t="s">
        <v>119</v>
      </c>
      <c r="AF3" s="75">
        <f t="shared" si="0"/>
        <v>4</v>
      </c>
      <c r="AG3" s="75">
        <f>COUNTIF(AG15:AG61,"Trabajo en equipo")</f>
        <v>1</v>
      </c>
      <c r="AH3" s="75">
        <f>COUNTIF(AH15:AH61,"Trabajo en equipo")</f>
        <v>3</v>
      </c>
      <c r="AI3" s="75">
        <f>COUNTIF(AI15:AI61,"Trabajo en equipo")</f>
        <v>0</v>
      </c>
      <c r="AJ3" s="84">
        <f>IF(AJ1&gt;1, STDEV(AJ15:AJ61))</f>
        <v>1</v>
      </c>
      <c r="AK3" s="84">
        <f>IF(AK1&gt;1, STDEV(AK15:AK61))</f>
        <v>0.89442719099991586</v>
      </c>
      <c r="AL3" s="84">
        <f>IF(AL1&gt;1, STDEV(AL15:AL61))</f>
        <v>1.6733200530681511</v>
      </c>
      <c r="AM3" s="84"/>
      <c r="AN3" s="84">
        <f>IF(AN1&gt;1, STDEV(AN15:AN61))</f>
        <v>1.0801234497346435</v>
      </c>
      <c r="AO3" s="84"/>
      <c r="AP3" s="84"/>
      <c r="AQ3" s="84">
        <f>IF(AQ1&gt;1, STDEV(AQ15:AQ61))</f>
        <v>0.66497180391351862</v>
      </c>
      <c r="AR3" s="77">
        <f>COUNTIF(AR15:AR61, "SOBRESALIENTE")</f>
        <v>5</v>
      </c>
      <c r="AS3" s="148"/>
    </row>
    <row r="4" spans="1:50" s="89" customFormat="1" ht="16.5" x14ac:dyDescent="0.2">
      <c r="A4" s="75"/>
      <c r="B4" s="76"/>
      <c r="C4" s="76"/>
      <c r="D4" s="77"/>
      <c r="E4" s="82"/>
      <c r="F4" s="80"/>
      <c r="G4" s="80"/>
      <c r="H4" s="75"/>
      <c r="I4" s="83" t="s">
        <v>90</v>
      </c>
      <c r="J4" s="77">
        <f>COUNTIF($J$15:$J$61,"Educación Física, Recreación y Deportes")</f>
        <v>0</v>
      </c>
      <c r="L4" s="83"/>
      <c r="M4" s="83"/>
      <c r="N4" s="83" t="s">
        <v>59</v>
      </c>
      <c r="O4" s="84">
        <f>MIN(O15:O61)</f>
        <v>94</v>
      </c>
      <c r="P4" s="84">
        <f>MIN(P15:P61)</f>
        <v>94</v>
      </c>
      <c r="Q4" s="84">
        <f>MIN(Q15:Q61)</f>
        <v>94</v>
      </c>
      <c r="R4" s="84">
        <f>MIN(R15:R61)</f>
        <v>94</v>
      </c>
      <c r="S4" s="84"/>
      <c r="T4" s="84">
        <f>MIN(T15:T61)</f>
        <v>94</v>
      </c>
      <c r="U4" s="84"/>
      <c r="V4" s="84">
        <f>MIN(V15:V61)</f>
        <v>92</v>
      </c>
      <c r="W4" s="84">
        <f>MIN(W15:W61)</f>
        <v>92</v>
      </c>
      <c r="X4" s="84"/>
      <c r="Y4" s="84">
        <f>MIN(Y15:Y61)</f>
        <v>92</v>
      </c>
      <c r="Z4" s="84"/>
      <c r="AA4" s="84">
        <f>MIN(AA15:AA61)</f>
        <v>92</v>
      </c>
      <c r="AB4" s="84">
        <f>MIN(AB15:AB61)</f>
        <v>92</v>
      </c>
      <c r="AC4" s="84"/>
      <c r="AD4" s="84">
        <f>MIN(AD15:AD61)</f>
        <v>92</v>
      </c>
      <c r="AE4" s="84" t="s">
        <v>120</v>
      </c>
      <c r="AF4" s="75">
        <f t="shared" si="0"/>
        <v>0</v>
      </c>
      <c r="AG4" s="75">
        <f>COUNTIF(AG15:AG61,"Negociación y mediación")</f>
        <v>0</v>
      </c>
      <c r="AH4" s="75">
        <f>COUNTIF(AH15:AH61,"Negociación y mediación")</f>
        <v>0</v>
      </c>
      <c r="AI4" s="75">
        <f>COUNTIF(AI15:AI61,"Negociación y mediación")</f>
        <v>0</v>
      </c>
      <c r="AJ4" s="84">
        <f>MIN(AJ15:AJ61)</f>
        <v>93</v>
      </c>
      <c r="AK4" s="84">
        <f>MIN(AK15:AK61)</f>
        <v>92</v>
      </c>
      <c r="AL4" s="84">
        <f>MIN(AL15:AL61)</f>
        <v>92</v>
      </c>
      <c r="AM4" s="84"/>
      <c r="AN4" s="84">
        <f>MIN(AN15:AN61)</f>
        <v>92.333333333333329</v>
      </c>
      <c r="AO4" s="84"/>
      <c r="AP4" s="84"/>
      <c r="AQ4" s="84">
        <f>MIN(AQ15:AQ61)</f>
        <v>93.15</v>
      </c>
      <c r="AR4" s="77"/>
      <c r="AS4" s="148"/>
    </row>
    <row r="5" spans="1:50" s="89" customFormat="1" ht="16.5" x14ac:dyDescent="0.2">
      <c r="A5" s="75"/>
      <c r="B5" s="76"/>
      <c r="C5" s="76"/>
      <c r="D5" s="85"/>
      <c r="E5" s="78"/>
      <c r="F5" s="79"/>
      <c r="G5" s="80"/>
      <c r="H5" s="75"/>
      <c r="I5" s="83" t="s">
        <v>133</v>
      </c>
      <c r="J5" s="77">
        <f>COUNTIF($J$15:$J$61,"Educación Ética y en Valores")</f>
        <v>0</v>
      </c>
      <c r="L5" s="83"/>
      <c r="M5" s="83"/>
      <c r="N5" s="83" t="s">
        <v>60</v>
      </c>
      <c r="O5" s="84">
        <f>MAX(O15:O61)</f>
        <v>96</v>
      </c>
      <c r="P5" s="84">
        <f>MAX(P15:P61)</f>
        <v>95</v>
      </c>
      <c r="Q5" s="84">
        <f>MAX(Q15:Q61)</f>
        <v>96</v>
      </c>
      <c r="R5" s="84">
        <f>MAX(R15:R61)</f>
        <v>95</v>
      </c>
      <c r="S5" s="84"/>
      <c r="T5" s="84">
        <f>MAX(T15:T61)</f>
        <v>95.25</v>
      </c>
      <c r="U5" s="84"/>
      <c r="V5" s="84">
        <f>MAX(V15:V61)</f>
        <v>93</v>
      </c>
      <c r="W5" s="84">
        <f>MAX(W15:W61)</f>
        <v>94</v>
      </c>
      <c r="X5" s="84"/>
      <c r="Y5" s="84">
        <f>MAX(Y15:Y61)</f>
        <v>93.5</v>
      </c>
      <c r="Z5" s="84"/>
      <c r="AA5" s="84">
        <f>MAX(AA15:AA61)</f>
        <v>93</v>
      </c>
      <c r="AB5" s="84">
        <f>MAX(AB15:AB61)</f>
        <v>95</v>
      </c>
      <c r="AC5" s="84"/>
      <c r="AD5" s="84">
        <f>MAX(AD15:AD61)</f>
        <v>93.5</v>
      </c>
      <c r="AE5" s="84" t="s">
        <v>121</v>
      </c>
      <c r="AF5" s="75">
        <f t="shared" si="0"/>
        <v>3</v>
      </c>
      <c r="AG5" s="75">
        <f>COUNTIF(AG15:AG61,"Compromiso social")</f>
        <v>0</v>
      </c>
      <c r="AH5" s="75">
        <f>COUNTIF(AH15:AH61,"Compromiso social")</f>
        <v>2</v>
      </c>
      <c r="AI5" s="75">
        <f>COUNTIF(AI15:AI61,"Compromiso social")</f>
        <v>1</v>
      </c>
      <c r="AJ5" s="84">
        <f>MAX(AJ15:AJ61)</f>
        <v>95</v>
      </c>
      <c r="AK5" s="84">
        <f>MAX(AK15:AK61)</f>
        <v>94</v>
      </c>
      <c r="AL5" s="84">
        <f>MAX(AL15:AL61)</f>
        <v>96</v>
      </c>
      <c r="AM5" s="84"/>
      <c r="AN5" s="84">
        <f>MAX(AN15:AN61)</f>
        <v>94.666666666666671</v>
      </c>
      <c r="AO5" s="84"/>
      <c r="AP5" s="84"/>
      <c r="AQ5" s="84">
        <f>MAX(AQ15:AQ61)</f>
        <v>94.625</v>
      </c>
      <c r="AR5" s="77"/>
      <c r="AS5" s="148"/>
    </row>
    <row r="6" spans="1:50" s="89" customFormat="1" ht="16.5" x14ac:dyDescent="0.2">
      <c r="A6" s="75"/>
      <c r="B6" s="76"/>
      <c r="C6" s="76"/>
      <c r="D6" s="85"/>
      <c r="E6" s="78"/>
      <c r="F6" s="79"/>
      <c r="G6" s="80"/>
      <c r="H6" s="75"/>
      <c r="I6" s="83" t="s">
        <v>91</v>
      </c>
      <c r="J6" s="77">
        <f>COUNTIF($J$15:$J$61,"Educación Religiosa")</f>
        <v>0</v>
      </c>
      <c r="L6" s="83"/>
      <c r="M6" s="83"/>
      <c r="N6" s="83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 t="s">
        <v>122</v>
      </c>
      <c r="AF6" s="75">
        <f t="shared" si="0"/>
        <v>4</v>
      </c>
      <c r="AG6" s="75">
        <f>COUNTIF(AG15:AG61,"Iniciativa")</f>
        <v>0</v>
      </c>
      <c r="AH6" s="75">
        <f>COUNTIF(AH15:AH61,"Iniciativa")</f>
        <v>0</v>
      </c>
      <c r="AI6" s="75">
        <f>COUNTIF(AI15:AI61,"Iniciativa")</f>
        <v>4</v>
      </c>
      <c r="AJ6" s="84"/>
      <c r="AK6" s="84"/>
      <c r="AL6" s="84"/>
      <c r="AM6" s="84"/>
      <c r="AN6" s="84"/>
      <c r="AO6" s="84"/>
      <c r="AP6" s="84"/>
      <c r="AQ6" s="84"/>
      <c r="AR6" s="77"/>
      <c r="AS6" s="148"/>
    </row>
    <row r="7" spans="1:50" s="89" customFormat="1" ht="16.5" x14ac:dyDescent="0.2">
      <c r="A7" s="75"/>
      <c r="B7" s="76"/>
      <c r="C7" s="76"/>
      <c r="D7" s="85"/>
      <c r="E7" s="78"/>
      <c r="F7" s="79"/>
      <c r="G7" s="80"/>
      <c r="H7" s="75"/>
      <c r="I7" s="83" t="s">
        <v>92</v>
      </c>
      <c r="J7" s="77">
        <f>COUNTIF($J$15:$J$61,"Humanidades - Lengua Castellana")</f>
        <v>0</v>
      </c>
      <c r="L7" s="83"/>
      <c r="M7" s="83"/>
      <c r="N7" s="83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 t="s">
        <v>123</v>
      </c>
      <c r="AF7" s="75">
        <f t="shared" si="0"/>
        <v>0</v>
      </c>
      <c r="AG7" s="75">
        <f>COUNTIF(AG15:AG61,"Orientación al logro")</f>
        <v>0</v>
      </c>
      <c r="AH7" s="75">
        <f>COUNTIF(AH15:AH61,"Orientación al logro")</f>
        <v>0</v>
      </c>
      <c r="AI7" s="75">
        <f>COUNTIF(AI15:AI61,"Orientación al logro")</f>
        <v>0</v>
      </c>
      <c r="AJ7" s="84"/>
      <c r="AK7" s="84"/>
      <c r="AL7" s="84"/>
      <c r="AM7" s="84"/>
      <c r="AN7" s="84"/>
      <c r="AO7" s="84"/>
      <c r="AP7" s="84"/>
      <c r="AQ7" s="84"/>
      <c r="AR7" s="77"/>
      <c r="AS7" s="148"/>
    </row>
    <row r="8" spans="1:50" s="89" customFormat="1" ht="16.5" x14ac:dyDescent="0.2">
      <c r="A8" s="75"/>
      <c r="B8" s="76"/>
      <c r="C8" s="76"/>
      <c r="D8" s="85"/>
      <c r="E8" s="78"/>
      <c r="F8" s="79"/>
      <c r="G8" s="80"/>
      <c r="H8" s="75"/>
      <c r="I8" s="83" t="s">
        <v>134</v>
      </c>
      <c r="J8" s="77">
        <f>COUNTIF($J$15:$J$61,"Idioma Extranjero – Francés")+COUNTIF($J$15:$J$61, "Idioma Extranjero – Inglés")</f>
        <v>1</v>
      </c>
      <c r="L8" s="83"/>
      <c r="M8" s="83"/>
      <c r="N8" s="83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77"/>
      <c r="AS8" s="148"/>
    </row>
    <row r="9" spans="1:50" s="89" customFormat="1" ht="16.5" x14ac:dyDescent="0.2">
      <c r="A9" s="75"/>
      <c r="B9" s="76"/>
      <c r="C9" s="76"/>
      <c r="D9" s="85"/>
      <c r="E9" s="78"/>
      <c r="F9" s="79"/>
      <c r="G9" s="80"/>
      <c r="H9" s="75"/>
      <c r="I9" s="83" t="s">
        <v>36</v>
      </c>
      <c r="J9" s="77">
        <f>COUNTIF($J$15:$J$61,"Matemáticas")</f>
        <v>0</v>
      </c>
      <c r="L9" s="83"/>
      <c r="M9" s="83"/>
      <c r="N9" s="83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77"/>
      <c r="AS9" s="148"/>
    </row>
    <row r="10" spans="1:50" s="89" customFormat="1" ht="16.5" x14ac:dyDescent="0.2">
      <c r="A10" s="75"/>
      <c r="B10" s="76"/>
      <c r="C10" s="76"/>
      <c r="D10" s="85"/>
      <c r="E10" s="78"/>
      <c r="F10" s="79"/>
      <c r="G10" s="80"/>
      <c r="H10" s="75"/>
      <c r="I10" s="83" t="s">
        <v>95</v>
      </c>
      <c r="J10" s="77">
        <f>COUNTIF($J$15:$J$61,"Tecnología e Informática")</f>
        <v>0</v>
      </c>
      <c r="L10" s="83"/>
      <c r="M10" s="83"/>
      <c r="N10" s="83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77"/>
      <c r="AS10" s="148"/>
    </row>
    <row r="11" spans="1:50" s="89" customFormat="1" ht="16.5" x14ac:dyDescent="0.2">
      <c r="A11" s="75"/>
      <c r="B11" s="76"/>
      <c r="C11" s="76"/>
      <c r="D11" s="85"/>
      <c r="E11" s="78"/>
      <c r="F11" s="79"/>
      <c r="G11" s="80"/>
      <c r="H11" s="75"/>
      <c r="I11" s="83" t="s">
        <v>43</v>
      </c>
      <c r="J11" s="77">
        <f>COUNTIF($J$15:$J$61,"Filosofía")</f>
        <v>0</v>
      </c>
      <c r="L11" s="83"/>
      <c r="M11" s="83"/>
      <c r="N11" s="83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77"/>
      <c r="AS11" s="148"/>
    </row>
    <row r="12" spans="1:50" s="89" customFormat="1" ht="16.5" x14ac:dyDescent="0.2">
      <c r="A12" s="75"/>
      <c r="B12" s="76"/>
      <c r="C12" s="76"/>
      <c r="D12" s="85"/>
      <c r="E12" s="78"/>
      <c r="F12" s="79"/>
      <c r="G12" s="80"/>
      <c r="H12" s="75"/>
      <c r="I12" s="83" t="s">
        <v>98</v>
      </c>
      <c r="J12" s="77">
        <f>COUNTIF($J$15:$J$61,"Ciencias Económicas y Políticas")</f>
        <v>0</v>
      </c>
      <c r="L12" s="83"/>
      <c r="M12" s="83"/>
      <c r="N12" s="83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77"/>
      <c r="AS12" s="148"/>
    </row>
    <row r="13" spans="1:50" s="130" customFormat="1" ht="30" customHeight="1" x14ac:dyDescent="0.2">
      <c r="A13" s="177" t="s">
        <v>53</v>
      </c>
      <c r="B13" s="176" t="s">
        <v>142</v>
      </c>
      <c r="C13" s="176" t="s">
        <v>63</v>
      </c>
      <c r="D13" s="176" t="s">
        <v>156</v>
      </c>
      <c r="E13" s="176"/>
      <c r="F13" s="176"/>
      <c r="G13" s="176"/>
      <c r="H13" s="176"/>
      <c r="I13" s="176"/>
      <c r="J13" s="176"/>
      <c r="K13" s="176"/>
      <c r="L13" s="176" t="s">
        <v>143</v>
      </c>
      <c r="M13" s="176"/>
      <c r="N13" s="176"/>
      <c r="O13" s="176" t="s">
        <v>24</v>
      </c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 t="s">
        <v>140</v>
      </c>
      <c r="AH13" s="176"/>
      <c r="AI13" s="176"/>
      <c r="AJ13" s="176" t="s">
        <v>141</v>
      </c>
      <c r="AK13" s="176"/>
      <c r="AL13" s="176"/>
      <c r="AM13" s="176"/>
      <c r="AN13" s="176"/>
      <c r="AO13" s="176"/>
      <c r="AP13" s="152"/>
      <c r="AQ13" s="176" t="s">
        <v>25</v>
      </c>
      <c r="AR13" s="176"/>
      <c r="AS13" s="151"/>
      <c r="AT13" s="145" t="s">
        <v>30</v>
      </c>
      <c r="AU13" s="86" t="s">
        <v>7</v>
      </c>
      <c r="AV13" s="86" t="s">
        <v>35</v>
      </c>
      <c r="AW13" s="86" t="s">
        <v>44</v>
      </c>
      <c r="AX13" s="86" t="s">
        <v>100</v>
      </c>
    </row>
    <row r="14" spans="1:50" s="130" customFormat="1" ht="30" customHeight="1" x14ac:dyDescent="0.2">
      <c r="A14" s="177"/>
      <c r="B14" s="176"/>
      <c r="C14" s="176"/>
      <c r="D14" s="152" t="s">
        <v>5</v>
      </c>
      <c r="E14" s="152" t="s">
        <v>0</v>
      </c>
      <c r="F14" s="152" t="s">
        <v>6</v>
      </c>
      <c r="G14" s="152" t="s">
        <v>1</v>
      </c>
      <c r="H14" s="152" t="s">
        <v>2</v>
      </c>
      <c r="I14" s="152" t="s">
        <v>7</v>
      </c>
      <c r="J14" s="152" t="s">
        <v>3</v>
      </c>
      <c r="K14" s="152" t="s">
        <v>4</v>
      </c>
      <c r="L14" s="152" t="s">
        <v>101</v>
      </c>
      <c r="M14" s="152" t="s">
        <v>102</v>
      </c>
      <c r="N14" s="152" t="s">
        <v>103</v>
      </c>
      <c r="O14" s="152" t="s">
        <v>8</v>
      </c>
      <c r="P14" s="152" t="s">
        <v>26</v>
      </c>
      <c r="Q14" s="152" t="s">
        <v>9</v>
      </c>
      <c r="R14" s="152" t="s">
        <v>83</v>
      </c>
      <c r="S14" s="152" t="s">
        <v>106</v>
      </c>
      <c r="T14" s="152" t="s">
        <v>104</v>
      </c>
      <c r="U14" s="152" t="s">
        <v>101</v>
      </c>
      <c r="V14" s="152" t="s">
        <v>11</v>
      </c>
      <c r="W14" s="152" t="s">
        <v>12</v>
      </c>
      <c r="X14" s="152" t="s">
        <v>107</v>
      </c>
      <c r="Y14" s="152" t="s">
        <v>105</v>
      </c>
      <c r="Z14" s="152" t="s">
        <v>102</v>
      </c>
      <c r="AA14" s="152" t="s">
        <v>13</v>
      </c>
      <c r="AB14" s="152" t="s">
        <v>84</v>
      </c>
      <c r="AC14" s="152" t="s">
        <v>108</v>
      </c>
      <c r="AD14" s="152" t="s">
        <v>109</v>
      </c>
      <c r="AE14" s="152" t="s">
        <v>103</v>
      </c>
      <c r="AF14" s="152" t="s">
        <v>110</v>
      </c>
      <c r="AG14" s="152" t="s">
        <v>111</v>
      </c>
      <c r="AH14" s="152" t="s">
        <v>115</v>
      </c>
      <c r="AI14" s="152" t="s">
        <v>116</v>
      </c>
      <c r="AJ14" s="152" t="s">
        <v>112</v>
      </c>
      <c r="AK14" s="152" t="s">
        <v>113</v>
      </c>
      <c r="AL14" s="152" t="s">
        <v>114</v>
      </c>
      <c r="AM14" s="152" t="s">
        <v>58</v>
      </c>
      <c r="AN14" s="152" t="s">
        <v>20</v>
      </c>
      <c r="AO14" s="152" t="s">
        <v>21</v>
      </c>
      <c r="AP14" s="152" t="s">
        <v>58</v>
      </c>
      <c r="AQ14" s="152" t="s">
        <v>22</v>
      </c>
      <c r="AR14" s="168" t="s">
        <v>23</v>
      </c>
      <c r="AS14" s="151"/>
      <c r="AT14" s="146" t="s">
        <v>31</v>
      </c>
      <c r="AU14" s="88" t="s">
        <v>33</v>
      </c>
      <c r="AV14" s="90" t="s">
        <v>99</v>
      </c>
      <c r="AW14" s="88" t="s">
        <v>45</v>
      </c>
      <c r="AX14" s="87" t="s">
        <v>14</v>
      </c>
    </row>
    <row r="15" spans="1:50" ht="15" customHeight="1" x14ac:dyDescent="0.2">
      <c r="A15" s="150"/>
      <c r="B15" s="157"/>
      <c r="C15" s="164"/>
      <c r="D15" s="160"/>
      <c r="E15"/>
      <c r="F15" s="159"/>
      <c r="G15" s="169"/>
      <c r="H15" s="162"/>
      <c r="I15" s="161"/>
      <c r="J15" s="154"/>
      <c r="K15" s="161"/>
      <c r="L15" s="160"/>
      <c r="M15" s="160"/>
      <c r="N15" s="160"/>
      <c r="O15" s="160"/>
      <c r="P15" s="160"/>
      <c r="Q15" s="160"/>
      <c r="R15" s="160"/>
      <c r="T15" s="129"/>
      <c r="U15" s="129"/>
      <c r="V15" s="160"/>
      <c r="W15" s="160"/>
      <c r="Y15" s="129"/>
      <c r="Z15" s="129"/>
      <c r="AA15" s="160"/>
      <c r="AB15" s="160"/>
      <c r="AD15" s="129"/>
      <c r="AE15" s="129"/>
      <c r="AG15" s="164"/>
      <c r="AH15" s="164"/>
      <c r="AI15" s="164"/>
      <c r="AJ15" s="160"/>
      <c r="AK15" s="160"/>
      <c r="AL15" s="160"/>
      <c r="AQ15" s="92"/>
      <c r="AR15" s="167"/>
      <c r="AT15" s="90" t="s">
        <v>32</v>
      </c>
      <c r="AU15" s="90" t="s">
        <v>34</v>
      </c>
      <c r="AV15" s="90" t="s">
        <v>87</v>
      </c>
      <c r="AW15" s="90" t="s">
        <v>46</v>
      </c>
      <c r="AX15" s="94" t="s">
        <v>15</v>
      </c>
    </row>
    <row r="16" spans="1:50" ht="15" customHeight="1" x14ac:dyDescent="0.2">
      <c r="A16" s="150">
        <v>2</v>
      </c>
      <c r="B16" s="157" t="s">
        <v>146</v>
      </c>
      <c r="C16" s="164" t="s">
        <v>147</v>
      </c>
      <c r="D16" s="160" t="s">
        <v>31</v>
      </c>
      <c r="E16">
        <v>60260870</v>
      </c>
      <c r="F16" s="159" t="s">
        <v>149</v>
      </c>
      <c r="G16" s="169" t="s">
        <v>148</v>
      </c>
      <c r="H16" s="162">
        <v>254099000289</v>
      </c>
      <c r="I16" s="161" t="s">
        <v>33</v>
      </c>
      <c r="J16" s="154" t="s">
        <v>96</v>
      </c>
      <c r="K16" s="161" t="s">
        <v>47</v>
      </c>
      <c r="L16" s="160">
        <v>50</v>
      </c>
      <c r="M16" s="160">
        <v>10</v>
      </c>
      <c r="N16" s="160">
        <v>10</v>
      </c>
      <c r="O16" s="160">
        <v>96</v>
      </c>
      <c r="P16" s="160">
        <v>95</v>
      </c>
      <c r="Q16" s="160">
        <v>95</v>
      </c>
      <c r="R16" s="160">
        <v>95</v>
      </c>
      <c r="S16" s="91">
        <f t="shared" ref="S16:S52" si="1">SUM(O16:R16)</f>
        <v>381</v>
      </c>
      <c r="T16" s="129">
        <f t="shared" ref="T16:T52" si="2">IF(S16&gt;0,AVERAGE(O16:R16))</f>
        <v>95.25</v>
      </c>
      <c r="U16" s="129">
        <f t="shared" ref="U16:U52" si="3">(T16*L16)/100</f>
        <v>47.625</v>
      </c>
      <c r="V16" s="160">
        <v>93</v>
      </c>
      <c r="W16" s="160">
        <v>94</v>
      </c>
      <c r="X16" s="91">
        <f t="shared" ref="X16:X61" si="4">SUM(V16:W16)</f>
        <v>187</v>
      </c>
      <c r="Y16" s="129">
        <f t="shared" ref="Y16:Y61" si="5">IF(X16&gt;0,AVERAGE(V16:W16))</f>
        <v>93.5</v>
      </c>
      <c r="Z16" s="129">
        <f t="shared" ref="Z16:Z52" si="6">(Y16*M16)/100</f>
        <v>9.35</v>
      </c>
      <c r="AA16" s="160">
        <v>93</v>
      </c>
      <c r="AB16" s="160">
        <v>94</v>
      </c>
      <c r="AC16" s="91">
        <f t="shared" ref="AC16:AC61" si="7">SUM(AA16:AB16)</f>
        <v>187</v>
      </c>
      <c r="AD16" s="129">
        <f t="shared" ref="AD16:AD61" si="8">IF(AC16&gt;0,AVERAGE(AA16:AB16))</f>
        <v>93.5</v>
      </c>
      <c r="AE16" s="129">
        <f t="shared" ref="AE16:AE52" si="9">(AD16*N16)/100</f>
        <v>9.35</v>
      </c>
      <c r="AF16" s="92">
        <f t="shared" ref="AF16:AF61" si="10">U16+Z16+AE16</f>
        <v>66.325000000000003</v>
      </c>
      <c r="AG16" s="164" t="s">
        <v>16</v>
      </c>
      <c r="AH16" s="164" t="s">
        <v>85</v>
      </c>
      <c r="AI16" s="160" t="s">
        <v>18</v>
      </c>
      <c r="AJ16" s="160">
        <v>95</v>
      </c>
      <c r="AK16" s="160">
        <v>94</v>
      </c>
      <c r="AL16" s="160">
        <v>94</v>
      </c>
      <c r="AM16" s="91">
        <f t="shared" ref="AM16:AM61" si="11">SUM(AJ16:AL16)</f>
        <v>283</v>
      </c>
      <c r="AN16" s="92">
        <f t="shared" ref="AN16:AN61" si="12">IF(AM16&gt;0,AVERAGE(AJ16:AL16))</f>
        <v>94.333333333333329</v>
      </c>
      <c r="AO16" s="92">
        <f t="shared" ref="AO16:AO61" si="13">AN16*0.3</f>
        <v>28.299999999999997</v>
      </c>
      <c r="AP16" s="92">
        <f t="shared" ref="AP16:AP61" si="14">S16+X16+AC16+AM16</f>
        <v>1038</v>
      </c>
      <c r="AQ16" s="92">
        <f t="shared" ref="AQ16:AQ43" si="15">IF(AP16&gt;0,(AF16+AO16))</f>
        <v>94.625</v>
      </c>
      <c r="AR16" s="167" t="str">
        <f t="shared" ref="AR16:AR61" si="16">IF(AQ16=FALSE,FALSE,IF(AQ16&lt;60,"NO SATISFACTORIO",IF(AQ16&gt;=90,"SOBRESALIENTE","SATISFACTORIO")))</f>
        <v>SOBRESALIENTE</v>
      </c>
      <c r="AT16" s="90"/>
      <c r="AU16" s="90"/>
      <c r="AV16" s="90" t="s">
        <v>139</v>
      </c>
      <c r="AW16" s="90" t="s">
        <v>47</v>
      </c>
      <c r="AX16" s="94" t="s">
        <v>16</v>
      </c>
    </row>
    <row r="17" spans="1:50" ht="15" customHeight="1" x14ac:dyDescent="0.2">
      <c r="A17" s="150">
        <v>3</v>
      </c>
      <c r="B17" s="157" t="s">
        <v>146</v>
      </c>
      <c r="C17" s="160" t="s">
        <v>147</v>
      </c>
      <c r="D17" s="160" t="s">
        <v>31</v>
      </c>
      <c r="E17">
        <v>88001339</v>
      </c>
      <c r="F17" s="159" t="s">
        <v>150</v>
      </c>
      <c r="G17" s="169" t="s">
        <v>148</v>
      </c>
      <c r="H17" s="162">
        <v>254099000289</v>
      </c>
      <c r="I17" s="161" t="s">
        <v>33</v>
      </c>
      <c r="J17" s="154" t="s">
        <v>99</v>
      </c>
      <c r="K17" s="161" t="s">
        <v>47</v>
      </c>
      <c r="L17" s="160">
        <v>50</v>
      </c>
      <c r="M17" s="160">
        <v>10</v>
      </c>
      <c r="N17" s="160">
        <v>10</v>
      </c>
      <c r="O17" s="160">
        <v>94</v>
      </c>
      <c r="P17" s="160">
        <v>95</v>
      </c>
      <c r="Q17" s="160">
        <v>94</v>
      </c>
      <c r="R17" s="160">
        <v>94</v>
      </c>
      <c r="S17" s="91">
        <f t="shared" si="1"/>
        <v>377</v>
      </c>
      <c r="T17" s="129">
        <f t="shared" si="2"/>
        <v>94.25</v>
      </c>
      <c r="U17" s="129">
        <f t="shared" si="3"/>
        <v>47.125</v>
      </c>
      <c r="V17" s="160">
        <v>93</v>
      </c>
      <c r="W17" s="160">
        <v>94</v>
      </c>
      <c r="X17" s="91">
        <f t="shared" si="4"/>
        <v>187</v>
      </c>
      <c r="Y17" s="129">
        <f t="shared" si="5"/>
        <v>93.5</v>
      </c>
      <c r="Z17" s="129">
        <f t="shared" si="6"/>
        <v>9.35</v>
      </c>
      <c r="AA17" s="160">
        <v>92</v>
      </c>
      <c r="AB17" s="160">
        <v>92</v>
      </c>
      <c r="AC17" s="91">
        <f t="shared" si="7"/>
        <v>184</v>
      </c>
      <c r="AD17" s="129">
        <f t="shared" si="8"/>
        <v>92</v>
      </c>
      <c r="AE17" s="129">
        <f t="shared" si="9"/>
        <v>9.1999999999999993</v>
      </c>
      <c r="AF17" s="92">
        <f t="shared" si="10"/>
        <v>65.674999999999997</v>
      </c>
      <c r="AG17" s="160" t="s">
        <v>14</v>
      </c>
      <c r="AH17" s="160" t="s">
        <v>16</v>
      </c>
      <c r="AI17" s="164" t="s">
        <v>18</v>
      </c>
      <c r="AJ17" s="160">
        <v>93</v>
      </c>
      <c r="AK17" s="160">
        <v>93</v>
      </c>
      <c r="AL17" s="160">
        <v>92</v>
      </c>
      <c r="AM17" s="91">
        <f t="shared" si="11"/>
        <v>278</v>
      </c>
      <c r="AN17" s="92">
        <f t="shared" si="12"/>
        <v>92.666666666666671</v>
      </c>
      <c r="AO17" s="92">
        <f t="shared" si="13"/>
        <v>27.8</v>
      </c>
      <c r="AP17" s="92">
        <f t="shared" si="14"/>
        <v>1026</v>
      </c>
      <c r="AQ17" s="92">
        <f t="shared" si="15"/>
        <v>93.474999999999994</v>
      </c>
      <c r="AR17" s="167" t="str">
        <f t="shared" si="16"/>
        <v>SOBRESALIENTE</v>
      </c>
      <c r="AT17" s="90"/>
      <c r="AU17" s="90"/>
      <c r="AV17" s="90" t="s">
        <v>88</v>
      </c>
      <c r="AW17" s="90"/>
      <c r="AX17" s="94" t="s">
        <v>17</v>
      </c>
    </row>
    <row r="18" spans="1:50" ht="15" customHeight="1" x14ac:dyDescent="0.2">
      <c r="A18" s="150">
        <v>5</v>
      </c>
      <c r="B18" s="171" t="s">
        <v>146</v>
      </c>
      <c r="C18" s="165" t="s">
        <v>147</v>
      </c>
      <c r="D18" s="165" t="s">
        <v>31</v>
      </c>
      <c r="E18">
        <v>1093734392</v>
      </c>
      <c r="F18" s="166" t="s">
        <v>151</v>
      </c>
      <c r="G18" s="169" t="s">
        <v>148</v>
      </c>
      <c r="H18" s="162">
        <v>254099000289</v>
      </c>
      <c r="I18" s="161" t="s">
        <v>33</v>
      </c>
      <c r="J18" s="158" t="s">
        <v>99</v>
      </c>
      <c r="K18" s="161" t="s">
        <v>47</v>
      </c>
      <c r="L18" s="165">
        <v>50</v>
      </c>
      <c r="M18" s="165">
        <v>10</v>
      </c>
      <c r="N18" s="165">
        <v>10</v>
      </c>
      <c r="O18" s="165">
        <v>95</v>
      </c>
      <c r="P18" s="165">
        <v>94</v>
      </c>
      <c r="Q18" s="165">
        <v>96</v>
      </c>
      <c r="R18" s="165">
        <v>94</v>
      </c>
      <c r="S18" s="91">
        <f t="shared" si="1"/>
        <v>379</v>
      </c>
      <c r="T18" s="129">
        <f t="shared" si="2"/>
        <v>94.75</v>
      </c>
      <c r="U18" s="129">
        <f t="shared" si="3"/>
        <v>47.375</v>
      </c>
      <c r="V18" s="160">
        <v>93</v>
      </c>
      <c r="W18" s="160">
        <v>93</v>
      </c>
      <c r="X18" s="91">
        <f t="shared" si="4"/>
        <v>186</v>
      </c>
      <c r="Y18" s="129">
        <f t="shared" si="5"/>
        <v>93</v>
      </c>
      <c r="Z18" s="129">
        <f t="shared" si="6"/>
        <v>9.3000000000000007</v>
      </c>
      <c r="AA18" s="160">
        <v>92</v>
      </c>
      <c r="AB18" s="160">
        <v>95</v>
      </c>
      <c r="AC18" s="91">
        <f t="shared" si="7"/>
        <v>187</v>
      </c>
      <c r="AD18" s="129">
        <f t="shared" si="8"/>
        <v>93.5</v>
      </c>
      <c r="AE18" s="129">
        <f t="shared" si="9"/>
        <v>9.35</v>
      </c>
      <c r="AF18" s="92">
        <f t="shared" si="10"/>
        <v>66.024999999999991</v>
      </c>
      <c r="AG18" s="160" t="s">
        <v>14</v>
      </c>
      <c r="AH18" s="160" t="s">
        <v>85</v>
      </c>
      <c r="AI18" s="160" t="s">
        <v>18</v>
      </c>
      <c r="AJ18" s="160">
        <v>94</v>
      </c>
      <c r="AK18" s="160">
        <v>94</v>
      </c>
      <c r="AL18" s="160">
        <v>96</v>
      </c>
      <c r="AM18" s="91">
        <f t="shared" si="11"/>
        <v>284</v>
      </c>
      <c r="AN18" s="92">
        <f t="shared" si="12"/>
        <v>94.666666666666671</v>
      </c>
      <c r="AO18" s="92">
        <f t="shared" si="13"/>
        <v>28.400000000000002</v>
      </c>
      <c r="AP18" s="92">
        <f t="shared" si="14"/>
        <v>1036</v>
      </c>
      <c r="AQ18" s="92">
        <f t="shared" si="15"/>
        <v>94.424999999999997</v>
      </c>
      <c r="AR18" s="167" t="str">
        <f t="shared" si="16"/>
        <v>SOBRESALIENTE</v>
      </c>
      <c r="AT18" s="90"/>
      <c r="AU18" s="90"/>
      <c r="AV18" s="90" t="s">
        <v>89</v>
      </c>
      <c r="AW18" s="90"/>
      <c r="AX18" s="94" t="s">
        <v>19</v>
      </c>
    </row>
    <row r="19" spans="1:50" ht="15" customHeight="1" x14ac:dyDescent="0.2">
      <c r="A19" s="150">
        <v>6</v>
      </c>
      <c r="B19" s="171" t="s">
        <v>146</v>
      </c>
      <c r="C19" s="165" t="s">
        <v>147</v>
      </c>
      <c r="D19" s="165" t="s">
        <v>31</v>
      </c>
      <c r="E19">
        <v>88161457</v>
      </c>
      <c r="F19" s="166" t="s">
        <v>152</v>
      </c>
      <c r="G19" s="169" t="s">
        <v>148</v>
      </c>
      <c r="H19" s="162">
        <v>254099000289</v>
      </c>
      <c r="I19" s="161" t="s">
        <v>33</v>
      </c>
      <c r="J19" s="158" t="s">
        <v>94</v>
      </c>
      <c r="K19" s="161" t="s">
        <v>47</v>
      </c>
      <c r="L19" s="165">
        <v>50</v>
      </c>
      <c r="M19" s="165">
        <v>10</v>
      </c>
      <c r="N19" s="165">
        <v>10</v>
      </c>
      <c r="O19" s="165">
        <v>95</v>
      </c>
      <c r="P19" s="165">
        <v>94</v>
      </c>
      <c r="Q19" s="165">
        <v>96</v>
      </c>
      <c r="R19" s="165">
        <v>95</v>
      </c>
      <c r="S19" s="91">
        <f t="shared" si="1"/>
        <v>380</v>
      </c>
      <c r="T19" s="129">
        <f t="shared" si="2"/>
        <v>95</v>
      </c>
      <c r="U19" s="129">
        <f t="shared" si="3"/>
        <v>47.5</v>
      </c>
      <c r="V19" s="160">
        <v>93</v>
      </c>
      <c r="W19" s="160">
        <v>94</v>
      </c>
      <c r="X19" s="91">
        <f t="shared" si="4"/>
        <v>187</v>
      </c>
      <c r="Y19" s="129">
        <f t="shared" si="5"/>
        <v>93.5</v>
      </c>
      <c r="Z19" s="129">
        <f t="shared" si="6"/>
        <v>9.35</v>
      </c>
      <c r="AA19" s="160">
        <v>93</v>
      </c>
      <c r="AB19" s="160">
        <v>93</v>
      </c>
      <c r="AC19" s="91">
        <f t="shared" si="7"/>
        <v>186</v>
      </c>
      <c r="AD19" s="129">
        <f t="shared" si="8"/>
        <v>93</v>
      </c>
      <c r="AE19" s="129">
        <f t="shared" si="9"/>
        <v>9.3000000000000007</v>
      </c>
      <c r="AF19" s="92">
        <f t="shared" si="10"/>
        <v>66.150000000000006</v>
      </c>
      <c r="AG19" s="160" t="s">
        <v>14</v>
      </c>
      <c r="AH19" s="160" t="s">
        <v>16</v>
      </c>
      <c r="AI19" s="160" t="s">
        <v>18</v>
      </c>
      <c r="AJ19" s="160">
        <v>95</v>
      </c>
      <c r="AK19" s="160">
        <v>94</v>
      </c>
      <c r="AL19" s="160">
        <v>94</v>
      </c>
      <c r="AM19" s="91">
        <f t="shared" si="11"/>
        <v>283</v>
      </c>
      <c r="AN19" s="92">
        <f t="shared" si="12"/>
        <v>94.333333333333329</v>
      </c>
      <c r="AO19" s="92">
        <f t="shared" si="13"/>
        <v>28.299999999999997</v>
      </c>
      <c r="AP19" s="92">
        <f t="shared" si="14"/>
        <v>1036</v>
      </c>
      <c r="AQ19" s="92">
        <f t="shared" si="15"/>
        <v>94.45</v>
      </c>
      <c r="AR19" s="167" t="str">
        <f t="shared" si="16"/>
        <v>SOBRESALIENTE</v>
      </c>
      <c r="AT19" s="90"/>
      <c r="AU19" s="90"/>
      <c r="AV19" s="90" t="s">
        <v>90</v>
      </c>
      <c r="AW19" s="90"/>
    </row>
    <row r="20" spans="1:50" ht="15" customHeight="1" x14ac:dyDescent="0.2">
      <c r="A20" s="150">
        <v>7</v>
      </c>
      <c r="B20" s="171" t="s">
        <v>146</v>
      </c>
      <c r="C20" s="165" t="s">
        <v>147</v>
      </c>
      <c r="D20" s="165" t="s">
        <v>31</v>
      </c>
      <c r="E20">
        <v>60329887</v>
      </c>
      <c r="F20" s="166" t="s">
        <v>154</v>
      </c>
      <c r="G20" s="169" t="s">
        <v>153</v>
      </c>
      <c r="H20" s="172">
        <v>254099000238</v>
      </c>
      <c r="I20" s="161" t="s">
        <v>33</v>
      </c>
      <c r="J20" s="158" t="s">
        <v>46</v>
      </c>
      <c r="K20" s="161" t="s">
        <v>46</v>
      </c>
      <c r="L20" s="165">
        <v>50</v>
      </c>
      <c r="M20" s="165">
        <v>10</v>
      </c>
      <c r="N20" s="165">
        <v>10</v>
      </c>
      <c r="O20" s="165">
        <v>94</v>
      </c>
      <c r="P20" s="165">
        <v>94</v>
      </c>
      <c r="Q20" s="165">
        <v>94</v>
      </c>
      <c r="R20" s="165">
        <v>94</v>
      </c>
      <c r="S20" s="91">
        <f t="shared" si="1"/>
        <v>376</v>
      </c>
      <c r="T20" s="129">
        <f t="shared" si="2"/>
        <v>94</v>
      </c>
      <c r="U20" s="129">
        <f t="shared" si="3"/>
        <v>47</v>
      </c>
      <c r="V20" s="160">
        <v>92</v>
      </c>
      <c r="W20" s="160">
        <v>92</v>
      </c>
      <c r="X20" s="91">
        <f t="shared" si="4"/>
        <v>184</v>
      </c>
      <c r="Y20" s="129">
        <f t="shared" si="5"/>
        <v>92</v>
      </c>
      <c r="Z20" s="129">
        <f t="shared" si="6"/>
        <v>9.1999999999999993</v>
      </c>
      <c r="AA20" s="160">
        <v>93</v>
      </c>
      <c r="AB20" s="160">
        <v>92</v>
      </c>
      <c r="AC20" s="91">
        <f t="shared" si="7"/>
        <v>185</v>
      </c>
      <c r="AD20" s="129">
        <f t="shared" si="8"/>
        <v>92.5</v>
      </c>
      <c r="AE20" s="129">
        <f t="shared" si="9"/>
        <v>9.25</v>
      </c>
      <c r="AF20" s="92">
        <f t="shared" si="10"/>
        <v>65.45</v>
      </c>
      <c r="AG20" s="160" t="s">
        <v>14</v>
      </c>
      <c r="AH20" s="160" t="s">
        <v>16</v>
      </c>
      <c r="AI20" s="160" t="s">
        <v>85</v>
      </c>
      <c r="AJ20" s="160">
        <v>93</v>
      </c>
      <c r="AK20" s="160">
        <v>92</v>
      </c>
      <c r="AL20" s="160">
        <v>92</v>
      </c>
      <c r="AM20" s="91">
        <f t="shared" si="11"/>
        <v>277</v>
      </c>
      <c r="AN20" s="92">
        <f t="shared" si="12"/>
        <v>92.333333333333329</v>
      </c>
      <c r="AO20" s="92">
        <f t="shared" si="13"/>
        <v>27.7</v>
      </c>
      <c r="AP20" s="92">
        <f t="shared" si="14"/>
        <v>1022</v>
      </c>
      <c r="AQ20" s="92">
        <f t="shared" si="15"/>
        <v>93.15</v>
      </c>
      <c r="AR20" s="167" t="str">
        <f t="shared" si="16"/>
        <v>SOBRESALIENTE</v>
      </c>
      <c r="AT20" s="90"/>
      <c r="AU20" s="90"/>
      <c r="AV20" s="90" t="s">
        <v>91</v>
      </c>
      <c r="AW20" s="90"/>
    </row>
    <row r="21" spans="1:50" ht="15" customHeight="1" x14ac:dyDescent="0.2">
      <c r="A21" s="150">
        <v>8</v>
      </c>
      <c r="B21" s="171"/>
      <c r="C21" s="165"/>
      <c r="D21" s="165"/>
      <c r="E21"/>
      <c r="F21" s="166"/>
      <c r="G21" s="169"/>
      <c r="H21" s="172"/>
      <c r="I21" s="161"/>
      <c r="J21" s="158"/>
      <c r="K21" s="161"/>
      <c r="L21" s="165"/>
      <c r="M21" s="165"/>
      <c r="N21" s="165"/>
      <c r="O21" s="165"/>
      <c r="P21" s="165"/>
      <c r="Q21" s="165"/>
      <c r="R21" s="165"/>
      <c r="S21" s="91">
        <f t="shared" si="1"/>
        <v>0</v>
      </c>
      <c r="T21" s="129" t="b">
        <f t="shared" si="2"/>
        <v>0</v>
      </c>
      <c r="U21" s="129">
        <f t="shared" si="3"/>
        <v>0</v>
      </c>
      <c r="V21" s="160"/>
      <c r="W21" s="160"/>
      <c r="X21" s="91">
        <f t="shared" si="4"/>
        <v>0</v>
      </c>
      <c r="Y21" s="129" t="b">
        <f t="shared" si="5"/>
        <v>0</v>
      </c>
      <c r="Z21" s="129">
        <f t="shared" si="6"/>
        <v>0</v>
      </c>
      <c r="AA21" s="160"/>
      <c r="AB21" s="160"/>
      <c r="AC21" s="91">
        <f t="shared" si="7"/>
        <v>0</v>
      </c>
      <c r="AD21" s="129"/>
      <c r="AE21" s="129"/>
      <c r="AG21" s="160"/>
      <c r="AH21" s="160"/>
      <c r="AI21" s="160"/>
      <c r="AJ21" s="160"/>
      <c r="AK21" s="160"/>
      <c r="AL21" s="160"/>
      <c r="AM21" s="91">
        <f t="shared" si="11"/>
        <v>0</v>
      </c>
      <c r="AO21" s="92">
        <f t="shared" si="13"/>
        <v>0</v>
      </c>
      <c r="AP21" s="92">
        <f t="shared" si="14"/>
        <v>0</v>
      </c>
      <c r="AQ21" s="92" t="b">
        <f t="shared" si="15"/>
        <v>0</v>
      </c>
      <c r="AR21" s="167" t="b">
        <f t="shared" si="16"/>
        <v>0</v>
      </c>
      <c r="AT21" s="90"/>
      <c r="AU21" s="90"/>
      <c r="AV21" s="90" t="s">
        <v>92</v>
      </c>
      <c r="AW21" s="90"/>
    </row>
    <row r="22" spans="1:50" ht="15" customHeight="1" x14ac:dyDescent="0.2">
      <c r="A22" s="150">
        <v>9</v>
      </c>
      <c r="B22" s="171"/>
      <c r="C22" s="165"/>
      <c r="D22" s="165"/>
      <c r="E22" s="166"/>
      <c r="F22" s="166"/>
      <c r="G22" s="169"/>
      <c r="H22" s="172"/>
      <c r="I22" s="161"/>
      <c r="J22" s="158"/>
      <c r="K22" s="161"/>
      <c r="L22" s="165"/>
      <c r="M22" s="165"/>
      <c r="N22" s="165"/>
      <c r="O22" s="165"/>
      <c r="P22" s="165"/>
      <c r="Q22" s="165"/>
      <c r="R22" s="165"/>
      <c r="S22" s="91">
        <f t="shared" si="1"/>
        <v>0</v>
      </c>
      <c r="T22" s="129" t="b">
        <f t="shared" si="2"/>
        <v>0</v>
      </c>
      <c r="U22" s="129">
        <f t="shared" si="3"/>
        <v>0</v>
      </c>
      <c r="V22" s="160"/>
      <c r="W22" s="160"/>
      <c r="X22" s="91">
        <f t="shared" si="4"/>
        <v>0</v>
      </c>
      <c r="Y22" s="129" t="b">
        <f t="shared" si="5"/>
        <v>0</v>
      </c>
      <c r="Z22" s="129">
        <f t="shared" si="6"/>
        <v>0</v>
      </c>
      <c r="AA22" s="160"/>
      <c r="AB22" s="160"/>
      <c r="AC22" s="91">
        <f t="shared" si="7"/>
        <v>0</v>
      </c>
      <c r="AD22" s="129" t="b">
        <f t="shared" si="8"/>
        <v>0</v>
      </c>
      <c r="AE22" s="129">
        <f t="shared" si="9"/>
        <v>0</v>
      </c>
      <c r="AF22" s="92">
        <f t="shared" si="10"/>
        <v>0</v>
      </c>
      <c r="AG22" s="160"/>
      <c r="AH22" s="160"/>
      <c r="AI22" s="160"/>
      <c r="AJ22" s="160"/>
      <c r="AK22" s="160"/>
      <c r="AL22" s="160"/>
      <c r="AM22" s="91">
        <f t="shared" si="11"/>
        <v>0</v>
      </c>
      <c r="AN22" s="92" t="b">
        <f t="shared" si="12"/>
        <v>0</v>
      </c>
      <c r="AO22" s="92">
        <f t="shared" si="13"/>
        <v>0</v>
      </c>
      <c r="AP22" s="92">
        <f t="shared" si="14"/>
        <v>0</v>
      </c>
      <c r="AQ22" s="92" t="b">
        <f t="shared" si="15"/>
        <v>0</v>
      </c>
      <c r="AR22" s="167" t="b">
        <f t="shared" si="16"/>
        <v>0</v>
      </c>
      <c r="AT22" s="90"/>
      <c r="AU22" s="90"/>
      <c r="AV22" s="90" t="s">
        <v>93</v>
      </c>
      <c r="AW22" s="90"/>
    </row>
    <row r="23" spans="1:50" ht="15" customHeight="1" x14ac:dyDescent="0.2">
      <c r="A23" s="150">
        <v>10</v>
      </c>
      <c r="B23" s="171"/>
      <c r="C23" s="165"/>
      <c r="D23" s="165"/>
      <c r="E23" s="166"/>
      <c r="F23" s="166"/>
      <c r="G23" s="169"/>
      <c r="H23" s="172"/>
      <c r="I23" s="161"/>
      <c r="J23" s="158"/>
      <c r="K23" s="161"/>
      <c r="L23" s="165"/>
      <c r="M23" s="165"/>
      <c r="N23" s="165"/>
      <c r="O23" s="165"/>
      <c r="P23" s="165"/>
      <c r="Q23" s="165"/>
      <c r="R23" s="165"/>
      <c r="S23" s="91">
        <f t="shared" si="1"/>
        <v>0</v>
      </c>
      <c r="T23" s="129" t="b">
        <f t="shared" si="2"/>
        <v>0</v>
      </c>
      <c r="U23" s="129">
        <f t="shared" si="3"/>
        <v>0</v>
      </c>
      <c r="V23" s="160"/>
      <c r="W23" s="160"/>
      <c r="X23" s="91">
        <f t="shared" si="4"/>
        <v>0</v>
      </c>
      <c r="Y23" s="129" t="b">
        <f t="shared" si="5"/>
        <v>0</v>
      </c>
      <c r="Z23" s="129">
        <f t="shared" si="6"/>
        <v>0</v>
      </c>
      <c r="AA23" s="160"/>
      <c r="AB23" s="160"/>
      <c r="AC23" s="91">
        <f t="shared" si="7"/>
        <v>0</v>
      </c>
      <c r="AD23" s="129" t="b">
        <f t="shared" si="8"/>
        <v>0</v>
      </c>
      <c r="AE23" s="129">
        <f t="shared" si="9"/>
        <v>0</v>
      </c>
      <c r="AF23" s="92">
        <f t="shared" si="10"/>
        <v>0</v>
      </c>
      <c r="AG23" s="160"/>
      <c r="AH23" s="160"/>
      <c r="AI23" s="160"/>
      <c r="AJ23" s="160"/>
      <c r="AK23" s="160"/>
      <c r="AL23" s="160"/>
      <c r="AM23" s="91">
        <f t="shared" si="11"/>
        <v>0</v>
      </c>
      <c r="AN23" s="92" t="b">
        <f t="shared" si="12"/>
        <v>0</v>
      </c>
      <c r="AO23" s="92">
        <f t="shared" si="13"/>
        <v>0</v>
      </c>
      <c r="AP23" s="92">
        <f t="shared" si="14"/>
        <v>0</v>
      </c>
      <c r="AQ23" s="92" t="b">
        <f t="shared" si="15"/>
        <v>0</v>
      </c>
      <c r="AR23" s="167" t="b">
        <f t="shared" si="16"/>
        <v>0</v>
      </c>
      <c r="AV23" s="90" t="s">
        <v>94</v>
      </c>
    </row>
    <row r="24" spans="1:50" ht="15" customHeight="1" x14ac:dyDescent="0.2">
      <c r="A24" s="150">
        <v>11</v>
      </c>
      <c r="B24" s="171"/>
      <c r="C24" s="161"/>
      <c r="D24" s="165"/>
      <c r="E24" s="166"/>
      <c r="F24" s="166"/>
      <c r="G24" s="169"/>
      <c r="H24" s="172"/>
      <c r="I24" s="161"/>
      <c r="J24" s="158"/>
      <c r="K24" s="161"/>
      <c r="L24" s="165"/>
      <c r="M24" s="165"/>
      <c r="N24" s="165"/>
      <c r="O24" s="165"/>
      <c r="P24" s="165"/>
      <c r="Q24" s="165"/>
      <c r="R24" s="165"/>
      <c r="S24" s="91">
        <f t="shared" si="1"/>
        <v>0</v>
      </c>
      <c r="T24" s="129" t="b">
        <f t="shared" si="2"/>
        <v>0</v>
      </c>
      <c r="U24" s="129">
        <f t="shared" si="3"/>
        <v>0</v>
      </c>
      <c r="V24" s="160"/>
      <c r="W24" s="160"/>
      <c r="X24" s="91">
        <f t="shared" si="4"/>
        <v>0</v>
      </c>
      <c r="Y24" s="129" t="b">
        <f t="shared" si="5"/>
        <v>0</v>
      </c>
      <c r="Z24" s="129">
        <f t="shared" si="6"/>
        <v>0</v>
      </c>
      <c r="AA24" s="160"/>
      <c r="AB24" s="160"/>
      <c r="AC24" s="91">
        <f t="shared" si="7"/>
        <v>0</v>
      </c>
      <c r="AD24" s="129" t="b">
        <f t="shared" si="8"/>
        <v>0</v>
      </c>
      <c r="AE24" s="129">
        <f t="shared" si="9"/>
        <v>0</v>
      </c>
      <c r="AF24" s="92">
        <f t="shared" si="10"/>
        <v>0</v>
      </c>
      <c r="AG24" s="164"/>
      <c r="AH24" s="164"/>
      <c r="AI24" s="164"/>
      <c r="AJ24" s="160"/>
      <c r="AK24" s="160"/>
      <c r="AL24" s="160"/>
      <c r="AM24" s="91">
        <f t="shared" si="11"/>
        <v>0</v>
      </c>
      <c r="AN24" s="92" t="b">
        <f t="shared" si="12"/>
        <v>0</v>
      </c>
      <c r="AO24" s="92">
        <f t="shared" si="13"/>
        <v>0</v>
      </c>
      <c r="AP24" s="92">
        <f t="shared" si="14"/>
        <v>0</v>
      </c>
      <c r="AQ24" s="92" t="b">
        <f t="shared" si="15"/>
        <v>0</v>
      </c>
      <c r="AR24" s="167" t="b">
        <f t="shared" si="16"/>
        <v>0</v>
      </c>
      <c r="AV24" s="90" t="s">
        <v>36</v>
      </c>
    </row>
    <row r="25" spans="1:50" ht="15" customHeight="1" x14ac:dyDescent="0.2">
      <c r="A25" s="150">
        <v>12</v>
      </c>
      <c r="B25" s="171"/>
      <c r="C25" s="165"/>
      <c r="D25" s="165"/>
      <c r="E25" s="166"/>
      <c r="F25" s="166"/>
      <c r="G25" s="169"/>
      <c r="H25" s="172"/>
      <c r="I25" s="161"/>
      <c r="J25" s="158"/>
      <c r="K25" s="161"/>
      <c r="L25" s="165"/>
      <c r="M25" s="165"/>
      <c r="N25" s="165"/>
      <c r="O25" s="165"/>
      <c r="P25" s="165"/>
      <c r="Q25" s="165"/>
      <c r="R25" s="165"/>
      <c r="S25" s="91">
        <f t="shared" si="1"/>
        <v>0</v>
      </c>
      <c r="T25" s="129" t="b">
        <f t="shared" si="2"/>
        <v>0</v>
      </c>
      <c r="U25" s="129">
        <f t="shared" si="3"/>
        <v>0</v>
      </c>
      <c r="V25" s="160"/>
      <c r="W25" s="160"/>
      <c r="X25" s="91">
        <f t="shared" si="4"/>
        <v>0</v>
      </c>
      <c r="Y25" s="129" t="b">
        <f t="shared" si="5"/>
        <v>0</v>
      </c>
      <c r="Z25" s="129">
        <f t="shared" si="6"/>
        <v>0</v>
      </c>
      <c r="AA25" s="160"/>
      <c r="AB25" s="160"/>
      <c r="AC25" s="91">
        <f t="shared" si="7"/>
        <v>0</v>
      </c>
      <c r="AD25" s="129" t="b">
        <f t="shared" si="8"/>
        <v>0</v>
      </c>
      <c r="AE25" s="129">
        <f t="shared" si="9"/>
        <v>0</v>
      </c>
      <c r="AF25" s="92">
        <f t="shared" si="10"/>
        <v>0</v>
      </c>
      <c r="AG25" s="160"/>
      <c r="AH25" s="160"/>
      <c r="AI25" s="160"/>
      <c r="AJ25" s="160"/>
      <c r="AK25" s="160"/>
      <c r="AL25" s="160"/>
      <c r="AM25" s="91">
        <f t="shared" si="11"/>
        <v>0</v>
      </c>
      <c r="AN25" s="92" t="b">
        <f t="shared" si="12"/>
        <v>0</v>
      </c>
      <c r="AO25" s="92">
        <f t="shared" si="13"/>
        <v>0</v>
      </c>
      <c r="AP25" s="92">
        <f t="shared" si="14"/>
        <v>0</v>
      </c>
      <c r="AQ25" s="92" t="b">
        <f t="shared" si="15"/>
        <v>0</v>
      </c>
      <c r="AR25" s="167" t="b">
        <f t="shared" si="16"/>
        <v>0</v>
      </c>
      <c r="AV25" s="90" t="s">
        <v>95</v>
      </c>
    </row>
    <row r="26" spans="1:50" ht="15" customHeight="1" x14ac:dyDescent="0.2">
      <c r="A26" s="150">
        <v>13</v>
      </c>
      <c r="B26" s="171"/>
      <c r="C26" s="161"/>
      <c r="D26" s="165"/>
      <c r="E26" s="166"/>
      <c r="F26" s="166"/>
      <c r="G26" s="169"/>
      <c r="H26" s="172"/>
      <c r="I26" s="161"/>
      <c r="J26" s="158"/>
      <c r="K26" s="161"/>
      <c r="L26" s="165"/>
      <c r="M26" s="165"/>
      <c r="N26" s="165"/>
      <c r="O26" s="165"/>
      <c r="P26" s="165"/>
      <c r="Q26" s="165"/>
      <c r="R26" s="165"/>
      <c r="S26" s="91">
        <f t="shared" si="1"/>
        <v>0</v>
      </c>
      <c r="T26" s="129" t="b">
        <f t="shared" si="2"/>
        <v>0</v>
      </c>
      <c r="U26" s="129">
        <f t="shared" si="3"/>
        <v>0</v>
      </c>
      <c r="V26" s="160"/>
      <c r="W26" s="160"/>
      <c r="X26" s="91">
        <f t="shared" si="4"/>
        <v>0</v>
      </c>
      <c r="Y26" s="129" t="b">
        <f t="shared" si="5"/>
        <v>0</v>
      </c>
      <c r="Z26" s="129">
        <f t="shared" si="6"/>
        <v>0</v>
      </c>
      <c r="AA26" s="160"/>
      <c r="AB26" s="160"/>
      <c r="AC26" s="91">
        <f t="shared" si="7"/>
        <v>0</v>
      </c>
      <c r="AD26" s="129" t="b">
        <f t="shared" si="8"/>
        <v>0</v>
      </c>
      <c r="AE26" s="129">
        <f t="shared" si="9"/>
        <v>0</v>
      </c>
      <c r="AF26" s="92">
        <f t="shared" si="10"/>
        <v>0</v>
      </c>
      <c r="AG26" s="164"/>
      <c r="AH26" s="164"/>
      <c r="AI26" s="164"/>
      <c r="AJ26" s="160"/>
      <c r="AK26" s="160"/>
      <c r="AL26" s="160"/>
      <c r="AM26" s="91">
        <f t="shared" si="11"/>
        <v>0</v>
      </c>
      <c r="AN26" s="92" t="b">
        <f t="shared" si="12"/>
        <v>0</v>
      </c>
      <c r="AO26" s="92">
        <f t="shared" si="13"/>
        <v>0</v>
      </c>
      <c r="AP26" s="92">
        <f t="shared" si="14"/>
        <v>0</v>
      </c>
      <c r="AQ26" s="92" t="b">
        <f t="shared" si="15"/>
        <v>0</v>
      </c>
      <c r="AR26" s="167" t="b">
        <f t="shared" si="16"/>
        <v>0</v>
      </c>
      <c r="AV26" s="90" t="s">
        <v>96</v>
      </c>
    </row>
    <row r="27" spans="1:50" ht="15" customHeight="1" x14ac:dyDescent="0.2">
      <c r="A27" s="150">
        <v>14</v>
      </c>
      <c r="B27" s="171"/>
      <c r="C27" s="165"/>
      <c r="D27" s="165"/>
      <c r="E27" s="166"/>
      <c r="F27" s="166"/>
      <c r="G27" s="169"/>
      <c r="H27" s="172"/>
      <c r="I27" s="161"/>
      <c r="J27" s="158"/>
      <c r="K27" s="161"/>
      <c r="L27" s="165"/>
      <c r="M27" s="165"/>
      <c r="N27" s="165"/>
      <c r="O27" s="165"/>
      <c r="P27" s="165"/>
      <c r="Q27" s="165"/>
      <c r="R27" s="165"/>
      <c r="S27" s="91">
        <f t="shared" si="1"/>
        <v>0</v>
      </c>
      <c r="T27" s="129" t="b">
        <f t="shared" si="2"/>
        <v>0</v>
      </c>
      <c r="U27" s="129">
        <f t="shared" si="3"/>
        <v>0</v>
      </c>
      <c r="V27" s="160"/>
      <c r="W27" s="160"/>
      <c r="X27" s="91">
        <f t="shared" si="4"/>
        <v>0</v>
      </c>
      <c r="Y27" s="129" t="b">
        <f t="shared" si="5"/>
        <v>0</v>
      </c>
      <c r="Z27" s="129">
        <f t="shared" si="6"/>
        <v>0</v>
      </c>
      <c r="AA27" s="160"/>
      <c r="AB27" s="160"/>
      <c r="AC27" s="91">
        <f t="shared" si="7"/>
        <v>0</v>
      </c>
      <c r="AD27" s="129" t="b">
        <f t="shared" si="8"/>
        <v>0</v>
      </c>
      <c r="AE27" s="129">
        <f t="shared" si="9"/>
        <v>0</v>
      </c>
      <c r="AF27" s="92">
        <f t="shared" si="10"/>
        <v>0</v>
      </c>
      <c r="AG27" s="160"/>
      <c r="AH27" s="160"/>
      <c r="AI27" s="160"/>
      <c r="AJ27" s="160"/>
      <c r="AK27" s="160"/>
      <c r="AL27" s="160"/>
      <c r="AM27" s="91">
        <f t="shared" si="11"/>
        <v>0</v>
      </c>
      <c r="AN27" s="92" t="b">
        <f t="shared" si="12"/>
        <v>0</v>
      </c>
      <c r="AO27" s="92">
        <f t="shared" si="13"/>
        <v>0</v>
      </c>
      <c r="AP27" s="92">
        <f t="shared" si="14"/>
        <v>0</v>
      </c>
      <c r="AQ27" s="92" t="b">
        <f t="shared" si="15"/>
        <v>0</v>
      </c>
      <c r="AR27" s="167" t="b">
        <f t="shared" si="16"/>
        <v>0</v>
      </c>
      <c r="AV27" s="90" t="s">
        <v>97</v>
      </c>
    </row>
    <row r="28" spans="1:50" ht="15" customHeight="1" x14ac:dyDescent="0.2">
      <c r="A28" s="150">
        <v>15</v>
      </c>
      <c r="B28" s="171"/>
      <c r="C28" s="173"/>
      <c r="D28" s="165"/>
      <c r="E28" s="166"/>
      <c r="F28" s="166"/>
      <c r="G28" s="170"/>
      <c r="H28" s="172"/>
      <c r="I28" s="165"/>
      <c r="J28" s="158"/>
      <c r="K28" s="161"/>
      <c r="L28" s="165"/>
      <c r="M28" s="165"/>
      <c r="N28" s="165"/>
      <c r="O28" s="165"/>
      <c r="P28" s="165"/>
      <c r="Q28" s="165"/>
      <c r="R28" s="165"/>
      <c r="S28" s="91">
        <f t="shared" si="1"/>
        <v>0</v>
      </c>
      <c r="T28" s="129" t="b">
        <f t="shared" si="2"/>
        <v>0</v>
      </c>
      <c r="U28" s="129">
        <f t="shared" si="3"/>
        <v>0</v>
      </c>
      <c r="V28" s="160"/>
      <c r="W28" s="160"/>
      <c r="X28" s="91">
        <f t="shared" si="4"/>
        <v>0</v>
      </c>
      <c r="Y28" s="129" t="b">
        <f t="shared" si="5"/>
        <v>0</v>
      </c>
      <c r="Z28" s="129">
        <f t="shared" si="6"/>
        <v>0</v>
      </c>
      <c r="AA28" s="160"/>
      <c r="AB28" s="160"/>
      <c r="AC28" s="91">
        <f t="shared" si="7"/>
        <v>0</v>
      </c>
      <c r="AD28" s="129" t="b">
        <f t="shared" si="8"/>
        <v>0</v>
      </c>
      <c r="AE28" s="129">
        <f t="shared" si="9"/>
        <v>0</v>
      </c>
      <c r="AF28" s="92">
        <f t="shared" si="10"/>
        <v>0</v>
      </c>
      <c r="AG28" s="160"/>
      <c r="AH28" s="160"/>
      <c r="AI28" s="160"/>
      <c r="AJ28" s="160"/>
      <c r="AK28" s="160"/>
      <c r="AL28" s="160"/>
      <c r="AM28" s="91">
        <f t="shared" si="11"/>
        <v>0</v>
      </c>
      <c r="AN28" s="92" t="b">
        <f t="shared" si="12"/>
        <v>0</v>
      </c>
      <c r="AO28" s="92">
        <f t="shared" si="13"/>
        <v>0</v>
      </c>
      <c r="AP28" s="92">
        <f t="shared" si="14"/>
        <v>0</v>
      </c>
      <c r="AQ28" s="92" t="b">
        <f t="shared" si="15"/>
        <v>0</v>
      </c>
      <c r="AR28" s="167" t="b">
        <f t="shared" si="16"/>
        <v>0</v>
      </c>
      <c r="AV28" s="90" t="s">
        <v>43</v>
      </c>
    </row>
    <row r="29" spans="1:50" ht="15" customHeight="1" x14ac:dyDescent="0.2">
      <c r="A29" s="150">
        <v>16</v>
      </c>
      <c r="B29" s="171"/>
      <c r="C29" s="174"/>
      <c r="D29" s="165"/>
      <c r="E29" s="166"/>
      <c r="F29" s="166"/>
      <c r="G29" s="170"/>
      <c r="H29" s="172"/>
      <c r="I29" s="165"/>
      <c r="J29" s="158"/>
      <c r="K29" s="161"/>
      <c r="L29" s="165"/>
      <c r="M29" s="165"/>
      <c r="N29" s="165"/>
      <c r="O29" s="165"/>
      <c r="P29" s="165"/>
      <c r="Q29" s="165"/>
      <c r="R29" s="165"/>
      <c r="S29" s="91">
        <f t="shared" si="1"/>
        <v>0</v>
      </c>
      <c r="T29" s="129" t="b">
        <f t="shared" si="2"/>
        <v>0</v>
      </c>
      <c r="U29" s="129">
        <f t="shared" si="3"/>
        <v>0</v>
      </c>
      <c r="V29" s="160"/>
      <c r="W29" s="160"/>
      <c r="X29" s="91">
        <f t="shared" si="4"/>
        <v>0</v>
      </c>
      <c r="Y29" s="129" t="b">
        <f t="shared" si="5"/>
        <v>0</v>
      </c>
      <c r="Z29" s="129">
        <f t="shared" si="6"/>
        <v>0</v>
      </c>
      <c r="AA29" s="160"/>
      <c r="AB29" s="160"/>
      <c r="AC29" s="91">
        <f t="shared" si="7"/>
        <v>0</v>
      </c>
      <c r="AD29" s="129" t="b">
        <f t="shared" si="8"/>
        <v>0</v>
      </c>
      <c r="AE29" s="129">
        <f t="shared" si="9"/>
        <v>0</v>
      </c>
      <c r="AF29" s="92">
        <f t="shared" si="10"/>
        <v>0</v>
      </c>
      <c r="AG29" s="160"/>
      <c r="AH29" s="160"/>
      <c r="AI29" s="160"/>
      <c r="AJ29" s="160"/>
      <c r="AK29" s="160"/>
      <c r="AL29" s="160"/>
      <c r="AM29" s="91">
        <f t="shared" si="11"/>
        <v>0</v>
      </c>
      <c r="AN29" s="92" t="b">
        <f t="shared" si="12"/>
        <v>0</v>
      </c>
      <c r="AO29" s="92">
        <f t="shared" si="13"/>
        <v>0</v>
      </c>
      <c r="AP29" s="92">
        <f t="shared" si="14"/>
        <v>0</v>
      </c>
      <c r="AQ29" s="92" t="b">
        <f t="shared" si="15"/>
        <v>0</v>
      </c>
      <c r="AR29" s="167" t="b">
        <f t="shared" si="16"/>
        <v>0</v>
      </c>
      <c r="AV29" s="90" t="s">
        <v>98</v>
      </c>
    </row>
    <row r="30" spans="1:50" ht="15" customHeight="1" x14ac:dyDescent="0.2">
      <c r="A30" s="150">
        <v>17</v>
      </c>
      <c r="B30" s="171"/>
      <c r="C30" s="174"/>
      <c r="D30" s="165"/>
      <c r="E30" s="166"/>
      <c r="F30" s="166"/>
      <c r="G30" s="170"/>
      <c r="H30" s="172"/>
      <c r="I30" s="165"/>
      <c r="J30" s="158"/>
      <c r="K30" s="161"/>
      <c r="L30" s="165"/>
      <c r="M30" s="165"/>
      <c r="N30" s="165"/>
      <c r="O30" s="165"/>
      <c r="P30" s="165"/>
      <c r="Q30" s="165"/>
      <c r="R30" s="165"/>
      <c r="S30" s="91">
        <f t="shared" si="1"/>
        <v>0</v>
      </c>
      <c r="T30" s="129" t="b">
        <f t="shared" si="2"/>
        <v>0</v>
      </c>
      <c r="U30" s="129">
        <f t="shared" si="3"/>
        <v>0</v>
      </c>
      <c r="V30" s="160"/>
      <c r="W30" s="160"/>
      <c r="X30" s="91">
        <f t="shared" si="4"/>
        <v>0</v>
      </c>
      <c r="Y30" s="129" t="b">
        <f t="shared" si="5"/>
        <v>0</v>
      </c>
      <c r="Z30" s="129">
        <f t="shared" si="6"/>
        <v>0</v>
      </c>
      <c r="AA30" s="160"/>
      <c r="AB30" s="160"/>
      <c r="AC30" s="91">
        <f t="shared" si="7"/>
        <v>0</v>
      </c>
      <c r="AD30" s="129" t="b">
        <f t="shared" si="8"/>
        <v>0</v>
      </c>
      <c r="AE30" s="129">
        <f t="shared" si="9"/>
        <v>0</v>
      </c>
      <c r="AF30" s="92">
        <f t="shared" si="10"/>
        <v>0</v>
      </c>
      <c r="AG30" s="160"/>
      <c r="AH30" s="160"/>
      <c r="AI30" s="160"/>
      <c r="AJ30" s="160"/>
      <c r="AK30" s="160"/>
      <c r="AL30" s="160"/>
      <c r="AM30" s="91">
        <f t="shared" si="11"/>
        <v>0</v>
      </c>
      <c r="AN30" s="92" t="b">
        <f t="shared" si="12"/>
        <v>0</v>
      </c>
      <c r="AO30" s="92">
        <f t="shared" si="13"/>
        <v>0</v>
      </c>
      <c r="AP30" s="92">
        <f t="shared" si="14"/>
        <v>0</v>
      </c>
      <c r="AQ30" s="92" t="b">
        <f t="shared" si="15"/>
        <v>0</v>
      </c>
      <c r="AR30" s="167" t="b">
        <f t="shared" si="16"/>
        <v>0</v>
      </c>
      <c r="AV30" s="88" t="s">
        <v>45</v>
      </c>
    </row>
    <row r="31" spans="1:50" ht="15" customHeight="1" x14ac:dyDescent="0.2">
      <c r="A31" s="150">
        <v>18</v>
      </c>
      <c r="B31" s="171"/>
      <c r="C31" s="165"/>
      <c r="D31" s="165"/>
      <c r="E31" s="166"/>
      <c r="F31" s="166"/>
      <c r="G31" s="169"/>
      <c r="H31" s="172"/>
      <c r="I31" s="161"/>
      <c r="J31" s="158"/>
      <c r="K31" s="161"/>
      <c r="L31" s="165"/>
      <c r="M31" s="165"/>
      <c r="N31" s="165"/>
      <c r="O31" s="165"/>
      <c r="P31" s="165"/>
      <c r="Q31" s="165"/>
      <c r="R31" s="165"/>
      <c r="S31" s="91">
        <f t="shared" si="1"/>
        <v>0</v>
      </c>
      <c r="T31" s="129" t="b">
        <f t="shared" si="2"/>
        <v>0</v>
      </c>
      <c r="U31" s="129">
        <f t="shared" si="3"/>
        <v>0</v>
      </c>
      <c r="V31" s="160"/>
      <c r="W31" s="160"/>
      <c r="X31" s="91">
        <f t="shared" si="4"/>
        <v>0</v>
      </c>
      <c r="Y31" s="129" t="b">
        <f t="shared" si="5"/>
        <v>0</v>
      </c>
      <c r="Z31" s="129">
        <f t="shared" si="6"/>
        <v>0</v>
      </c>
      <c r="AA31" s="160"/>
      <c r="AB31" s="160"/>
      <c r="AC31" s="91">
        <f t="shared" si="7"/>
        <v>0</v>
      </c>
      <c r="AD31" s="129" t="b">
        <f t="shared" si="8"/>
        <v>0</v>
      </c>
      <c r="AE31" s="129">
        <f t="shared" si="9"/>
        <v>0</v>
      </c>
      <c r="AF31" s="92">
        <f t="shared" si="10"/>
        <v>0</v>
      </c>
      <c r="AG31" s="160"/>
      <c r="AH31" s="160"/>
      <c r="AI31" s="160"/>
      <c r="AJ31" s="160"/>
      <c r="AK31" s="160"/>
      <c r="AL31" s="160"/>
      <c r="AM31" s="91">
        <f t="shared" si="11"/>
        <v>0</v>
      </c>
      <c r="AN31" s="92" t="b">
        <f t="shared" si="12"/>
        <v>0</v>
      </c>
      <c r="AO31" s="92">
        <f t="shared" si="13"/>
        <v>0</v>
      </c>
      <c r="AP31" s="92">
        <f t="shared" si="14"/>
        <v>0</v>
      </c>
      <c r="AQ31" s="92" t="b">
        <f t="shared" si="15"/>
        <v>0</v>
      </c>
      <c r="AR31" s="167" t="b">
        <f t="shared" si="16"/>
        <v>0</v>
      </c>
      <c r="AV31" s="90" t="s">
        <v>46</v>
      </c>
    </row>
    <row r="32" spans="1:50" ht="15" customHeight="1" x14ac:dyDescent="0.2">
      <c r="A32" s="150">
        <v>19</v>
      </c>
      <c r="B32" s="171"/>
      <c r="C32" s="161"/>
      <c r="D32" s="165"/>
      <c r="E32" s="166"/>
      <c r="F32" s="166"/>
      <c r="G32" s="169"/>
      <c r="H32" s="172"/>
      <c r="I32" s="161"/>
      <c r="J32" s="158"/>
      <c r="K32" s="161"/>
      <c r="L32" s="165"/>
      <c r="M32" s="165"/>
      <c r="N32" s="165"/>
      <c r="O32" s="165"/>
      <c r="P32" s="165"/>
      <c r="Q32" s="165"/>
      <c r="R32" s="165"/>
      <c r="S32" s="91">
        <f t="shared" si="1"/>
        <v>0</v>
      </c>
      <c r="T32" s="129" t="b">
        <f t="shared" si="2"/>
        <v>0</v>
      </c>
      <c r="U32" s="129">
        <f t="shared" si="3"/>
        <v>0</v>
      </c>
      <c r="V32" s="160"/>
      <c r="W32" s="160"/>
      <c r="X32" s="91">
        <f t="shared" si="4"/>
        <v>0</v>
      </c>
      <c r="Y32" s="129" t="b">
        <f t="shared" si="5"/>
        <v>0</v>
      </c>
      <c r="Z32" s="129">
        <f t="shared" si="6"/>
        <v>0</v>
      </c>
      <c r="AA32" s="160"/>
      <c r="AB32" s="160"/>
      <c r="AC32" s="91">
        <f t="shared" si="7"/>
        <v>0</v>
      </c>
      <c r="AD32" s="129" t="b">
        <f t="shared" si="8"/>
        <v>0</v>
      </c>
      <c r="AE32" s="129">
        <f t="shared" si="9"/>
        <v>0</v>
      </c>
      <c r="AF32" s="92">
        <f t="shared" si="10"/>
        <v>0</v>
      </c>
      <c r="AG32" s="164"/>
      <c r="AH32" s="164"/>
      <c r="AI32" s="164"/>
      <c r="AJ32" s="160"/>
      <c r="AK32" s="160"/>
      <c r="AL32" s="160"/>
      <c r="AM32" s="91">
        <f t="shared" si="11"/>
        <v>0</v>
      </c>
      <c r="AN32" s="92" t="b">
        <f t="shared" si="12"/>
        <v>0</v>
      </c>
      <c r="AO32" s="92">
        <f t="shared" si="13"/>
        <v>0</v>
      </c>
      <c r="AP32" s="92">
        <f t="shared" si="14"/>
        <v>0</v>
      </c>
      <c r="AQ32" s="92" t="b">
        <f t="shared" si="15"/>
        <v>0</v>
      </c>
      <c r="AR32" s="167" t="b">
        <f t="shared" si="16"/>
        <v>0</v>
      </c>
    </row>
    <row r="33" spans="1:44" ht="15" customHeight="1" x14ac:dyDescent="0.2">
      <c r="A33" s="150">
        <v>20</v>
      </c>
      <c r="B33" s="171"/>
      <c r="C33" s="161"/>
      <c r="D33" s="165"/>
      <c r="E33" s="166"/>
      <c r="F33" s="166"/>
      <c r="G33" s="169"/>
      <c r="H33" s="172"/>
      <c r="I33" s="161"/>
      <c r="J33" s="158"/>
      <c r="K33" s="161"/>
      <c r="L33" s="165"/>
      <c r="M33" s="165"/>
      <c r="N33" s="165"/>
      <c r="O33" s="165"/>
      <c r="P33" s="165"/>
      <c r="Q33" s="165"/>
      <c r="R33" s="165"/>
      <c r="S33" s="91">
        <f t="shared" si="1"/>
        <v>0</v>
      </c>
      <c r="T33" s="129" t="b">
        <f t="shared" si="2"/>
        <v>0</v>
      </c>
      <c r="U33" s="129">
        <f t="shared" si="3"/>
        <v>0</v>
      </c>
      <c r="V33" s="160"/>
      <c r="W33" s="160"/>
      <c r="X33" s="91">
        <f t="shared" si="4"/>
        <v>0</v>
      </c>
      <c r="Y33" s="129" t="b">
        <f t="shared" si="5"/>
        <v>0</v>
      </c>
      <c r="Z33" s="129">
        <f t="shared" si="6"/>
        <v>0</v>
      </c>
      <c r="AA33" s="160"/>
      <c r="AB33" s="160"/>
      <c r="AC33" s="91">
        <f t="shared" si="7"/>
        <v>0</v>
      </c>
      <c r="AD33" s="129" t="b">
        <f t="shared" si="8"/>
        <v>0</v>
      </c>
      <c r="AE33" s="129">
        <f t="shared" si="9"/>
        <v>0</v>
      </c>
      <c r="AF33" s="92">
        <f t="shared" si="10"/>
        <v>0</v>
      </c>
      <c r="AG33" s="164"/>
      <c r="AH33" s="164"/>
      <c r="AI33" s="164"/>
      <c r="AJ33" s="160"/>
      <c r="AK33" s="160"/>
      <c r="AL33" s="160"/>
      <c r="AM33" s="91">
        <f t="shared" si="11"/>
        <v>0</v>
      </c>
      <c r="AN33" s="92" t="b">
        <f t="shared" si="12"/>
        <v>0</v>
      </c>
      <c r="AO33" s="92">
        <f t="shared" si="13"/>
        <v>0</v>
      </c>
      <c r="AP33" s="92">
        <f t="shared" si="14"/>
        <v>0</v>
      </c>
      <c r="AQ33" s="92" t="b">
        <f t="shared" si="15"/>
        <v>0</v>
      </c>
      <c r="AR33" s="167" t="b">
        <f t="shared" si="16"/>
        <v>0</v>
      </c>
    </row>
    <row r="34" spans="1:44" ht="15" customHeight="1" x14ac:dyDescent="0.2">
      <c r="A34" s="150">
        <v>21</v>
      </c>
      <c r="B34" s="171"/>
      <c r="C34" s="161"/>
      <c r="D34" s="161"/>
      <c r="E34" s="166"/>
      <c r="F34" s="166"/>
      <c r="G34" s="169"/>
      <c r="H34" s="172"/>
      <c r="I34" s="161"/>
      <c r="J34" s="158"/>
      <c r="K34" s="161"/>
      <c r="L34" s="165"/>
      <c r="M34" s="165"/>
      <c r="N34" s="165"/>
      <c r="O34" s="165"/>
      <c r="P34" s="165"/>
      <c r="Q34" s="165"/>
      <c r="R34" s="165"/>
      <c r="S34" s="91">
        <f t="shared" si="1"/>
        <v>0</v>
      </c>
      <c r="T34" s="129" t="b">
        <f t="shared" si="2"/>
        <v>0</v>
      </c>
      <c r="U34" s="129">
        <f t="shared" si="3"/>
        <v>0</v>
      </c>
      <c r="V34" s="160"/>
      <c r="W34" s="160"/>
      <c r="X34" s="91">
        <f t="shared" si="4"/>
        <v>0</v>
      </c>
      <c r="Y34" s="129" t="b">
        <f t="shared" si="5"/>
        <v>0</v>
      </c>
      <c r="Z34" s="129">
        <f t="shared" si="6"/>
        <v>0</v>
      </c>
      <c r="AA34" s="160"/>
      <c r="AB34" s="160"/>
      <c r="AC34" s="91">
        <f t="shared" si="7"/>
        <v>0</v>
      </c>
      <c r="AD34" s="129" t="b">
        <f t="shared" si="8"/>
        <v>0</v>
      </c>
      <c r="AE34" s="129">
        <f t="shared" si="9"/>
        <v>0</v>
      </c>
      <c r="AF34" s="92">
        <f t="shared" si="10"/>
        <v>0</v>
      </c>
      <c r="AG34" s="164"/>
      <c r="AH34" s="164"/>
      <c r="AI34" s="164"/>
      <c r="AJ34" s="160"/>
      <c r="AK34" s="160"/>
      <c r="AL34" s="160"/>
      <c r="AM34" s="91">
        <f t="shared" si="11"/>
        <v>0</v>
      </c>
      <c r="AN34" s="92" t="b">
        <f t="shared" si="12"/>
        <v>0</v>
      </c>
      <c r="AO34" s="92">
        <f t="shared" si="13"/>
        <v>0</v>
      </c>
      <c r="AP34" s="92">
        <f t="shared" si="14"/>
        <v>0</v>
      </c>
      <c r="AQ34" s="92" t="b">
        <f t="shared" si="15"/>
        <v>0</v>
      </c>
      <c r="AR34" s="167" t="b">
        <f t="shared" si="16"/>
        <v>0</v>
      </c>
    </row>
    <row r="35" spans="1:44" ht="15" customHeight="1" x14ac:dyDescent="0.2">
      <c r="A35" s="150">
        <v>22</v>
      </c>
      <c r="B35" s="171"/>
      <c r="C35" s="161"/>
      <c r="D35" s="165"/>
      <c r="E35" s="166"/>
      <c r="F35" s="166"/>
      <c r="G35" s="169"/>
      <c r="H35" s="172"/>
      <c r="I35" s="161"/>
      <c r="J35" s="158"/>
      <c r="K35" s="161"/>
      <c r="L35" s="165"/>
      <c r="M35" s="165"/>
      <c r="N35" s="165"/>
      <c r="O35" s="165"/>
      <c r="P35" s="165"/>
      <c r="Q35" s="165"/>
      <c r="R35" s="165"/>
      <c r="S35" s="91">
        <f t="shared" si="1"/>
        <v>0</v>
      </c>
      <c r="T35" s="129" t="b">
        <f t="shared" si="2"/>
        <v>0</v>
      </c>
      <c r="U35" s="129">
        <f t="shared" si="3"/>
        <v>0</v>
      </c>
      <c r="V35" s="160"/>
      <c r="W35" s="160"/>
      <c r="X35" s="91">
        <f t="shared" si="4"/>
        <v>0</v>
      </c>
      <c r="Y35" s="129" t="b">
        <f t="shared" si="5"/>
        <v>0</v>
      </c>
      <c r="Z35" s="129">
        <f t="shared" si="6"/>
        <v>0</v>
      </c>
      <c r="AA35" s="160"/>
      <c r="AB35" s="160"/>
      <c r="AC35" s="91">
        <f t="shared" si="7"/>
        <v>0</v>
      </c>
      <c r="AD35" s="129" t="b">
        <f t="shared" si="8"/>
        <v>0</v>
      </c>
      <c r="AE35" s="129">
        <f t="shared" si="9"/>
        <v>0</v>
      </c>
      <c r="AF35" s="92">
        <f t="shared" si="10"/>
        <v>0</v>
      </c>
      <c r="AG35" s="164"/>
      <c r="AH35" s="164"/>
      <c r="AI35" s="164"/>
      <c r="AJ35" s="160"/>
      <c r="AK35" s="160"/>
      <c r="AL35" s="160"/>
      <c r="AM35" s="91">
        <f t="shared" si="11"/>
        <v>0</v>
      </c>
      <c r="AN35" s="92" t="b">
        <f t="shared" si="12"/>
        <v>0</v>
      </c>
      <c r="AO35" s="92">
        <f t="shared" si="13"/>
        <v>0</v>
      </c>
      <c r="AP35" s="92">
        <f t="shared" si="14"/>
        <v>0</v>
      </c>
      <c r="AQ35" s="92" t="b">
        <f t="shared" si="15"/>
        <v>0</v>
      </c>
      <c r="AR35" s="167" t="b">
        <f t="shared" si="16"/>
        <v>0</v>
      </c>
    </row>
    <row r="36" spans="1:44" ht="15" customHeight="1" x14ac:dyDescent="0.2">
      <c r="A36" s="150">
        <v>23</v>
      </c>
      <c r="B36" s="171"/>
      <c r="C36" s="161"/>
      <c r="D36" s="165"/>
      <c r="E36" s="166"/>
      <c r="F36" s="166"/>
      <c r="G36" s="169"/>
      <c r="H36" s="172"/>
      <c r="I36" s="161"/>
      <c r="J36" s="158"/>
      <c r="K36" s="161"/>
      <c r="L36" s="165"/>
      <c r="M36" s="165"/>
      <c r="N36" s="165"/>
      <c r="O36" s="165"/>
      <c r="P36" s="165"/>
      <c r="Q36" s="165"/>
      <c r="R36" s="165"/>
      <c r="S36" s="91">
        <f t="shared" si="1"/>
        <v>0</v>
      </c>
      <c r="T36" s="129" t="b">
        <f t="shared" si="2"/>
        <v>0</v>
      </c>
      <c r="U36" s="129">
        <f t="shared" si="3"/>
        <v>0</v>
      </c>
      <c r="V36" s="160"/>
      <c r="W36" s="160"/>
      <c r="X36" s="91">
        <f t="shared" si="4"/>
        <v>0</v>
      </c>
      <c r="Y36" s="129" t="b">
        <f t="shared" si="5"/>
        <v>0</v>
      </c>
      <c r="Z36" s="129">
        <f t="shared" si="6"/>
        <v>0</v>
      </c>
      <c r="AA36" s="160"/>
      <c r="AB36" s="160"/>
      <c r="AC36" s="91">
        <f t="shared" si="7"/>
        <v>0</v>
      </c>
      <c r="AD36" s="129" t="b">
        <f t="shared" si="8"/>
        <v>0</v>
      </c>
      <c r="AE36" s="129">
        <f t="shared" si="9"/>
        <v>0</v>
      </c>
      <c r="AF36" s="92">
        <f t="shared" si="10"/>
        <v>0</v>
      </c>
      <c r="AG36" s="164"/>
      <c r="AH36" s="164"/>
      <c r="AI36" s="164"/>
      <c r="AJ36" s="160"/>
      <c r="AK36" s="160"/>
      <c r="AL36" s="160"/>
      <c r="AM36" s="91">
        <f t="shared" si="11"/>
        <v>0</v>
      </c>
      <c r="AN36" s="92" t="b">
        <f t="shared" si="12"/>
        <v>0</v>
      </c>
      <c r="AO36" s="92">
        <f t="shared" si="13"/>
        <v>0</v>
      </c>
      <c r="AP36" s="92">
        <f t="shared" si="14"/>
        <v>0</v>
      </c>
      <c r="AQ36" s="92" t="b">
        <f t="shared" si="15"/>
        <v>0</v>
      </c>
      <c r="AR36" s="167" t="b">
        <f t="shared" si="16"/>
        <v>0</v>
      </c>
    </row>
    <row r="37" spans="1:44" ht="15" customHeight="1" x14ac:dyDescent="0.2">
      <c r="A37" s="150">
        <v>24</v>
      </c>
      <c r="B37" s="171"/>
      <c r="C37" s="161"/>
      <c r="D37" s="165"/>
      <c r="E37" s="166"/>
      <c r="F37" s="166"/>
      <c r="G37" s="169"/>
      <c r="H37" s="172"/>
      <c r="I37" s="161"/>
      <c r="J37" s="158"/>
      <c r="K37" s="161"/>
      <c r="L37" s="165"/>
      <c r="M37" s="165"/>
      <c r="N37" s="165"/>
      <c r="O37" s="165"/>
      <c r="P37" s="165"/>
      <c r="Q37" s="165"/>
      <c r="R37" s="165"/>
      <c r="S37" s="91">
        <f t="shared" si="1"/>
        <v>0</v>
      </c>
      <c r="T37" s="129" t="b">
        <f t="shared" si="2"/>
        <v>0</v>
      </c>
      <c r="U37" s="129">
        <f t="shared" si="3"/>
        <v>0</v>
      </c>
      <c r="V37" s="160"/>
      <c r="W37" s="160"/>
      <c r="X37" s="91">
        <f t="shared" si="4"/>
        <v>0</v>
      </c>
      <c r="Y37" s="129" t="b">
        <f t="shared" si="5"/>
        <v>0</v>
      </c>
      <c r="Z37" s="129">
        <f t="shared" si="6"/>
        <v>0</v>
      </c>
      <c r="AA37" s="160"/>
      <c r="AB37" s="160"/>
      <c r="AC37" s="91">
        <f t="shared" si="7"/>
        <v>0</v>
      </c>
      <c r="AD37" s="129" t="b">
        <f t="shared" si="8"/>
        <v>0</v>
      </c>
      <c r="AE37" s="129">
        <f t="shared" si="9"/>
        <v>0</v>
      </c>
      <c r="AF37" s="92">
        <f t="shared" si="10"/>
        <v>0</v>
      </c>
      <c r="AG37" s="164"/>
      <c r="AH37" s="164"/>
      <c r="AI37" s="164"/>
      <c r="AJ37" s="160"/>
      <c r="AK37" s="160"/>
      <c r="AL37" s="160"/>
      <c r="AM37" s="91">
        <f t="shared" si="11"/>
        <v>0</v>
      </c>
      <c r="AN37" s="92" t="b">
        <f t="shared" si="12"/>
        <v>0</v>
      </c>
      <c r="AO37" s="92">
        <f t="shared" si="13"/>
        <v>0</v>
      </c>
      <c r="AP37" s="92">
        <f t="shared" si="14"/>
        <v>0</v>
      </c>
      <c r="AQ37" s="92" t="b">
        <f t="shared" si="15"/>
        <v>0</v>
      </c>
      <c r="AR37" s="167" t="b">
        <f t="shared" si="16"/>
        <v>0</v>
      </c>
    </row>
    <row r="38" spans="1:44" ht="15" customHeight="1" x14ac:dyDescent="0.2">
      <c r="A38" s="150">
        <v>25</v>
      </c>
      <c r="B38" s="171"/>
      <c r="C38" s="161"/>
      <c r="D38" s="165"/>
      <c r="E38" s="166"/>
      <c r="F38" s="166"/>
      <c r="G38" s="169"/>
      <c r="H38" s="172"/>
      <c r="I38" s="161"/>
      <c r="J38" s="158"/>
      <c r="K38" s="161"/>
      <c r="L38" s="165"/>
      <c r="M38" s="165"/>
      <c r="N38" s="165"/>
      <c r="O38" s="165"/>
      <c r="P38" s="165"/>
      <c r="Q38" s="165"/>
      <c r="R38" s="165"/>
      <c r="S38" s="91">
        <f t="shared" si="1"/>
        <v>0</v>
      </c>
      <c r="T38" s="129" t="b">
        <f t="shared" si="2"/>
        <v>0</v>
      </c>
      <c r="U38" s="129">
        <f t="shared" si="3"/>
        <v>0</v>
      </c>
      <c r="V38" s="160"/>
      <c r="W38" s="160"/>
      <c r="X38" s="91">
        <f t="shared" si="4"/>
        <v>0</v>
      </c>
      <c r="Y38" s="129" t="b">
        <f t="shared" si="5"/>
        <v>0</v>
      </c>
      <c r="Z38" s="129">
        <f t="shared" si="6"/>
        <v>0</v>
      </c>
      <c r="AA38" s="160"/>
      <c r="AB38" s="160"/>
      <c r="AC38" s="91">
        <f t="shared" si="7"/>
        <v>0</v>
      </c>
      <c r="AD38" s="129" t="b">
        <f t="shared" si="8"/>
        <v>0</v>
      </c>
      <c r="AE38" s="129">
        <f t="shared" si="9"/>
        <v>0</v>
      </c>
      <c r="AF38" s="92">
        <f t="shared" si="10"/>
        <v>0</v>
      </c>
      <c r="AG38" s="164"/>
      <c r="AH38" s="164"/>
      <c r="AI38" s="164"/>
      <c r="AJ38" s="160"/>
      <c r="AK38" s="160"/>
      <c r="AL38" s="160"/>
      <c r="AM38" s="91">
        <f t="shared" si="11"/>
        <v>0</v>
      </c>
      <c r="AN38" s="92" t="b">
        <f t="shared" si="12"/>
        <v>0</v>
      </c>
      <c r="AO38" s="92">
        <f t="shared" si="13"/>
        <v>0</v>
      </c>
      <c r="AP38" s="92">
        <f t="shared" si="14"/>
        <v>0</v>
      </c>
      <c r="AQ38" s="92" t="b">
        <f t="shared" si="15"/>
        <v>0</v>
      </c>
      <c r="AR38" s="167" t="b">
        <f t="shared" si="16"/>
        <v>0</v>
      </c>
    </row>
    <row r="39" spans="1:44" ht="15" customHeight="1" x14ac:dyDescent="0.2">
      <c r="A39" s="150">
        <v>26</v>
      </c>
      <c r="B39" s="171"/>
      <c r="C39" s="161"/>
      <c r="D39" s="165"/>
      <c r="E39" s="166"/>
      <c r="F39" s="166"/>
      <c r="G39" s="169"/>
      <c r="H39" s="172"/>
      <c r="I39" s="161"/>
      <c r="J39" s="158"/>
      <c r="K39" s="161"/>
      <c r="L39" s="165"/>
      <c r="M39" s="165"/>
      <c r="N39" s="165"/>
      <c r="O39" s="165"/>
      <c r="P39" s="165"/>
      <c r="Q39" s="165"/>
      <c r="R39" s="165"/>
      <c r="S39" s="91">
        <f t="shared" si="1"/>
        <v>0</v>
      </c>
      <c r="T39" s="129" t="b">
        <f t="shared" si="2"/>
        <v>0</v>
      </c>
      <c r="U39" s="129">
        <f t="shared" si="3"/>
        <v>0</v>
      </c>
      <c r="V39" s="160"/>
      <c r="W39" s="160"/>
      <c r="X39" s="91">
        <f t="shared" si="4"/>
        <v>0</v>
      </c>
      <c r="Y39" s="129" t="b">
        <f t="shared" si="5"/>
        <v>0</v>
      </c>
      <c r="Z39" s="129">
        <f t="shared" si="6"/>
        <v>0</v>
      </c>
      <c r="AA39" s="160"/>
      <c r="AB39" s="160"/>
      <c r="AC39" s="91">
        <f t="shared" si="7"/>
        <v>0</v>
      </c>
      <c r="AD39" s="129" t="b">
        <f t="shared" si="8"/>
        <v>0</v>
      </c>
      <c r="AE39" s="129">
        <f t="shared" si="9"/>
        <v>0</v>
      </c>
      <c r="AF39" s="92">
        <f t="shared" si="10"/>
        <v>0</v>
      </c>
      <c r="AG39" s="164"/>
      <c r="AH39" s="164"/>
      <c r="AI39" s="164"/>
      <c r="AJ39" s="160"/>
      <c r="AK39" s="160"/>
      <c r="AL39" s="160"/>
      <c r="AM39" s="91">
        <f t="shared" si="11"/>
        <v>0</v>
      </c>
      <c r="AN39" s="92" t="b">
        <f t="shared" si="12"/>
        <v>0</v>
      </c>
      <c r="AO39" s="92">
        <f t="shared" si="13"/>
        <v>0</v>
      </c>
      <c r="AP39" s="92">
        <f t="shared" si="14"/>
        <v>0</v>
      </c>
      <c r="AQ39" s="92" t="b">
        <f t="shared" si="15"/>
        <v>0</v>
      </c>
      <c r="AR39" s="167" t="b">
        <f t="shared" si="16"/>
        <v>0</v>
      </c>
    </row>
    <row r="40" spans="1:44" ht="15" customHeight="1" x14ac:dyDescent="0.2">
      <c r="A40" s="150">
        <v>27</v>
      </c>
      <c r="B40" s="171"/>
      <c r="C40" s="165"/>
      <c r="D40" s="165"/>
      <c r="E40" s="166"/>
      <c r="F40" s="166"/>
      <c r="G40" s="169"/>
      <c r="H40" s="172"/>
      <c r="I40" s="161"/>
      <c r="J40" s="158"/>
      <c r="K40" s="161"/>
      <c r="L40" s="165"/>
      <c r="M40" s="165"/>
      <c r="N40" s="165"/>
      <c r="O40" s="165"/>
      <c r="P40" s="165"/>
      <c r="Q40" s="165"/>
      <c r="R40" s="165"/>
      <c r="S40" s="91">
        <f t="shared" si="1"/>
        <v>0</v>
      </c>
      <c r="T40" s="129" t="b">
        <f t="shared" si="2"/>
        <v>0</v>
      </c>
      <c r="U40" s="129">
        <f t="shared" si="3"/>
        <v>0</v>
      </c>
      <c r="V40" s="160"/>
      <c r="W40" s="160"/>
      <c r="X40" s="91">
        <f t="shared" si="4"/>
        <v>0</v>
      </c>
      <c r="Y40" s="129" t="b">
        <f t="shared" si="5"/>
        <v>0</v>
      </c>
      <c r="Z40" s="129">
        <f t="shared" si="6"/>
        <v>0</v>
      </c>
      <c r="AA40" s="160"/>
      <c r="AB40" s="160"/>
      <c r="AC40" s="91">
        <f t="shared" si="7"/>
        <v>0</v>
      </c>
      <c r="AD40" s="129" t="b">
        <f t="shared" si="8"/>
        <v>0</v>
      </c>
      <c r="AE40" s="129">
        <f t="shared" si="9"/>
        <v>0</v>
      </c>
      <c r="AF40" s="92">
        <f t="shared" si="10"/>
        <v>0</v>
      </c>
      <c r="AG40" s="160"/>
      <c r="AH40" s="160"/>
      <c r="AI40" s="160"/>
      <c r="AJ40" s="160"/>
      <c r="AK40" s="160"/>
      <c r="AL40" s="160"/>
      <c r="AM40" s="91">
        <f t="shared" si="11"/>
        <v>0</v>
      </c>
      <c r="AN40" s="92" t="b">
        <f t="shared" si="12"/>
        <v>0</v>
      </c>
      <c r="AO40" s="92">
        <f t="shared" si="13"/>
        <v>0</v>
      </c>
      <c r="AP40" s="92">
        <f t="shared" si="14"/>
        <v>0</v>
      </c>
      <c r="AQ40" s="92" t="b">
        <f t="shared" si="15"/>
        <v>0</v>
      </c>
      <c r="AR40" s="167" t="b">
        <f t="shared" si="16"/>
        <v>0</v>
      </c>
    </row>
    <row r="41" spans="1:44" ht="15" customHeight="1" x14ac:dyDescent="0.2">
      <c r="A41" s="150">
        <v>28</v>
      </c>
      <c r="B41" s="171"/>
      <c r="C41" s="165"/>
      <c r="D41" s="165"/>
      <c r="E41" s="166"/>
      <c r="F41" s="166"/>
      <c r="G41" s="169"/>
      <c r="H41" s="172"/>
      <c r="I41" s="161"/>
      <c r="J41" s="158"/>
      <c r="K41" s="161"/>
      <c r="L41" s="165"/>
      <c r="M41" s="165"/>
      <c r="N41" s="165"/>
      <c r="O41" s="165"/>
      <c r="P41" s="165"/>
      <c r="Q41" s="165"/>
      <c r="R41" s="165"/>
      <c r="S41" s="91">
        <f t="shared" si="1"/>
        <v>0</v>
      </c>
      <c r="T41" s="129" t="b">
        <f t="shared" si="2"/>
        <v>0</v>
      </c>
      <c r="U41" s="129">
        <f t="shared" si="3"/>
        <v>0</v>
      </c>
      <c r="V41" s="160"/>
      <c r="W41" s="160"/>
      <c r="X41" s="91">
        <f t="shared" si="4"/>
        <v>0</v>
      </c>
      <c r="Y41" s="129" t="b">
        <f t="shared" si="5"/>
        <v>0</v>
      </c>
      <c r="Z41" s="129">
        <f t="shared" si="6"/>
        <v>0</v>
      </c>
      <c r="AA41" s="160"/>
      <c r="AB41" s="160"/>
      <c r="AC41" s="91">
        <f t="shared" si="7"/>
        <v>0</v>
      </c>
      <c r="AD41" s="129" t="b">
        <f t="shared" si="8"/>
        <v>0</v>
      </c>
      <c r="AE41" s="129">
        <f t="shared" si="9"/>
        <v>0</v>
      </c>
      <c r="AF41" s="92">
        <f t="shared" si="10"/>
        <v>0</v>
      </c>
      <c r="AG41" s="160"/>
      <c r="AH41" s="160"/>
      <c r="AI41" s="160"/>
      <c r="AJ41" s="160"/>
      <c r="AK41" s="160"/>
      <c r="AL41" s="160"/>
      <c r="AM41" s="91">
        <f t="shared" si="11"/>
        <v>0</v>
      </c>
      <c r="AN41" s="92" t="b">
        <f t="shared" si="12"/>
        <v>0</v>
      </c>
      <c r="AO41" s="92">
        <f t="shared" si="13"/>
        <v>0</v>
      </c>
      <c r="AP41" s="92">
        <f t="shared" si="14"/>
        <v>0</v>
      </c>
      <c r="AQ41" s="92" t="b">
        <f t="shared" si="15"/>
        <v>0</v>
      </c>
      <c r="AR41" s="167" t="b">
        <f t="shared" si="16"/>
        <v>0</v>
      </c>
    </row>
    <row r="42" spans="1:44" ht="15" customHeight="1" x14ac:dyDescent="0.2">
      <c r="A42" s="150">
        <v>29</v>
      </c>
      <c r="B42" s="171"/>
      <c r="C42" s="165"/>
      <c r="D42" s="165"/>
      <c r="E42" s="166"/>
      <c r="F42" s="166"/>
      <c r="G42" s="169"/>
      <c r="H42" s="172"/>
      <c r="I42" s="161"/>
      <c r="J42" s="158"/>
      <c r="K42" s="161"/>
      <c r="L42" s="165"/>
      <c r="M42" s="165"/>
      <c r="N42" s="165"/>
      <c r="O42" s="165"/>
      <c r="P42" s="165"/>
      <c r="Q42" s="165"/>
      <c r="R42" s="165"/>
      <c r="S42" s="91">
        <f t="shared" si="1"/>
        <v>0</v>
      </c>
      <c r="T42" s="129" t="b">
        <f t="shared" si="2"/>
        <v>0</v>
      </c>
      <c r="U42" s="129">
        <f t="shared" si="3"/>
        <v>0</v>
      </c>
      <c r="V42" s="160"/>
      <c r="W42" s="160"/>
      <c r="X42" s="91">
        <f t="shared" si="4"/>
        <v>0</v>
      </c>
      <c r="Y42" s="129" t="b">
        <f t="shared" si="5"/>
        <v>0</v>
      </c>
      <c r="Z42" s="129">
        <f t="shared" si="6"/>
        <v>0</v>
      </c>
      <c r="AA42" s="160"/>
      <c r="AB42" s="160"/>
      <c r="AC42" s="91">
        <f t="shared" si="7"/>
        <v>0</v>
      </c>
      <c r="AD42" s="129" t="b">
        <f t="shared" si="8"/>
        <v>0</v>
      </c>
      <c r="AE42" s="129">
        <f t="shared" si="9"/>
        <v>0</v>
      </c>
      <c r="AF42" s="92">
        <f t="shared" si="10"/>
        <v>0</v>
      </c>
      <c r="AG42" s="160"/>
      <c r="AH42" s="160"/>
      <c r="AI42" s="160"/>
      <c r="AJ42" s="160"/>
      <c r="AK42" s="160"/>
      <c r="AL42" s="160"/>
      <c r="AM42" s="91">
        <f t="shared" si="11"/>
        <v>0</v>
      </c>
      <c r="AN42" s="92" t="b">
        <f t="shared" si="12"/>
        <v>0</v>
      </c>
      <c r="AO42" s="92">
        <f t="shared" si="13"/>
        <v>0</v>
      </c>
      <c r="AP42" s="92">
        <f t="shared" si="14"/>
        <v>0</v>
      </c>
      <c r="AQ42" s="92" t="b">
        <f t="shared" si="15"/>
        <v>0</v>
      </c>
      <c r="AR42" s="167" t="b">
        <f t="shared" si="16"/>
        <v>0</v>
      </c>
    </row>
    <row r="43" spans="1:44" ht="15" customHeight="1" x14ac:dyDescent="0.2">
      <c r="A43" s="150">
        <v>30</v>
      </c>
      <c r="B43" s="171"/>
      <c r="C43" s="165"/>
      <c r="D43" s="165"/>
      <c r="E43" s="166"/>
      <c r="F43" s="166"/>
      <c r="G43" s="169"/>
      <c r="H43" s="172"/>
      <c r="I43" s="161"/>
      <c r="J43" s="158"/>
      <c r="K43" s="161"/>
      <c r="L43" s="165"/>
      <c r="M43" s="165"/>
      <c r="N43" s="165"/>
      <c r="O43" s="165"/>
      <c r="P43" s="165"/>
      <c r="Q43" s="165"/>
      <c r="R43" s="165"/>
      <c r="S43" s="91">
        <f t="shared" si="1"/>
        <v>0</v>
      </c>
      <c r="T43" s="129" t="b">
        <f t="shared" si="2"/>
        <v>0</v>
      </c>
      <c r="U43" s="129">
        <f t="shared" si="3"/>
        <v>0</v>
      </c>
      <c r="V43" s="160"/>
      <c r="W43" s="160"/>
      <c r="X43" s="91">
        <f t="shared" si="4"/>
        <v>0</v>
      </c>
      <c r="Y43" s="129" t="b">
        <f t="shared" si="5"/>
        <v>0</v>
      </c>
      <c r="Z43" s="129">
        <f t="shared" si="6"/>
        <v>0</v>
      </c>
      <c r="AA43" s="160"/>
      <c r="AB43" s="160"/>
      <c r="AC43" s="91">
        <f t="shared" si="7"/>
        <v>0</v>
      </c>
      <c r="AD43" s="129" t="b">
        <f t="shared" si="8"/>
        <v>0</v>
      </c>
      <c r="AE43" s="129">
        <f t="shared" si="9"/>
        <v>0</v>
      </c>
      <c r="AF43" s="92">
        <f t="shared" si="10"/>
        <v>0</v>
      </c>
      <c r="AG43" s="160"/>
      <c r="AH43" s="160"/>
      <c r="AI43" s="160"/>
      <c r="AJ43" s="160"/>
      <c r="AK43" s="160"/>
      <c r="AL43" s="160"/>
      <c r="AM43" s="91">
        <f t="shared" si="11"/>
        <v>0</v>
      </c>
      <c r="AN43" s="92" t="b">
        <f t="shared" si="12"/>
        <v>0</v>
      </c>
      <c r="AO43" s="92">
        <f t="shared" si="13"/>
        <v>0</v>
      </c>
      <c r="AP43" s="92">
        <f t="shared" si="14"/>
        <v>0</v>
      </c>
      <c r="AQ43" s="92" t="b">
        <f t="shared" si="15"/>
        <v>0</v>
      </c>
      <c r="AR43" s="167" t="b">
        <f t="shared" si="16"/>
        <v>0</v>
      </c>
    </row>
    <row r="44" spans="1:44" ht="15" customHeight="1" x14ac:dyDescent="0.2">
      <c r="A44" s="150">
        <v>31</v>
      </c>
      <c r="B44" s="171"/>
      <c r="C44" s="165"/>
      <c r="D44" s="165"/>
      <c r="E44" s="166"/>
      <c r="F44" s="166"/>
      <c r="G44" s="169"/>
      <c r="H44" s="172"/>
      <c r="I44" s="161"/>
      <c r="J44" s="158"/>
      <c r="K44" s="161"/>
      <c r="L44" s="165"/>
      <c r="M44" s="165"/>
      <c r="N44" s="165"/>
      <c r="O44" s="165"/>
      <c r="P44" s="165"/>
      <c r="Q44" s="165"/>
      <c r="R44" s="165"/>
      <c r="S44" s="91">
        <f t="shared" si="1"/>
        <v>0</v>
      </c>
      <c r="T44" s="129" t="b">
        <f t="shared" si="2"/>
        <v>0</v>
      </c>
      <c r="U44" s="129">
        <f t="shared" si="3"/>
        <v>0</v>
      </c>
      <c r="V44" s="160"/>
      <c r="W44" s="160"/>
      <c r="X44" s="91">
        <f t="shared" si="4"/>
        <v>0</v>
      </c>
      <c r="Y44" s="129" t="b">
        <f t="shared" si="5"/>
        <v>0</v>
      </c>
      <c r="Z44" s="129">
        <f t="shared" si="6"/>
        <v>0</v>
      </c>
      <c r="AA44" s="160"/>
      <c r="AB44" s="160"/>
      <c r="AC44" s="91">
        <f t="shared" si="7"/>
        <v>0</v>
      </c>
      <c r="AD44" s="129" t="b">
        <f t="shared" si="8"/>
        <v>0</v>
      </c>
      <c r="AE44" s="129">
        <f t="shared" si="9"/>
        <v>0</v>
      </c>
      <c r="AF44" s="92">
        <f t="shared" si="10"/>
        <v>0</v>
      </c>
      <c r="AG44" s="160"/>
      <c r="AH44" s="160"/>
      <c r="AI44" s="160"/>
      <c r="AJ44" s="160"/>
      <c r="AK44" s="160"/>
      <c r="AL44" s="160"/>
      <c r="AM44" s="91">
        <f t="shared" si="11"/>
        <v>0</v>
      </c>
      <c r="AN44" s="92" t="b">
        <f t="shared" si="12"/>
        <v>0</v>
      </c>
      <c r="AO44" s="92">
        <f t="shared" si="13"/>
        <v>0</v>
      </c>
      <c r="AP44" s="92">
        <f t="shared" si="14"/>
        <v>0</v>
      </c>
      <c r="AQ44" s="92" t="b">
        <f t="shared" ref="AQ44:AQ61" si="17">IF(AP44&gt;0,(AF44+AO44))</f>
        <v>0</v>
      </c>
      <c r="AR44" s="167" t="b">
        <f t="shared" si="16"/>
        <v>0</v>
      </c>
    </row>
    <row r="45" spans="1:44" ht="15" customHeight="1" x14ac:dyDescent="0.2">
      <c r="A45" s="150">
        <v>32</v>
      </c>
      <c r="B45" s="171"/>
      <c r="C45" s="161"/>
      <c r="D45" s="165"/>
      <c r="E45" s="166"/>
      <c r="F45" s="166"/>
      <c r="G45" s="169"/>
      <c r="H45" s="172"/>
      <c r="I45" s="161"/>
      <c r="J45" s="158"/>
      <c r="K45" s="161"/>
      <c r="L45" s="165"/>
      <c r="M45" s="165"/>
      <c r="N45" s="165"/>
      <c r="O45" s="165"/>
      <c r="P45" s="165"/>
      <c r="Q45" s="165"/>
      <c r="R45" s="165"/>
      <c r="S45" s="91">
        <f t="shared" si="1"/>
        <v>0</v>
      </c>
      <c r="T45" s="129" t="b">
        <f t="shared" si="2"/>
        <v>0</v>
      </c>
      <c r="U45" s="129">
        <f t="shared" si="3"/>
        <v>0</v>
      </c>
      <c r="V45" s="160"/>
      <c r="W45" s="160"/>
      <c r="X45" s="91">
        <f t="shared" si="4"/>
        <v>0</v>
      </c>
      <c r="Y45" s="129" t="b">
        <f t="shared" si="5"/>
        <v>0</v>
      </c>
      <c r="Z45" s="129">
        <f t="shared" si="6"/>
        <v>0</v>
      </c>
      <c r="AA45" s="160"/>
      <c r="AB45" s="160"/>
      <c r="AC45" s="91">
        <f t="shared" si="7"/>
        <v>0</v>
      </c>
      <c r="AD45" s="129" t="b">
        <f t="shared" si="8"/>
        <v>0</v>
      </c>
      <c r="AE45" s="129">
        <f t="shared" si="9"/>
        <v>0</v>
      </c>
      <c r="AF45" s="92">
        <f t="shared" si="10"/>
        <v>0</v>
      </c>
      <c r="AG45" s="164"/>
      <c r="AH45" s="164"/>
      <c r="AI45" s="164"/>
      <c r="AJ45" s="160"/>
      <c r="AK45" s="160"/>
      <c r="AL45" s="160"/>
      <c r="AM45" s="91">
        <f t="shared" si="11"/>
        <v>0</v>
      </c>
      <c r="AN45" s="92" t="b">
        <f t="shared" si="12"/>
        <v>0</v>
      </c>
      <c r="AO45" s="92">
        <f t="shared" si="13"/>
        <v>0</v>
      </c>
      <c r="AP45" s="92">
        <f t="shared" si="14"/>
        <v>0</v>
      </c>
      <c r="AQ45" s="92" t="b">
        <f t="shared" si="17"/>
        <v>0</v>
      </c>
      <c r="AR45" s="167" t="b">
        <f t="shared" si="16"/>
        <v>0</v>
      </c>
    </row>
    <row r="46" spans="1:44" ht="15" customHeight="1" x14ac:dyDescent="0.2">
      <c r="A46" s="150">
        <v>33</v>
      </c>
      <c r="B46" s="171"/>
      <c r="C46" s="161"/>
      <c r="D46" s="165"/>
      <c r="E46" s="166"/>
      <c r="F46" s="166"/>
      <c r="G46" s="169"/>
      <c r="H46" s="172"/>
      <c r="I46" s="161"/>
      <c r="J46" s="158"/>
      <c r="K46" s="161"/>
      <c r="L46" s="165"/>
      <c r="M46" s="165"/>
      <c r="N46" s="165"/>
      <c r="O46" s="165"/>
      <c r="P46" s="165"/>
      <c r="Q46" s="165"/>
      <c r="R46" s="165"/>
      <c r="S46" s="91">
        <f t="shared" si="1"/>
        <v>0</v>
      </c>
      <c r="T46" s="129" t="b">
        <f t="shared" si="2"/>
        <v>0</v>
      </c>
      <c r="U46" s="129">
        <f t="shared" si="3"/>
        <v>0</v>
      </c>
      <c r="V46" s="160"/>
      <c r="W46" s="160"/>
      <c r="X46" s="91">
        <f t="shared" si="4"/>
        <v>0</v>
      </c>
      <c r="Y46" s="129" t="b">
        <f t="shared" si="5"/>
        <v>0</v>
      </c>
      <c r="Z46" s="129">
        <f t="shared" si="6"/>
        <v>0</v>
      </c>
      <c r="AA46" s="160"/>
      <c r="AB46" s="160"/>
      <c r="AC46" s="91">
        <f t="shared" si="7"/>
        <v>0</v>
      </c>
      <c r="AD46" s="129" t="b">
        <f t="shared" si="8"/>
        <v>0</v>
      </c>
      <c r="AE46" s="129">
        <f t="shared" si="9"/>
        <v>0</v>
      </c>
      <c r="AF46" s="92">
        <f t="shared" si="10"/>
        <v>0</v>
      </c>
      <c r="AG46" s="164"/>
      <c r="AH46" s="164"/>
      <c r="AI46" s="164"/>
      <c r="AJ46" s="160"/>
      <c r="AK46" s="160"/>
      <c r="AL46" s="160"/>
      <c r="AM46" s="91">
        <f t="shared" si="11"/>
        <v>0</v>
      </c>
      <c r="AN46" s="92" t="b">
        <f t="shared" si="12"/>
        <v>0</v>
      </c>
      <c r="AO46" s="92">
        <f t="shared" si="13"/>
        <v>0</v>
      </c>
      <c r="AP46" s="92">
        <f t="shared" si="14"/>
        <v>0</v>
      </c>
      <c r="AQ46" s="92" t="b">
        <f t="shared" si="17"/>
        <v>0</v>
      </c>
      <c r="AR46" s="167" t="b">
        <f t="shared" si="16"/>
        <v>0</v>
      </c>
    </row>
    <row r="47" spans="1:44" ht="15" customHeight="1" x14ac:dyDescent="0.2">
      <c r="A47" s="150">
        <v>34</v>
      </c>
      <c r="B47" s="171"/>
      <c r="C47" s="165"/>
      <c r="D47" s="165"/>
      <c r="E47" s="166"/>
      <c r="F47" s="166"/>
      <c r="G47" s="169"/>
      <c r="H47" s="172"/>
      <c r="I47" s="161"/>
      <c r="J47" s="158"/>
      <c r="K47" s="161"/>
      <c r="L47" s="165"/>
      <c r="M47" s="165"/>
      <c r="N47" s="165"/>
      <c r="O47" s="165"/>
      <c r="P47" s="165"/>
      <c r="Q47" s="165"/>
      <c r="R47" s="165"/>
      <c r="S47" s="91">
        <f t="shared" si="1"/>
        <v>0</v>
      </c>
      <c r="T47" s="129" t="b">
        <f t="shared" si="2"/>
        <v>0</v>
      </c>
      <c r="U47" s="129">
        <f t="shared" si="3"/>
        <v>0</v>
      </c>
      <c r="V47" s="160"/>
      <c r="W47" s="160"/>
      <c r="X47" s="91">
        <f t="shared" si="4"/>
        <v>0</v>
      </c>
      <c r="Y47" s="129" t="b">
        <f t="shared" si="5"/>
        <v>0</v>
      </c>
      <c r="Z47" s="129">
        <f t="shared" si="6"/>
        <v>0</v>
      </c>
      <c r="AA47" s="160"/>
      <c r="AB47" s="160"/>
      <c r="AC47" s="91">
        <f t="shared" si="7"/>
        <v>0</v>
      </c>
      <c r="AD47" s="129" t="b">
        <f t="shared" si="8"/>
        <v>0</v>
      </c>
      <c r="AE47" s="129">
        <f t="shared" si="9"/>
        <v>0</v>
      </c>
      <c r="AF47" s="92">
        <f t="shared" si="10"/>
        <v>0</v>
      </c>
      <c r="AG47" s="160"/>
      <c r="AH47" s="160"/>
      <c r="AI47" s="160"/>
      <c r="AJ47" s="160"/>
      <c r="AK47" s="160"/>
      <c r="AL47" s="160"/>
      <c r="AM47" s="91">
        <f t="shared" si="11"/>
        <v>0</v>
      </c>
      <c r="AN47" s="92" t="b">
        <f t="shared" si="12"/>
        <v>0</v>
      </c>
      <c r="AO47" s="92">
        <f t="shared" si="13"/>
        <v>0</v>
      </c>
      <c r="AP47" s="92">
        <f t="shared" si="14"/>
        <v>0</v>
      </c>
      <c r="AQ47" s="92" t="b">
        <f t="shared" si="17"/>
        <v>0</v>
      </c>
      <c r="AR47" s="167" t="b">
        <f t="shared" si="16"/>
        <v>0</v>
      </c>
    </row>
    <row r="48" spans="1:44" ht="15" customHeight="1" x14ac:dyDescent="0.2">
      <c r="A48" s="150">
        <v>35</v>
      </c>
      <c r="B48" s="171"/>
      <c r="C48" s="161"/>
      <c r="D48" s="165"/>
      <c r="E48" s="166"/>
      <c r="F48" s="166"/>
      <c r="G48" s="169"/>
      <c r="H48" s="172"/>
      <c r="I48" s="161"/>
      <c r="J48" s="158"/>
      <c r="K48" s="161"/>
      <c r="L48" s="165"/>
      <c r="M48" s="165"/>
      <c r="N48" s="165"/>
      <c r="O48" s="165"/>
      <c r="P48" s="165"/>
      <c r="Q48" s="165"/>
      <c r="R48" s="165"/>
      <c r="S48" s="91">
        <f t="shared" si="1"/>
        <v>0</v>
      </c>
      <c r="T48" s="129" t="b">
        <f t="shared" si="2"/>
        <v>0</v>
      </c>
      <c r="U48" s="129">
        <f t="shared" si="3"/>
        <v>0</v>
      </c>
      <c r="V48" s="160"/>
      <c r="W48" s="160"/>
      <c r="X48" s="91">
        <f t="shared" si="4"/>
        <v>0</v>
      </c>
      <c r="Y48" s="129" t="b">
        <f t="shared" si="5"/>
        <v>0</v>
      </c>
      <c r="Z48" s="129">
        <f t="shared" si="6"/>
        <v>0</v>
      </c>
      <c r="AA48" s="160"/>
      <c r="AB48" s="160"/>
      <c r="AC48" s="91">
        <f t="shared" si="7"/>
        <v>0</v>
      </c>
      <c r="AD48" s="129" t="b">
        <f t="shared" si="8"/>
        <v>0</v>
      </c>
      <c r="AE48" s="129">
        <f t="shared" si="9"/>
        <v>0</v>
      </c>
      <c r="AF48" s="92">
        <f t="shared" si="10"/>
        <v>0</v>
      </c>
      <c r="AG48" s="164"/>
      <c r="AH48" s="164"/>
      <c r="AI48" s="164"/>
      <c r="AJ48" s="160"/>
      <c r="AK48" s="160"/>
      <c r="AL48" s="160"/>
      <c r="AM48" s="91">
        <f t="shared" si="11"/>
        <v>0</v>
      </c>
      <c r="AN48" s="92" t="b">
        <f t="shared" si="12"/>
        <v>0</v>
      </c>
      <c r="AO48" s="92">
        <f t="shared" si="13"/>
        <v>0</v>
      </c>
      <c r="AP48" s="92">
        <f t="shared" si="14"/>
        <v>0</v>
      </c>
      <c r="AQ48" s="92" t="b">
        <f t="shared" si="17"/>
        <v>0</v>
      </c>
      <c r="AR48" s="167" t="b">
        <f t="shared" si="16"/>
        <v>0</v>
      </c>
    </row>
    <row r="49" spans="1:44" ht="15" customHeight="1" x14ac:dyDescent="0.2">
      <c r="A49" s="150">
        <v>36</v>
      </c>
      <c r="B49" s="171"/>
      <c r="C49" s="161"/>
      <c r="D49" s="165"/>
      <c r="E49" s="166"/>
      <c r="F49" s="166"/>
      <c r="G49" s="169"/>
      <c r="H49" s="172"/>
      <c r="I49" s="161"/>
      <c r="J49" s="158"/>
      <c r="K49" s="161"/>
      <c r="L49" s="165"/>
      <c r="M49" s="165"/>
      <c r="N49" s="165"/>
      <c r="O49" s="165"/>
      <c r="P49" s="165"/>
      <c r="Q49" s="165"/>
      <c r="R49" s="165"/>
      <c r="S49" s="91">
        <f t="shared" si="1"/>
        <v>0</v>
      </c>
      <c r="T49" s="129" t="b">
        <f t="shared" si="2"/>
        <v>0</v>
      </c>
      <c r="U49" s="129">
        <f t="shared" si="3"/>
        <v>0</v>
      </c>
      <c r="V49" s="160"/>
      <c r="W49" s="160"/>
      <c r="X49" s="91">
        <f t="shared" si="4"/>
        <v>0</v>
      </c>
      <c r="Y49" s="129" t="b">
        <f t="shared" si="5"/>
        <v>0</v>
      </c>
      <c r="Z49" s="129">
        <f t="shared" si="6"/>
        <v>0</v>
      </c>
      <c r="AA49" s="160"/>
      <c r="AB49" s="160"/>
      <c r="AC49" s="91">
        <f t="shared" si="7"/>
        <v>0</v>
      </c>
      <c r="AD49" s="129" t="b">
        <f t="shared" si="8"/>
        <v>0</v>
      </c>
      <c r="AE49" s="129">
        <f t="shared" si="9"/>
        <v>0</v>
      </c>
      <c r="AF49" s="92">
        <f t="shared" si="10"/>
        <v>0</v>
      </c>
      <c r="AG49" s="164"/>
      <c r="AH49" s="164"/>
      <c r="AI49" s="164"/>
      <c r="AJ49" s="160"/>
      <c r="AK49" s="160"/>
      <c r="AL49" s="160"/>
      <c r="AM49" s="91">
        <f t="shared" si="11"/>
        <v>0</v>
      </c>
      <c r="AN49" s="92" t="b">
        <f t="shared" si="12"/>
        <v>0</v>
      </c>
      <c r="AO49" s="92">
        <f t="shared" si="13"/>
        <v>0</v>
      </c>
      <c r="AP49" s="92">
        <f t="shared" si="14"/>
        <v>0</v>
      </c>
      <c r="AQ49" s="92" t="b">
        <f t="shared" si="17"/>
        <v>0</v>
      </c>
      <c r="AR49" s="167" t="b">
        <f t="shared" si="16"/>
        <v>0</v>
      </c>
    </row>
    <row r="50" spans="1:44" ht="15" customHeight="1" x14ac:dyDescent="0.2">
      <c r="A50" s="150">
        <v>37</v>
      </c>
      <c r="B50" s="171"/>
      <c r="C50" s="161"/>
      <c r="D50" s="165"/>
      <c r="E50" s="166"/>
      <c r="F50" s="166"/>
      <c r="G50" s="169"/>
      <c r="H50" s="172"/>
      <c r="I50" s="161"/>
      <c r="J50" s="158"/>
      <c r="K50" s="161"/>
      <c r="L50" s="165"/>
      <c r="M50" s="165"/>
      <c r="N50" s="165"/>
      <c r="O50" s="165"/>
      <c r="P50" s="165"/>
      <c r="Q50" s="165"/>
      <c r="R50" s="165"/>
      <c r="S50" s="91">
        <f t="shared" si="1"/>
        <v>0</v>
      </c>
      <c r="T50" s="129" t="b">
        <f t="shared" si="2"/>
        <v>0</v>
      </c>
      <c r="U50" s="129">
        <f t="shared" si="3"/>
        <v>0</v>
      </c>
      <c r="V50" s="160"/>
      <c r="W50" s="160"/>
      <c r="X50" s="91">
        <f t="shared" si="4"/>
        <v>0</v>
      </c>
      <c r="Y50" s="129" t="b">
        <f t="shared" si="5"/>
        <v>0</v>
      </c>
      <c r="Z50" s="129">
        <f t="shared" si="6"/>
        <v>0</v>
      </c>
      <c r="AA50" s="160"/>
      <c r="AB50" s="160"/>
      <c r="AC50" s="91">
        <f t="shared" si="7"/>
        <v>0</v>
      </c>
      <c r="AD50" s="129" t="b">
        <f t="shared" si="8"/>
        <v>0</v>
      </c>
      <c r="AE50" s="129">
        <f t="shared" si="9"/>
        <v>0</v>
      </c>
      <c r="AF50" s="92">
        <f t="shared" si="10"/>
        <v>0</v>
      </c>
      <c r="AG50" s="164"/>
      <c r="AH50" s="164"/>
      <c r="AI50" s="164"/>
      <c r="AJ50" s="160"/>
      <c r="AK50" s="160"/>
      <c r="AL50" s="160"/>
      <c r="AM50" s="91">
        <f t="shared" si="11"/>
        <v>0</v>
      </c>
      <c r="AN50" s="92" t="b">
        <f t="shared" si="12"/>
        <v>0</v>
      </c>
      <c r="AO50" s="92">
        <f t="shared" si="13"/>
        <v>0</v>
      </c>
      <c r="AP50" s="92">
        <f t="shared" si="14"/>
        <v>0</v>
      </c>
      <c r="AQ50" s="92" t="b">
        <f t="shared" si="17"/>
        <v>0</v>
      </c>
      <c r="AR50" s="167" t="b">
        <f t="shared" si="16"/>
        <v>0</v>
      </c>
    </row>
    <row r="51" spans="1:44" ht="15" customHeight="1" x14ac:dyDescent="0.2">
      <c r="A51" s="150">
        <v>38</v>
      </c>
      <c r="B51" s="171"/>
      <c r="C51" s="175"/>
      <c r="D51" s="165"/>
      <c r="E51" s="166"/>
      <c r="F51" s="166"/>
      <c r="G51" s="170"/>
      <c r="H51" s="172"/>
      <c r="I51" s="163"/>
      <c r="J51" s="158"/>
      <c r="K51" s="161"/>
      <c r="L51" s="165"/>
      <c r="M51" s="165"/>
      <c r="N51" s="165"/>
      <c r="O51" s="165"/>
      <c r="P51" s="165"/>
      <c r="Q51" s="165"/>
      <c r="R51" s="165"/>
      <c r="S51" s="91">
        <f t="shared" si="1"/>
        <v>0</v>
      </c>
      <c r="T51" s="129" t="b">
        <f t="shared" si="2"/>
        <v>0</v>
      </c>
      <c r="U51" s="129">
        <f t="shared" si="3"/>
        <v>0</v>
      </c>
      <c r="V51" s="160"/>
      <c r="W51" s="160"/>
      <c r="X51" s="91">
        <f t="shared" si="4"/>
        <v>0</v>
      </c>
      <c r="Y51" s="129" t="b">
        <f t="shared" si="5"/>
        <v>0</v>
      </c>
      <c r="Z51" s="129">
        <f t="shared" si="6"/>
        <v>0</v>
      </c>
      <c r="AA51" s="160"/>
      <c r="AB51" s="160"/>
      <c r="AC51" s="91">
        <f t="shared" si="7"/>
        <v>0</v>
      </c>
      <c r="AD51" s="129" t="b">
        <f t="shared" si="8"/>
        <v>0</v>
      </c>
      <c r="AE51" s="129">
        <f t="shared" si="9"/>
        <v>0</v>
      </c>
      <c r="AF51" s="92">
        <f t="shared" si="10"/>
        <v>0</v>
      </c>
      <c r="AG51" s="160"/>
      <c r="AH51" s="160"/>
      <c r="AI51" s="160"/>
      <c r="AJ51" s="160"/>
      <c r="AK51" s="160"/>
      <c r="AL51" s="160"/>
      <c r="AM51" s="91">
        <f t="shared" si="11"/>
        <v>0</v>
      </c>
      <c r="AN51" s="92" t="b">
        <f t="shared" si="12"/>
        <v>0</v>
      </c>
      <c r="AO51" s="92">
        <f t="shared" si="13"/>
        <v>0</v>
      </c>
      <c r="AP51" s="92">
        <f t="shared" si="14"/>
        <v>0</v>
      </c>
      <c r="AQ51" s="92" t="b">
        <f t="shared" si="17"/>
        <v>0</v>
      </c>
      <c r="AR51" s="167" t="b">
        <f t="shared" si="16"/>
        <v>0</v>
      </c>
    </row>
    <row r="52" spans="1:44" ht="15" customHeight="1" x14ac:dyDescent="0.2">
      <c r="A52" s="150">
        <v>39</v>
      </c>
      <c r="B52" s="171"/>
      <c r="C52" s="161"/>
      <c r="D52" s="165"/>
      <c r="E52" s="166"/>
      <c r="F52" s="166"/>
      <c r="G52" s="169"/>
      <c r="H52" s="172"/>
      <c r="I52" s="161"/>
      <c r="J52" s="155"/>
      <c r="K52" s="161"/>
      <c r="L52" s="165"/>
      <c r="M52" s="165"/>
      <c r="N52" s="165"/>
      <c r="O52" s="165"/>
      <c r="P52" s="165"/>
      <c r="Q52" s="165"/>
      <c r="R52" s="165"/>
      <c r="S52" s="91">
        <f t="shared" si="1"/>
        <v>0</v>
      </c>
      <c r="T52" s="129" t="b">
        <f t="shared" si="2"/>
        <v>0</v>
      </c>
      <c r="U52" s="129">
        <f t="shared" si="3"/>
        <v>0</v>
      </c>
      <c r="V52" s="160"/>
      <c r="W52" s="160"/>
      <c r="X52" s="91">
        <f t="shared" si="4"/>
        <v>0</v>
      </c>
      <c r="Y52" s="129" t="b">
        <f t="shared" si="5"/>
        <v>0</v>
      </c>
      <c r="Z52" s="129">
        <f t="shared" si="6"/>
        <v>0</v>
      </c>
      <c r="AA52" s="160"/>
      <c r="AB52" s="160"/>
      <c r="AC52" s="91">
        <f t="shared" si="7"/>
        <v>0</v>
      </c>
      <c r="AD52" s="129" t="b">
        <f t="shared" si="8"/>
        <v>0</v>
      </c>
      <c r="AE52" s="129">
        <f t="shared" si="9"/>
        <v>0</v>
      </c>
      <c r="AF52" s="92">
        <f t="shared" si="10"/>
        <v>0</v>
      </c>
      <c r="AG52" s="160"/>
      <c r="AH52" s="164"/>
      <c r="AI52" s="164"/>
      <c r="AJ52" s="160"/>
      <c r="AK52" s="160"/>
      <c r="AL52" s="160"/>
      <c r="AM52" s="91">
        <f t="shared" si="11"/>
        <v>0</v>
      </c>
      <c r="AN52" s="92" t="b">
        <f t="shared" si="12"/>
        <v>0</v>
      </c>
      <c r="AO52" s="92">
        <f t="shared" si="13"/>
        <v>0</v>
      </c>
      <c r="AP52" s="92">
        <f t="shared" si="14"/>
        <v>0</v>
      </c>
      <c r="AQ52" s="92" t="b">
        <f t="shared" si="17"/>
        <v>0</v>
      </c>
      <c r="AR52" s="167" t="b">
        <f t="shared" si="16"/>
        <v>0</v>
      </c>
    </row>
    <row r="53" spans="1:44" ht="15" customHeight="1" x14ac:dyDescent="0.2">
      <c r="A53" s="150">
        <v>40</v>
      </c>
      <c r="B53" s="171"/>
      <c r="C53" s="161"/>
      <c r="D53" s="161"/>
      <c r="E53" s="166"/>
      <c r="F53" s="166"/>
      <c r="G53" s="169"/>
      <c r="H53" s="172"/>
      <c r="I53" s="161"/>
      <c r="J53" s="155"/>
      <c r="K53" s="161"/>
      <c r="L53" s="165"/>
      <c r="M53" s="165"/>
      <c r="N53" s="165"/>
      <c r="O53" s="165"/>
      <c r="P53" s="165"/>
      <c r="Q53" s="165"/>
      <c r="R53" s="165"/>
      <c r="S53" s="91">
        <f t="shared" ref="S53:S61" si="18">SUM(O53:R53)</f>
        <v>0</v>
      </c>
      <c r="T53" s="129" t="b">
        <f t="shared" ref="T53:T61" si="19">IF(S53&gt;0,AVERAGE(O53:R53))</f>
        <v>0</v>
      </c>
      <c r="U53" s="129">
        <f t="shared" ref="U53:U61" si="20">(T53*L53)/100</f>
        <v>0</v>
      </c>
      <c r="V53" s="160"/>
      <c r="W53" s="160"/>
      <c r="X53" s="91">
        <f t="shared" si="4"/>
        <v>0</v>
      </c>
      <c r="Y53" s="129" t="b">
        <f t="shared" si="5"/>
        <v>0</v>
      </c>
      <c r="Z53" s="129">
        <f t="shared" ref="Z53:Z61" si="21">(Y53*M53)/100</f>
        <v>0</v>
      </c>
      <c r="AA53" s="160"/>
      <c r="AB53" s="160"/>
      <c r="AC53" s="91">
        <f t="shared" si="7"/>
        <v>0</v>
      </c>
      <c r="AD53" s="129" t="b">
        <f t="shared" si="8"/>
        <v>0</v>
      </c>
      <c r="AE53" s="129">
        <f t="shared" ref="AE53:AE61" si="22">(AD53*N53)/100</f>
        <v>0</v>
      </c>
      <c r="AF53" s="92">
        <f t="shared" si="10"/>
        <v>0</v>
      </c>
      <c r="AG53" s="164"/>
      <c r="AH53" s="164"/>
      <c r="AI53" s="164"/>
      <c r="AJ53" s="160"/>
      <c r="AK53" s="160"/>
      <c r="AL53" s="160"/>
      <c r="AM53" s="91">
        <f t="shared" si="11"/>
        <v>0</v>
      </c>
      <c r="AN53" s="92" t="b">
        <f t="shared" si="12"/>
        <v>0</v>
      </c>
      <c r="AO53" s="92">
        <f t="shared" si="13"/>
        <v>0</v>
      </c>
      <c r="AP53" s="92">
        <f t="shared" si="14"/>
        <v>0</v>
      </c>
      <c r="AQ53" s="92" t="b">
        <f t="shared" si="17"/>
        <v>0</v>
      </c>
      <c r="AR53" s="167" t="b">
        <f t="shared" si="16"/>
        <v>0</v>
      </c>
    </row>
    <row r="54" spans="1:44" ht="15" customHeight="1" x14ac:dyDescent="0.2">
      <c r="A54" s="150">
        <v>41</v>
      </c>
      <c r="B54" s="171"/>
      <c r="C54" s="161"/>
      <c r="D54" s="161"/>
      <c r="E54" s="166"/>
      <c r="F54" s="166"/>
      <c r="G54" s="169"/>
      <c r="H54" s="172"/>
      <c r="I54" s="161"/>
      <c r="J54" s="156"/>
      <c r="K54" s="161"/>
      <c r="L54" s="165"/>
      <c r="M54" s="165"/>
      <c r="N54" s="165"/>
      <c r="O54" s="165"/>
      <c r="P54" s="165"/>
      <c r="Q54" s="165"/>
      <c r="R54" s="165"/>
      <c r="S54" s="91">
        <f t="shared" si="18"/>
        <v>0</v>
      </c>
      <c r="T54" s="129" t="b">
        <f t="shared" si="19"/>
        <v>0</v>
      </c>
      <c r="U54" s="129">
        <f t="shared" si="20"/>
        <v>0</v>
      </c>
      <c r="V54" s="160"/>
      <c r="W54" s="160"/>
      <c r="X54" s="91">
        <f t="shared" si="4"/>
        <v>0</v>
      </c>
      <c r="Y54" s="129" t="b">
        <f t="shared" si="5"/>
        <v>0</v>
      </c>
      <c r="Z54" s="129">
        <f t="shared" si="21"/>
        <v>0</v>
      </c>
      <c r="AA54" s="160"/>
      <c r="AB54" s="160"/>
      <c r="AC54" s="91">
        <f t="shared" si="7"/>
        <v>0</v>
      </c>
      <c r="AD54" s="129" t="b">
        <f t="shared" si="8"/>
        <v>0</v>
      </c>
      <c r="AE54" s="129">
        <f t="shared" si="22"/>
        <v>0</v>
      </c>
      <c r="AF54" s="92">
        <f t="shared" si="10"/>
        <v>0</v>
      </c>
      <c r="AG54" s="164"/>
      <c r="AH54" s="164"/>
      <c r="AI54" s="164"/>
      <c r="AJ54" s="160"/>
      <c r="AK54" s="160"/>
      <c r="AL54" s="160"/>
      <c r="AM54" s="91">
        <f t="shared" si="11"/>
        <v>0</v>
      </c>
      <c r="AN54" s="92" t="b">
        <f t="shared" si="12"/>
        <v>0</v>
      </c>
      <c r="AO54" s="92">
        <f t="shared" si="13"/>
        <v>0</v>
      </c>
      <c r="AP54" s="92">
        <f t="shared" si="14"/>
        <v>0</v>
      </c>
      <c r="AQ54" s="92" t="b">
        <f t="shared" si="17"/>
        <v>0</v>
      </c>
      <c r="AR54" s="167" t="b">
        <f t="shared" si="16"/>
        <v>0</v>
      </c>
    </row>
    <row r="55" spans="1:44" ht="15" customHeight="1" x14ac:dyDescent="0.2">
      <c r="A55" s="150">
        <v>42</v>
      </c>
      <c r="B55" s="171"/>
      <c r="C55" s="161"/>
      <c r="D55" s="161"/>
      <c r="E55" s="166"/>
      <c r="F55" s="166"/>
      <c r="G55" s="169"/>
      <c r="H55" s="172"/>
      <c r="I55" s="161"/>
      <c r="J55" s="155"/>
      <c r="K55" s="161"/>
      <c r="L55" s="165"/>
      <c r="M55" s="165"/>
      <c r="N55" s="165"/>
      <c r="O55" s="165"/>
      <c r="P55" s="165"/>
      <c r="Q55" s="165"/>
      <c r="R55" s="165"/>
      <c r="S55" s="91">
        <f t="shared" si="18"/>
        <v>0</v>
      </c>
      <c r="T55" s="129" t="b">
        <f t="shared" si="19"/>
        <v>0</v>
      </c>
      <c r="U55" s="129">
        <f t="shared" si="20"/>
        <v>0</v>
      </c>
      <c r="V55" s="160"/>
      <c r="W55" s="160"/>
      <c r="X55" s="91">
        <f t="shared" si="4"/>
        <v>0</v>
      </c>
      <c r="Y55" s="129" t="b">
        <f t="shared" si="5"/>
        <v>0</v>
      </c>
      <c r="Z55" s="129">
        <f t="shared" si="21"/>
        <v>0</v>
      </c>
      <c r="AA55" s="160"/>
      <c r="AB55" s="160"/>
      <c r="AC55" s="91">
        <f t="shared" si="7"/>
        <v>0</v>
      </c>
      <c r="AD55" s="129" t="b">
        <f t="shared" si="8"/>
        <v>0</v>
      </c>
      <c r="AE55" s="129">
        <f t="shared" si="22"/>
        <v>0</v>
      </c>
      <c r="AF55" s="92">
        <f t="shared" si="10"/>
        <v>0</v>
      </c>
      <c r="AG55" s="164"/>
      <c r="AH55" s="164"/>
      <c r="AI55" s="164"/>
      <c r="AJ55" s="160"/>
      <c r="AK55" s="160"/>
      <c r="AL55" s="160"/>
      <c r="AM55" s="91">
        <f t="shared" si="11"/>
        <v>0</v>
      </c>
      <c r="AN55" s="92" t="b">
        <f t="shared" si="12"/>
        <v>0</v>
      </c>
      <c r="AO55" s="92">
        <f t="shared" si="13"/>
        <v>0</v>
      </c>
      <c r="AP55" s="92">
        <f t="shared" si="14"/>
        <v>0</v>
      </c>
      <c r="AQ55" s="92" t="b">
        <f t="shared" si="17"/>
        <v>0</v>
      </c>
      <c r="AR55" s="167" t="b">
        <f t="shared" si="16"/>
        <v>0</v>
      </c>
    </row>
    <row r="56" spans="1:44" ht="15" customHeight="1" x14ac:dyDescent="0.2">
      <c r="A56" s="150">
        <v>43</v>
      </c>
      <c r="B56" s="171"/>
      <c r="C56" s="161"/>
      <c r="D56" s="165"/>
      <c r="E56" s="166"/>
      <c r="F56" s="166"/>
      <c r="G56" s="169"/>
      <c r="H56" s="172"/>
      <c r="I56" s="161"/>
      <c r="J56" s="155"/>
      <c r="K56" s="161"/>
      <c r="L56" s="165"/>
      <c r="M56" s="165"/>
      <c r="N56" s="165"/>
      <c r="O56" s="165"/>
      <c r="P56" s="165"/>
      <c r="Q56" s="165"/>
      <c r="R56" s="165"/>
      <c r="S56" s="91">
        <f t="shared" si="18"/>
        <v>0</v>
      </c>
      <c r="T56" s="129" t="b">
        <f t="shared" si="19"/>
        <v>0</v>
      </c>
      <c r="U56" s="129">
        <f t="shared" si="20"/>
        <v>0</v>
      </c>
      <c r="V56" s="160"/>
      <c r="W56" s="160"/>
      <c r="X56" s="91">
        <f t="shared" si="4"/>
        <v>0</v>
      </c>
      <c r="Y56" s="129" t="b">
        <f t="shared" si="5"/>
        <v>0</v>
      </c>
      <c r="Z56" s="129">
        <f t="shared" si="21"/>
        <v>0</v>
      </c>
      <c r="AA56" s="160"/>
      <c r="AB56" s="160"/>
      <c r="AC56" s="91">
        <f t="shared" si="7"/>
        <v>0</v>
      </c>
      <c r="AD56" s="129" t="b">
        <f t="shared" si="8"/>
        <v>0</v>
      </c>
      <c r="AE56" s="129">
        <f t="shared" si="22"/>
        <v>0</v>
      </c>
      <c r="AF56" s="92">
        <f t="shared" si="10"/>
        <v>0</v>
      </c>
      <c r="AG56" s="164"/>
      <c r="AH56" s="164"/>
      <c r="AI56" s="164"/>
      <c r="AJ56" s="160"/>
      <c r="AK56" s="160"/>
      <c r="AL56" s="160"/>
      <c r="AM56" s="91">
        <f t="shared" si="11"/>
        <v>0</v>
      </c>
      <c r="AN56" s="92" t="b">
        <f t="shared" si="12"/>
        <v>0</v>
      </c>
      <c r="AO56" s="92">
        <f t="shared" si="13"/>
        <v>0</v>
      </c>
      <c r="AP56" s="92">
        <f t="shared" si="14"/>
        <v>0</v>
      </c>
      <c r="AQ56" s="92" t="b">
        <f t="shared" si="17"/>
        <v>0</v>
      </c>
      <c r="AR56" s="167" t="b">
        <f t="shared" si="16"/>
        <v>0</v>
      </c>
    </row>
    <row r="57" spans="1:44" ht="15" customHeight="1" x14ac:dyDescent="0.2">
      <c r="A57" s="150">
        <v>44</v>
      </c>
      <c r="B57" s="171"/>
      <c r="C57" s="161"/>
      <c r="D57" s="165"/>
      <c r="E57" s="166"/>
      <c r="F57" s="166"/>
      <c r="G57" s="169"/>
      <c r="H57" s="172"/>
      <c r="I57" s="161"/>
      <c r="J57" s="155"/>
      <c r="K57" s="161"/>
      <c r="L57" s="165"/>
      <c r="M57" s="165"/>
      <c r="N57" s="165"/>
      <c r="O57" s="165"/>
      <c r="P57" s="165"/>
      <c r="Q57" s="165"/>
      <c r="R57" s="165"/>
      <c r="S57" s="91">
        <f t="shared" si="18"/>
        <v>0</v>
      </c>
      <c r="T57" s="129" t="b">
        <f t="shared" si="19"/>
        <v>0</v>
      </c>
      <c r="U57" s="129">
        <f t="shared" si="20"/>
        <v>0</v>
      </c>
      <c r="V57" s="160"/>
      <c r="W57" s="160"/>
      <c r="X57" s="91">
        <f t="shared" si="4"/>
        <v>0</v>
      </c>
      <c r="Y57" s="129" t="b">
        <f t="shared" si="5"/>
        <v>0</v>
      </c>
      <c r="Z57" s="129">
        <f t="shared" si="21"/>
        <v>0</v>
      </c>
      <c r="AA57" s="160"/>
      <c r="AB57" s="160"/>
      <c r="AC57" s="91">
        <f t="shared" si="7"/>
        <v>0</v>
      </c>
      <c r="AD57" s="129" t="b">
        <f t="shared" si="8"/>
        <v>0</v>
      </c>
      <c r="AE57" s="129">
        <f t="shared" si="22"/>
        <v>0</v>
      </c>
      <c r="AF57" s="92">
        <f t="shared" si="10"/>
        <v>0</v>
      </c>
      <c r="AG57" s="164"/>
      <c r="AH57" s="164"/>
      <c r="AI57" s="164"/>
      <c r="AJ57" s="160"/>
      <c r="AK57" s="160"/>
      <c r="AL57" s="160"/>
      <c r="AM57" s="91">
        <f t="shared" si="11"/>
        <v>0</v>
      </c>
      <c r="AN57" s="92" t="b">
        <f t="shared" si="12"/>
        <v>0</v>
      </c>
      <c r="AO57" s="92">
        <f t="shared" si="13"/>
        <v>0</v>
      </c>
      <c r="AP57" s="92">
        <f t="shared" si="14"/>
        <v>0</v>
      </c>
      <c r="AQ57" s="92" t="b">
        <f t="shared" si="17"/>
        <v>0</v>
      </c>
      <c r="AR57" s="167" t="b">
        <f t="shared" si="16"/>
        <v>0</v>
      </c>
    </row>
    <row r="58" spans="1:44" ht="15" customHeight="1" x14ac:dyDescent="0.2">
      <c r="A58" s="150">
        <v>45</v>
      </c>
      <c r="B58" s="171"/>
      <c r="C58" s="161"/>
      <c r="D58" s="165"/>
      <c r="E58" s="166"/>
      <c r="F58" s="166"/>
      <c r="G58" s="169"/>
      <c r="H58" s="172"/>
      <c r="I58" s="161"/>
      <c r="J58" s="155"/>
      <c r="K58" s="161"/>
      <c r="L58" s="165"/>
      <c r="M58" s="165"/>
      <c r="N58" s="165"/>
      <c r="O58" s="165"/>
      <c r="P58" s="165"/>
      <c r="Q58" s="165"/>
      <c r="R58" s="165"/>
      <c r="S58" s="91">
        <f t="shared" si="18"/>
        <v>0</v>
      </c>
      <c r="T58" s="129" t="b">
        <f t="shared" si="19"/>
        <v>0</v>
      </c>
      <c r="U58" s="129">
        <f t="shared" si="20"/>
        <v>0</v>
      </c>
      <c r="V58" s="160"/>
      <c r="W58" s="160"/>
      <c r="X58" s="91">
        <f t="shared" si="4"/>
        <v>0</v>
      </c>
      <c r="Y58" s="129" t="b">
        <f t="shared" si="5"/>
        <v>0</v>
      </c>
      <c r="Z58" s="129">
        <f t="shared" si="21"/>
        <v>0</v>
      </c>
      <c r="AA58" s="160"/>
      <c r="AB58" s="160"/>
      <c r="AC58" s="91">
        <f t="shared" si="7"/>
        <v>0</v>
      </c>
      <c r="AD58" s="129" t="b">
        <f t="shared" si="8"/>
        <v>0</v>
      </c>
      <c r="AE58" s="129">
        <f t="shared" si="22"/>
        <v>0</v>
      </c>
      <c r="AF58" s="92">
        <f t="shared" si="10"/>
        <v>0</v>
      </c>
      <c r="AG58" s="164"/>
      <c r="AH58" s="164"/>
      <c r="AI58" s="164"/>
      <c r="AJ58" s="160"/>
      <c r="AK58" s="160"/>
      <c r="AL58" s="160"/>
      <c r="AM58" s="91">
        <f t="shared" si="11"/>
        <v>0</v>
      </c>
      <c r="AN58" s="92" t="b">
        <f t="shared" si="12"/>
        <v>0</v>
      </c>
      <c r="AO58" s="92">
        <f t="shared" si="13"/>
        <v>0</v>
      </c>
      <c r="AP58" s="92">
        <f t="shared" si="14"/>
        <v>0</v>
      </c>
      <c r="AQ58" s="92" t="b">
        <f t="shared" si="17"/>
        <v>0</v>
      </c>
      <c r="AR58" s="167" t="b">
        <f t="shared" si="16"/>
        <v>0</v>
      </c>
    </row>
    <row r="59" spans="1:44" ht="15" customHeight="1" x14ac:dyDescent="0.2">
      <c r="A59" s="150">
        <v>46</v>
      </c>
      <c r="B59" s="171"/>
      <c r="C59" s="161"/>
      <c r="D59" s="165"/>
      <c r="E59" s="166"/>
      <c r="F59" s="166"/>
      <c r="G59" s="169"/>
      <c r="H59" s="172"/>
      <c r="I59" s="161"/>
      <c r="J59" s="155"/>
      <c r="K59" s="161"/>
      <c r="L59" s="165"/>
      <c r="M59" s="165"/>
      <c r="N59" s="165"/>
      <c r="O59" s="165"/>
      <c r="P59" s="165"/>
      <c r="Q59" s="165"/>
      <c r="R59" s="165"/>
      <c r="S59" s="91">
        <f t="shared" si="18"/>
        <v>0</v>
      </c>
      <c r="T59" s="129" t="b">
        <f t="shared" si="19"/>
        <v>0</v>
      </c>
      <c r="U59" s="129">
        <f t="shared" si="20"/>
        <v>0</v>
      </c>
      <c r="V59" s="160"/>
      <c r="W59" s="160"/>
      <c r="X59" s="91">
        <f t="shared" si="4"/>
        <v>0</v>
      </c>
      <c r="Y59" s="129" t="b">
        <f t="shared" si="5"/>
        <v>0</v>
      </c>
      <c r="Z59" s="129">
        <f t="shared" si="21"/>
        <v>0</v>
      </c>
      <c r="AA59" s="160"/>
      <c r="AB59" s="160"/>
      <c r="AC59" s="91">
        <f t="shared" si="7"/>
        <v>0</v>
      </c>
      <c r="AD59" s="129" t="b">
        <f t="shared" si="8"/>
        <v>0</v>
      </c>
      <c r="AE59" s="129">
        <f t="shared" si="22"/>
        <v>0</v>
      </c>
      <c r="AF59" s="92">
        <f t="shared" si="10"/>
        <v>0</v>
      </c>
      <c r="AG59" s="164"/>
      <c r="AH59" s="164"/>
      <c r="AI59" s="164"/>
      <c r="AJ59" s="160"/>
      <c r="AK59" s="160"/>
      <c r="AL59" s="160"/>
      <c r="AM59" s="91">
        <f t="shared" si="11"/>
        <v>0</v>
      </c>
      <c r="AN59" s="92" t="b">
        <f t="shared" si="12"/>
        <v>0</v>
      </c>
      <c r="AO59" s="92">
        <f t="shared" si="13"/>
        <v>0</v>
      </c>
      <c r="AP59" s="92">
        <f t="shared" si="14"/>
        <v>0</v>
      </c>
      <c r="AQ59" s="92" t="b">
        <f t="shared" si="17"/>
        <v>0</v>
      </c>
      <c r="AR59" s="167" t="b">
        <f t="shared" si="16"/>
        <v>0</v>
      </c>
    </row>
    <row r="60" spans="1:44" ht="15" customHeight="1" x14ac:dyDescent="0.2">
      <c r="A60" s="150">
        <v>47</v>
      </c>
      <c r="B60" s="171"/>
      <c r="C60" s="161"/>
      <c r="D60" s="165"/>
      <c r="E60" s="166"/>
      <c r="F60" s="166"/>
      <c r="G60" s="169"/>
      <c r="H60" s="172"/>
      <c r="I60" s="161"/>
      <c r="J60" s="155"/>
      <c r="K60" s="161"/>
      <c r="L60" s="165"/>
      <c r="M60" s="165"/>
      <c r="N60" s="165"/>
      <c r="O60" s="165"/>
      <c r="P60" s="165"/>
      <c r="Q60" s="165"/>
      <c r="R60" s="165"/>
      <c r="S60" s="91">
        <f t="shared" si="18"/>
        <v>0</v>
      </c>
      <c r="T60" s="129" t="b">
        <f t="shared" si="19"/>
        <v>0</v>
      </c>
      <c r="U60" s="129">
        <f t="shared" si="20"/>
        <v>0</v>
      </c>
      <c r="V60" s="160"/>
      <c r="W60" s="160"/>
      <c r="X60" s="91">
        <f t="shared" si="4"/>
        <v>0</v>
      </c>
      <c r="Y60" s="129" t="b">
        <f t="shared" si="5"/>
        <v>0</v>
      </c>
      <c r="Z60" s="129">
        <f t="shared" si="21"/>
        <v>0</v>
      </c>
      <c r="AA60" s="160"/>
      <c r="AB60" s="160"/>
      <c r="AC60" s="91">
        <f t="shared" si="7"/>
        <v>0</v>
      </c>
      <c r="AD60" s="129" t="b">
        <f t="shared" si="8"/>
        <v>0</v>
      </c>
      <c r="AE60" s="129">
        <f t="shared" si="22"/>
        <v>0</v>
      </c>
      <c r="AF60" s="92">
        <f t="shared" si="10"/>
        <v>0</v>
      </c>
      <c r="AG60" s="164"/>
      <c r="AH60" s="164"/>
      <c r="AI60" s="164"/>
      <c r="AJ60" s="160"/>
      <c r="AK60" s="160"/>
      <c r="AL60" s="160"/>
      <c r="AM60" s="91">
        <f t="shared" si="11"/>
        <v>0</v>
      </c>
      <c r="AN60" s="92" t="b">
        <f t="shared" si="12"/>
        <v>0</v>
      </c>
      <c r="AO60" s="92">
        <f t="shared" si="13"/>
        <v>0</v>
      </c>
      <c r="AP60" s="92">
        <f t="shared" si="14"/>
        <v>0</v>
      </c>
      <c r="AQ60" s="92" t="b">
        <f t="shared" si="17"/>
        <v>0</v>
      </c>
      <c r="AR60" s="167" t="b">
        <f t="shared" si="16"/>
        <v>0</v>
      </c>
    </row>
    <row r="61" spans="1:44" ht="15" customHeight="1" x14ac:dyDescent="0.2">
      <c r="A61" s="150">
        <v>48</v>
      </c>
      <c r="B61" s="171"/>
      <c r="C61" s="165"/>
      <c r="D61" s="165"/>
      <c r="E61" s="166"/>
      <c r="F61" s="166"/>
      <c r="G61" s="169"/>
      <c r="H61" s="172"/>
      <c r="I61" s="161"/>
      <c r="J61" s="158"/>
      <c r="K61" s="161"/>
      <c r="L61" s="165"/>
      <c r="M61" s="165"/>
      <c r="N61" s="165"/>
      <c r="O61" s="165"/>
      <c r="P61" s="165"/>
      <c r="Q61" s="165"/>
      <c r="R61" s="165"/>
      <c r="S61" s="91">
        <f t="shared" si="18"/>
        <v>0</v>
      </c>
      <c r="T61" s="129" t="b">
        <f t="shared" si="19"/>
        <v>0</v>
      </c>
      <c r="U61" s="129">
        <f t="shared" si="20"/>
        <v>0</v>
      </c>
      <c r="V61" s="160"/>
      <c r="W61" s="160"/>
      <c r="X61" s="91">
        <f t="shared" si="4"/>
        <v>0</v>
      </c>
      <c r="Y61" s="129" t="b">
        <f t="shared" si="5"/>
        <v>0</v>
      </c>
      <c r="Z61" s="129">
        <f t="shared" si="21"/>
        <v>0</v>
      </c>
      <c r="AA61" s="160"/>
      <c r="AB61" s="160"/>
      <c r="AC61" s="91">
        <f t="shared" si="7"/>
        <v>0</v>
      </c>
      <c r="AD61" s="129" t="b">
        <f t="shared" si="8"/>
        <v>0</v>
      </c>
      <c r="AE61" s="129">
        <f t="shared" si="22"/>
        <v>0</v>
      </c>
      <c r="AF61" s="92">
        <f t="shared" si="10"/>
        <v>0</v>
      </c>
      <c r="AG61" s="160"/>
      <c r="AH61" s="160"/>
      <c r="AI61" s="160"/>
      <c r="AJ61" s="160"/>
      <c r="AK61" s="160"/>
      <c r="AL61" s="160"/>
      <c r="AM61" s="91">
        <f t="shared" si="11"/>
        <v>0</v>
      </c>
      <c r="AN61" s="92" t="b">
        <f t="shared" si="12"/>
        <v>0</v>
      </c>
      <c r="AO61" s="92">
        <f t="shared" si="13"/>
        <v>0</v>
      </c>
      <c r="AP61" s="92">
        <f t="shared" si="14"/>
        <v>0</v>
      </c>
      <c r="AQ61" s="92" t="b">
        <f t="shared" si="17"/>
        <v>0</v>
      </c>
      <c r="AR61" s="167" t="b">
        <f t="shared" si="16"/>
        <v>0</v>
      </c>
    </row>
    <row r="62" spans="1:44" ht="15" customHeight="1" x14ac:dyDescent="0.2">
      <c r="A62" s="150">
        <v>49</v>
      </c>
    </row>
    <row r="63" spans="1:44" ht="15" customHeight="1" x14ac:dyDescent="0.2">
      <c r="A63" s="150">
        <v>50</v>
      </c>
    </row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5" customHeight="1" x14ac:dyDescent="0.2"/>
    <row r="3103" ht="15" customHeight="1" x14ac:dyDescent="0.2"/>
    <row r="3104" ht="15" customHeight="1" x14ac:dyDescent="0.2"/>
    <row r="3105" ht="15" customHeight="1" x14ac:dyDescent="0.2"/>
    <row r="3106" ht="15" customHeight="1" x14ac:dyDescent="0.2"/>
    <row r="3107" ht="15" customHeight="1" x14ac:dyDescent="0.2"/>
    <row r="3108" ht="15" customHeight="1" x14ac:dyDescent="0.2"/>
    <row r="3109" ht="15" customHeight="1" x14ac:dyDescent="0.2"/>
    <row r="3110" ht="15" customHeight="1" x14ac:dyDescent="0.2"/>
    <row r="3111" ht="15" customHeight="1" x14ac:dyDescent="0.2"/>
    <row r="3112" ht="15" customHeight="1" x14ac:dyDescent="0.2"/>
    <row r="3113" ht="15" customHeight="1" x14ac:dyDescent="0.2"/>
    <row r="3114" ht="15" customHeight="1" x14ac:dyDescent="0.2"/>
    <row r="3115" ht="15" customHeight="1" x14ac:dyDescent="0.2"/>
    <row r="3116" ht="15" customHeight="1" x14ac:dyDescent="0.2"/>
    <row r="3117" ht="15" customHeight="1" x14ac:dyDescent="0.2"/>
    <row r="3118" ht="15" customHeight="1" x14ac:dyDescent="0.2"/>
    <row r="3119" ht="15" customHeight="1" x14ac:dyDescent="0.2"/>
    <row r="3120" ht="15" customHeight="1" x14ac:dyDescent="0.2"/>
    <row r="3121" ht="15" customHeight="1" x14ac:dyDescent="0.2"/>
    <row r="3122" ht="15" customHeight="1" x14ac:dyDescent="0.2"/>
    <row r="3123" ht="15" customHeight="1" x14ac:dyDescent="0.2"/>
    <row r="3124" ht="15" customHeight="1" x14ac:dyDescent="0.2"/>
    <row r="3125" ht="15" customHeight="1" x14ac:dyDescent="0.2"/>
    <row r="3126" ht="15" customHeight="1" x14ac:dyDescent="0.2"/>
    <row r="3127" ht="15" customHeight="1" x14ac:dyDescent="0.2"/>
    <row r="3128" ht="15" customHeight="1" x14ac:dyDescent="0.2"/>
    <row r="3129" ht="15" customHeight="1" x14ac:dyDescent="0.2"/>
    <row r="3130" ht="15" customHeight="1" x14ac:dyDescent="0.2"/>
    <row r="3131" ht="15" customHeight="1" x14ac:dyDescent="0.2"/>
    <row r="3132" ht="15" customHeight="1" x14ac:dyDescent="0.2"/>
    <row r="3133" ht="15" customHeight="1" x14ac:dyDescent="0.2"/>
    <row r="3134" ht="15" customHeight="1" x14ac:dyDescent="0.2"/>
    <row r="3135" ht="15" customHeight="1" x14ac:dyDescent="0.2"/>
    <row r="3136" ht="15" customHeight="1" x14ac:dyDescent="0.2"/>
    <row r="3137" ht="15" customHeight="1" x14ac:dyDescent="0.2"/>
    <row r="3138" ht="15" customHeight="1" x14ac:dyDescent="0.2"/>
    <row r="3139" ht="15" customHeight="1" x14ac:dyDescent="0.2"/>
    <row r="3140" ht="15" customHeight="1" x14ac:dyDescent="0.2"/>
    <row r="3141" ht="15" customHeight="1" x14ac:dyDescent="0.2"/>
    <row r="3142" ht="15" customHeight="1" x14ac:dyDescent="0.2"/>
    <row r="3143" ht="15" customHeight="1" x14ac:dyDescent="0.2"/>
    <row r="3144" ht="15" customHeight="1" x14ac:dyDescent="0.2"/>
    <row r="3145" ht="15" customHeight="1" x14ac:dyDescent="0.2"/>
    <row r="3146" ht="15" customHeight="1" x14ac:dyDescent="0.2"/>
    <row r="3147" ht="15" customHeight="1" x14ac:dyDescent="0.2"/>
    <row r="3148" ht="15" customHeight="1" x14ac:dyDescent="0.2"/>
    <row r="3149" ht="15" customHeight="1" x14ac:dyDescent="0.2"/>
    <row r="3150" ht="15" customHeight="1" x14ac:dyDescent="0.2"/>
    <row r="3151" ht="15" customHeight="1" x14ac:dyDescent="0.2"/>
    <row r="3152" ht="15" customHeight="1" x14ac:dyDescent="0.2"/>
    <row r="3153" ht="15" customHeight="1" x14ac:dyDescent="0.2"/>
    <row r="3154" ht="15" customHeight="1" x14ac:dyDescent="0.2"/>
    <row r="3155" ht="15" customHeight="1" x14ac:dyDescent="0.2"/>
    <row r="3156" ht="15" customHeight="1" x14ac:dyDescent="0.2"/>
    <row r="3157" ht="15" customHeight="1" x14ac:dyDescent="0.2"/>
    <row r="3158" ht="15" customHeight="1" x14ac:dyDescent="0.2"/>
    <row r="3159" ht="15" customHeight="1" x14ac:dyDescent="0.2"/>
    <row r="3160" ht="15" customHeight="1" x14ac:dyDescent="0.2"/>
    <row r="3161" ht="15" customHeight="1" x14ac:dyDescent="0.2"/>
    <row r="3162" ht="15" customHeight="1" x14ac:dyDescent="0.2"/>
    <row r="3163" ht="15" customHeight="1" x14ac:dyDescent="0.2"/>
    <row r="3164" ht="15" customHeight="1" x14ac:dyDescent="0.2"/>
    <row r="3165" ht="15" customHeight="1" x14ac:dyDescent="0.2"/>
    <row r="3166" ht="15" customHeight="1" x14ac:dyDescent="0.2"/>
    <row r="3167" ht="15" customHeight="1" x14ac:dyDescent="0.2"/>
    <row r="3168" ht="15" customHeight="1" x14ac:dyDescent="0.2"/>
    <row r="3169" ht="15" customHeight="1" x14ac:dyDescent="0.2"/>
    <row r="3170" ht="15" customHeight="1" x14ac:dyDescent="0.2"/>
    <row r="3171" ht="15" customHeight="1" x14ac:dyDescent="0.2"/>
    <row r="3172" ht="15" customHeight="1" x14ac:dyDescent="0.2"/>
    <row r="3173" ht="15" customHeight="1" x14ac:dyDescent="0.2"/>
    <row r="3174" ht="15" customHeight="1" x14ac:dyDescent="0.2"/>
    <row r="3175" ht="15" customHeight="1" x14ac:dyDescent="0.2"/>
    <row r="3176" ht="15" customHeight="1" x14ac:dyDescent="0.2"/>
    <row r="3177" ht="15" customHeight="1" x14ac:dyDescent="0.2"/>
    <row r="3178" ht="15" customHeight="1" x14ac:dyDescent="0.2"/>
    <row r="3179" ht="15" customHeight="1" x14ac:dyDescent="0.2"/>
    <row r="3180" ht="15" customHeight="1" x14ac:dyDescent="0.2"/>
    <row r="3181" ht="15" customHeight="1" x14ac:dyDescent="0.2"/>
    <row r="3182" ht="15" customHeight="1" x14ac:dyDescent="0.2"/>
    <row r="3183" ht="15" customHeight="1" x14ac:dyDescent="0.2"/>
    <row r="3184" ht="15" customHeight="1" x14ac:dyDescent="0.2"/>
    <row r="3185" ht="15" customHeight="1" x14ac:dyDescent="0.2"/>
    <row r="3186" ht="15" customHeight="1" x14ac:dyDescent="0.2"/>
    <row r="3187" ht="15" customHeight="1" x14ac:dyDescent="0.2"/>
    <row r="3188" ht="15" customHeight="1" x14ac:dyDescent="0.2"/>
    <row r="3189" ht="15" customHeight="1" x14ac:dyDescent="0.2"/>
    <row r="3190" ht="15" customHeight="1" x14ac:dyDescent="0.2"/>
    <row r="3191" ht="15" customHeight="1" x14ac:dyDescent="0.2"/>
    <row r="3192" ht="15" customHeight="1" x14ac:dyDescent="0.2"/>
    <row r="3193" ht="15" customHeight="1" x14ac:dyDescent="0.2"/>
    <row r="3194" ht="15" customHeight="1" x14ac:dyDescent="0.2"/>
    <row r="3195" ht="15" customHeight="1" x14ac:dyDescent="0.2"/>
    <row r="3196" ht="15" customHeight="1" x14ac:dyDescent="0.2"/>
    <row r="3197" ht="15" customHeight="1" x14ac:dyDescent="0.2"/>
    <row r="3198" ht="15" customHeight="1" x14ac:dyDescent="0.2"/>
    <row r="3199" ht="15" customHeight="1" x14ac:dyDescent="0.2"/>
    <row r="3200" ht="15" customHeight="1" x14ac:dyDescent="0.2"/>
    <row r="3201" ht="15" customHeight="1" x14ac:dyDescent="0.2"/>
    <row r="3202" ht="15" customHeight="1" x14ac:dyDescent="0.2"/>
    <row r="3203" ht="15" customHeight="1" x14ac:dyDescent="0.2"/>
    <row r="3204" ht="15" customHeight="1" x14ac:dyDescent="0.2"/>
    <row r="3205" ht="15" customHeight="1" x14ac:dyDescent="0.2"/>
    <row r="3206" ht="15" customHeight="1" x14ac:dyDescent="0.2"/>
    <row r="3207" ht="15" customHeight="1" x14ac:dyDescent="0.2"/>
    <row r="3208" ht="15" customHeight="1" x14ac:dyDescent="0.2"/>
    <row r="3209" ht="15" customHeight="1" x14ac:dyDescent="0.2"/>
    <row r="3210" ht="15" customHeight="1" x14ac:dyDescent="0.2"/>
    <row r="3211" ht="15" customHeight="1" x14ac:dyDescent="0.2"/>
    <row r="3212" ht="15" customHeight="1" x14ac:dyDescent="0.2"/>
    <row r="3213" ht="15" customHeight="1" x14ac:dyDescent="0.2"/>
    <row r="3214" ht="15" customHeight="1" x14ac:dyDescent="0.2"/>
    <row r="3215" ht="15" customHeight="1" x14ac:dyDescent="0.2"/>
    <row r="3216" ht="15" customHeight="1" x14ac:dyDescent="0.2"/>
    <row r="3217" ht="15" customHeight="1" x14ac:dyDescent="0.2"/>
    <row r="3218" ht="15" customHeight="1" x14ac:dyDescent="0.2"/>
    <row r="3219" ht="15" customHeight="1" x14ac:dyDescent="0.2"/>
    <row r="3220" ht="15" customHeight="1" x14ac:dyDescent="0.2"/>
    <row r="3221" ht="15" customHeight="1" x14ac:dyDescent="0.2"/>
    <row r="3222" ht="15" customHeight="1" x14ac:dyDescent="0.2"/>
    <row r="3223" ht="15" customHeight="1" x14ac:dyDescent="0.2"/>
    <row r="3224" ht="15" customHeight="1" x14ac:dyDescent="0.2"/>
    <row r="3225" ht="15" customHeight="1" x14ac:dyDescent="0.2"/>
    <row r="3226" ht="15" customHeight="1" x14ac:dyDescent="0.2"/>
    <row r="3227" ht="15" customHeight="1" x14ac:dyDescent="0.2"/>
    <row r="3228" ht="15" customHeight="1" x14ac:dyDescent="0.2"/>
    <row r="3229" ht="15" customHeight="1" x14ac:dyDescent="0.2"/>
    <row r="3230" ht="15" customHeight="1" x14ac:dyDescent="0.2"/>
    <row r="3231" ht="15" customHeight="1" x14ac:dyDescent="0.2"/>
    <row r="3232" ht="15" customHeight="1" x14ac:dyDescent="0.2"/>
    <row r="3233" ht="15" customHeight="1" x14ac:dyDescent="0.2"/>
    <row r="3234" ht="15" customHeight="1" x14ac:dyDescent="0.2"/>
    <row r="3235" ht="15" customHeight="1" x14ac:dyDescent="0.2"/>
    <row r="3236" ht="15" customHeight="1" x14ac:dyDescent="0.2"/>
    <row r="3237" ht="15" customHeight="1" x14ac:dyDescent="0.2"/>
    <row r="3238" ht="15" customHeight="1" x14ac:dyDescent="0.2"/>
    <row r="3239" ht="15" customHeight="1" x14ac:dyDescent="0.2"/>
    <row r="3240" ht="15" customHeight="1" x14ac:dyDescent="0.2"/>
    <row r="3241" ht="15" customHeight="1" x14ac:dyDescent="0.2"/>
    <row r="3242" ht="15" customHeight="1" x14ac:dyDescent="0.2"/>
    <row r="3243" ht="15" customHeight="1" x14ac:dyDescent="0.2"/>
    <row r="3244" ht="15" customHeight="1" x14ac:dyDescent="0.2"/>
    <row r="3245" ht="15" customHeight="1" x14ac:dyDescent="0.2"/>
    <row r="3246" ht="15" customHeight="1" x14ac:dyDescent="0.2"/>
    <row r="3247" ht="15" customHeight="1" x14ac:dyDescent="0.2"/>
    <row r="3248" ht="15" customHeight="1" x14ac:dyDescent="0.2"/>
    <row r="3249" ht="15" customHeight="1" x14ac:dyDescent="0.2"/>
    <row r="3250" ht="15" customHeight="1" x14ac:dyDescent="0.2"/>
    <row r="3251" ht="15" customHeight="1" x14ac:dyDescent="0.2"/>
    <row r="3252" ht="15" customHeight="1" x14ac:dyDescent="0.2"/>
    <row r="3253" ht="15" customHeight="1" x14ac:dyDescent="0.2"/>
    <row r="3254" ht="15" customHeight="1" x14ac:dyDescent="0.2"/>
    <row r="3255" ht="15" customHeight="1" x14ac:dyDescent="0.2"/>
    <row r="3256" ht="15" customHeight="1" x14ac:dyDescent="0.2"/>
    <row r="3257" ht="15" customHeight="1" x14ac:dyDescent="0.2"/>
    <row r="3258" ht="15" customHeight="1" x14ac:dyDescent="0.2"/>
    <row r="3259" ht="15" customHeight="1" x14ac:dyDescent="0.2"/>
    <row r="3260" ht="15" customHeight="1" x14ac:dyDescent="0.2"/>
    <row r="3261" ht="15" customHeight="1" x14ac:dyDescent="0.2"/>
    <row r="3262" ht="15" customHeight="1" x14ac:dyDescent="0.2"/>
    <row r="3263" ht="15" customHeight="1" x14ac:dyDescent="0.2"/>
    <row r="3264" ht="15" customHeight="1" x14ac:dyDescent="0.2"/>
    <row r="3265" ht="15" customHeight="1" x14ac:dyDescent="0.2"/>
    <row r="3266" ht="15" customHeight="1" x14ac:dyDescent="0.2"/>
    <row r="3267" ht="15" customHeight="1" x14ac:dyDescent="0.2"/>
    <row r="3268" ht="15" customHeight="1" x14ac:dyDescent="0.2"/>
    <row r="3269" ht="15" customHeight="1" x14ac:dyDescent="0.2"/>
    <row r="3270" ht="15" customHeight="1" x14ac:dyDescent="0.2"/>
    <row r="3271" ht="15" customHeight="1" x14ac:dyDescent="0.2"/>
    <row r="3272" ht="15" customHeight="1" x14ac:dyDescent="0.2"/>
    <row r="3273" ht="15" customHeight="1" x14ac:dyDescent="0.2"/>
    <row r="3274" ht="15" customHeight="1" x14ac:dyDescent="0.2"/>
    <row r="3275" ht="15" customHeight="1" x14ac:dyDescent="0.2"/>
    <row r="3276" ht="15" customHeight="1" x14ac:dyDescent="0.2"/>
    <row r="3277" ht="15" customHeight="1" x14ac:dyDescent="0.2"/>
    <row r="3278" ht="15" customHeight="1" x14ac:dyDescent="0.2"/>
    <row r="3279" ht="15" customHeight="1" x14ac:dyDescent="0.2"/>
    <row r="3280" ht="15" customHeight="1" x14ac:dyDescent="0.2"/>
    <row r="3281" ht="15" customHeight="1" x14ac:dyDescent="0.2"/>
    <row r="3282" ht="15" customHeight="1" x14ac:dyDescent="0.2"/>
    <row r="3283" ht="15" customHeight="1" x14ac:dyDescent="0.2"/>
    <row r="3284" ht="15" customHeight="1" x14ac:dyDescent="0.2"/>
    <row r="3285" ht="15" customHeight="1" x14ac:dyDescent="0.2"/>
    <row r="3286" ht="15" customHeight="1" x14ac:dyDescent="0.2"/>
    <row r="3287" ht="15" customHeight="1" x14ac:dyDescent="0.2"/>
    <row r="3288" ht="15" customHeight="1" x14ac:dyDescent="0.2"/>
    <row r="3289" ht="15" customHeight="1" x14ac:dyDescent="0.2"/>
    <row r="3290" ht="15" customHeight="1" x14ac:dyDescent="0.2"/>
    <row r="3291" ht="15" customHeight="1" x14ac:dyDescent="0.2"/>
    <row r="3292" ht="15" customHeight="1" x14ac:dyDescent="0.2"/>
    <row r="3293" ht="15" customHeight="1" x14ac:dyDescent="0.2"/>
    <row r="3294" ht="15" customHeight="1" x14ac:dyDescent="0.2"/>
    <row r="3295" ht="15" customHeight="1" x14ac:dyDescent="0.2"/>
    <row r="3296" ht="15" customHeight="1" x14ac:dyDescent="0.2"/>
    <row r="3297" ht="15" customHeight="1" x14ac:dyDescent="0.2"/>
    <row r="3298" ht="15" customHeight="1" x14ac:dyDescent="0.2"/>
    <row r="3299" ht="15" customHeight="1" x14ac:dyDescent="0.2"/>
    <row r="3300" ht="15" customHeight="1" x14ac:dyDescent="0.2"/>
    <row r="3301" ht="15" customHeight="1" x14ac:dyDescent="0.2"/>
    <row r="3302" ht="15" customHeight="1" x14ac:dyDescent="0.2"/>
    <row r="3303" ht="15" customHeight="1" x14ac:dyDescent="0.2"/>
    <row r="3304" ht="15" customHeight="1" x14ac:dyDescent="0.2"/>
    <row r="3305" ht="15" customHeight="1" x14ac:dyDescent="0.2"/>
    <row r="3306" ht="15" customHeight="1" x14ac:dyDescent="0.2"/>
    <row r="3307" ht="15" customHeight="1" x14ac:dyDescent="0.2"/>
    <row r="3308" ht="15" customHeight="1" x14ac:dyDescent="0.2"/>
    <row r="3309" ht="15" customHeight="1" x14ac:dyDescent="0.2"/>
    <row r="3310" ht="15" customHeight="1" x14ac:dyDescent="0.2"/>
    <row r="3311" ht="15" customHeight="1" x14ac:dyDescent="0.2"/>
    <row r="3312" ht="15" customHeight="1" x14ac:dyDescent="0.2"/>
    <row r="3313" ht="15" customHeight="1" x14ac:dyDescent="0.2"/>
    <row r="3314" ht="15" customHeight="1" x14ac:dyDescent="0.2"/>
    <row r="3315" ht="15" customHeight="1" x14ac:dyDescent="0.2"/>
    <row r="3316" ht="15" customHeight="1" x14ac:dyDescent="0.2"/>
    <row r="3317" ht="15" customHeight="1" x14ac:dyDescent="0.2"/>
    <row r="3318" ht="15" customHeight="1" x14ac:dyDescent="0.2"/>
    <row r="3319" ht="15" customHeight="1" x14ac:dyDescent="0.2"/>
    <row r="3320" ht="15" customHeight="1" x14ac:dyDescent="0.2"/>
    <row r="3321" ht="15" customHeight="1" x14ac:dyDescent="0.2"/>
    <row r="3322" ht="15" customHeight="1" x14ac:dyDescent="0.2"/>
    <row r="3323" ht="15" customHeight="1" x14ac:dyDescent="0.2"/>
    <row r="3324" ht="15" customHeight="1" x14ac:dyDescent="0.2"/>
    <row r="3325" ht="15" customHeight="1" x14ac:dyDescent="0.2"/>
    <row r="3326" ht="15" customHeight="1" x14ac:dyDescent="0.2"/>
    <row r="3327" ht="15" customHeight="1" x14ac:dyDescent="0.2"/>
    <row r="3328" ht="15" customHeight="1" x14ac:dyDescent="0.2"/>
    <row r="3329" ht="15" customHeight="1" x14ac:dyDescent="0.2"/>
    <row r="3330" ht="15" customHeight="1" x14ac:dyDescent="0.2"/>
    <row r="3331" ht="15" customHeight="1" x14ac:dyDescent="0.2"/>
    <row r="3332" ht="15" customHeight="1" x14ac:dyDescent="0.2"/>
    <row r="3333" ht="15" customHeight="1" x14ac:dyDescent="0.2"/>
    <row r="3334" ht="15" customHeight="1" x14ac:dyDescent="0.2"/>
    <row r="3335" ht="15" customHeight="1" x14ac:dyDescent="0.2"/>
    <row r="3336" ht="15" customHeight="1" x14ac:dyDescent="0.2"/>
    <row r="3337" ht="15" customHeight="1" x14ac:dyDescent="0.2"/>
    <row r="3338" ht="15" customHeight="1" x14ac:dyDescent="0.2"/>
    <row r="3339" ht="15" customHeight="1" x14ac:dyDescent="0.2"/>
    <row r="3340" ht="15" customHeight="1" x14ac:dyDescent="0.2"/>
    <row r="3341" ht="15" customHeight="1" x14ac:dyDescent="0.2"/>
    <row r="3342" ht="15" customHeight="1" x14ac:dyDescent="0.2"/>
    <row r="3343" ht="15" customHeight="1" x14ac:dyDescent="0.2"/>
    <row r="3344" ht="15" customHeight="1" x14ac:dyDescent="0.2"/>
    <row r="3345" ht="15" customHeight="1" x14ac:dyDescent="0.2"/>
    <row r="3346" ht="15" customHeight="1" x14ac:dyDescent="0.2"/>
    <row r="3347" ht="15" customHeight="1" x14ac:dyDescent="0.2"/>
    <row r="3348" ht="15" customHeight="1" x14ac:dyDescent="0.2"/>
    <row r="3349" ht="15" customHeight="1" x14ac:dyDescent="0.2"/>
    <row r="3350" ht="15" customHeight="1" x14ac:dyDescent="0.2"/>
    <row r="3351" ht="15" customHeight="1" x14ac:dyDescent="0.2"/>
    <row r="3352" ht="15" customHeight="1" x14ac:dyDescent="0.2"/>
    <row r="3353" ht="15" customHeight="1" x14ac:dyDescent="0.2"/>
    <row r="3354" ht="15" customHeight="1" x14ac:dyDescent="0.2"/>
    <row r="3355" ht="15" customHeight="1" x14ac:dyDescent="0.2"/>
    <row r="3356" ht="15" customHeight="1" x14ac:dyDescent="0.2"/>
    <row r="3357" ht="15" customHeight="1" x14ac:dyDescent="0.2"/>
    <row r="3358" ht="15" customHeight="1" x14ac:dyDescent="0.2"/>
    <row r="3359" ht="15" customHeight="1" x14ac:dyDescent="0.2"/>
    <row r="3360" ht="15" customHeight="1" x14ac:dyDescent="0.2"/>
    <row r="3361" ht="15" customHeight="1" x14ac:dyDescent="0.2"/>
    <row r="3362" ht="15" customHeight="1" x14ac:dyDescent="0.2"/>
    <row r="3363" ht="15" customHeight="1" x14ac:dyDescent="0.2"/>
    <row r="3364" ht="15" customHeight="1" x14ac:dyDescent="0.2"/>
    <row r="3365" ht="15" customHeight="1" x14ac:dyDescent="0.2"/>
    <row r="3366" ht="15" customHeight="1" x14ac:dyDescent="0.2"/>
    <row r="3367" ht="15" customHeight="1" x14ac:dyDescent="0.2"/>
    <row r="3368" ht="15" customHeight="1" x14ac:dyDescent="0.2"/>
    <row r="3369" ht="15" customHeight="1" x14ac:dyDescent="0.2"/>
    <row r="3370" ht="15" customHeight="1" x14ac:dyDescent="0.2"/>
    <row r="3371" ht="15" customHeight="1" x14ac:dyDescent="0.2"/>
    <row r="3372" ht="15" customHeight="1" x14ac:dyDescent="0.2"/>
    <row r="3373" ht="15" customHeight="1" x14ac:dyDescent="0.2"/>
    <row r="3374" ht="15" customHeight="1" x14ac:dyDescent="0.2"/>
    <row r="3375" ht="15" customHeight="1" x14ac:dyDescent="0.2"/>
    <row r="3376" ht="15" customHeight="1" x14ac:dyDescent="0.2"/>
    <row r="3377" ht="15" customHeight="1" x14ac:dyDescent="0.2"/>
    <row r="3378" ht="15" customHeight="1" x14ac:dyDescent="0.2"/>
    <row r="3379" ht="15" customHeight="1" x14ac:dyDescent="0.2"/>
    <row r="3380" ht="15" customHeight="1" x14ac:dyDescent="0.2"/>
    <row r="3381" ht="15" customHeight="1" x14ac:dyDescent="0.2"/>
    <row r="3382" ht="15" customHeight="1" x14ac:dyDescent="0.2"/>
    <row r="3383" ht="15" customHeight="1" x14ac:dyDescent="0.2"/>
    <row r="3384" ht="15" customHeight="1" x14ac:dyDescent="0.2"/>
    <row r="3385" ht="15" customHeight="1" x14ac:dyDescent="0.2"/>
    <row r="3386" ht="15" customHeight="1" x14ac:dyDescent="0.2"/>
    <row r="3387" ht="15" customHeight="1" x14ac:dyDescent="0.2"/>
    <row r="3388" ht="15" customHeight="1" x14ac:dyDescent="0.2"/>
    <row r="3389" ht="15" customHeight="1" x14ac:dyDescent="0.2"/>
    <row r="3390" ht="15" customHeight="1" x14ac:dyDescent="0.2"/>
    <row r="3391" ht="15" customHeight="1" x14ac:dyDescent="0.2"/>
    <row r="3392" ht="15" customHeight="1" x14ac:dyDescent="0.2"/>
    <row r="3393" ht="15" customHeight="1" x14ac:dyDescent="0.2"/>
    <row r="3394" ht="15" customHeight="1" x14ac:dyDescent="0.2"/>
    <row r="3395" ht="15" customHeight="1" x14ac:dyDescent="0.2"/>
    <row r="3396" ht="15" customHeight="1" x14ac:dyDescent="0.2"/>
    <row r="3397" ht="15" customHeight="1" x14ac:dyDescent="0.2"/>
    <row r="3398" ht="15" customHeight="1" x14ac:dyDescent="0.2"/>
    <row r="3399" ht="15" customHeight="1" x14ac:dyDescent="0.2"/>
    <row r="3400" ht="15" customHeight="1" x14ac:dyDescent="0.2"/>
    <row r="3401" ht="15" customHeight="1" x14ac:dyDescent="0.2"/>
    <row r="3402" ht="15" customHeight="1" x14ac:dyDescent="0.2"/>
    <row r="3403" ht="15" customHeight="1" x14ac:dyDescent="0.2"/>
    <row r="3404" ht="15" customHeight="1" x14ac:dyDescent="0.2"/>
    <row r="3405" ht="15" customHeight="1" x14ac:dyDescent="0.2"/>
    <row r="3406" ht="15" customHeight="1" x14ac:dyDescent="0.2"/>
    <row r="3407" ht="15" customHeight="1" x14ac:dyDescent="0.2"/>
    <row r="3408" ht="15" customHeight="1" x14ac:dyDescent="0.2"/>
    <row r="3409" ht="15" customHeight="1" x14ac:dyDescent="0.2"/>
    <row r="3410" ht="15" customHeight="1" x14ac:dyDescent="0.2"/>
    <row r="3411" ht="15" customHeight="1" x14ac:dyDescent="0.2"/>
    <row r="3412" ht="15" customHeight="1" x14ac:dyDescent="0.2"/>
    <row r="3413" ht="15" customHeight="1" x14ac:dyDescent="0.2"/>
    <row r="3414" ht="15" customHeight="1" x14ac:dyDescent="0.2"/>
    <row r="3415" ht="15" customHeight="1" x14ac:dyDescent="0.2"/>
    <row r="3416" ht="15" customHeight="1" x14ac:dyDescent="0.2"/>
    <row r="3417" ht="15" customHeight="1" x14ac:dyDescent="0.2"/>
    <row r="3418" ht="15" customHeight="1" x14ac:dyDescent="0.2"/>
    <row r="3419" ht="15" customHeight="1" x14ac:dyDescent="0.2"/>
    <row r="3420" ht="15" customHeight="1" x14ac:dyDescent="0.2"/>
    <row r="3421" ht="15" customHeight="1" x14ac:dyDescent="0.2"/>
    <row r="3422" ht="15" customHeight="1" x14ac:dyDescent="0.2"/>
    <row r="3423" ht="15" customHeight="1" x14ac:dyDescent="0.2"/>
    <row r="3424" ht="15" customHeight="1" x14ac:dyDescent="0.2"/>
    <row r="3425" ht="15" customHeight="1" x14ac:dyDescent="0.2"/>
    <row r="3426" ht="15" customHeight="1" x14ac:dyDescent="0.2"/>
    <row r="3427" ht="15" customHeight="1" x14ac:dyDescent="0.2"/>
    <row r="3428" ht="15" customHeight="1" x14ac:dyDescent="0.2"/>
    <row r="3429" ht="15" customHeight="1" x14ac:dyDescent="0.2"/>
    <row r="3430" ht="15" customHeight="1" x14ac:dyDescent="0.2"/>
    <row r="3431" ht="15" customHeight="1" x14ac:dyDescent="0.2"/>
    <row r="3432" ht="15" customHeight="1" x14ac:dyDescent="0.2"/>
    <row r="3433" ht="15" customHeight="1" x14ac:dyDescent="0.2"/>
    <row r="3434" ht="15" customHeight="1" x14ac:dyDescent="0.2"/>
    <row r="3435" ht="15" customHeight="1" x14ac:dyDescent="0.2"/>
    <row r="3436" ht="15" customHeight="1" x14ac:dyDescent="0.2"/>
    <row r="3437" ht="15" customHeight="1" x14ac:dyDescent="0.2"/>
    <row r="3438" ht="15" customHeight="1" x14ac:dyDescent="0.2"/>
    <row r="3439" ht="15" customHeight="1" x14ac:dyDescent="0.2"/>
    <row r="3440" ht="15" customHeight="1" x14ac:dyDescent="0.2"/>
    <row r="3441" ht="15" customHeight="1" x14ac:dyDescent="0.2"/>
    <row r="3442" ht="15" customHeight="1" x14ac:dyDescent="0.2"/>
    <row r="3443" ht="15" customHeight="1" x14ac:dyDescent="0.2"/>
    <row r="3444" ht="15" customHeight="1" x14ac:dyDescent="0.2"/>
    <row r="3445" ht="15" customHeight="1" x14ac:dyDescent="0.2"/>
    <row r="3446" ht="15" customHeight="1" x14ac:dyDescent="0.2"/>
    <row r="3447" ht="15" customHeight="1" x14ac:dyDescent="0.2"/>
    <row r="3448" ht="15" customHeight="1" x14ac:dyDescent="0.2"/>
    <row r="3449" ht="15" customHeight="1" x14ac:dyDescent="0.2"/>
    <row r="3450" ht="15" customHeight="1" x14ac:dyDescent="0.2"/>
    <row r="3451" ht="15" customHeight="1" x14ac:dyDescent="0.2"/>
    <row r="3452" ht="15" customHeight="1" x14ac:dyDescent="0.2"/>
    <row r="3453" ht="15" customHeight="1" x14ac:dyDescent="0.2"/>
    <row r="3454" ht="15" customHeight="1" x14ac:dyDescent="0.2"/>
    <row r="3455" ht="15" customHeight="1" x14ac:dyDescent="0.2"/>
    <row r="3456" ht="15" customHeight="1" x14ac:dyDescent="0.2"/>
    <row r="3457" ht="15" customHeight="1" x14ac:dyDescent="0.2"/>
    <row r="3458" ht="15" customHeight="1" x14ac:dyDescent="0.2"/>
    <row r="3459" ht="15" customHeight="1" x14ac:dyDescent="0.2"/>
    <row r="3460" ht="15" customHeight="1" x14ac:dyDescent="0.2"/>
    <row r="3461" ht="15" customHeight="1" x14ac:dyDescent="0.2"/>
    <row r="3462" ht="15" customHeight="1" x14ac:dyDescent="0.2"/>
    <row r="3463" ht="15" customHeight="1" x14ac:dyDescent="0.2"/>
    <row r="3464" ht="15" customHeight="1" x14ac:dyDescent="0.2"/>
    <row r="3465" ht="15" customHeight="1" x14ac:dyDescent="0.2"/>
    <row r="3466" ht="15" customHeight="1" x14ac:dyDescent="0.2"/>
    <row r="3467" ht="15" customHeight="1" x14ac:dyDescent="0.2"/>
    <row r="3468" ht="15" customHeight="1" x14ac:dyDescent="0.2"/>
    <row r="3469" ht="15" customHeight="1" x14ac:dyDescent="0.2"/>
    <row r="3470" ht="15" customHeight="1" x14ac:dyDescent="0.2"/>
    <row r="3471" ht="15" customHeight="1" x14ac:dyDescent="0.2"/>
    <row r="3472" ht="15" customHeight="1" x14ac:dyDescent="0.2"/>
    <row r="3473" ht="15" customHeight="1" x14ac:dyDescent="0.2"/>
    <row r="3474" ht="15" customHeight="1" x14ac:dyDescent="0.2"/>
    <row r="3475" ht="15" customHeight="1" x14ac:dyDescent="0.2"/>
    <row r="3476" ht="15" customHeight="1" x14ac:dyDescent="0.2"/>
    <row r="3477" ht="15" customHeight="1" x14ac:dyDescent="0.2"/>
    <row r="3478" ht="15" customHeight="1" x14ac:dyDescent="0.2"/>
    <row r="3479" ht="15" customHeight="1" x14ac:dyDescent="0.2"/>
    <row r="3480" ht="15" customHeight="1" x14ac:dyDescent="0.2"/>
    <row r="3481" ht="15" customHeight="1" x14ac:dyDescent="0.2"/>
    <row r="3482" ht="15" customHeight="1" x14ac:dyDescent="0.2"/>
    <row r="3483" ht="15" customHeight="1" x14ac:dyDescent="0.2"/>
    <row r="3484" ht="15" customHeight="1" x14ac:dyDescent="0.2"/>
    <row r="3485" ht="15" customHeight="1" x14ac:dyDescent="0.2"/>
    <row r="3486" ht="15" customHeight="1" x14ac:dyDescent="0.2"/>
    <row r="3487" ht="15" customHeight="1" x14ac:dyDescent="0.2"/>
    <row r="3488" ht="15" customHeight="1" x14ac:dyDescent="0.2"/>
    <row r="3489" ht="15" customHeight="1" x14ac:dyDescent="0.2"/>
    <row r="3490" ht="15" customHeight="1" x14ac:dyDescent="0.2"/>
    <row r="3491" ht="15" customHeight="1" x14ac:dyDescent="0.2"/>
    <row r="3492" ht="15" customHeight="1" x14ac:dyDescent="0.2"/>
    <row r="3493" ht="15" customHeight="1" x14ac:dyDescent="0.2"/>
    <row r="3494" ht="15" customHeight="1" x14ac:dyDescent="0.2"/>
    <row r="3495" ht="15" customHeight="1" x14ac:dyDescent="0.2"/>
    <row r="3496" ht="15" customHeight="1" x14ac:dyDescent="0.2"/>
    <row r="3497" ht="15" customHeight="1" x14ac:dyDescent="0.2"/>
    <row r="3498" ht="15" customHeight="1" x14ac:dyDescent="0.2"/>
    <row r="3499" ht="15" customHeight="1" x14ac:dyDescent="0.2"/>
    <row r="3500" ht="15" customHeight="1" x14ac:dyDescent="0.2"/>
    <row r="3501" ht="15" customHeight="1" x14ac:dyDescent="0.2"/>
    <row r="3502" ht="15" customHeight="1" x14ac:dyDescent="0.2"/>
    <row r="3503" ht="15" customHeight="1" x14ac:dyDescent="0.2"/>
    <row r="3504" ht="15" customHeight="1" x14ac:dyDescent="0.2"/>
    <row r="3505" ht="15" customHeight="1" x14ac:dyDescent="0.2"/>
    <row r="3506" ht="15" customHeight="1" x14ac:dyDescent="0.2"/>
    <row r="3507" ht="15" customHeight="1" x14ac:dyDescent="0.2"/>
    <row r="3508" ht="15" customHeight="1" x14ac:dyDescent="0.2"/>
    <row r="3509" ht="15" customHeight="1" x14ac:dyDescent="0.2"/>
    <row r="3510" ht="15" customHeight="1" x14ac:dyDescent="0.2"/>
    <row r="3511" ht="15" customHeight="1" x14ac:dyDescent="0.2"/>
    <row r="3512" ht="15" customHeight="1" x14ac:dyDescent="0.2"/>
    <row r="3513" ht="15" customHeight="1" x14ac:dyDescent="0.2"/>
    <row r="3514" ht="15" customHeight="1" x14ac:dyDescent="0.2"/>
    <row r="3515" ht="15" customHeight="1" x14ac:dyDescent="0.2"/>
    <row r="3516" ht="15" customHeight="1" x14ac:dyDescent="0.2"/>
    <row r="3517" ht="15" customHeight="1" x14ac:dyDescent="0.2"/>
    <row r="3518" ht="15" customHeight="1" x14ac:dyDescent="0.2"/>
    <row r="3519" ht="15" customHeight="1" x14ac:dyDescent="0.2"/>
    <row r="3520" ht="15" customHeight="1" x14ac:dyDescent="0.2"/>
    <row r="3521" ht="15" customHeight="1" x14ac:dyDescent="0.2"/>
    <row r="3522" ht="15" customHeight="1" x14ac:dyDescent="0.2"/>
    <row r="3523" ht="15" customHeight="1" x14ac:dyDescent="0.2"/>
    <row r="3524" ht="15" customHeight="1" x14ac:dyDescent="0.2"/>
    <row r="3525" ht="15" customHeight="1" x14ac:dyDescent="0.2"/>
    <row r="3526" ht="15" customHeight="1" x14ac:dyDescent="0.2"/>
    <row r="3527" ht="15" customHeight="1" x14ac:dyDescent="0.2"/>
    <row r="3528" ht="15" customHeight="1" x14ac:dyDescent="0.2"/>
    <row r="3529" ht="15" customHeight="1" x14ac:dyDescent="0.2"/>
    <row r="3530" ht="15" customHeight="1" x14ac:dyDescent="0.2"/>
    <row r="3531" ht="15" customHeight="1" x14ac:dyDescent="0.2"/>
    <row r="3532" ht="15" customHeight="1" x14ac:dyDescent="0.2"/>
    <row r="3533" ht="15" customHeight="1" x14ac:dyDescent="0.2"/>
    <row r="3534" ht="15" customHeight="1" x14ac:dyDescent="0.2"/>
    <row r="3535" ht="15" customHeight="1" x14ac:dyDescent="0.2"/>
    <row r="3536" ht="15" customHeight="1" x14ac:dyDescent="0.2"/>
    <row r="3537" ht="15" customHeight="1" x14ac:dyDescent="0.2"/>
    <row r="3538" ht="15" customHeight="1" x14ac:dyDescent="0.2"/>
    <row r="3539" ht="15" customHeight="1" x14ac:dyDescent="0.2"/>
    <row r="3540" ht="15" customHeight="1" x14ac:dyDescent="0.2"/>
    <row r="3541" ht="15" customHeight="1" x14ac:dyDescent="0.2"/>
    <row r="3542" ht="15" customHeight="1" x14ac:dyDescent="0.2"/>
    <row r="3543" ht="15" customHeight="1" x14ac:dyDescent="0.2"/>
    <row r="3544" ht="15" customHeight="1" x14ac:dyDescent="0.2"/>
    <row r="3545" ht="15" customHeight="1" x14ac:dyDescent="0.2"/>
    <row r="3546" ht="15" customHeight="1" x14ac:dyDescent="0.2"/>
    <row r="3547" ht="15" customHeight="1" x14ac:dyDescent="0.2"/>
    <row r="3548" ht="15" customHeight="1" x14ac:dyDescent="0.2"/>
    <row r="3549" ht="15" customHeight="1" x14ac:dyDescent="0.2"/>
    <row r="3550" ht="15" customHeight="1" x14ac:dyDescent="0.2"/>
    <row r="3551" ht="15" customHeight="1" x14ac:dyDescent="0.2"/>
    <row r="3552" ht="15" customHeight="1" x14ac:dyDescent="0.2"/>
    <row r="3553" ht="15" customHeight="1" x14ac:dyDescent="0.2"/>
    <row r="3554" ht="15" customHeight="1" x14ac:dyDescent="0.2"/>
    <row r="3555" ht="15" customHeight="1" x14ac:dyDescent="0.2"/>
    <row r="3556" ht="15" customHeight="1" x14ac:dyDescent="0.2"/>
    <row r="3557" ht="15" customHeight="1" x14ac:dyDescent="0.2"/>
    <row r="3558" ht="15" customHeight="1" x14ac:dyDescent="0.2"/>
    <row r="3559" ht="15" customHeight="1" x14ac:dyDescent="0.2"/>
    <row r="3560" ht="15" customHeight="1" x14ac:dyDescent="0.2"/>
    <row r="3561" ht="15" customHeight="1" x14ac:dyDescent="0.2"/>
    <row r="3562" ht="15" customHeight="1" x14ac:dyDescent="0.2"/>
    <row r="3563" ht="15" customHeight="1" x14ac:dyDescent="0.2"/>
    <row r="3564" ht="15" customHeight="1" x14ac:dyDescent="0.2"/>
    <row r="3565" ht="15" customHeight="1" x14ac:dyDescent="0.2"/>
    <row r="3566" ht="15" customHeight="1" x14ac:dyDescent="0.2"/>
    <row r="3567" ht="15" customHeight="1" x14ac:dyDescent="0.2"/>
    <row r="3568" ht="15" customHeight="1" x14ac:dyDescent="0.2"/>
    <row r="3569" ht="15" customHeight="1" x14ac:dyDescent="0.2"/>
    <row r="3570" ht="15" customHeight="1" x14ac:dyDescent="0.2"/>
    <row r="3571" ht="15" customHeight="1" x14ac:dyDescent="0.2"/>
    <row r="3572" ht="15" customHeight="1" x14ac:dyDescent="0.2"/>
    <row r="3573" ht="15" customHeight="1" x14ac:dyDescent="0.2"/>
    <row r="3574" ht="15" customHeight="1" x14ac:dyDescent="0.2"/>
    <row r="3575" ht="15" customHeight="1" x14ac:dyDescent="0.2"/>
    <row r="3576" ht="15" customHeight="1" x14ac:dyDescent="0.2"/>
    <row r="3577" ht="15" customHeight="1" x14ac:dyDescent="0.2"/>
    <row r="3578" ht="15" customHeight="1" x14ac:dyDescent="0.2"/>
    <row r="3579" ht="15" customHeight="1" x14ac:dyDescent="0.2"/>
    <row r="3580" ht="15" customHeight="1" x14ac:dyDescent="0.2"/>
    <row r="3581" ht="15" customHeight="1" x14ac:dyDescent="0.2"/>
    <row r="3582" ht="15" customHeight="1" x14ac:dyDescent="0.2"/>
    <row r="3583" ht="15" customHeight="1" x14ac:dyDescent="0.2"/>
    <row r="3584" ht="15" customHeight="1" x14ac:dyDescent="0.2"/>
    <row r="3585" ht="15" customHeight="1" x14ac:dyDescent="0.2"/>
    <row r="3586" ht="15" customHeight="1" x14ac:dyDescent="0.2"/>
    <row r="3587" ht="15" customHeight="1" x14ac:dyDescent="0.2"/>
    <row r="3588" ht="15" customHeight="1" x14ac:dyDescent="0.2"/>
    <row r="3589" ht="15" customHeight="1" x14ac:dyDescent="0.2"/>
    <row r="3590" ht="15" customHeight="1" x14ac:dyDescent="0.2"/>
    <row r="3591" ht="15" customHeight="1" x14ac:dyDescent="0.2"/>
    <row r="3592" ht="15" customHeight="1" x14ac:dyDescent="0.2"/>
    <row r="3593" ht="15" customHeight="1" x14ac:dyDescent="0.2"/>
    <row r="3594" ht="15" customHeight="1" x14ac:dyDescent="0.2"/>
    <row r="3595" ht="15" customHeight="1" x14ac:dyDescent="0.2"/>
    <row r="3596" ht="15" customHeight="1" x14ac:dyDescent="0.2"/>
    <row r="3597" ht="15" customHeight="1" x14ac:dyDescent="0.2"/>
    <row r="3598" ht="15" customHeight="1" x14ac:dyDescent="0.2"/>
    <row r="3599" ht="15" customHeight="1" x14ac:dyDescent="0.2"/>
    <row r="3600" ht="15" customHeight="1" x14ac:dyDescent="0.2"/>
    <row r="3601" ht="15" customHeight="1" x14ac:dyDescent="0.2"/>
    <row r="3602" ht="15" customHeight="1" x14ac:dyDescent="0.2"/>
    <row r="3603" ht="15" customHeight="1" x14ac:dyDescent="0.2"/>
    <row r="3604" ht="15" customHeight="1" x14ac:dyDescent="0.2"/>
    <row r="3605" ht="15" customHeight="1" x14ac:dyDescent="0.2"/>
    <row r="3606" ht="15" customHeight="1" x14ac:dyDescent="0.2"/>
    <row r="3607" ht="15" customHeight="1" x14ac:dyDescent="0.2"/>
    <row r="3608" ht="15" customHeight="1" x14ac:dyDescent="0.2"/>
    <row r="3609" ht="15" customHeight="1" x14ac:dyDescent="0.2"/>
    <row r="3610" ht="15" customHeight="1" x14ac:dyDescent="0.2"/>
    <row r="3611" ht="15" customHeight="1" x14ac:dyDescent="0.2"/>
    <row r="3612" ht="15" customHeight="1" x14ac:dyDescent="0.2"/>
    <row r="3613" ht="15" customHeight="1" x14ac:dyDescent="0.2"/>
    <row r="3614" ht="15" customHeight="1" x14ac:dyDescent="0.2"/>
    <row r="3615" ht="15" customHeight="1" x14ac:dyDescent="0.2"/>
    <row r="3616" ht="15" customHeight="1" x14ac:dyDescent="0.2"/>
    <row r="3617" ht="15" customHeight="1" x14ac:dyDescent="0.2"/>
    <row r="3618" ht="15" customHeight="1" x14ac:dyDescent="0.2"/>
    <row r="3619" ht="15" customHeight="1" x14ac:dyDescent="0.2"/>
    <row r="3620" ht="15" customHeight="1" x14ac:dyDescent="0.2"/>
    <row r="3621" ht="15" customHeight="1" x14ac:dyDescent="0.2"/>
    <row r="3622" ht="15" customHeight="1" x14ac:dyDescent="0.2"/>
    <row r="3623" ht="15" customHeight="1" x14ac:dyDescent="0.2"/>
    <row r="3624" ht="15" customHeight="1" x14ac:dyDescent="0.2"/>
    <row r="3625" ht="15" customHeight="1" x14ac:dyDescent="0.2"/>
    <row r="3626" ht="15" customHeight="1" x14ac:dyDescent="0.2"/>
    <row r="3627" ht="15" customHeight="1" x14ac:dyDescent="0.2"/>
    <row r="3628" ht="15" customHeight="1" x14ac:dyDescent="0.2"/>
    <row r="3629" ht="15" customHeight="1" x14ac:dyDescent="0.2"/>
    <row r="3630" ht="15" customHeight="1" x14ac:dyDescent="0.2"/>
    <row r="3631" ht="15" customHeight="1" x14ac:dyDescent="0.2"/>
    <row r="3632" ht="15" customHeight="1" x14ac:dyDescent="0.2"/>
    <row r="3633" ht="15" customHeight="1" x14ac:dyDescent="0.2"/>
    <row r="3634" ht="15" customHeight="1" x14ac:dyDescent="0.2"/>
    <row r="3635" ht="15" customHeight="1" x14ac:dyDescent="0.2"/>
    <row r="3636" ht="15" customHeight="1" x14ac:dyDescent="0.2"/>
    <row r="3637" ht="15" customHeight="1" x14ac:dyDescent="0.2"/>
    <row r="3638" ht="15" customHeight="1" x14ac:dyDescent="0.2"/>
    <row r="3639" ht="15" customHeight="1" x14ac:dyDescent="0.2"/>
    <row r="3640" ht="15" customHeight="1" x14ac:dyDescent="0.2"/>
    <row r="3641" ht="15" customHeight="1" x14ac:dyDescent="0.2"/>
    <row r="3642" ht="15" customHeight="1" x14ac:dyDescent="0.2"/>
    <row r="3643" ht="15" customHeight="1" x14ac:dyDescent="0.2"/>
    <row r="3644" ht="15" customHeight="1" x14ac:dyDescent="0.2"/>
    <row r="3645" ht="15" customHeight="1" x14ac:dyDescent="0.2"/>
    <row r="3646" ht="15" customHeight="1" x14ac:dyDescent="0.2"/>
    <row r="3647" ht="15" customHeight="1" x14ac:dyDescent="0.2"/>
    <row r="3648" ht="15" customHeight="1" x14ac:dyDescent="0.2"/>
    <row r="3649" ht="15" customHeight="1" x14ac:dyDescent="0.2"/>
    <row r="3650" ht="15" customHeight="1" x14ac:dyDescent="0.2"/>
    <row r="3651" ht="15" customHeight="1" x14ac:dyDescent="0.2"/>
    <row r="3652" ht="15" customHeight="1" x14ac:dyDescent="0.2"/>
    <row r="3653" ht="15" customHeight="1" x14ac:dyDescent="0.2"/>
    <row r="3654" ht="15" customHeight="1" x14ac:dyDescent="0.2"/>
    <row r="3655" ht="15" customHeight="1" x14ac:dyDescent="0.2"/>
    <row r="3656" ht="15" customHeight="1" x14ac:dyDescent="0.2"/>
    <row r="3657" ht="15" customHeight="1" x14ac:dyDescent="0.2"/>
    <row r="3658" ht="15" customHeight="1" x14ac:dyDescent="0.2"/>
    <row r="3659" ht="15" customHeight="1" x14ac:dyDescent="0.2"/>
    <row r="3660" ht="15" customHeight="1" x14ac:dyDescent="0.2"/>
    <row r="3661" ht="15" customHeight="1" x14ac:dyDescent="0.2"/>
    <row r="3662" ht="15" customHeight="1" x14ac:dyDescent="0.2"/>
    <row r="3663" ht="15" customHeight="1" x14ac:dyDescent="0.2"/>
    <row r="3664" ht="15" customHeight="1" x14ac:dyDescent="0.2"/>
    <row r="3665" ht="15" customHeight="1" x14ac:dyDescent="0.2"/>
    <row r="3666" ht="15" customHeight="1" x14ac:dyDescent="0.2"/>
    <row r="3667" ht="15" customHeight="1" x14ac:dyDescent="0.2"/>
    <row r="3668" ht="15" customHeight="1" x14ac:dyDescent="0.2"/>
    <row r="3669" ht="15" customHeight="1" x14ac:dyDescent="0.2"/>
    <row r="3670" ht="15" customHeight="1" x14ac:dyDescent="0.2"/>
    <row r="3671" ht="15" customHeight="1" x14ac:dyDescent="0.2"/>
    <row r="3672" ht="15" customHeight="1" x14ac:dyDescent="0.2"/>
    <row r="3673" ht="15" customHeight="1" x14ac:dyDescent="0.2"/>
    <row r="3674" ht="15" customHeight="1" x14ac:dyDescent="0.2"/>
    <row r="3675" ht="15" customHeight="1" x14ac:dyDescent="0.2"/>
    <row r="3676" ht="15" customHeight="1" x14ac:dyDescent="0.2"/>
    <row r="3677" ht="15" customHeight="1" x14ac:dyDescent="0.2"/>
    <row r="3678" ht="15" customHeight="1" x14ac:dyDescent="0.2"/>
    <row r="3679" ht="15" customHeight="1" x14ac:dyDescent="0.2"/>
    <row r="3680" ht="15" customHeight="1" x14ac:dyDescent="0.2"/>
    <row r="3681" ht="15" customHeight="1" x14ac:dyDescent="0.2"/>
    <row r="3682" ht="15" customHeight="1" x14ac:dyDescent="0.2"/>
    <row r="3683" ht="15" customHeight="1" x14ac:dyDescent="0.2"/>
    <row r="3684" ht="15" customHeight="1" x14ac:dyDescent="0.2"/>
    <row r="3685" ht="15" customHeight="1" x14ac:dyDescent="0.2"/>
    <row r="3686" ht="15" customHeight="1" x14ac:dyDescent="0.2"/>
    <row r="3687" ht="15" customHeight="1" x14ac:dyDescent="0.2"/>
    <row r="3688" ht="15" customHeight="1" x14ac:dyDescent="0.2"/>
    <row r="3689" ht="15" customHeight="1" x14ac:dyDescent="0.2"/>
    <row r="3690" ht="15" customHeight="1" x14ac:dyDescent="0.2"/>
    <row r="3691" ht="15" customHeight="1" x14ac:dyDescent="0.2"/>
    <row r="3692" ht="15" customHeight="1" x14ac:dyDescent="0.2"/>
    <row r="3693" ht="15" customHeight="1" x14ac:dyDescent="0.2"/>
    <row r="3694" ht="15" customHeight="1" x14ac:dyDescent="0.2"/>
    <row r="3695" ht="15" customHeight="1" x14ac:dyDescent="0.2"/>
    <row r="3696" ht="15" customHeight="1" x14ac:dyDescent="0.2"/>
    <row r="3697" ht="15" customHeight="1" x14ac:dyDescent="0.2"/>
    <row r="3698" ht="15" customHeight="1" x14ac:dyDescent="0.2"/>
    <row r="3699" ht="15" customHeight="1" x14ac:dyDescent="0.2"/>
    <row r="3700" ht="15" customHeight="1" x14ac:dyDescent="0.2"/>
    <row r="3701" ht="15" customHeight="1" x14ac:dyDescent="0.2"/>
    <row r="3702" ht="15" customHeight="1" x14ac:dyDescent="0.2"/>
    <row r="3703" ht="15" customHeight="1" x14ac:dyDescent="0.2"/>
    <row r="3704" ht="15" customHeight="1" x14ac:dyDescent="0.2"/>
    <row r="3705" ht="15" customHeight="1" x14ac:dyDescent="0.2"/>
    <row r="3706" ht="15" customHeight="1" x14ac:dyDescent="0.2"/>
    <row r="3707" ht="15" customHeight="1" x14ac:dyDescent="0.2"/>
    <row r="3708" ht="15" customHeight="1" x14ac:dyDescent="0.2"/>
    <row r="3709" ht="15" customHeight="1" x14ac:dyDescent="0.2"/>
    <row r="3710" ht="15" customHeight="1" x14ac:dyDescent="0.2"/>
    <row r="3711" ht="15" customHeight="1" x14ac:dyDescent="0.2"/>
    <row r="3712" ht="15" customHeight="1" x14ac:dyDescent="0.2"/>
    <row r="3713" ht="15" customHeight="1" x14ac:dyDescent="0.2"/>
    <row r="3714" ht="15" customHeight="1" x14ac:dyDescent="0.2"/>
    <row r="3715" ht="15" customHeight="1" x14ac:dyDescent="0.2"/>
    <row r="3716" ht="15" customHeight="1" x14ac:dyDescent="0.2"/>
    <row r="3717" ht="15" customHeight="1" x14ac:dyDescent="0.2"/>
    <row r="3718" ht="15" customHeight="1" x14ac:dyDescent="0.2"/>
    <row r="3719" ht="15" customHeight="1" x14ac:dyDescent="0.2"/>
    <row r="3720" ht="15" customHeight="1" x14ac:dyDescent="0.2"/>
    <row r="3721" ht="15" customHeight="1" x14ac:dyDescent="0.2"/>
    <row r="3722" ht="15" customHeight="1" x14ac:dyDescent="0.2"/>
    <row r="3723" ht="15" customHeight="1" x14ac:dyDescent="0.2"/>
    <row r="3724" ht="15" customHeight="1" x14ac:dyDescent="0.2"/>
    <row r="3725" ht="15" customHeight="1" x14ac:dyDescent="0.2"/>
    <row r="3726" ht="15" customHeight="1" x14ac:dyDescent="0.2"/>
    <row r="3727" ht="15" customHeight="1" x14ac:dyDescent="0.2"/>
    <row r="3728" ht="15" customHeight="1" x14ac:dyDescent="0.2"/>
    <row r="3729" ht="15" customHeight="1" x14ac:dyDescent="0.2"/>
    <row r="3730" ht="15" customHeight="1" x14ac:dyDescent="0.2"/>
    <row r="3731" ht="15" customHeight="1" x14ac:dyDescent="0.2"/>
    <row r="3732" ht="15" customHeight="1" x14ac:dyDescent="0.2"/>
    <row r="3733" ht="15" customHeight="1" x14ac:dyDescent="0.2"/>
    <row r="3734" ht="15" customHeight="1" x14ac:dyDescent="0.2"/>
    <row r="3735" ht="15" customHeight="1" x14ac:dyDescent="0.2"/>
    <row r="3736" ht="15" customHeight="1" x14ac:dyDescent="0.2"/>
    <row r="3737" ht="15" customHeight="1" x14ac:dyDescent="0.2"/>
    <row r="3738" ht="15" customHeight="1" x14ac:dyDescent="0.2"/>
    <row r="3739" ht="15" customHeight="1" x14ac:dyDescent="0.2"/>
    <row r="3740" ht="15" customHeight="1" x14ac:dyDescent="0.2"/>
    <row r="3741" ht="15" customHeight="1" x14ac:dyDescent="0.2"/>
    <row r="3742" ht="15" customHeight="1" x14ac:dyDescent="0.2"/>
    <row r="3743" ht="15" customHeight="1" x14ac:dyDescent="0.2"/>
    <row r="3744" ht="15" customHeight="1" x14ac:dyDescent="0.2"/>
    <row r="3745" ht="15" customHeight="1" x14ac:dyDescent="0.2"/>
    <row r="3746" ht="15" customHeight="1" x14ac:dyDescent="0.2"/>
    <row r="3747" ht="15" customHeight="1" x14ac:dyDescent="0.2"/>
    <row r="3748" ht="15" customHeight="1" x14ac:dyDescent="0.2"/>
    <row r="3749" ht="15" customHeight="1" x14ac:dyDescent="0.2"/>
    <row r="3750" ht="15" customHeight="1" x14ac:dyDescent="0.2"/>
    <row r="3751" ht="15" customHeight="1" x14ac:dyDescent="0.2"/>
    <row r="3752" ht="15" customHeight="1" x14ac:dyDescent="0.2"/>
    <row r="3753" ht="15" customHeight="1" x14ac:dyDescent="0.2"/>
    <row r="3754" ht="15" customHeight="1" x14ac:dyDescent="0.2"/>
    <row r="3755" ht="15" customHeight="1" x14ac:dyDescent="0.2"/>
    <row r="3756" ht="15" customHeight="1" x14ac:dyDescent="0.2"/>
    <row r="3757" ht="15" customHeight="1" x14ac:dyDescent="0.2"/>
    <row r="3758" ht="15" customHeight="1" x14ac:dyDescent="0.2"/>
    <row r="3759" ht="15" customHeight="1" x14ac:dyDescent="0.2"/>
    <row r="3760" ht="15" customHeight="1" x14ac:dyDescent="0.2"/>
    <row r="3761" ht="15" customHeight="1" x14ac:dyDescent="0.2"/>
    <row r="3762" ht="15" customHeight="1" x14ac:dyDescent="0.2"/>
    <row r="3763" ht="15" customHeight="1" x14ac:dyDescent="0.2"/>
    <row r="3764" ht="15" customHeight="1" x14ac:dyDescent="0.2"/>
    <row r="3765" ht="15" customHeight="1" x14ac:dyDescent="0.2"/>
    <row r="3766" ht="15" customHeight="1" x14ac:dyDescent="0.2"/>
    <row r="3767" ht="15" customHeight="1" x14ac:dyDescent="0.2"/>
    <row r="3768" ht="15" customHeight="1" x14ac:dyDescent="0.2"/>
    <row r="3769" ht="15" customHeight="1" x14ac:dyDescent="0.2"/>
    <row r="3770" ht="15" customHeight="1" x14ac:dyDescent="0.2"/>
    <row r="3771" ht="15" customHeight="1" x14ac:dyDescent="0.2"/>
    <row r="3772" ht="15" customHeight="1" x14ac:dyDescent="0.2"/>
    <row r="3773" ht="15" customHeight="1" x14ac:dyDescent="0.2"/>
    <row r="3774" ht="15" customHeight="1" x14ac:dyDescent="0.2"/>
    <row r="3775" ht="15" customHeight="1" x14ac:dyDescent="0.2"/>
    <row r="3776" ht="15" customHeight="1" x14ac:dyDescent="0.2"/>
    <row r="3777" ht="15" customHeight="1" x14ac:dyDescent="0.2"/>
    <row r="3778" ht="15" customHeight="1" x14ac:dyDescent="0.2"/>
    <row r="3779" ht="15" customHeight="1" x14ac:dyDescent="0.2"/>
    <row r="3780" ht="15" customHeight="1" x14ac:dyDescent="0.2"/>
    <row r="3781" ht="15" customHeight="1" x14ac:dyDescent="0.2"/>
    <row r="3782" ht="15" customHeight="1" x14ac:dyDescent="0.2"/>
    <row r="3783" ht="15" customHeight="1" x14ac:dyDescent="0.2"/>
    <row r="3784" ht="15" customHeight="1" x14ac:dyDescent="0.2"/>
    <row r="3785" ht="15" customHeight="1" x14ac:dyDescent="0.2"/>
    <row r="3786" ht="15" customHeight="1" x14ac:dyDescent="0.2"/>
    <row r="3787" ht="15" customHeight="1" x14ac:dyDescent="0.2"/>
    <row r="3788" ht="15" customHeight="1" x14ac:dyDescent="0.2"/>
    <row r="3789" ht="15" customHeight="1" x14ac:dyDescent="0.2"/>
    <row r="3790" ht="15" customHeight="1" x14ac:dyDescent="0.2"/>
    <row r="3791" ht="15" customHeight="1" x14ac:dyDescent="0.2"/>
    <row r="3792" ht="15" customHeight="1" x14ac:dyDescent="0.2"/>
    <row r="3793" ht="15" customHeight="1" x14ac:dyDescent="0.2"/>
    <row r="3794" ht="15" customHeight="1" x14ac:dyDescent="0.2"/>
    <row r="3795" ht="15" customHeight="1" x14ac:dyDescent="0.2"/>
    <row r="3796" ht="15" customHeight="1" x14ac:dyDescent="0.2"/>
    <row r="3797" ht="15" customHeight="1" x14ac:dyDescent="0.2"/>
    <row r="3798" ht="15" customHeight="1" x14ac:dyDescent="0.2"/>
    <row r="3799" ht="15" customHeight="1" x14ac:dyDescent="0.2"/>
    <row r="3800" ht="15" customHeight="1" x14ac:dyDescent="0.2"/>
    <row r="3801" ht="15" customHeight="1" x14ac:dyDescent="0.2"/>
    <row r="3802" ht="15" customHeight="1" x14ac:dyDescent="0.2"/>
    <row r="3803" ht="15" customHeight="1" x14ac:dyDescent="0.2"/>
    <row r="3804" ht="15" customHeight="1" x14ac:dyDescent="0.2"/>
    <row r="3805" ht="15" customHeight="1" x14ac:dyDescent="0.2"/>
    <row r="3806" ht="15" customHeight="1" x14ac:dyDescent="0.2"/>
    <row r="3807" ht="15" customHeight="1" x14ac:dyDescent="0.2"/>
    <row r="3808" ht="15" customHeight="1" x14ac:dyDescent="0.2"/>
    <row r="3809" ht="15" customHeight="1" x14ac:dyDescent="0.2"/>
    <row r="3810" ht="15" customHeight="1" x14ac:dyDescent="0.2"/>
    <row r="3811" ht="15" customHeight="1" x14ac:dyDescent="0.2"/>
    <row r="3812" ht="15" customHeight="1" x14ac:dyDescent="0.2"/>
    <row r="3813" ht="15" customHeight="1" x14ac:dyDescent="0.2"/>
    <row r="3814" ht="15" customHeight="1" x14ac:dyDescent="0.2"/>
    <row r="3815" ht="15" customHeight="1" x14ac:dyDescent="0.2"/>
    <row r="3816" ht="15" customHeight="1" x14ac:dyDescent="0.2"/>
    <row r="3817" ht="15" customHeight="1" x14ac:dyDescent="0.2"/>
    <row r="3818" ht="15" customHeight="1" x14ac:dyDescent="0.2"/>
    <row r="3819" ht="15" customHeight="1" x14ac:dyDescent="0.2"/>
    <row r="3820" ht="15" customHeight="1" x14ac:dyDescent="0.2"/>
    <row r="3821" ht="15" customHeight="1" x14ac:dyDescent="0.2"/>
    <row r="3822" ht="15" customHeight="1" x14ac:dyDescent="0.2"/>
    <row r="3823" ht="15" customHeight="1" x14ac:dyDescent="0.2"/>
    <row r="3824" ht="15" customHeight="1" x14ac:dyDescent="0.2"/>
    <row r="3825" ht="15" customHeight="1" x14ac:dyDescent="0.2"/>
    <row r="3826" ht="15" customHeight="1" x14ac:dyDescent="0.2"/>
    <row r="3827" ht="15" customHeight="1" x14ac:dyDescent="0.2"/>
    <row r="3828" ht="15" customHeight="1" x14ac:dyDescent="0.2"/>
    <row r="3829" ht="15" customHeight="1" x14ac:dyDescent="0.2"/>
    <row r="3830" ht="15" customHeight="1" x14ac:dyDescent="0.2"/>
    <row r="3831" ht="15" customHeight="1" x14ac:dyDescent="0.2"/>
    <row r="3832" ht="15" customHeight="1" x14ac:dyDescent="0.2"/>
    <row r="3833" ht="15" customHeight="1" x14ac:dyDescent="0.2"/>
    <row r="3834" ht="15" customHeight="1" x14ac:dyDescent="0.2"/>
    <row r="3835" ht="15" customHeight="1" x14ac:dyDescent="0.2"/>
    <row r="3836" ht="15" customHeight="1" x14ac:dyDescent="0.2"/>
    <row r="3837" ht="15" customHeight="1" x14ac:dyDescent="0.2"/>
    <row r="3838" ht="15" customHeight="1" x14ac:dyDescent="0.2"/>
    <row r="3839" ht="15" customHeight="1" x14ac:dyDescent="0.2"/>
    <row r="3840" ht="15" customHeight="1" x14ac:dyDescent="0.2"/>
    <row r="3841" ht="15" customHeight="1" x14ac:dyDescent="0.2"/>
    <row r="3842" ht="15" customHeight="1" x14ac:dyDescent="0.2"/>
    <row r="3843" ht="15" customHeight="1" x14ac:dyDescent="0.2"/>
    <row r="3844" ht="15" customHeight="1" x14ac:dyDescent="0.2"/>
    <row r="3845" ht="15" customHeight="1" x14ac:dyDescent="0.2"/>
    <row r="3846" ht="15" customHeight="1" x14ac:dyDescent="0.2"/>
    <row r="3847" ht="15" customHeight="1" x14ac:dyDescent="0.2"/>
    <row r="3848" ht="15" customHeight="1" x14ac:dyDescent="0.2"/>
    <row r="3849" ht="15" customHeight="1" x14ac:dyDescent="0.2"/>
    <row r="3850" ht="15" customHeight="1" x14ac:dyDescent="0.2"/>
    <row r="3851" ht="15" customHeight="1" x14ac:dyDescent="0.2"/>
    <row r="3852" ht="15" customHeight="1" x14ac:dyDescent="0.2"/>
    <row r="3853" ht="15" customHeight="1" x14ac:dyDescent="0.2"/>
    <row r="3854" ht="15" customHeight="1" x14ac:dyDescent="0.2"/>
    <row r="3855" ht="15" customHeight="1" x14ac:dyDescent="0.2"/>
    <row r="3856" ht="15" customHeight="1" x14ac:dyDescent="0.2"/>
    <row r="3857" ht="15" customHeight="1" x14ac:dyDescent="0.2"/>
    <row r="3858" ht="15" customHeight="1" x14ac:dyDescent="0.2"/>
    <row r="3859" ht="15" customHeight="1" x14ac:dyDescent="0.2"/>
    <row r="3860" ht="15" customHeight="1" x14ac:dyDescent="0.2"/>
    <row r="3861" ht="15" customHeight="1" x14ac:dyDescent="0.2"/>
    <row r="3862" ht="15" customHeight="1" x14ac:dyDescent="0.2"/>
    <row r="3863" ht="15" customHeight="1" x14ac:dyDescent="0.2"/>
    <row r="3864" ht="15" customHeight="1" x14ac:dyDescent="0.2"/>
    <row r="3865" ht="15" customHeight="1" x14ac:dyDescent="0.2"/>
    <row r="3866" ht="15" customHeight="1" x14ac:dyDescent="0.2"/>
    <row r="3867" ht="15" customHeight="1" x14ac:dyDescent="0.2"/>
    <row r="3868" ht="15" customHeight="1" x14ac:dyDescent="0.2"/>
    <row r="3869" ht="15" customHeight="1" x14ac:dyDescent="0.2"/>
    <row r="3870" ht="15" customHeight="1" x14ac:dyDescent="0.2"/>
    <row r="3871" ht="15" customHeight="1" x14ac:dyDescent="0.2"/>
    <row r="3872" ht="15" customHeight="1" x14ac:dyDescent="0.2"/>
    <row r="3873" ht="15" customHeight="1" x14ac:dyDescent="0.2"/>
    <row r="3874" ht="15" customHeight="1" x14ac:dyDescent="0.2"/>
    <row r="3875" ht="15" customHeight="1" x14ac:dyDescent="0.2"/>
    <row r="3876" ht="15" customHeight="1" x14ac:dyDescent="0.2"/>
    <row r="3877" ht="15" customHeight="1" x14ac:dyDescent="0.2"/>
    <row r="3878" ht="15" customHeight="1" x14ac:dyDescent="0.2"/>
    <row r="3879" ht="15" customHeight="1" x14ac:dyDescent="0.2"/>
    <row r="3880" ht="15" customHeight="1" x14ac:dyDescent="0.2"/>
    <row r="3881" ht="15" customHeight="1" x14ac:dyDescent="0.2"/>
    <row r="3882" ht="15" customHeight="1" x14ac:dyDescent="0.2"/>
    <row r="3883" ht="15" customHeight="1" x14ac:dyDescent="0.2"/>
    <row r="3884" ht="15" customHeight="1" x14ac:dyDescent="0.2"/>
    <row r="3885" ht="15" customHeight="1" x14ac:dyDescent="0.2"/>
    <row r="3886" ht="15" customHeight="1" x14ac:dyDescent="0.2"/>
    <row r="3887" ht="15" customHeight="1" x14ac:dyDescent="0.2"/>
    <row r="3888" ht="15" customHeight="1" x14ac:dyDescent="0.2"/>
    <row r="3889" ht="15" customHeight="1" x14ac:dyDescent="0.2"/>
    <row r="3890" ht="15" customHeight="1" x14ac:dyDescent="0.2"/>
    <row r="3891" ht="15" customHeight="1" x14ac:dyDescent="0.2"/>
    <row r="3892" ht="15" customHeight="1" x14ac:dyDescent="0.2"/>
    <row r="3893" ht="15" customHeight="1" x14ac:dyDescent="0.2"/>
    <row r="3894" ht="15" customHeight="1" x14ac:dyDescent="0.2"/>
    <row r="3895" ht="15" customHeight="1" x14ac:dyDescent="0.2"/>
    <row r="3896" ht="15" customHeight="1" x14ac:dyDescent="0.2"/>
    <row r="3897" ht="15" customHeight="1" x14ac:dyDescent="0.2"/>
    <row r="3898" ht="15" customHeight="1" x14ac:dyDescent="0.2"/>
    <row r="3899" ht="15" customHeight="1" x14ac:dyDescent="0.2"/>
    <row r="3900" ht="15" customHeight="1" x14ac:dyDescent="0.2"/>
    <row r="3901" ht="15" customHeight="1" x14ac:dyDescent="0.2"/>
    <row r="3902" ht="15" customHeight="1" x14ac:dyDescent="0.2"/>
    <row r="3903" ht="15" customHeight="1" x14ac:dyDescent="0.2"/>
    <row r="3904" ht="15" customHeight="1" x14ac:dyDescent="0.2"/>
    <row r="3905" ht="15" customHeight="1" x14ac:dyDescent="0.2"/>
    <row r="3906" ht="15" customHeight="1" x14ac:dyDescent="0.2"/>
    <row r="3907" ht="15" customHeight="1" x14ac:dyDescent="0.2"/>
    <row r="3908" ht="15" customHeight="1" x14ac:dyDescent="0.2"/>
    <row r="3909" ht="15" customHeight="1" x14ac:dyDescent="0.2"/>
    <row r="3910" ht="15" customHeight="1" x14ac:dyDescent="0.2"/>
    <row r="3911" ht="15" customHeight="1" x14ac:dyDescent="0.2"/>
    <row r="3912" ht="15" customHeight="1" x14ac:dyDescent="0.2"/>
    <row r="3913" ht="15" customHeight="1" x14ac:dyDescent="0.2"/>
    <row r="3914" ht="15" customHeight="1" x14ac:dyDescent="0.2"/>
    <row r="3915" ht="15" customHeight="1" x14ac:dyDescent="0.2"/>
    <row r="3916" ht="15" customHeight="1" x14ac:dyDescent="0.2"/>
    <row r="3917" ht="15" customHeight="1" x14ac:dyDescent="0.2"/>
    <row r="3918" ht="15" customHeight="1" x14ac:dyDescent="0.2"/>
    <row r="3919" ht="15" customHeight="1" x14ac:dyDescent="0.2"/>
    <row r="3920" ht="15" customHeight="1" x14ac:dyDescent="0.2"/>
    <row r="3921" ht="15" customHeight="1" x14ac:dyDescent="0.2"/>
    <row r="3922" ht="15" customHeight="1" x14ac:dyDescent="0.2"/>
    <row r="3923" ht="15" customHeight="1" x14ac:dyDescent="0.2"/>
    <row r="3924" ht="15" customHeight="1" x14ac:dyDescent="0.2"/>
    <row r="3925" ht="15" customHeight="1" x14ac:dyDescent="0.2"/>
    <row r="3926" ht="15" customHeight="1" x14ac:dyDescent="0.2"/>
    <row r="3927" ht="15" customHeight="1" x14ac:dyDescent="0.2"/>
    <row r="3928" ht="15" customHeight="1" x14ac:dyDescent="0.2"/>
    <row r="3929" ht="15" customHeight="1" x14ac:dyDescent="0.2"/>
    <row r="3930" ht="15" customHeight="1" x14ac:dyDescent="0.2"/>
    <row r="3931" ht="15" customHeight="1" x14ac:dyDescent="0.2"/>
    <row r="3932" ht="15" customHeight="1" x14ac:dyDescent="0.2"/>
    <row r="3933" ht="15" customHeight="1" x14ac:dyDescent="0.2"/>
    <row r="3934" ht="15" customHeight="1" x14ac:dyDescent="0.2"/>
    <row r="3935" ht="15" customHeight="1" x14ac:dyDescent="0.2"/>
    <row r="3936" ht="15" customHeight="1" x14ac:dyDescent="0.2"/>
    <row r="3937" ht="15" customHeight="1" x14ac:dyDescent="0.2"/>
    <row r="3938" ht="15" customHeight="1" x14ac:dyDescent="0.2"/>
    <row r="3939" ht="15" customHeight="1" x14ac:dyDescent="0.2"/>
    <row r="3940" ht="15" customHeight="1" x14ac:dyDescent="0.2"/>
    <row r="3941" ht="15" customHeight="1" x14ac:dyDescent="0.2"/>
    <row r="3942" ht="15" customHeight="1" x14ac:dyDescent="0.2"/>
    <row r="3943" ht="15" customHeight="1" x14ac:dyDescent="0.2"/>
    <row r="3944" ht="15" customHeight="1" x14ac:dyDescent="0.2"/>
    <row r="3945" ht="15" customHeight="1" x14ac:dyDescent="0.2"/>
    <row r="3946" ht="15" customHeight="1" x14ac:dyDescent="0.2"/>
    <row r="3947" ht="15" customHeight="1" x14ac:dyDescent="0.2"/>
    <row r="3948" ht="15" customHeight="1" x14ac:dyDescent="0.2"/>
    <row r="3949" ht="15" customHeight="1" x14ac:dyDescent="0.2"/>
    <row r="3950" ht="15" customHeight="1" x14ac:dyDescent="0.2"/>
    <row r="3951" ht="15" customHeight="1" x14ac:dyDescent="0.2"/>
    <row r="3952" ht="15" customHeight="1" x14ac:dyDescent="0.2"/>
    <row r="3953" ht="15" customHeight="1" x14ac:dyDescent="0.2"/>
    <row r="3954" ht="15" customHeight="1" x14ac:dyDescent="0.2"/>
    <row r="3955" ht="15" customHeight="1" x14ac:dyDescent="0.2"/>
    <row r="3956" ht="15" customHeight="1" x14ac:dyDescent="0.2"/>
    <row r="3957" ht="15" customHeight="1" x14ac:dyDescent="0.2"/>
    <row r="3958" ht="15" customHeight="1" x14ac:dyDescent="0.2"/>
    <row r="3959" ht="15" customHeight="1" x14ac:dyDescent="0.2"/>
    <row r="3960" ht="15" customHeight="1" x14ac:dyDescent="0.2"/>
    <row r="3961" ht="15" customHeight="1" x14ac:dyDescent="0.2"/>
    <row r="3962" ht="15" customHeight="1" x14ac:dyDescent="0.2"/>
    <row r="3963" ht="15" customHeight="1" x14ac:dyDescent="0.2"/>
    <row r="3964" ht="15" customHeight="1" x14ac:dyDescent="0.2"/>
    <row r="3965" ht="15" customHeight="1" x14ac:dyDescent="0.2"/>
    <row r="3966" ht="15" customHeight="1" x14ac:dyDescent="0.2"/>
    <row r="3967" ht="15" customHeight="1" x14ac:dyDescent="0.2"/>
    <row r="3968" ht="15" customHeight="1" x14ac:dyDescent="0.2"/>
    <row r="3969" ht="15" customHeight="1" x14ac:dyDescent="0.2"/>
    <row r="3970" ht="15" customHeight="1" x14ac:dyDescent="0.2"/>
    <row r="3971" ht="15" customHeight="1" x14ac:dyDescent="0.2"/>
    <row r="3972" ht="15" customHeight="1" x14ac:dyDescent="0.2"/>
    <row r="3973" ht="15" customHeight="1" x14ac:dyDescent="0.2"/>
    <row r="3974" ht="15" customHeight="1" x14ac:dyDescent="0.2"/>
    <row r="3975" ht="15" customHeight="1" x14ac:dyDescent="0.2"/>
    <row r="3976" ht="15" customHeight="1" x14ac:dyDescent="0.2"/>
    <row r="3977" ht="15" customHeight="1" x14ac:dyDescent="0.2"/>
    <row r="3978" ht="15" customHeight="1" x14ac:dyDescent="0.2"/>
    <row r="3979" ht="15" customHeight="1" x14ac:dyDescent="0.2"/>
    <row r="3980" ht="15" customHeight="1" x14ac:dyDescent="0.2"/>
    <row r="3981" ht="15" customHeight="1" x14ac:dyDescent="0.2"/>
    <row r="3982" ht="15" customHeight="1" x14ac:dyDescent="0.2"/>
    <row r="3983" ht="15" customHeight="1" x14ac:dyDescent="0.2"/>
    <row r="3984" ht="15" customHeight="1" x14ac:dyDescent="0.2"/>
    <row r="3985" ht="15" customHeight="1" x14ac:dyDescent="0.2"/>
    <row r="3986" ht="15" customHeight="1" x14ac:dyDescent="0.2"/>
    <row r="3987" ht="15" customHeight="1" x14ac:dyDescent="0.2"/>
    <row r="3988" ht="15" customHeight="1" x14ac:dyDescent="0.2"/>
    <row r="3989" ht="15" customHeight="1" x14ac:dyDescent="0.2"/>
    <row r="3990" ht="15" customHeight="1" x14ac:dyDescent="0.2"/>
    <row r="3991" ht="15" customHeight="1" x14ac:dyDescent="0.2"/>
    <row r="3992" ht="15" customHeight="1" x14ac:dyDescent="0.2"/>
    <row r="3993" ht="15" customHeight="1" x14ac:dyDescent="0.2"/>
    <row r="3994" ht="15" customHeight="1" x14ac:dyDescent="0.2"/>
    <row r="3995" ht="15" customHeight="1" x14ac:dyDescent="0.2"/>
    <row r="3996" ht="15" customHeight="1" x14ac:dyDescent="0.2"/>
    <row r="3997" ht="15" customHeight="1" x14ac:dyDescent="0.2"/>
    <row r="3998" ht="15" customHeight="1" x14ac:dyDescent="0.2"/>
    <row r="3999" ht="15" customHeight="1" x14ac:dyDescent="0.2"/>
    <row r="4000" ht="15" customHeight="1" x14ac:dyDescent="0.2"/>
    <row r="4001" ht="15" customHeight="1" x14ac:dyDescent="0.2"/>
    <row r="4002" ht="15" customHeight="1" x14ac:dyDescent="0.2"/>
    <row r="4003" ht="15" customHeight="1" x14ac:dyDescent="0.2"/>
    <row r="4004" ht="15" customHeight="1" x14ac:dyDescent="0.2"/>
    <row r="4005" ht="15" customHeight="1" x14ac:dyDescent="0.2"/>
    <row r="4006" ht="15" customHeight="1" x14ac:dyDescent="0.2"/>
    <row r="4007" ht="15" customHeight="1" x14ac:dyDescent="0.2"/>
    <row r="4008" ht="15" customHeight="1" x14ac:dyDescent="0.2"/>
    <row r="4009" ht="15" customHeight="1" x14ac:dyDescent="0.2"/>
    <row r="4010" ht="15" customHeight="1" x14ac:dyDescent="0.2"/>
    <row r="4011" ht="15" customHeight="1" x14ac:dyDescent="0.2"/>
    <row r="4012" ht="15" customHeight="1" x14ac:dyDescent="0.2"/>
    <row r="4013" ht="15" customHeight="1" x14ac:dyDescent="0.2"/>
    <row r="4014" ht="15" customHeight="1" x14ac:dyDescent="0.2"/>
  </sheetData>
  <autoFilter ref="B13:C61" xr:uid="{00000000-0009-0000-0000-000000000000}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15:B17 A18:A65535 B62:XFD65533 B18:B61 AM15:AO61 AP1:IV61 S15:U61 AC15:AF61 X15:Z61">
    <cfRule type="expression" priority="1221" stopIfTrue="1">
      <formula>largo</formula>
    </cfRule>
    <cfRule type="cellIs" dxfId="2" priority="1222" stopIfTrue="1" operator="equal">
      <formula>FALSE</formula>
    </cfRule>
  </conditionalFormatting>
  <dataValidations xWindow="1278" yWindow="564" count="14"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 xr:uid="{00000000-0002-0000-0000-000001000000}">
      <formula1>1</formula1>
      <formula2>100</formula2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22:E61" xr:uid="{00000000-0002-0000-0000-000004000000}">
      <formula1>1</formula1>
      <formula2>9000000000</formula2>
    </dataValidation>
    <dataValidation type="list" allowBlank="1" showInputMessage="1" showErrorMessage="1" promptTitle="NIVEL" prompt="Seleccione el nivel en el que enseña el docente evaluado." sqref="K56:K61 K15:K49" xr:uid="{00000000-0002-0000-0000-000009000000}">
      <formula1>$AW$14:$AW$16</formula1>
    </dataValidation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O15:R61 V15:W61 AA15:AB61 AJ16:AL61" xr:uid="{00000000-0002-0000-0000-000000000000}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1" xr:uid="{00000000-0002-0000-0000-000002000000}">
      <formula1>$AX$14:$AX$18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1" xr:uid="{00000000-0002-0000-0000-000003000000}">
      <formula1>$AT$14:$AT$15</formula1>
    </dataValidation>
    <dataValidation allowBlank="1" showInputMessage="1" showErrorMessage="1" promptTitle="APELLIDOS Y NOMBRES" prompt="Escriba primero los APELLIDOS y luego los NOMBRES completos del docente evaluado." sqref="F15:F61" xr:uid="{00000000-0002-0000-0000-000005000000}"/>
    <dataValidation allowBlank="1" showInputMessage="1" showErrorMessage="1" promptTitle="ESTABLECIMIENTO EDUCATIVO" prompt="Escriba el nombre del establecimiento educativo en el que labora el docente evaluado." sqref="G15:G61" xr:uid="{00000000-0002-0000-0000-000006000000}"/>
    <dataValidation allowBlank="1" showInputMessage="1" showErrorMessage="1" promptTitle="Código DANE" prompt="Escriba el código DANE del establecimiento educativo en el que labora el docente evaluado." sqref="H15:H61" xr:uid="{00000000-0002-0000-0000-000007000000}"/>
    <dataValidation type="list" allowBlank="1" showInputMessage="1" showErrorMessage="1" promptTitle="ZONA" prompt="Seleccione la zona en la que se ubica el establecimiento educativo." sqref="I15:I61" xr:uid="{00000000-0002-0000-0000-000008000000}">
      <formula1>$AU$14:$AU$15</formula1>
    </dataValidation>
    <dataValidation allowBlank="1" showInputMessage="1" showErrorMessage="1" promptTitle="ENTIDAD TERRITORIAL CERTIFICADA" prompt="Escriba el nombre de la entidad territorial certificada." sqref="B15:B61" xr:uid="{00000000-0002-0000-0000-00000A000000}"/>
    <dataValidation allowBlank="1" showInputMessage="1" showErrorMessage="1" promptTitle="MUNICIPIO" prompt="Escriba el nombre del municipio en el que labora el docente evaluado." sqref="C15:C61" xr:uid="{00000000-0002-0000-0000-00000B000000}"/>
    <dataValidation type="list" allowBlank="1" showInputMessage="1" showErrorMessage="1" promptTitle="ÁREA" prompt="Seleccione el área en la que se desempeña el docente evaluado." sqref="J15:J61" xr:uid="{00000000-0002-0000-0000-00000C000000}">
      <formula1>$AV$14:$AV$31</formula1>
    </dataValidation>
    <dataValidation allowBlank="1" showInputMessage="1" showErrorMessage="1" promptTitle="Ponderación áreas de gestión" prompt="RECUERDE QUE LA SUMA DE LAS PONDERACIONES DE LAS ÁREAS DE GESTIÓN SIEMPRE DEBE SER IGUAL A 70." sqref="L15:N61" xr:uid="{00000000-0002-0000-0000-00000D000000}"/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6:AN17 AD16:AD17 AE16:AE17 Y16:Z17 T16:U17 T22:U61 Y20:Z61 Y19 AN18:AN19 AD18:AD19 AE18:AE19 Y18:Z18 T18:U19 AD22:AD61 AE22:AE61 AN22:AN61 AN20 AD20 AE20 T20:U20" emptyCellReference="1"/>
    <ignoredError sqref="AR16:AR17 AR18:AR19 AR20:AR61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autoPageBreaks="0"/>
  </sheetPr>
  <dimension ref="A1:O101"/>
  <sheetViews>
    <sheetView showRowColHeaders="0" showZeros="0" zoomScaleNormal="90" zoomScaleSheetLayoutView="100" workbookViewId="0">
      <selection activeCell="I6" sqref="I6"/>
    </sheetView>
  </sheetViews>
  <sheetFormatPr baseColWidth="10" defaultColWidth="0" defaultRowHeight="11.25" zeroHeight="1" x14ac:dyDescent="0.2"/>
  <cols>
    <col min="1" max="2" width="0.85546875" style="4" customWidth="1"/>
    <col min="3" max="3" width="1.7109375" style="4" customWidth="1"/>
    <col min="4" max="12" width="10.7109375" style="4" customWidth="1"/>
    <col min="13" max="14" width="1" style="4" customWidth="1"/>
    <col min="15" max="15" width="1" style="4" hidden="1" customWidth="1"/>
    <col min="16" max="16384" width="11.5703125" style="4" hidden="1"/>
  </cols>
  <sheetData>
    <row r="1" spans="1:14" x14ac:dyDescent="0.2">
      <c r="A1" s="1"/>
      <c r="B1" s="2"/>
      <c r="C1" s="210"/>
      <c r="D1" s="210"/>
      <c r="E1" s="219" t="s">
        <v>27</v>
      </c>
      <c r="F1" s="219"/>
      <c r="G1" s="219"/>
      <c r="H1" s="219"/>
      <c r="I1" s="219"/>
      <c r="J1" s="219"/>
      <c r="K1" s="219"/>
      <c r="L1" s="219"/>
      <c r="M1" s="2"/>
      <c r="N1" s="3"/>
    </row>
    <row r="2" spans="1:14" s="9" customFormat="1" ht="13.5" customHeight="1" x14ac:dyDescent="0.2">
      <c r="A2" s="5"/>
      <c r="B2" s="6"/>
      <c r="C2" s="211"/>
      <c r="D2" s="211"/>
      <c r="E2" s="214" t="s">
        <v>52</v>
      </c>
      <c r="F2" s="214"/>
      <c r="G2" s="214"/>
      <c r="H2" s="214"/>
      <c r="I2" s="214"/>
      <c r="J2" s="214"/>
      <c r="K2" s="214"/>
      <c r="L2" s="214"/>
      <c r="M2" s="7"/>
      <c r="N2" s="8"/>
    </row>
    <row r="3" spans="1:14" s="9" customFormat="1" ht="13.5" customHeight="1" x14ac:dyDescent="0.2">
      <c r="A3" s="5"/>
      <c r="B3" s="6"/>
      <c r="C3" s="211"/>
      <c r="D3" s="211"/>
      <c r="E3" s="214" t="s">
        <v>157</v>
      </c>
      <c r="F3" s="214"/>
      <c r="G3" s="214"/>
      <c r="H3" s="214"/>
      <c r="I3" s="214"/>
      <c r="J3" s="214"/>
      <c r="K3" s="214"/>
      <c r="L3" s="214"/>
      <c r="M3" s="7"/>
      <c r="N3" s="8"/>
    </row>
    <row r="4" spans="1:14" s="9" customFormat="1" ht="13.5" customHeight="1" x14ac:dyDescent="0.2">
      <c r="A4" s="5"/>
      <c r="B4" s="6"/>
      <c r="C4" s="211"/>
      <c r="D4" s="211"/>
      <c r="E4" s="214" t="s">
        <v>55</v>
      </c>
      <c r="F4" s="214"/>
      <c r="G4" s="214"/>
      <c r="H4" s="214"/>
      <c r="I4" s="214"/>
      <c r="J4" s="214"/>
      <c r="K4" s="214"/>
      <c r="L4" s="214"/>
      <c r="M4" s="7"/>
      <c r="N4" s="8"/>
    </row>
    <row r="5" spans="1:14" s="9" customFormat="1" ht="12.75" customHeight="1" x14ac:dyDescent="0.2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</row>
    <row r="6" spans="1:14" s="9" customFormat="1" x14ac:dyDescent="0.2">
      <c r="A6" s="5"/>
      <c r="B6" s="10" t="s">
        <v>56</v>
      </c>
      <c r="C6" s="7"/>
      <c r="D6" s="7"/>
      <c r="E6" s="7"/>
      <c r="F6" s="11">
        <f>Docentes!B15</f>
        <v>0</v>
      </c>
      <c r="G6" s="7"/>
      <c r="H6" s="7" t="s">
        <v>147</v>
      </c>
      <c r="I6" s="7"/>
      <c r="J6" s="7" t="s">
        <v>155</v>
      </c>
      <c r="K6" s="7"/>
      <c r="L6" s="7"/>
      <c r="M6" s="7"/>
      <c r="N6" s="8"/>
    </row>
    <row r="7" spans="1:14" s="9" customFormat="1" ht="9" customHeight="1" x14ac:dyDescent="0.2">
      <c r="A7" s="5"/>
      <c r="B7" s="12"/>
      <c r="C7" s="12"/>
      <c r="D7" s="12"/>
      <c r="E7" s="12"/>
      <c r="F7" s="12"/>
      <c r="G7" s="12"/>
      <c r="H7" s="12"/>
      <c r="I7" s="13"/>
      <c r="J7" s="12"/>
      <c r="K7" s="12"/>
      <c r="L7" s="12"/>
      <c r="M7" s="12"/>
      <c r="N7" s="8"/>
    </row>
    <row r="8" spans="1:14" s="9" customFormat="1" ht="12.75" customHeight="1" x14ac:dyDescent="0.2">
      <c r="A8" s="14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7"/>
      <c r="N8" s="14"/>
    </row>
    <row r="9" spans="1:14" s="9" customFormat="1" x14ac:dyDescent="0.2">
      <c r="A9" s="14"/>
      <c r="B9" s="18"/>
      <c r="C9" s="214" t="s">
        <v>67</v>
      </c>
      <c r="D9" s="214"/>
      <c r="E9" s="214"/>
      <c r="F9" s="214"/>
      <c r="G9" s="214"/>
      <c r="H9" s="214"/>
      <c r="I9" s="214"/>
      <c r="J9" s="214"/>
      <c r="K9" s="214"/>
      <c r="L9" s="214"/>
      <c r="M9" s="19"/>
      <c r="N9" s="14"/>
    </row>
    <row r="10" spans="1:14" s="9" customFormat="1" x14ac:dyDescent="0.2">
      <c r="A10" s="14"/>
      <c r="B10" s="18"/>
      <c r="C10" s="20"/>
      <c r="D10" s="20"/>
      <c r="E10" s="12"/>
      <c r="F10" s="12"/>
      <c r="G10" s="12"/>
      <c r="H10" s="12"/>
      <c r="I10" s="12"/>
      <c r="J10" s="12"/>
      <c r="K10" s="12"/>
      <c r="L10" s="12"/>
      <c r="M10" s="19"/>
      <c r="N10" s="14"/>
    </row>
    <row r="11" spans="1:14" s="9" customFormat="1" ht="12.75" customHeight="1" x14ac:dyDescent="0.2">
      <c r="A11" s="14"/>
      <c r="B11" s="21"/>
      <c r="C11" s="178" t="s">
        <v>124</v>
      </c>
      <c r="D11" s="179"/>
      <c r="E11" s="179"/>
      <c r="F11" s="179"/>
      <c r="G11" s="179"/>
      <c r="H11" s="180"/>
      <c r="I11" s="22"/>
      <c r="J11" s="178" t="s">
        <v>64</v>
      </c>
      <c r="K11" s="179"/>
      <c r="L11" s="180"/>
      <c r="M11" s="23"/>
      <c r="N11" s="14"/>
    </row>
    <row r="12" spans="1:14" s="9" customFormat="1" ht="12.75" customHeight="1" x14ac:dyDescent="0.2">
      <c r="A12" s="14"/>
      <c r="B12" s="21"/>
      <c r="C12" s="212" t="s">
        <v>3</v>
      </c>
      <c r="D12" s="213"/>
      <c r="E12" s="213"/>
      <c r="F12" s="213"/>
      <c r="G12" s="24" t="s">
        <v>53</v>
      </c>
      <c r="H12" s="25" t="s">
        <v>69</v>
      </c>
      <c r="I12" s="22"/>
      <c r="J12" s="139" t="s">
        <v>7</v>
      </c>
      <c r="K12" s="24" t="s">
        <v>53</v>
      </c>
      <c r="L12" s="25" t="s">
        <v>69</v>
      </c>
      <c r="M12" s="23"/>
      <c r="N12" s="14"/>
    </row>
    <row r="13" spans="1:14" s="9" customFormat="1" ht="12.75" customHeight="1" x14ac:dyDescent="0.2">
      <c r="A13" s="14"/>
      <c r="B13" s="21"/>
      <c r="C13" s="199" t="s">
        <v>38</v>
      </c>
      <c r="D13" s="236"/>
      <c r="E13" s="236"/>
      <c r="F13" s="236"/>
      <c r="G13" s="57">
        <f>Docentes!$J$1</f>
        <v>3</v>
      </c>
      <c r="H13" s="58">
        <f t="shared" ref="H13:H24" si="0">(G13*100)/$G$25</f>
        <v>75</v>
      </c>
      <c r="I13" s="26"/>
      <c r="J13" s="140" t="s">
        <v>33</v>
      </c>
      <c r="K13" s="57">
        <f>COUNTIF(Docentes!$I$15:$I$61,"Rural")</f>
        <v>5</v>
      </c>
      <c r="L13" s="58">
        <f>(K13*100)/K15</f>
        <v>100</v>
      </c>
      <c r="M13" s="23"/>
      <c r="N13" s="14"/>
    </row>
    <row r="14" spans="1:14" s="9" customFormat="1" ht="12.75" customHeight="1" x14ac:dyDescent="0.2">
      <c r="A14" s="14"/>
      <c r="B14" s="21"/>
      <c r="C14" s="181" t="s">
        <v>37</v>
      </c>
      <c r="D14" s="182"/>
      <c r="E14" s="182"/>
      <c r="F14" s="182"/>
      <c r="G14" s="59">
        <f>Docentes!$J$2</f>
        <v>0</v>
      </c>
      <c r="H14" s="60">
        <f t="shared" si="0"/>
        <v>0</v>
      </c>
      <c r="I14" s="26"/>
      <c r="J14" s="141" t="s">
        <v>34</v>
      </c>
      <c r="K14" s="61">
        <f>COUNTIF(Docentes!$I$15:$I$61,"Urbana")</f>
        <v>0</v>
      </c>
      <c r="L14" s="62">
        <f>(K14*100)/K15</f>
        <v>0</v>
      </c>
      <c r="M14" s="23"/>
      <c r="N14" s="14"/>
    </row>
    <row r="15" spans="1:14" s="9" customFormat="1" ht="12.75" customHeight="1" x14ac:dyDescent="0.2">
      <c r="A15" s="14"/>
      <c r="B15" s="21"/>
      <c r="C15" s="181" t="s">
        <v>130</v>
      </c>
      <c r="D15" s="182"/>
      <c r="E15" s="182"/>
      <c r="F15" s="182"/>
      <c r="G15" s="59">
        <f>Docentes!$J$3</f>
        <v>0</v>
      </c>
      <c r="H15" s="60">
        <f t="shared" si="0"/>
        <v>0</v>
      </c>
      <c r="I15" s="26"/>
      <c r="J15" s="139" t="s">
        <v>54</v>
      </c>
      <c r="K15" s="24">
        <f>SUM(K13:K14)</f>
        <v>5</v>
      </c>
      <c r="L15" s="153">
        <f>SUM(L13:L14)</f>
        <v>100</v>
      </c>
      <c r="M15" s="23"/>
      <c r="N15" s="14"/>
    </row>
    <row r="16" spans="1:14" s="9" customFormat="1" ht="12.75" customHeight="1" x14ac:dyDescent="0.2">
      <c r="A16" s="14"/>
      <c r="B16" s="21"/>
      <c r="C16" s="181" t="s">
        <v>39</v>
      </c>
      <c r="D16" s="182"/>
      <c r="E16" s="182"/>
      <c r="F16" s="182"/>
      <c r="G16" s="59">
        <f>Docentes!$J$4</f>
        <v>0</v>
      </c>
      <c r="H16" s="60">
        <f t="shared" si="0"/>
        <v>0</v>
      </c>
      <c r="I16" s="26"/>
      <c r="J16" s="16"/>
      <c r="K16" s="16"/>
      <c r="L16" s="16"/>
      <c r="M16" s="23"/>
      <c r="N16" s="14"/>
    </row>
    <row r="17" spans="1:14" s="9" customFormat="1" ht="12.75" customHeight="1" x14ac:dyDescent="0.2">
      <c r="A17" s="14"/>
      <c r="B17" s="21"/>
      <c r="C17" s="181" t="s">
        <v>40</v>
      </c>
      <c r="D17" s="182"/>
      <c r="E17" s="182"/>
      <c r="F17" s="182"/>
      <c r="G17" s="59">
        <f>Docentes!$J$5</f>
        <v>0</v>
      </c>
      <c r="H17" s="60">
        <f t="shared" si="0"/>
        <v>0</v>
      </c>
      <c r="I17" s="26"/>
      <c r="J17" s="7"/>
      <c r="K17" s="7"/>
      <c r="L17" s="7"/>
      <c r="M17" s="23"/>
      <c r="N17" s="14"/>
    </row>
    <row r="18" spans="1:14" s="9" customFormat="1" ht="12.75" customHeight="1" x14ac:dyDescent="0.2">
      <c r="A18" s="14"/>
      <c r="B18" s="21"/>
      <c r="C18" s="181" t="s">
        <v>41</v>
      </c>
      <c r="D18" s="182"/>
      <c r="E18" s="182"/>
      <c r="F18" s="182"/>
      <c r="G18" s="59">
        <f>Docentes!$J$6</f>
        <v>0</v>
      </c>
      <c r="H18" s="60">
        <f t="shared" si="0"/>
        <v>0</v>
      </c>
      <c r="I18" s="26"/>
      <c r="J18" s="7"/>
      <c r="K18" s="7"/>
      <c r="L18" s="7"/>
      <c r="M18" s="23"/>
      <c r="N18" s="14"/>
    </row>
    <row r="19" spans="1:14" s="9" customFormat="1" ht="12.75" customHeight="1" x14ac:dyDescent="0.2">
      <c r="A19" s="14"/>
      <c r="B19" s="21"/>
      <c r="C19" s="181" t="s">
        <v>92</v>
      </c>
      <c r="D19" s="182"/>
      <c r="E19" s="182"/>
      <c r="F19" s="182"/>
      <c r="G19" s="59">
        <f>Docentes!$J$7</f>
        <v>0</v>
      </c>
      <c r="H19" s="60">
        <f t="shared" si="0"/>
        <v>0</v>
      </c>
      <c r="I19" s="26"/>
      <c r="J19" s="27"/>
      <c r="K19" s="27"/>
      <c r="L19" s="27"/>
      <c r="M19" s="23"/>
      <c r="N19" s="14"/>
    </row>
    <row r="20" spans="1:14" s="9" customFormat="1" ht="12.75" customHeight="1" x14ac:dyDescent="0.2">
      <c r="A20" s="14"/>
      <c r="B20" s="21"/>
      <c r="C20" s="181" t="s">
        <v>134</v>
      </c>
      <c r="D20" s="182"/>
      <c r="E20" s="182"/>
      <c r="F20" s="182"/>
      <c r="G20" s="59">
        <f>Docentes!$J$8</f>
        <v>1</v>
      </c>
      <c r="H20" s="60">
        <f t="shared" si="0"/>
        <v>25</v>
      </c>
      <c r="I20" s="26"/>
      <c r="J20" s="178" t="s">
        <v>65</v>
      </c>
      <c r="K20" s="179"/>
      <c r="L20" s="180"/>
      <c r="M20" s="23"/>
      <c r="N20" s="14"/>
    </row>
    <row r="21" spans="1:14" s="9" customFormat="1" ht="12.75" customHeight="1" x14ac:dyDescent="0.2">
      <c r="A21" s="14"/>
      <c r="B21" s="21"/>
      <c r="C21" s="181" t="s">
        <v>36</v>
      </c>
      <c r="D21" s="182"/>
      <c r="E21" s="182"/>
      <c r="F21" s="182"/>
      <c r="G21" s="59">
        <f>Docentes!$J$9</f>
        <v>0</v>
      </c>
      <c r="H21" s="60">
        <f t="shared" si="0"/>
        <v>0</v>
      </c>
      <c r="I21" s="26"/>
      <c r="J21" s="138" t="s">
        <v>4</v>
      </c>
      <c r="K21" s="24" t="s">
        <v>53</v>
      </c>
      <c r="L21" s="25" t="s">
        <v>69</v>
      </c>
      <c r="M21" s="23"/>
      <c r="N21" s="14"/>
    </row>
    <row r="22" spans="1:14" s="9" customFormat="1" ht="12.75" customHeight="1" x14ac:dyDescent="0.2">
      <c r="A22" s="14"/>
      <c r="B22" s="21"/>
      <c r="C22" s="181" t="s">
        <v>42</v>
      </c>
      <c r="D22" s="182"/>
      <c r="E22" s="182"/>
      <c r="F22" s="182"/>
      <c r="G22" s="59">
        <f>Docentes!$J$10</f>
        <v>0</v>
      </c>
      <c r="H22" s="60">
        <f t="shared" si="0"/>
        <v>0</v>
      </c>
      <c r="I22" s="26"/>
      <c r="J22" s="142" t="s">
        <v>45</v>
      </c>
      <c r="K22" s="57">
        <f>COUNTIF(Docentes!$K$15:$K$61,"Preescolar")</f>
        <v>0</v>
      </c>
      <c r="L22" s="58">
        <f>(K22*100)/K25</f>
        <v>0</v>
      </c>
      <c r="M22" s="23"/>
      <c r="N22" s="14"/>
    </row>
    <row r="23" spans="1:14" s="9" customFormat="1" ht="12.75" customHeight="1" x14ac:dyDescent="0.2">
      <c r="A23" s="14"/>
      <c r="B23" s="21"/>
      <c r="C23" s="181" t="s">
        <v>43</v>
      </c>
      <c r="D23" s="182"/>
      <c r="E23" s="182"/>
      <c r="F23" s="182"/>
      <c r="G23" s="59">
        <f>Docentes!$J$11</f>
        <v>0</v>
      </c>
      <c r="H23" s="60">
        <f t="shared" si="0"/>
        <v>0</v>
      </c>
      <c r="I23" s="26"/>
      <c r="J23" s="143" t="s">
        <v>144</v>
      </c>
      <c r="K23" s="59">
        <f>COUNTIF(Docentes!$K$15:$K$61,"Básica primaria")</f>
        <v>1</v>
      </c>
      <c r="L23" s="60">
        <f>(K23*100)/K25</f>
        <v>20</v>
      </c>
      <c r="M23" s="23"/>
      <c r="N23" s="14"/>
    </row>
    <row r="24" spans="1:14" s="9" customFormat="1" ht="12.75" customHeight="1" x14ac:dyDescent="0.2">
      <c r="A24" s="14"/>
      <c r="B24" s="21"/>
      <c r="C24" s="186" t="s">
        <v>135</v>
      </c>
      <c r="D24" s="187"/>
      <c r="E24" s="187"/>
      <c r="F24" s="187"/>
      <c r="G24" s="61">
        <f>Docentes!$J$12</f>
        <v>0</v>
      </c>
      <c r="H24" s="62">
        <f t="shared" si="0"/>
        <v>0</v>
      </c>
      <c r="I24" s="26"/>
      <c r="J24" s="144" t="s">
        <v>145</v>
      </c>
      <c r="K24" s="61">
        <f>COUNTIF(Docentes!$K$15:$K$61,"Básica secundaria y media")</f>
        <v>4</v>
      </c>
      <c r="L24" s="62">
        <f>(K24*100)/K25</f>
        <v>80</v>
      </c>
      <c r="M24" s="23"/>
      <c r="N24" s="14"/>
    </row>
    <row r="25" spans="1:14" s="9" customFormat="1" ht="12.75" customHeight="1" x14ac:dyDescent="0.2">
      <c r="A25" s="14"/>
      <c r="B25" s="21"/>
      <c r="C25" s="212" t="s">
        <v>54</v>
      </c>
      <c r="D25" s="213"/>
      <c r="E25" s="213"/>
      <c r="F25" s="213"/>
      <c r="G25" s="24">
        <f>SUM(G13:G24)</f>
        <v>4</v>
      </c>
      <c r="H25" s="153">
        <f>SUM(H13:H24)</f>
        <v>100</v>
      </c>
      <c r="I25" s="22"/>
      <c r="J25" s="138" t="s">
        <v>54</v>
      </c>
      <c r="K25" s="24">
        <f>SUM(K22:K24)</f>
        <v>5</v>
      </c>
      <c r="L25" s="153">
        <f>SUM(L22:L24)</f>
        <v>100</v>
      </c>
      <c r="M25" s="23"/>
      <c r="N25" s="14"/>
    </row>
    <row r="26" spans="1:14" s="9" customFormat="1" ht="12.75" customHeight="1" x14ac:dyDescent="0.2">
      <c r="A26" s="14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30"/>
      <c r="N26" s="14"/>
    </row>
    <row r="27" spans="1:14" s="9" customFormat="1" ht="6.75" customHeight="1" x14ac:dyDescent="0.2">
      <c r="A27" s="1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7"/>
      <c r="N27" s="14"/>
    </row>
    <row r="28" spans="1:14" s="9" customFormat="1" ht="15" customHeight="1" x14ac:dyDescent="0.2">
      <c r="A28" s="14"/>
      <c r="B28" s="18"/>
      <c r="C28" s="214" t="s">
        <v>66</v>
      </c>
      <c r="D28" s="214"/>
      <c r="E28" s="214"/>
      <c r="F28" s="214"/>
      <c r="G28" s="214"/>
      <c r="H28" s="214"/>
      <c r="I28" s="214"/>
      <c r="J28" s="214"/>
      <c r="K28" s="214"/>
      <c r="L28" s="214"/>
      <c r="M28" s="19"/>
      <c r="N28" s="14"/>
    </row>
    <row r="29" spans="1:14" s="9" customFormat="1" ht="15" customHeight="1" x14ac:dyDescent="0.2">
      <c r="A29" s="14"/>
      <c r="B29" s="18"/>
      <c r="C29" s="215" t="s">
        <v>61</v>
      </c>
      <c r="D29" s="215"/>
      <c r="E29" s="215"/>
      <c r="F29" s="215"/>
      <c r="G29" s="215"/>
      <c r="H29" s="215"/>
      <c r="I29" s="215"/>
      <c r="J29" s="215"/>
      <c r="K29" s="215"/>
      <c r="L29" s="215"/>
      <c r="M29" s="19"/>
      <c r="N29" s="14"/>
    </row>
    <row r="30" spans="1:14" s="9" customFormat="1" ht="15" customHeight="1" x14ac:dyDescent="0.2">
      <c r="A30" s="14"/>
      <c r="B30" s="18"/>
      <c r="C30" s="215" t="s">
        <v>136</v>
      </c>
      <c r="D30" s="215"/>
      <c r="E30" s="215"/>
      <c r="F30" s="215"/>
      <c r="G30" s="215"/>
      <c r="H30" s="215"/>
      <c r="I30" s="215"/>
      <c r="J30" s="215"/>
      <c r="K30" s="215"/>
      <c r="L30" s="215"/>
      <c r="M30" s="19"/>
      <c r="N30" s="14"/>
    </row>
    <row r="31" spans="1:14" ht="9" customHeight="1" x14ac:dyDescent="0.2">
      <c r="A31" s="31"/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4"/>
      <c r="N31" s="31"/>
    </row>
    <row r="32" spans="1:14" ht="25.5" customHeight="1" x14ac:dyDescent="0.2">
      <c r="A32" s="31"/>
      <c r="B32" s="35"/>
      <c r="C32" s="216" t="s">
        <v>51</v>
      </c>
      <c r="D32" s="216"/>
      <c r="E32" s="217"/>
      <c r="F32" s="217"/>
      <c r="G32" s="218"/>
      <c r="H32" s="36" t="s">
        <v>70</v>
      </c>
      <c r="I32" s="36" t="s">
        <v>71</v>
      </c>
      <c r="J32" s="36" t="s">
        <v>72</v>
      </c>
      <c r="K32" s="36" t="s">
        <v>73</v>
      </c>
      <c r="L32" s="71" t="s">
        <v>74</v>
      </c>
      <c r="M32" s="37"/>
      <c r="N32" s="31"/>
    </row>
    <row r="33" spans="1:14" ht="16.899999999999999" customHeight="1" x14ac:dyDescent="0.2">
      <c r="A33" s="31"/>
      <c r="B33" s="35"/>
      <c r="C33" s="194" t="s">
        <v>137</v>
      </c>
      <c r="D33" s="197" t="s">
        <v>8</v>
      </c>
      <c r="E33" s="198"/>
      <c r="F33" s="198"/>
      <c r="G33" s="199"/>
      <c r="H33" s="38">
        <f>Docentes!$O$1</f>
        <v>5</v>
      </c>
      <c r="I33" s="39">
        <f>Docentes!$O$4</f>
        <v>94</v>
      </c>
      <c r="J33" s="39">
        <f>Docentes!$O$5</f>
        <v>96</v>
      </c>
      <c r="K33" s="39">
        <f>Docentes!$O$2</f>
        <v>94.8</v>
      </c>
      <c r="L33" s="72">
        <f>Docentes!$O$3</f>
        <v>0.83666002653407556</v>
      </c>
      <c r="M33" s="37"/>
      <c r="N33" s="31"/>
    </row>
    <row r="34" spans="1:14" ht="16.899999999999999" customHeight="1" x14ac:dyDescent="0.2">
      <c r="A34" s="31"/>
      <c r="B34" s="35"/>
      <c r="C34" s="195"/>
      <c r="D34" s="200" t="s">
        <v>26</v>
      </c>
      <c r="E34" s="201"/>
      <c r="F34" s="201"/>
      <c r="G34" s="181"/>
      <c r="H34" s="40">
        <f>Docentes!$P$1</f>
        <v>5</v>
      </c>
      <c r="I34" s="41">
        <f>Docentes!$P$4</f>
        <v>94</v>
      </c>
      <c r="J34" s="41">
        <f>Docentes!$P$5</f>
        <v>95</v>
      </c>
      <c r="K34" s="41">
        <f>Docentes!$P$2</f>
        <v>94.4</v>
      </c>
      <c r="L34" s="73">
        <f>Docentes!$P$3</f>
        <v>0.54772255750516607</v>
      </c>
      <c r="M34" s="37"/>
      <c r="N34" s="31"/>
    </row>
    <row r="35" spans="1:14" ht="16.899999999999999" customHeight="1" x14ac:dyDescent="0.2">
      <c r="A35" s="31"/>
      <c r="B35" s="35"/>
      <c r="C35" s="195"/>
      <c r="D35" s="200" t="s">
        <v>9</v>
      </c>
      <c r="E35" s="201"/>
      <c r="F35" s="201"/>
      <c r="G35" s="181"/>
      <c r="H35" s="40">
        <f>Docentes!$Q$1</f>
        <v>5</v>
      </c>
      <c r="I35" s="41">
        <f>Docentes!$Q$4</f>
        <v>94</v>
      </c>
      <c r="J35" s="41">
        <f>Docentes!$Q$5</f>
        <v>96</v>
      </c>
      <c r="K35" s="41">
        <f>Docentes!$Q$2</f>
        <v>95</v>
      </c>
      <c r="L35" s="73">
        <f>Docentes!$Q$3</f>
        <v>1</v>
      </c>
      <c r="M35" s="37"/>
      <c r="N35" s="31"/>
    </row>
    <row r="36" spans="1:14" ht="16.899999999999999" customHeight="1" x14ac:dyDescent="0.2">
      <c r="A36" s="31"/>
      <c r="B36" s="35"/>
      <c r="C36" s="195"/>
      <c r="D36" s="188" t="s">
        <v>10</v>
      </c>
      <c r="E36" s="189"/>
      <c r="F36" s="189"/>
      <c r="G36" s="190"/>
      <c r="H36" s="96">
        <f>Docentes!$R$1</f>
        <v>5</v>
      </c>
      <c r="I36" s="97">
        <f>Docentes!$R$4</f>
        <v>94</v>
      </c>
      <c r="J36" s="97">
        <f>Docentes!$R$5</f>
        <v>95</v>
      </c>
      <c r="K36" s="97">
        <f>Docentes!$R$2</f>
        <v>94.4</v>
      </c>
      <c r="L36" s="98">
        <f>Docentes!$R$3</f>
        <v>0.54772255750516607</v>
      </c>
      <c r="M36" s="37"/>
      <c r="N36" s="31"/>
    </row>
    <row r="37" spans="1:14" ht="16.899999999999999" customHeight="1" x14ac:dyDescent="0.2">
      <c r="A37" s="31"/>
      <c r="B37" s="35"/>
      <c r="C37" s="195"/>
      <c r="D37" s="191" t="s">
        <v>125</v>
      </c>
      <c r="E37" s="192"/>
      <c r="F37" s="192"/>
      <c r="G37" s="193"/>
      <c r="H37" s="102">
        <f>Docentes!$T$1</f>
        <v>5</v>
      </c>
      <c r="I37" s="103">
        <f>Docentes!$T$4</f>
        <v>94</v>
      </c>
      <c r="J37" s="103">
        <f>Docentes!$T$5</f>
        <v>95.25</v>
      </c>
      <c r="K37" s="103">
        <f>Docentes!$T$2</f>
        <v>94.65</v>
      </c>
      <c r="L37" s="104">
        <f>Docentes!$T$3</f>
        <v>0.51841103383319298</v>
      </c>
      <c r="M37" s="37"/>
      <c r="N37" s="31"/>
    </row>
    <row r="38" spans="1:14" ht="16.899999999999999" customHeight="1" x14ac:dyDescent="0.2">
      <c r="A38" s="31"/>
      <c r="B38" s="35"/>
      <c r="C38" s="195"/>
      <c r="D38" s="220" t="s">
        <v>11</v>
      </c>
      <c r="E38" s="221"/>
      <c r="F38" s="221"/>
      <c r="G38" s="222"/>
      <c r="H38" s="99">
        <f>Docentes!$V$1</f>
        <v>5</v>
      </c>
      <c r="I38" s="100">
        <f>Docentes!$V$4</f>
        <v>92</v>
      </c>
      <c r="J38" s="100">
        <f>Docentes!$V$5</f>
        <v>93</v>
      </c>
      <c r="K38" s="100">
        <f>Docentes!$V$2</f>
        <v>92.8</v>
      </c>
      <c r="L38" s="101">
        <f>Docentes!$V$3</f>
        <v>0.44721359549995793</v>
      </c>
      <c r="M38" s="37"/>
      <c r="N38" s="31"/>
    </row>
    <row r="39" spans="1:14" ht="16.899999999999999" customHeight="1" x14ac:dyDescent="0.2">
      <c r="A39" s="31"/>
      <c r="B39" s="35"/>
      <c r="C39" s="195"/>
      <c r="D39" s="188" t="s">
        <v>12</v>
      </c>
      <c r="E39" s="189"/>
      <c r="F39" s="189"/>
      <c r="G39" s="190"/>
      <c r="H39" s="96">
        <f>Docentes!$W$1</f>
        <v>5</v>
      </c>
      <c r="I39" s="97">
        <f>Docentes!$W$4</f>
        <v>92</v>
      </c>
      <c r="J39" s="97">
        <f>Docentes!$W$5</f>
        <v>94</v>
      </c>
      <c r="K39" s="97">
        <f>Docentes!$W$2</f>
        <v>93.4</v>
      </c>
      <c r="L39" s="98">
        <f>Docentes!$W$3</f>
        <v>0.89442719099991586</v>
      </c>
      <c r="M39" s="37"/>
      <c r="N39" s="31"/>
    </row>
    <row r="40" spans="1:14" ht="16.899999999999999" customHeight="1" x14ac:dyDescent="0.2">
      <c r="A40" s="31"/>
      <c r="B40" s="35"/>
      <c r="C40" s="195"/>
      <c r="D40" s="191" t="s">
        <v>126</v>
      </c>
      <c r="E40" s="192"/>
      <c r="F40" s="192"/>
      <c r="G40" s="193"/>
      <c r="H40" s="102">
        <f>Docentes!$Y$1</f>
        <v>5</v>
      </c>
      <c r="I40" s="103">
        <f>Docentes!$Y$4</f>
        <v>92</v>
      </c>
      <c r="J40" s="103">
        <f>Docentes!$Y$5</f>
        <v>93.5</v>
      </c>
      <c r="K40" s="103">
        <f>Docentes!$Y$2</f>
        <v>93.1</v>
      </c>
      <c r="L40" s="104">
        <f>Docentes!$Y$3</f>
        <v>0.65192024052026487</v>
      </c>
      <c r="M40" s="37"/>
      <c r="N40" s="31"/>
    </row>
    <row r="41" spans="1:14" ht="16.899999999999999" customHeight="1" x14ac:dyDescent="0.2">
      <c r="A41" s="31"/>
      <c r="B41" s="35"/>
      <c r="C41" s="195"/>
      <c r="D41" s="220" t="s">
        <v>13</v>
      </c>
      <c r="E41" s="221"/>
      <c r="F41" s="221"/>
      <c r="G41" s="222"/>
      <c r="H41" s="99">
        <f>Docentes!$AA$1</f>
        <v>5</v>
      </c>
      <c r="I41" s="100">
        <f>Docentes!$AA$4</f>
        <v>92</v>
      </c>
      <c r="J41" s="100">
        <f>Docentes!$AA$5</f>
        <v>93</v>
      </c>
      <c r="K41" s="100">
        <f>Docentes!$AA$2</f>
        <v>92.6</v>
      </c>
      <c r="L41" s="101">
        <f>Docentes!$AA$3</f>
        <v>0.54772255750516607</v>
      </c>
      <c r="M41" s="37"/>
      <c r="N41" s="31"/>
    </row>
    <row r="42" spans="1:14" ht="16.899999999999999" customHeight="1" x14ac:dyDescent="0.2">
      <c r="A42" s="31"/>
      <c r="B42" s="35"/>
      <c r="C42" s="195"/>
      <c r="D42" s="188" t="s">
        <v>82</v>
      </c>
      <c r="E42" s="189"/>
      <c r="F42" s="189"/>
      <c r="G42" s="190"/>
      <c r="H42" s="96">
        <f>Docentes!$AB$1</f>
        <v>5</v>
      </c>
      <c r="I42" s="97">
        <f>Docentes!$AB$4</f>
        <v>92</v>
      </c>
      <c r="J42" s="97">
        <f>Docentes!$AB$5</f>
        <v>95</v>
      </c>
      <c r="K42" s="97">
        <f>Docentes!$AB$2</f>
        <v>93.2</v>
      </c>
      <c r="L42" s="98">
        <f>Docentes!$AB$3</f>
        <v>1.3038404810405297</v>
      </c>
      <c r="M42" s="37"/>
      <c r="N42" s="31"/>
    </row>
    <row r="43" spans="1:14" ht="16.899999999999999" customHeight="1" x14ac:dyDescent="0.2">
      <c r="A43" s="31"/>
      <c r="B43" s="35"/>
      <c r="C43" s="196"/>
      <c r="D43" s="204" t="s">
        <v>127</v>
      </c>
      <c r="E43" s="205"/>
      <c r="F43" s="205"/>
      <c r="G43" s="206"/>
      <c r="H43" s="105">
        <f>Docentes!$AD$1</f>
        <v>5</v>
      </c>
      <c r="I43" s="106">
        <f>Docentes!$AD$4</f>
        <v>92</v>
      </c>
      <c r="J43" s="106">
        <f>Docentes!$AD$5</f>
        <v>93.5</v>
      </c>
      <c r="K43" s="106">
        <f>Docentes!$AD$2</f>
        <v>92.9</v>
      </c>
      <c r="L43" s="107">
        <f>Docentes!$AD$3</f>
        <v>0.65192024052026487</v>
      </c>
      <c r="M43" s="37"/>
      <c r="N43" s="31"/>
    </row>
    <row r="44" spans="1:14" ht="16.899999999999999" customHeight="1" x14ac:dyDescent="0.2">
      <c r="A44" s="31"/>
      <c r="B44" s="35"/>
      <c r="C44" s="194" t="s">
        <v>138</v>
      </c>
      <c r="D44" s="197" t="s">
        <v>111</v>
      </c>
      <c r="E44" s="198"/>
      <c r="F44" s="198"/>
      <c r="G44" s="199"/>
      <c r="H44" s="38">
        <f>Docentes!$AJ$1</f>
        <v>5</v>
      </c>
      <c r="I44" s="39">
        <f>Docentes!$AJ$4</f>
        <v>93</v>
      </c>
      <c r="J44" s="39">
        <f>Docentes!$AJ$5</f>
        <v>95</v>
      </c>
      <c r="K44" s="39">
        <f>Docentes!$AJ$2</f>
        <v>94</v>
      </c>
      <c r="L44" s="72">
        <f>Docentes!$AJ$3</f>
        <v>1</v>
      </c>
      <c r="M44" s="37"/>
      <c r="N44" s="31"/>
    </row>
    <row r="45" spans="1:14" ht="16.899999999999999" customHeight="1" x14ac:dyDescent="0.2">
      <c r="A45" s="31"/>
      <c r="B45" s="35"/>
      <c r="C45" s="195"/>
      <c r="D45" s="200" t="s">
        <v>115</v>
      </c>
      <c r="E45" s="201"/>
      <c r="F45" s="201"/>
      <c r="G45" s="181"/>
      <c r="H45" s="40">
        <f>Docentes!$AK$1</f>
        <v>5</v>
      </c>
      <c r="I45" s="41">
        <f>Docentes!$AK$4</f>
        <v>92</v>
      </c>
      <c r="J45" s="41">
        <f>Docentes!$AK$5</f>
        <v>94</v>
      </c>
      <c r="K45" s="41">
        <f>Docentes!$AK$2</f>
        <v>93.4</v>
      </c>
      <c r="L45" s="73">
        <f>Docentes!$AK$3</f>
        <v>0.89442719099991586</v>
      </c>
      <c r="M45" s="37"/>
      <c r="N45" s="31"/>
    </row>
    <row r="46" spans="1:14" ht="16.899999999999999" customHeight="1" x14ac:dyDescent="0.2">
      <c r="A46" s="31"/>
      <c r="B46" s="35"/>
      <c r="C46" s="195"/>
      <c r="D46" s="188" t="s">
        <v>116</v>
      </c>
      <c r="E46" s="189"/>
      <c r="F46" s="189"/>
      <c r="G46" s="190"/>
      <c r="H46" s="96">
        <f>Docentes!$AL$1</f>
        <v>5</v>
      </c>
      <c r="I46" s="97">
        <f>Docentes!$AL$4</f>
        <v>92</v>
      </c>
      <c r="J46" s="97">
        <f>Docentes!$AL$5</f>
        <v>96</v>
      </c>
      <c r="K46" s="97">
        <f>Docentes!$AL$2</f>
        <v>93.6</v>
      </c>
      <c r="L46" s="98">
        <f>Docentes!$AL$3</f>
        <v>1.6733200530681511</v>
      </c>
      <c r="M46" s="37"/>
      <c r="N46" s="31"/>
    </row>
    <row r="47" spans="1:14" ht="16.899999999999999" customHeight="1" x14ac:dyDescent="0.2">
      <c r="A47" s="31"/>
      <c r="B47" s="35"/>
      <c r="C47" s="196"/>
      <c r="D47" s="204" t="s">
        <v>81</v>
      </c>
      <c r="E47" s="205"/>
      <c r="F47" s="205"/>
      <c r="G47" s="206"/>
      <c r="H47" s="105">
        <f>Docentes!$AN$1</f>
        <v>5</v>
      </c>
      <c r="I47" s="106">
        <f>Docentes!$AN$4</f>
        <v>92.333333333333329</v>
      </c>
      <c r="J47" s="106">
        <f>Docentes!$AN$5</f>
        <v>94.666666666666671</v>
      </c>
      <c r="K47" s="106">
        <f>Docentes!$AN$2</f>
        <v>93.666666666666657</v>
      </c>
      <c r="L47" s="107">
        <f>Docentes!$AN$3</f>
        <v>1.0801234497346435</v>
      </c>
      <c r="M47" s="37"/>
      <c r="N47" s="31"/>
    </row>
    <row r="48" spans="1:14" ht="16.899999999999999" customHeight="1" x14ac:dyDescent="0.2">
      <c r="A48" s="31"/>
      <c r="B48" s="35"/>
      <c r="C48" s="42"/>
      <c r="D48" s="207" t="s">
        <v>50</v>
      </c>
      <c r="E48" s="207"/>
      <c r="F48" s="207"/>
      <c r="G48" s="208"/>
      <c r="H48" s="43">
        <f>Docentes!$AQ$1</f>
        <v>5</v>
      </c>
      <c r="I48" s="44">
        <f>Docentes!$AQ$4</f>
        <v>93.15</v>
      </c>
      <c r="J48" s="44">
        <f>Docentes!$AQ$5</f>
        <v>94.625</v>
      </c>
      <c r="K48" s="44">
        <f>Docentes!$AQ$2</f>
        <v>94.025000000000006</v>
      </c>
      <c r="L48" s="74">
        <f>Docentes!$AQ$3</f>
        <v>0.66497180391351862</v>
      </c>
      <c r="M48" s="37"/>
      <c r="N48" s="31"/>
    </row>
    <row r="49" spans="1:14" s="9" customFormat="1" ht="6.75" customHeight="1" x14ac:dyDescent="0.2">
      <c r="A49" s="14"/>
      <c r="B49" s="18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19"/>
      <c r="N49" s="14"/>
    </row>
    <row r="50" spans="1:14" s="9" customFormat="1" x14ac:dyDescent="0.2">
      <c r="A50" s="14"/>
      <c r="B50" s="18"/>
      <c r="C50" s="46" t="s">
        <v>75</v>
      </c>
      <c r="D50" s="46"/>
      <c r="E50" s="7"/>
      <c r="F50" s="7"/>
      <c r="G50" s="7"/>
      <c r="H50" s="7"/>
      <c r="I50" s="7"/>
      <c r="J50" s="7"/>
      <c r="K50" s="7"/>
      <c r="L50" s="7"/>
      <c r="M50" s="19"/>
      <c r="N50" s="14"/>
    </row>
    <row r="51" spans="1:14" s="9" customFormat="1" x14ac:dyDescent="0.2">
      <c r="A51" s="14"/>
      <c r="B51" s="18"/>
      <c r="C51" s="46" t="s">
        <v>76</v>
      </c>
      <c r="D51" s="46"/>
      <c r="E51" s="7"/>
      <c r="F51" s="7"/>
      <c r="G51" s="7"/>
      <c r="H51" s="7"/>
      <c r="I51" s="7"/>
      <c r="J51" s="7"/>
      <c r="K51" s="7"/>
      <c r="L51" s="7"/>
      <c r="M51" s="19"/>
      <c r="N51" s="14"/>
    </row>
    <row r="52" spans="1:14" s="9" customFormat="1" x14ac:dyDescent="0.2">
      <c r="A52" s="14"/>
      <c r="B52" s="18"/>
      <c r="C52" s="46" t="s">
        <v>77</v>
      </c>
      <c r="D52" s="46"/>
      <c r="E52" s="7"/>
      <c r="F52" s="7"/>
      <c r="G52" s="7"/>
      <c r="H52" s="7"/>
      <c r="I52" s="7"/>
      <c r="J52" s="7"/>
      <c r="K52" s="7"/>
      <c r="L52" s="7"/>
      <c r="M52" s="19"/>
      <c r="N52" s="14"/>
    </row>
    <row r="53" spans="1:14" s="9" customFormat="1" x14ac:dyDescent="0.2">
      <c r="A53" s="14"/>
      <c r="B53" s="18"/>
      <c r="C53" s="46" t="s">
        <v>86</v>
      </c>
      <c r="D53" s="46"/>
      <c r="E53" s="7"/>
      <c r="F53" s="7"/>
      <c r="G53" s="7"/>
      <c r="H53" s="7"/>
      <c r="I53" s="7"/>
      <c r="J53" s="7"/>
      <c r="K53" s="7"/>
      <c r="L53" s="7"/>
      <c r="M53" s="19"/>
      <c r="N53" s="14"/>
    </row>
    <row r="54" spans="1:14" s="9" customFormat="1" x14ac:dyDescent="0.2">
      <c r="A54" s="14"/>
      <c r="B54" s="18"/>
      <c r="C54" s="46" t="s">
        <v>78</v>
      </c>
      <c r="D54" s="46"/>
      <c r="E54" s="7"/>
      <c r="F54" s="7"/>
      <c r="G54" s="7"/>
      <c r="H54" s="7"/>
      <c r="I54" s="7"/>
      <c r="J54" s="7"/>
      <c r="K54" s="7"/>
      <c r="L54" s="7"/>
      <c r="M54" s="19"/>
      <c r="N54" s="14"/>
    </row>
    <row r="55" spans="1:14" s="9" customFormat="1" ht="6.75" customHeight="1" x14ac:dyDescent="0.2">
      <c r="A55" s="47"/>
      <c r="B55" s="28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30"/>
      <c r="N55" s="47"/>
    </row>
    <row r="56" spans="1:14" s="9" customFormat="1" ht="9" customHeight="1" x14ac:dyDescent="0.2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50"/>
    </row>
    <row r="57" spans="1:14" ht="9" customHeight="1" x14ac:dyDescent="0.2">
      <c r="A57" s="31"/>
      <c r="B57" s="51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3"/>
      <c r="N57" s="31"/>
    </row>
    <row r="58" spans="1:14" x14ac:dyDescent="0.2">
      <c r="A58" s="31"/>
      <c r="B58" s="32"/>
      <c r="C58" s="209" t="s">
        <v>68</v>
      </c>
      <c r="D58" s="209"/>
      <c r="E58" s="209"/>
      <c r="F58" s="209"/>
      <c r="G58" s="209"/>
      <c r="H58" s="209"/>
      <c r="I58" s="209"/>
      <c r="J58" s="209"/>
      <c r="K58" s="209"/>
      <c r="L58" s="209"/>
      <c r="M58" s="34"/>
      <c r="N58" s="31"/>
    </row>
    <row r="59" spans="1:14" ht="9" customHeight="1" x14ac:dyDescent="0.2">
      <c r="A59" s="31"/>
      <c r="B59" s="32"/>
      <c r="C59" s="7"/>
      <c r="D59" s="7"/>
      <c r="E59" s="7"/>
      <c r="F59" s="7"/>
      <c r="G59" s="7"/>
      <c r="H59" s="7"/>
      <c r="I59" s="7"/>
      <c r="J59" s="7"/>
      <c r="K59" s="7"/>
      <c r="L59" s="7"/>
      <c r="M59" s="34"/>
      <c r="N59" s="31"/>
    </row>
    <row r="60" spans="1:14" x14ac:dyDescent="0.2">
      <c r="A60" s="31"/>
      <c r="B60" s="32"/>
      <c r="C60" s="6"/>
      <c r="D60" s="6"/>
      <c r="E60" s="6"/>
      <c r="F60" s="7"/>
      <c r="G60" s="7"/>
      <c r="H60" s="7"/>
      <c r="I60" s="7"/>
      <c r="J60" s="7"/>
      <c r="K60" s="7"/>
      <c r="L60" s="7"/>
      <c r="M60" s="34"/>
      <c r="N60" s="31"/>
    </row>
    <row r="61" spans="1:14" x14ac:dyDescent="0.2">
      <c r="A61" s="31"/>
      <c r="B61" s="32"/>
      <c r="C61" s="6"/>
      <c r="D61" s="6"/>
      <c r="E61" s="6"/>
      <c r="F61" s="6"/>
      <c r="G61" s="6"/>
      <c r="H61" s="7"/>
      <c r="I61" s="7"/>
      <c r="J61" s="7"/>
      <c r="K61" s="7"/>
      <c r="L61" s="7"/>
      <c r="M61" s="34"/>
      <c r="N61" s="31"/>
    </row>
    <row r="62" spans="1:14" x14ac:dyDescent="0.2">
      <c r="A62" s="31"/>
      <c r="B62" s="32"/>
      <c r="C62" s="6"/>
      <c r="D62" s="6"/>
      <c r="E62" s="6"/>
      <c r="F62" s="6"/>
      <c r="G62" s="6"/>
      <c r="H62" s="7"/>
      <c r="I62" s="7"/>
      <c r="J62" s="7"/>
      <c r="K62" s="7"/>
      <c r="L62" s="7"/>
      <c r="M62" s="34"/>
      <c r="N62" s="31"/>
    </row>
    <row r="63" spans="1:14" x14ac:dyDescent="0.2">
      <c r="A63" s="31"/>
      <c r="B63" s="32"/>
      <c r="C63" s="6"/>
      <c r="D63" s="6"/>
      <c r="E63" s="6"/>
      <c r="F63" s="6"/>
      <c r="G63" s="6"/>
      <c r="H63" s="7"/>
      <c r="I63" s="7"/>
      <c r="J63" s="7"/>
      <c r="K63" s="7"/>
      <c r="L63" s="7"/>
      <c r="M63" s="34"/>
      <c r="N63" s="31"/>
    </row>
    <row r="64" spans="1:14" x14ac:dyDescent="0.2">
      <c r="A64" s="31"/>
      <c r="B64" s="32"/>
      <c r="C64" s="6"/>
      <c r="D64" s="6"/>
      <c r="E64" s="6"/>
      <c r="F64" s="6"/>
      <c r="G64" s="6"/>
      <c r="H64" s="7"/>
      <c r="I64" s="7"/>
      <c r="J64" s="7"/>
      <c r="K64" s="7"/>
      <c r="L64" s="7"/>
      <c r="M64" s="34"/>
      <c r="N64" s="31"/>
    </row>
    <row r="65" spans="1:14" x14ac:dyDescent="0.2">
      <c r="A65" s="31"/>
      <c r="B65" s="32"/>
      <c r="C65" s="7"/>
      <c r="D65" s="7"/>
      <c r="E65" s="7"/>
      <c r="F65" s="7"/>
      <c r="G65" s="7"/>
      <c r="H65" s="7"/>
      <c r="I65" s="7"/>
      <c r="J65" s="7"/>
      <c r="K65" s="7"/>
      <c r="L65" s="7"/>
      <c r="M65" s="34"/>
      <c r="N65" s="31"/>
    </row>
    <row r="66" spans="1:14" x14ac:dyDescent="0.2">
      <c r="A66" s="31"/>
      <c r="B66" s="32"/>
      <c r="C66" s="7"/>
      <c r="D66" s="7"/>
      <c r="E66" s="7"/>
      <c r="F66" s="7"/>
      <c r="G66" s="7"/>
      <c r="H66" s="7"/>
      <c r="I66" s="7"/>
      <c r="J66" s="7"/>
      <c r="K66" s="7"/>
      <c r="L66" s="7"/>
      <c r="M66" s="34"/>
      <c r="N66" s="31"/>
    </row>
    <row r="67" spans="1:14" x14ac:dyDescent="0.2">
      <c r="A67" s="31"/>
      <c r="B67" s="32"/>
      <c r="C67" s="6"/>
      <c r="D67" s="6"/>
      <c r="E67" s="6"/>
      <c r="F67" s="6"/>
      <c r="G67" s="6"/>
      <c r="H67" s="7"/>
      <c r="I67" s="7"/>
      <c r="J67" s="7"/>
      <c r="K67" s="7"/>
      <c r="L67" s="7"/>
      <c r="M67" s="34"/>
      <c r="N67" s="31"/>
    </row>
    <row r="68" spans="1:14" x14ac:dyDescent="0.2">
      <c r="A68" s="31"/>
      <c r="B68" s="32"/>
      <c r="C68" s="6"/>
      <c r="D68" s="6"/>
      <c r="E68" s="6"/>
      <c r="F68" s="6"/>
      <c r="G68" s="6"/>
      <c r="H68" s="7"/>
      <c r="I68" s="7"/>
      <c r="J68" s="7"/>
      <c r="K68" s="7"/>
      <c r="L68" s="7"/>
      <c r="M68" s="34"/>
      <c r="N68" s="31"/>
    </row>
    <row r="69" spans="1:14" x14ac:dyDescent="0.2">
      <c r="A69" s="31"/>
      <c r="B69" s="32"/>
      <c r="C69" s="6"/>
      <c r="D69" s="6"/>
      <c r="E69" s="6"/>
      <c r="F69" s="6"/>
      <c r="G69" s="6"/>
      <c r="H69" s="7"/>
      <c r="I69" s="7"/>
      <c r="J69" s="7"/>
      <c r="K69" s="7"/>
      <c r="L69" s="7"/>
      <c r="M69" s="34"/>
      <c r="N69" s="31"/>
    </row>
    <row r="70" spans="1:14" x14ac:dyDescent="0.2">
      <c r="A70" s="31"/>
      <c r="B70" s="32"/>
      <c r="C70" s="6"/>
      <c r="D70" s="6"/>
      <c r="E70" s="6"/>
      <c r="F70" s="6"/>
      <c r="G70" s="6"/>
      <c r="H70" s="7"/>
      <c r="I70" s="7"/>
      <c r="J70" s="7"/>
      <c r="K70" s="7"/>
      <c r="L70" s="7"/>
      <c r="M70" s="34"/>
      <c r="N70" s="31"/>
    </row>
    <row r="71" spans="1:14" x14ac:dyDescent="0.2">
      <c r="A71" s="31"/>
      <c r="B71" s="32"/>
      <c r="C71" s="6"/>
      <c r="D71" s="6"/>
      <c r="E71" s="6"/>
      <c r="F71" s="6"/>
      <c r="G71" s="6"/>
      <c r="H71" s="7"/>
      <c r="I71" s="7"/>
      <c r="J71" s="7"/>
      <c r="K71" s="7"/>
      <c r="L71" s="7"/>
      <c r="M71" s="34"/>
      <c r="N71" s="31"/>
    </row>
    <row r="72" spans="1:14" x14ac:dyDescent="0.2">
      <c r="A72" s="31"/>
      <c r="B72" s="32"/>
      <c r="C72" s="7"/>
      <c r="D72" s="7"/>
      <c r="E72" s="7"/>
      <c r="F72" s="7"/>
      <c r="G72" s="7"/>
      <c r="H72" s="7"/>
      <c r="I72" s="7"/>
      <c r="J72" s="7"/>
      <c r="K72" s="7"/>
      <c r="L72" s="7"/>
      <c r="M72" s="34"/>
      <c r="N72" s="31"/>
    </row>
    <row r="73" spans="1:14" x14ac:dyDescent="0.2">
      <c r="A73" s="31"/>
      <c r="B73" s="32"/>
      <c r="C73" s="7"/>
      <c r="D73" s="7"/>
      <c r="E73" s="7"/>
      <c r="F73" s="7"/>
      <c r="G73" s="7"/>
      <c r="H73" s="7"/>
      <c r="I73" s="7"/>
      <c r="J73" s="7"/>
      <c r="K73" s="7"/>
      <c r="L73" s="7"/>
      <c r="M73" s="34"/>
      <c r="N73" s="31"/>
    </row>
    <row r="74" spans="1:14" x14ac:dyDescent="0.2">
      <c r="A74" s="31"/>
      <c r="B74" s="32"/>
      <c r="C74" s="7"/>
      <c r="D74" s="7"/>
      <c r="E74" s="7"/>
      <c r="F74" s="7"/>
      <c r="G74" s="7"/>
      <c r="H74" s="7"/>
      <c r="I74" s="7"/>
      <c r="J74" s="7"/>
      <c r="K74" s="7"/>
      <c r="L74" s="7"/>
      <c r="M74" s="34"/>
      <c r="N74" s="31"/>
    </row>
    <row r="75" spans="1:14" x14ac:dyDescent="0.2">
      <c r="A75" s="31"/>
      <c r="B75" s="32"/>
      <c r="C75" s="7"/>
      <c r="D75" s="7"/>
      <c r="E75" s="7"/>
      <c r="F75" s="7"/>
      <c r="G75" s="7"/>
      <c r="H75" s="7"/>
      <c r="I75" s="7"/>
      <c r="J75" s="7"/>
      <c r="K75" s="7"/>
      <c r="L75" s="7"/>
      <c r="M75" s="34"/>
      <c r="N75" s="31"/>
    </row>
    <row r="76" spans="1:14" x14ac:dyDescent="0.2">
      <c r="A76" s="31"/>
      <c r="B76" s="32"/>
      <c r="C76" s="7"/>
      <c r="D76" s="7"/>
      <c r="E76" s="7"/>
      <c r="F76" s="7"/>
      <c r="G76" s="7"/>
      <c r="H76" s="7"/>
      <c r="I76" s="7"/>
      <c r="J76" s="7"/>
      <c r="K76" s="7"/>
      <c r="L76" s="7"/>
      <c r="M76" s="34"/>
      <c r="N76" s="31"/>
    </row>
    <row r="77" spans="1:14" x14ac:dyDescent="0.2">
      <c r="A77" s="31"/>
      <c r="B77" s="32"/>
      <c r="C77" s="7"/>
      <c r="D77" s="7"/>
      <c r="E77" s="7"/>
      <c r="F77" s="7"/>
      <c r="G77" s="7"/>
      <c r="H77" s="7"/>
      <c r="I77" s="7"/>
      <c r="J77" s="7"/>
      <c r="K77" s="7"/>
      <c r="L77" s="7"/>
      <c r="M77" s="34"/>
      <c r="N77" s="31"/>
    </row>
    <row r="78" spans="1:14" x14ac:dyDescent="0.2">
      <c r="A78" s="31"/>
      <c r="B78" s="32"/>
      <c r="C78" s="7"/>
      <c r="D78" s="7"/>
      <c r="E78" s="7"/>
      <c r="F78" s="7"/>
      <c r="G78" s="7"/>
      <c r="H78" s="7"/>
      <c r="I78" s="7"/>
      <c r="J78" s="7"/>
      <c r="K78" s="7"/>
      <c r="L78" s="7"/>
      <c r="M78" s="34"/>
      <c r="N78" s="31"/>
    </row>
    <row r="79" spans="1:14" x14ac:dyDescent="0.2">
      <c r="A79" s="31"/>
      <c r="B79" s="32"/>
      <c r="C79" s="6"/>
      <c r="D79" s="6"/>
      <c r="E79" s="6"/>
      <c r="F79" s="6"/>
      <c r="G79" s="6"/>
      <c r="H79" s="7"/>
      <c r="I79" s="7"/>
      <c r="J79" s="7"/>
      <c r="K79" s="7"/>
      <c r="L79" s="7"/>
      <c r="M79" s="34"/>
      <c r="N79" s="31"/>
    </row>
    <row r="80" spans="1:14" x14ac:dyDescent="0.2">
      <c r="A80" s="31"/>
      <c r="B80" s="32"/>
      <c r="C80" s="6"/>
      <c r="D80" s="6"/>
      <c r="E80" s="6"/>
      <c r="F80" s="6"/>
      <c r="G80" s="6"/>
      <c r="H80" s="6"/>
      <c r="I80" s="6"/>
      <c r="J80" s="6"/>
      <c r="K80" s="6"/>
      <c r="L80" s="6"/>
      <c r="M80" s="34"/>
      <c r="N80" s="31"/>
    </row>
    <row r="81" spans="1:14" x14ac:dyDescent="0.2">
      <c r="A81" s="31"/>
      <c r="B81" s="32"/>
      <c r="C81" s="6"/>
      <c r="D81" s="6"/>
      <c r="E81" s="6"/>
      <c r="F81" s="6"/>
      <c r="G81" s="6"/>
      <c r="H81" s="6"/>
      <c r="I81" s="6"/>
      <c r="J81" s="6"/>
      <c r="K81" s="6"/>
      <c r="L81" s="6"/>
      <c r="M81" s="34"/>
      <c r="N81" s="31"/>
    </row>
    <row r="82" spans="1:14" x14ac:dyDescent="0.2">
      <c r="A82" s="31"/>
      <c r="B82" s="32"/>
      <c r="C82" s="6"/>
      <c r="D82" s="6"/>
      <c r="E82" s="6"/>
      <c r="F82" s="6"/>
      <c r="G82" s="6"/>
      <c r="H82" s="6"/>
      <c r="I82" s="6"/>
      <c r="J82" s="6"/>
      <c r="K82" s="6"/>
      <c r="L82" s="6"/>
      <c r="M82" s="34"/>
      <c r="N82" s="31"/>
    </row>
    <row r="83" spans="1:14" ht="12.75" customHeight="1" x14ac:dyDescent="0.2">
      <c r="A83" s="31"/>
      <c r="B83" s="5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55"/>
      <c r="N83" s="31"/>
    </row>
    <row r="84" spans="1:14" ht="12.75" customHeight="1" x14ac:dyDescent="0.2">
      <c r="A84" s="31"/>
      <c r="B84" s="51"/>
      <c r="C84" s="56"/>
      <c r="D84" s="56"/>
      <c r="E84" s="56"/>
      <c r="F84" s="56"/>
      <c r="G84" s="108"/>
      <c r="H84" s="51"/>
      <c r="I84" s="56"/>
      <c r="J84" s="56"/>
      <c r="K84" s="56"/>
      <c r="L84" s="56"/>
      <c r="M84" s="53"/>
      <c r="N84" s="31"/>
    </row>
    <row r="85" spans="1:14" ht="15" customHeight="1" x14ac:dyDescent="0.2">
      <c r="A85" s="31"/>
      <c r="B85" s="35"/>
      <c r="C85" s="178" t="s">
        <v>80</v>
      </c>
      <c r="D85" s="179"/>
      <c r="E85" s="179"/>
      <c r="F85" s="180"/>
      <c r="G85" s="31"/>
      <c r="H85" s="35"/>
      <c r="I85" s="185" t="s">
        <v>128</v>
      </c>
      <c r="J85" s="185"/>
      <c r="K85" s="185"/>
      <c r="L85" s="185"/>
      <c r="M85" s="37"/>
      <c r="N85" s="31"/>
    </row>
    <row r="86" spans="1:14" ht="15" customHeight="1" x14ac:dyDescent="0.2">
      <c r="A86" s="31"/>
      <c r="B86" s="35"/>
      <c r="C86" s="228" t="s">
        <v>79</v>
      </c>
      <c r="D86" s="223"/>
      <c r="E86" s="24" t="s">
        <v>53</v>
      </c>
      <c r="F86" s="25" t="s">
        <v>69</v>
      </c>
      <c r="G86" s="31"/>
      <c r="H86" s="35"/>
      <c r="I86" s="223" t="s">
        <v>129</v>
      </c>
      <c r="J86" s="184"/>
      <c r="K86" s="115" t="s">
        <v>131</v>
      </c>
      <c r="L86" s="116" t="s">
        <v>69</v>
      </c>
      <c r="M86" s="37"/>
      <c r="N86" s="31"/>
    </row>
    <row r="87" spans="1:14" ht="15" customHeight="1" x14ac:dyDescent="0.2">
      <c r="A87" s="31"/>
      <c r="B87" s="35"/>
      <c r="C87" s="229" t="s">
        <v>62</v>
      </c>
      <c r="D87" s="230"/>
      <c r="E87" s="120">
        <f>Docentes!AR1</f>
        <v>0</v>
      </c>
      <c r="F87" s="121">
        <f>(E87*100)/H48</f>
        <v>0</v>
      </c>
      <c r="G87" s="31"/>
      <c r="H87" s="35"/>
      <c r="I87" s="224" t="s">
        <v>14</v>
      </c>
      <c r="J87" s="225"/>
      <c r="K87" s="112">
        <f>Docentes!$AF$1</f>
        <v>4</v>
      </c>
      <c r="L87" s="126">
        <f t="shared" ref="L87:L93" si="1">($K87*100)/$K$94</f>
        <v>26.666666666666668</v>
      </c>
      <c r="M87" s="37"/>
      <c r="N87" s="31"/>
    </row>
    <row r="88" spans="1:14" ht="15" customHeight="1" x14ac:dyDescent="0.2">
      <c r="A88" s="31"/>
      <c r="B88" s="35"/>
      <c r="C88" s="231" t="s">
        <v>28</v>
      </c>
      <c r="D88" s="226"/>
      <c r="E88" s="122">
        <f>Docentes!AR2</f>
        <v>0</v>
      </c>
      <c r="F88" s="123">
        <f>(E88*100)/H48</f>
        <v>0</v>
      </c>
      <c r="G88" s="31"/>
      <c r="H88" s="35"/>
      <c r="I88" s="226" t="s">
        <v>15</v>
      </c>
      <c r="J88" s="227"/>
      <c r="K88" s="113">
        <f>Docentes!$AF$2</f>
        <v>0</v>
      </c>
      <c r="L88" s="127">
        <f t="shared" si="1"/>
        <v>0</v>
      </c>
      <c r="M88" s="37"/>
      <c r="N88" s="31"/>
    </row>
    <row r="89" spans="1:14" ht="15" customHeight="1" x14ac:dyDescent="0.2">
      <c r="A89" s="31"/>
      <c r="B89" s="35"/>
      <c r="C89" s="202" t="s">
        <v>29</v>
      </c>
      <c r="D89" s="203"/>
      <c r="E89" s="124">
        <f>Docentes!AR3</f>
        <v>5</v>
      </c>
      <c r="F89" s="125">
        <f>(E89*100)/H48</f>
        <v>100</v>
      </c>
      <c r="G89" s="31"/>
      <c r="H89" s="35"/>
      <c r="I89" s="226" t="s">
        <v>16</v>
      </c>
      <c r="J89" s="227"/>
      <c r="K89" s="113">
        <f>Docentes!$AF$3</f>
        <v>4</v>
      </c>
      <c r="L89" s="127">
        <f t="shared" si="1"/>
        <v>26.666666666666668</v>
      </c>
      <c r="M89" s="37"/>
      <c r="N89" s="31"/>
    </row>
    <row r="90" spans="1:14" ht="15" customHeight="1" x14ac:dyDescent="0.2">
      <c r="A90" s="31"/>
      <c r="B90" s="32"/>
      <c r="C90" s="183" t="s">
        <v>54</v>
      </c>
      <c r="D90" s="184"/>
      <c r="E90" s="115">
        <f>SUM(E87:E89)</f>
        <v>5</v>
      </c>
      <c r="F90" s="117">
        <f>SUM(F87:F89)</f>
        <v>100</v>
      </c>
      <c r="G90" s="109"/>
      <c r="H90" s="35"/>
      <c r="I90" s="226" t="s">
        <v>17</v>
      </c>
      <c r="J90" s="227"/>
      <c r="K90" s="113">
        <f>Docentes!$AF$4</f>
        <v>0</v>
      </c>
      <c r="L90" s="127">
        <f t="shared" si="1"/>
        <v>0</v>
      </c>
      <c r="M90" s="37"/>
      <c r="N90" s="31"/>
    </row>
    <row r="91" spans="1:14" ht="15" customHeight="1" x14ac:dyDescent="0.2">
      <c r="A91" s="31"/>
      <c r="B91" s="35"/>
      <c r="C91" s="52"/>
      <c r="D91" s="70"/>
      <c r="E91" s="70"/>
      <c r="F91" s="70"/>
      <c r="G91" s="31"/>
      <c r="H91" s="35"/>
      <c r="I91" s="226" t="s">
        <v>85</v>
      </c>
      <c r="J91" s="227"/>
      <c r="K91" s="113">
        <f>Docentes!$AF$5</f>
        <v>3</v>
      </c>
      <c r="L91" s="127">
        <f t="shared" si="1"/>
        <v>20</v>
      </c>
      <c r="M91" s="37"/>
      <c r="N91" s="31"/>
    </row>
    <row r="92" spans="1:14" ht="15" customHeight="1" x14ac:dyDescent="0.2">
      <c r="A92" s="31"/>
      <c r="B92" s="35"/>
      <c r="C92" s="69"/>
      <c r="D92" s="69"/>
      <c r="E92" s="69"/>
      <c r="F92" s="69"/>
      <c r="G92" s="31"/>
      <c r="H92" s="35"/>
      <c r="I92" s="226" t="s">
        <v>18</v>
      </c>
      <c r="J92" s="227"/>
      <c r="K92" s="113">
        <f>Docentes!$AF$6</f>
        <v>4</v>
      </c>
      <c r="L92" s="127">
        <f t="shared" si="1"/>
        <v>26.666666666666668</v>
      </c>
      <c r="M92" s="37"/>
      <c r="N92" s="31"/>
    </row>
    <row r="93" spans="1:14" ht="15" customHeight="1" x14ac:dyDescent="0.2">
      <c r="A93" s="31"/>
      <c r="B93" s="35"/>
      <c r="C93" s="69"/>
      <c r="D93" s="69"/>
      <c r="E93" s="69"/>
      <c r="F93" s="69"/>
      <c r="G93" s="31"/>
      <c r="H93" s="35"/>
      <c r="I93" s="232" t="s">
        <v>19</v>
      </c>
      <c r="J93" s="233"/>
      <c r="K93" s="114">
        <f>Docentes!$AF$7</f>
        <v>0</v>
      </c>
      <c r="L93" s="128">
        <f t="shared" si="1"/>
        <v>0</v>
      </c>
      <c r="M93" s="37"/>
      <c r="N93" s="31"/>
    </row>
    <row r="94" spans="1:14" ht="15" customHeight="1" x14ac:dyDescent="0.2">
      <c r="A94" s="31"/>
      <c r="B94" s="35"/>
      <c r="C94" s="69"/>
      <c r="D94" s="69"/>
      <c r="E94" s="69"/>
      <c r="F94" s="69"/>
      <c r="G94" s="111"/>
      <c r="H94" s="35"/>
      <c r="I94" s="234" t="s">
        <v>54</v>
      </c>
      <c r="J94" s="235"/>
      <c r="K94" s="118">
        <f>SUM(K87:K93)</f>
        <v>15</v>
      </c>
      <c r="L94" s="119">
        <f>SUM(L87:L93)</f>
        <v>100.00000000000001</v>
      </c>
      <c r="M94" s="37"/>
      <c r="N94" s="31"/>
    </row>
    <row r="95" spans="1:14" ht="32.65" customHeight="1" x14ac:dyDescent="0.2">
      <c r="A95" s="31"/>
      <c r="B95" s="35"/>
      <c r="C95" s="69"/>
      <c r="D95" s="69"/>
      <c r="E95" s="69"/>
      <c r="F95" s="69"/>
      <c r="G95" s="31"/>
      <c r="H95" s="32"/>
      <c r="I95" s="2"/>
      <c r="J95" s="2"/>
      <c r="K95" s="2"/>
      <c r="L95" s="2"/>
      <c r="M95" s="34"/>
      <c r="N95" s="31"/>
    </row>
    <row r="96" spans="1:14" ht="32.65" customHeight="1" x14ac:dyDescent="0.2">
      <c r="A96" s="31"/>
      <c r="B96" s="35"/>
      <c r="C96" s="69"/>
      <c r="D96" s="69"/>
      <c r="E96" s="69"/>
      <c r="F96" s="69"/>
      <c r="G96" s="31"/>
      <c r="H96" s="32"/>
      <c r="I96" s="6"/>
      <c r="J96" s="6"/>
      <c r="K96" s="6"/>
      <c r="L96" s="6"/>
      <c r="M96" s="34"/>
      <c r="N96" s="31"/>
    </row>
    <row r="97" spans="1:14" ht="32.65" customHeight="1" x14ac:dyDescent="0.2">
      <c r="A97" s="31"/>
      <c r="B97" s="35"/>
      <c r="C97" s="69"/>
      <c r="D97" s="69"/>
      <c r="E97" s="69"/>
      <c r="F97" s="69"/>
      <c r="G97" s="31"/>
      <c r="H97" s="32"/>
      <c r="I97" s="6"/>
      <c r="J97" s="6"/>
      <c r="K97" s="6"/>
      <c r="L97" s="6"/>
      <c r="M97" s="34"/>
      <c r="N97" s="31"/>
    </row>
    <row r="98" spans="1:14" ht="32.65" customHeight="1" x14ac:dyDescent="0.2">
      <c r="A98" s="31"/>
      <c r="B98" s="35"/>
      <c r="C98" s="69"/>
      <c r="D98" s="69"/>
      <c r="E98" s="69"/>
      <c r="F98" s="69"/>
      <c r="G98" s="31"/>
      <c r="H98" s="32"/>
      <c r="I98" s="6"/>
      <c r="J98" s="6"/>
      <c r="K98" s="6"/>
      <c r="L98" s="6"/>
      <c r="M98" s="34"/>
      <c r="N98" s="31"/>
    </row>
    <row r="99" spans="1:14" ht="32.65" customHeight="1" x14ac:dyDescent="0.2">
      <c r="A99" s="31"/>
      <c r="B99" s="35"/>
      <c r="C99" s="69"/>
      <c r="D99" s="69"/>
      <c r="E99" s="69"/>
      <c r="F99" s="69"/>
      <c r="G99" s="31"/>
      <c r="H99" s="32"/>
      <c r="I99" s="6"/>
      <c r="J99" s="6"/>
      <c r="K99" s="6"/>
      <c r="L99" s="6"/>
      <c r="M99" s="34"/>
      <c r="N99" s="31"/>
    </row>
    <row r="100" spans="1:14" ht="32.65" customHeight="1" x14ac:dyDescent="0.2">
      <c r="A100" s="31"/>
      <c r="B100" s="63"/>
      <c r="C100" s="64"/>
      <c r="D100" s="64"/>
      <c r="E100" s="64"/>
      <c r="F100" s="64"/>
      <c r="G100" s="110"/>
      <c r="H100" s="63"/>
      <c r="I100" s="64"/>
      <c r="J100" s="64"/>
      <c r="K100" s="64"/>
      <c r="L100" s="64"/>
      <c r="M100" s="65"/>
      <c r="N100" s="31"/>
    </row>
    <row r="101" spans="1:14" ht="5.45" customHeight="1" x14ac:dyDescent="0.2">
      <c r="A101" s="66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8"/>
    </row>
  </sheetData>
  <mergeCells count="62"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I93:J93"/>
    <mergeCell ref="I94:J94"/>
    <mergeCell ref="I89:J89"/>
    <mergeCell ref="I90:J90"/>
    <mergeCell ref="I91:J91"/>
    <mergeCell ref="I92:J92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D34:G34"/>
    <mergeCell ref="D35:G35"/>
    <mergeCell ref="D36:G36"/>
    <mergeCell ref="D38:G38"/>
    <mergeCell ref="D39:G39"/>
    <mergeCell ref="C1:D4"/>
    <mergeCell ref="D37:G37"/>
    <mergeCell ref="C33:C43"/>
    <mergeCell ref="C25:F25"/>
    <mergeCell ref="E3:L3"/>
    <mergeCell ref="C9:L9"/>
    <mergeCell ref="C11:H11"/>
    <mergeCell ref="C30:L30"/>
    <mergeCell ref="C32:G32"/>
    <mergeCell ref="E4:L4"/>
    <mergeCell ref="E1:L1"/>
    <mergeCell ref="C28:L28"/>
    <mergeCell ref="C29:L29"/>
    <mergeCell ref="C21:F21"/>
    <mergeCell ref="C22:F22"/>
    <mergeCell ref="E2:L2"/>
    <mergeCell ref="J11:L11"/>
    <mergeCell ref="C23:F23"/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47:G47"/>
    <mergeCell ref="D48:G48"/>
    <mergeCell ref="C58:L58"/>
    <mergeCell ref="D43:G43"/>
    <mergeCell ref="D33:G33"/>
  </mergeCells>
  <phoneticPr fontId="1" type="noConversion"/>
  <conditionalFormatting sqref="K33:K48">
    <cfRule type="cellIs" dxfId="1" priority="1" stopIfTrue="1" operator="lessThan">
      <formula>60</formula>
    </cfRule>
  </conditionalFormatting>
  <conditionalFormatting sqref="L33:L48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Docentes</vt:lpstr>
      <vt:lpstr>Informe Docentes</vt:lpstr>
      <vt:lpstr>Docentes!Área_de_impresión</vt:lpstr>
      <vt:lpstr>'Informe Docentes'!Área_de_impresión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Usuario</cp:lastModifiedBy>
  <cp:lastPrinted>2008-11-27T15:47:24Z</cp:lastPrinted>
  <dcterms:created xsi:type="dcterms:W3CDTF">2008-01-23T15:29:27Z</dcterms:created>
  <dcterms:modified xsi:type="dcterms:W3CDTF">2025-01-15T23:48:29Z</dcterms:modified>
</cp:coreProperties>
</file>