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rectivos" sheetId="1" r:id="rId4"/>
    <sheet state="visible" name="Docentes" sheetId="2" r:id="rId5"/>
    <sheet state="visible" name="Informe Docentes" sheetId="3" r:id="rId6"/>
    <sheet state="visible" name="Informe Directivos" sheetId="4" r:id="rId7"/>
  </sheets>
  <definedNames>
    <definedName hidden="1" localSheetId="0" name="_xlnm._FilterDatabase">Directivos!$A$13:$AU$24</definedName>
  </definedNames>
  <calcPr/>
  <extLst>
    <ext uri="GoogleSheetsCustomDataVersion2">
      <go:sheetsCustomData xmlns:go="http://customooxmlschemas.google.com/" r:id="rId8" roundtripDataChecksum="GfkIBSxirRUXd47GAQopRxDWMt7vd8WR24jDR/pqTYA="/>
    </ext>
  </extLst>
</workbook>
</file>

<file path=xl/sharedStrings.xml><?xml version="1.0" encoding="utf-8"?>
<sst xmlns="http://schemas.openxmlformats.org/spreadsheetml/2006/main" count="744" uniqueCount="225">
  <si>
    <t>Rural</t>
  </si>
  <si>
    <t>Coordinador</t>
  </si>
  <si>
    <t>N</t>
  </si>
  <si>
    <t>Total Liderazgo</t>
  </si>
  <si>
    <t>Urbana</t>
  </si>
  <si>
    <t>Director Rural</t>
  </si>
  <si>
    <t>Promedio</t>
  </si>
  <si>
    <t>Total Comunicación y relaciones</t>
  </si>
  <si>
    <t>Rector</t>
  </si>
  <si>
    <t>Desviación estándar</t>
  </si>
  <si>
    <t>Total Trabajo en equipo</t>
  </si>
  <si>
    <t>Mínimo</t>
  </si>
  <si>
    <t>Total Negociación y mediación</t>
  </si>
  <si>
    <t>Máximo</t>
  </si>
  <si>
    <t>Total Compromiso social</t>
  </si>
  <si>
    <t>Total Iniciativa</t>
  </si>
  <si>
    <t>Total Orientación al logro</t>
  </si>
  <si>
    <t>Número</t>
  </si>
  <si>
    <t>Entidad territorial certificada (deparatmento o municipio certificado en educación)</t>
  </si>
  <si>
    <t>Municipio</t>
  </si>
  <si>
    <t>Datos de identificación del docente evaluado</t>
  </si>
  <si>
    <t>Para cada docente, la suma de las ponderaciones de las 4 áreas de gestión debe ser igual a 70</t>
  </si>
  <si>
    <t>Valoración de competencias funcionales</t>
  </si>
  <si>
    <t>Para cada directivo docente evaluado se deben seleccionar las tres competencias comportamentales evaluadas</t>
  </si>
  <si>
    <t>Evaluación competencias comportamentales</t>
  </si>
  <si>
    <t>Resultado final</t>
  </si>
  <si>
    <t>Documento</t>
  </si>
  <si>
    <t>Zona</t>
  </si>
  <si>
    <t>Cargo</t>
  </si>
  <si>
    <t>Comportamentales</t>
  </si>
  <si>
    <t>Tipo de identificación</t>
  </si>
  <si>
    <t>Número de documento</t>
  </si>
  <si>
    <t>Apellidos y nombres</t>
  </si>
  <si>
    <t>Establecimiento educativo</t>
  </si>
  <si>
    <t>Código DANE</t>
  </si>
  <si>
    <t>Cargo del Directivo Docente</t>
  </si>
  <si>
    <t>Ponderación directiva</t>
  </si>
  <si>
    <t>Ponderación académica</t>
  </si>
  <si>
    <t>Ponderación administrativa</t>
  </si>
  <si>
    <t>Ponderación comunitaria</t>
  </si>
  <si>
    <t>Planeación organización</t>
  </si>
  <si>
    <t>Ejecución</t>
  </si>
  <si>
    <t>SUMA directiva</t>
  </si>
  <si>
    <t>Promedio directiva</t>
  </si>
  <si>
    <t>Pedagógica y didáctica</t>
  </si>
  <si>
    <t>Innovación / Direccionamiento</t>
  </si>
  <si>
    <t>SUMA académica</t>
  </si>
  <si>
    <t>Promedio académica</t>
  </si>
  <si>
    <t>Administración de recursos</t>
  </si>
  <si>
    <t>Gestión del talento humano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</si>
  <si>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</si>
  <si>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</si>
  <si>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</si>
  <si>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</si>
  <si>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</si>
  <si>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</si>
  <si>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</si>
  <si>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</si>
  <si>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</si>
  <si>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</si>
  <si>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</si>
  <si>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</si>
  <si>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</si>
  <si>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</si>
  <si>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</si>
  <si>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</si>
  <si>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</si>
  <si>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</si>
  <si>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CC</t>
  </si>
  <si>
    <t>Liderazgo</t>
  </si>
  <si>
    <t>NORTE DE SANTANDER</t>
  </si>
  <si>
    <t>LOS PATIOS</t>
  </si>
  <si>
    <t xml:space="preserve">CASTELLANOS CONTRERAS LUZ AMPARO </t>
  </si>
  <si>
    <t>INSTITUTO TÉCNICO MARIO PEZZOTTI LEMUS</t>
  </si>
  <si>
    <t>Comunicación y relaciones</t>
  </si>
  <si>
    <t>Trabajo en equipo</t>
  </si>
  <si>
    <t>CE</t>
  </si>
  <si>
    <t>Director rural</t>
  </si>
  <si>
    <t xml:space="preserve">BECERRA YAÑEZ RAUL SILVERIO </t>
  </si>
  <si>
    <t>SOLANO JIMENEZ EMILEIDY</t>
  </si>
  <si>
    <t>Compromiso social</t>
  </si>
  <si>
    <t>RANGEL PEINADO CARLOS LUIS</t>
  </si>
  <si>
    <t>Iniciativa</t>
  </si>
  <si>
    <t>Ciencias Naturales y Educación Ambiental</t>
  </si>
  <si>
    <t>Ciencias Sociales</t>
  </si>
  <si>
    <t>Educación Artística y Cultural</t>
  </si>
  <si>
    <t>Educación Física, Recreación y Deportes</t>
  </si>
  <si>
    <t>Educación Ética y en Valores</t>
  </si>
  <si>
    <t>Educación Religiosa</t>
  </si>
  <si>
    <t>Humanidades - Lengua Castellana</t>
  </si>
  <si>
    <t>Idioma Extranjero</t>
  </si>
  <si>
    <t>Matemáticas</t>
  </si>
  <si>
    <t>Tecnología e Informática</t>
  </si>
  <si>
    <t>Filosofía</t>
  </si>
  <si>
    <t>Ciencias Económicas y Políticas</t>
  </si>
  <si>
    <t>Entidad territorial certificada (departamento o municipio certificado en educación)</t>
  </si>
  <si>
    <t xml:space="preserve">Datos de identificación del docente evaluado 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</si>
  <si>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</si>
  <si>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</si>
  <si>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</si>
  <si>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Áreas</t>
  </si>
  <si>
    <t>Niveles</t>
  </si>
  <si>
    <t>Área</t>
  </si>
  <si>
    <t>Nivel</t>
  </si>
  <si>
    <t>Dominio curricular</t>
  </si>
  <si>
    <t>Evaluación aprendizaje</t>
  </si>
  <si>
    <t>Uso de recursos</t>
  </si>
  <si>
    <t>Seguimiento de procesos</t>
  </si>
  <si>
    <t>Preescolar</t>
  </si>
  <si>
    <t>NÚÑEZ CHIQUILLO JUDITH MARCELA</t>
  </si>
  <si>
    <t>Básica primaria</t>
  </si>
  <si>
    <t>MEJÍA MARÍA EUGENIA</t>
  </si>
  <si>
    <t>básica primaria</t>
  </si>
  <si>
    <t>Educación Artística y Cultural (Integral)</t>
  </si>
  <si>
    <t>Básica secundaria y media</t>
  </si>
  <si>
    <t>PORTILLA VILLABONA EUCLIDES</t>
  </si>
  <si>
    <t>Orientación al logro</t>
  </si>
  <si>
    <t>Educación Artística y Cultural – Plásticas</t>
  </si>
  <si>
    <t>Negociación y mediación</t>
  </si>
  <si>
    <t>VELASCO RIVERA JOSE ISAI</t>
  </si>
  <si>
    <t>Educación Artística y Cultural – Música</t>
  </si>
  <si>
    <t>PARRA CARRILLO RAUL</t>
  </si>
  <si>
    <t>Educación Artística y Cultural – A. Escénicas</t>
  </si>
  <si>
    <t>FIGUEROA BLANCO FREDY EDUARDO</t>
  </si>
  <si>
    <t>Educación Artística y Cultural – Danzas</t>
  </si>
  <si>
    <t>MARIÑO CAMARGO MARIA ELIZABETH</t>
  </si>
  <si>
    <t>Idioma Extranjero – Inglés</t>
  </si>
  <si>
    <t>ANAVITARTE RODRIGUEZ MARIA SHIRLEY</t>
  </si>
  <si>
    <t>Educación Ética y en valores</t>
  </si>
  <si>
    <t>RAMIREZ PINTO MARTHA CECILIA</t>
  </si>
  <si>
    <t>DIAZ LUZ MARINA</t>
  </si>
  <si>
    <t>MANRIQUE CEPEDA ALFREDO</t>
  </si>
  <si>
    <t>Ciencias Naturales – Física</t>
  </si>
  <si>
    <t>Idioma Extranjero – Francés</t>
  </si>
  <si>
    <t>ACOSTA GALVÁN DIMAR EMILIO</t>
  </si>
  <si>
    <t>ROZO ORTIZ MARY ELIZABETH</t>
  </si>
  <si>
    <t>GELVEZ MALDONADO JESUS ALBERTO</t>
  </si>
  <si>
    <t>CARRERO BLANCO MARIA XIMENA</t>
  </si>
  <si>
    <t>Ciencias Naturales – Química</t>
  </si>
  <si>
    <t>CUADROS ACUÑA AMINTA</t>
  </si>
  <si>
    <t>GALVIS PORTILLA YESENIA</t>
  </si>
  <si>
    <t>RIOS DUQUE ALEXANDRA</t>
  </si>
  <si>
    <t>CADAVID SALAZAR DIANA KATHERINE</t>
  </si>
  <si>
    <t>TARAZONA RAMIREZ FRANSIS YIDETH</t>
  </si>
  <si>
    <t>CANELON ZUÑIGA JULIETH ANDREA</t>
  </si>
  <si>
    <t>MOLANO HERNANDEZ PIEDAD CLEMENCIA</t>
  </si>
  <si>
    <t>ALBARRACIN BARRERA ILDEFONSO</t>
  </si>
  <si>
    <t>PARADA ALFONSO DIANA PAOLA</t>
  </si>
  <si>
    <t>CONTRERAS CONTRERAS ELIZABET</t>
  </si>
  <si>
    <t>MEDINA CAMACHO DEYSY YURLEY</t>
  </si>
  <si>
    <t>GUTIERREZ GOMEZ MARLY ELENA</t>
  </si>
  <si>
    <t>PARADA LOZANO ALVARO RICARDO</t>
  </si>
  <si>
    <t>BELTRAN ARDILA BENJAMIN</t>
  </si>
  <si>
    <t xml:space="preserve"> CC</t>
  </si>
  <si>
    <t>CORONEL OMAÑA WILLIAM EDUARDO</t>
  </si>
  <si>
    <t>SANDRA MILENA BAUTISTA CARRILLO</t>
  </si>
  <si>
    <t>MINISTERIO DE EDUCACIÓN NACIONAL</t>
  </si>
  <si>
    <t>EVALUACIÓN ANUAL DE DESEMPEÑO DE DOCENTES Y DIRECTIVOS DOCENTES</t>
  </si>
  <si>
    <t>RESULTADOS DE DOCENTES - EVALUACIÓN 2016</t>
  </si>
  <si>
    <t>INFORME DE RESUMEN</t>
  </si>
  <si>
    <t>ENTIDAD TERRITORIAL:</t>
  </si>
  <si>
    <t>CONSOLIDADO DEL TOTAL DE DOCENTES EVALUADOS</t>
  </si>
  <si>
    <t>Según área (secundaria y media)</t>
  </si>
  <si>
    <t>Según zona</t>
  </si>
  <si>
    <t>%</t>
  </si>
  <si>
    <t>Ciencias naturales y educación ambiental</t>
  </si>
  <si>
    <t>Ciencias sociales</t>
  </si>
  <si>
    <t>Educación artística y cultural</t>
  </si>
  <si>
    <t>TOTAL</t>
  </si>
  <si>
    <t>Educación física, recreación y deportes</t>
  </si>
  <si>
    <t>Educación ética y en valores</t>
  </si>
  <si>
    <t>Educación religiosa</t>
  </si>
  <si>
    <t>Según nivel</t>
  </si>
  <si>
    <t>Tecnología e informática</t>
  </si>
  <si>
    <t>B. primaria</t>
  </si>
  <si>
    <t>Ciencias económicas y políticas</t>
  </si>
  <si>
    <t>B. sec. y media</t>
  </si>
  <si>
    <t>PROMEDIOS DE LAS COMPETENCIAS EN EL GRUPO DE DOCENTES EVALUADOS</t>
  </si>
  <si>
    <t>Para la interpretación de la columna 4 (Promedio) se deben tener en cuenta las categorías de la escala:</t>
  </si>
  <si>
    <t>No satisfactorio (1-59,9); Satisfactorio (60-89,9); Sobresaliente (90-100)</t>
  </si>
  <si>
    <t>COMPETENCIAS EVALUADAS</t>
  </si>
  <si>
    <r>
      <rPr>
        <rFont val="Verdana"/>
        <b/>
        <color rgb="FF000000"/>
        <sz val="8.0"/>
      </rPr>
      <t>Número de docentes</t>
    </r>
    <r>
      <rPr>
        <rFont val="Verdana"/>
        <b/>
        <color rgb="FF000000"/>
        <sz val="8.0"/>
        <vertAlign val="superscript"/>
      </rPr>
      <t>1</t>
    </r>
  </si>
  <si>
    <r>
      <rPr>
        <rFont val="Verdana"/>
        <b/>
        <color rgb="FF000000"/>
        <sz val="8.0"/>
      </rPr>
      <t>Puntaje mínimo</t>
    </r>
    <r>
      <rPr>
        <rFont val="Verdana"/>
        <b/>
        <color rgb="FF000000"/>
        <sz val="8.0"/>
        <vertAlign val="superscript"/>
      </rPr>
      <t>2</t>
    </r>
  </si>
  <si>
    <r>
      <rPr>
        <rFont val="Verdana"/>
        <b/>
        <color rgb="FF000000"/>
        <sz val="8.0"/>
      </rPr>
      <t>Puntaje máximo</t>
    </r>
    <r>
      <rPr>
        <rFont val="Verdana"/>
        <b/>
        <color rgb="FF000000"/>
        <sz val="8.0"/>
        <vertAlign val="superscript"/>
      </rPr>
      <t>3</t>
    </r>
  </si>
  <si>
    <r>
      <rPr>
        <rFont val="Verdana"/>
        <b/>
        <color rgb="FF000000"/>
        <sz val="8.0"/>
      </rPr>
      <t>Promedio</t>
    </r>
    <r>
      <rPr>
        <rFont val="Verdana"/>
        <b/>
        <color rgb="FF000000"/>
        <sz val="8.0"/>
        <vertAlign val="superscript"/>
      </rPr>
      <t>4</t>
    </r>
  </si>
  <si>
    <r>
      <rPr>
        <rFont val="Verdana"/>
        <b/>
        <color rgb="FF000000"/>
        <sz val="8.0"/>
      </rPr>
      <t>Desv. Estándar</t>
    </r>
    <r>
      <rPr>
        <rFont val="Verdana"/>
        <b/>
        <color rgb="FF000000"/>
        <sz val="8.0"/>
        <vertAlign val="superscript"/>
      </rPr>
      <t>5</t>
    </r>
  </si>
  <si>
    <t>Funcional</t>
  </si>
  <si>
    <t>Evaluación del aprendizaje</t>
  </si>
  <si>
    <t>GESTIÓN ACADÉMICA</t>
  </si>
  <si>
    <t>GESTIÓN ADMINISTRATIVA</t>
  </si>
  <si>
    <t>Interacción comunidad - entorno</t>
  </si>
  <si>
    <t>GESTIÓN COMUNITARIA</t>
  </si>
  <si>
    <t>Comportamental</t>
  </si>
  <si>
    <t>TOTAL COMPORTAMENTALES</t>
  </si>
  <si>
    <t>PUNTAJE TOTAL</t>
  </si>
  <si>
    <r>
      <rPr>
        <rFont val="Verdana"/>
        <b/>
        <color rgb="FF000000"/>
        <sz val="7.0"/>
      </rPr>
      <t>1.</t>
    </r>
    <r>
      <rPr>
        <rFont val="Verdana"/>
        <b val="0"/>
        <color rgb="FF000000"/>
        <sz val="7.0"/>
      </rPr>
      <t xml:space="preserve"> Docentes registrados en la base de datos.</t>
    </r>
  </si>
  <si>
    <r>
      <rPr>
        <rFont val="Verdana"/>
        <b/>
        <color rgb="FF000000"/>
        <sz val="7.0"/>
      </rPr>
      <t>2.</t>
    </r>
    <r>
      <rPr>
        <rFont val="Verdana"/>
        <b val="0"/>
        <color rgb="FF000000"/>
        <sz val="7.0"/>
      </rPr>
      <t xml:space="preserve"> Puntaje mínimo reportado en el grupo de docentes evaluados.</t>
    </r>
  </si>
  <si>
    <r>
      <rPr>
        <rFont val="Verdana"/>
        <b/>
        <color rgb="FF000000"/>
        <sz val="7.0"/>
      </rPr>
      <t>3.</t>
    </r>
    <r>
      <rPr>
        <rFont val="Verdana"/>
        <b val="0"/>
        <color rgb="FF000000"/>
        <sz val="7.0"/>
      </rPr>
      <t xml:space="preserve"> Puntaje máximo reportado en el grupo de docentes evaluados.</t>
    </r>
  </si>
  <si>
    <r>
      <rPr>
        <rFont val="Verdana"/>
        <b/>
        <color rgb="FF000000"/>
        <sz val="7.0"/>
      </rPr>
      <t>4.</t>
    </r>
    <r>
      <rPr>
        <rFont val="Verdana"/>
        <b val="0"/>
        <color rgb="FF000000"/>
        <sz val="7.0"/>
      </rPr>
      <t xml:space="preserve"> Dato que indica la tendencia del grupo de docentes evaluados. Aparece subrayado cuando es inferior a 60.</t>
    </r>
  </si>
  <si>
    <r>
      <rPr>
        <rFont val="Verdana"/>
        <b/>
        <color rgb="FF000000"/>
        <sz val="7.0"/>
      </rPr>
      <t>5.</t>
    </r>
    <r>
      <rPr>
        <rFont val="Verdana"/>
        <b val="0"/>
        <color rgb="FF000000"/>
        <sz val="7.0"/>
      </rPr>
      <t xml:space="preserve"> Dato sobre la variabilidad de los puntajes; a mayor desviación estándar, mayor grado de varibilidad entre los puntajes.</t>
    </r>
  </si>
  <si>
    <t>INFORME GRÁFICO</t>
  </si>
  <si>
    <t>Porcentaje de docentes por categoría</t>
  </si>
  <si>
    <t>Competencias comportamentales</t>
  </si>
  <si>
    <t>CATEGORÍA</t>
  </si>
  <si>
    <t>COMPETENCIA</t>
  </si>
  <si>
    <t>Frecuencia</t>
  </si>
  <si>
    <t>NO SATISFACTORIO</t>
  </si>
  <si>
    <t>SATISFACTORIO</t>
  </si>
  <si>
    <t>SOBRESALIENTE</t>
  </si>
  <si>
    <t>RESULTADOS DE DIRECTIVOS DOCENTES - EVALUACIÓN 2008</t>
  </si>
  <si>
    <t>CONSOLIDADO DEL TOTAL DE DIRECTIVOS DOCENTES EVALUADOS</t>
  </si>
  <si>
    <t>PROMEDIOS DE LAS COMPETENCIAS EN EL GRUPO DE DIRECTIVOS DOCENTES EVALUADOS</t>
  </si>
  <si>
    <r>
      <rPr>
        <rFont val="Verdana"/>
        <b/>
        <color rgb="FF000000"/>
        <sz val="8.0"/>
      </rPr>
      <t>Número de docentes</t>
    </r>
    <r>
      <rPr>
        <rFont val="Verdana"/>
        <b/>
        <color rgb="FF000000"/>
        <sz val="8.0"/>
        <vertAlign val="superscript"/>
      </rPr>
      <t>1</t>
    </r>
  </si>
  <si>
    <r>
      <rPr>
        <rFont val="Verdana"/>
        <b/>
        <color rgb="FF000000"/>
        <sz val="8.0"/>
      </rPr>
      <t>Puntaje mínimo</t>
    </r>
    <r>
      <rPr>
        <rFont val="Verdana"/>
        <b/>
        <color rgb="FF000000"/>
        <sz val="8.0"/>
        <vertAlign val="superscript"/>
      </rPr>
      <t>2</t>
    </r>
  </si>
  <si>
    <r>
      <rPr>
        <rFont val="Verdana"/>
        <b/>
        <color rgb="FF000000"/>
        <sz val="8.0"/>
      </rPr>
      <t>Puntaje máximo</t>
    </r>
    <r>
      <rPr>
        <rFont val="Verdana"/>
        <b/>
        <color rgb="FF000000"/>
        <sz val="8.0"/>
        <vertAlign val="superscript"/>
      </rPr>
      <t>3</t>
    </r>
  </si>
  <si>
    <r>
      <rPr>
        <rFont val="Verdana"/>
        <b/>
        <color rgb="FF000000"/>
        <sz val="8.0"/>
      </rPr>
      <t>Promedio</t>
    </r>
    <r>
      <rPr>
        <rFont val="Verdana"/>
        <b/>
        <color rgb="FF000000"/>
        <sz val="8.0"/>
        <vertAlign val="superscript"/>
      </rPr>
      <t>4</t>
    </r>
  </si>
  <si>
    <r>
      <rPr>
        <rFont val="Verdana"/>
        <b/>
        <color rgb="FF000000"/>
        <sz val="8.0"/>
      </rPr>
      <t>Desv. Estándar</t>
    </r>
    <r>
      <rPr>
        <rFont val="Verdana"/>
        <b/>
        <color rgb="FF000000"/>
        <sz val="8.0"/>
        <vertAlign val="superscript"/>
      </rPr>
      <t>5</t>
    </r>
  </si>
  <si>
    <t>Planeación y organización</t>
  </si>
  <si>
    <t>GESTIÓN DIRECTIVA</t>
  </si>
  <si>
    <t>Innovación y direccionamiento académico</t>
  </si>
  <si>
    <r>
      <rPr>
        <rFont val="Verdana"/>
        <b/>
        <color rgb="FF000000"/>
        <sz val="7.0"/>
      </rPr>
      <t>1.</t>
    </r>
    <r>
      <rPr>
        <rFont val="Verdana"/>
        <b val="0"/>
        <color rgb="FF000000"/>
        <sz val="7.0"/>
      </rPr>
      <t xml:space="preserve"> Docentes registrados en la base de datos.</t>
    </r>
  </si>
  <si>
    <r>
      <rPr>
        <rFont val="Verdana"/>
        <b/>
        <color rgb="FF000000"/>
        <sz val="7.0"/>
      </rPr>
      <t>2.</t>
    </r>
    <r>
      <rPr>
        <rFont val="Verdana"/>
        <b val="0"/>
        <color rgb="FF000000"/>
        <sz val="7.0"/>
      </rPr>
      <t xml:space="preserve"> Puntaje mínimo reportado en el grupo de docentes evaluados.</t>
    </r>
  </si>
  <si>
    <r>
      <rPr>
        <rFont val="Verdana"/>
        <b/>
        <color rgb="FF000000"/>
        <sz val="7.0"/>
      </rPr>
      <t>3.</t>
    </r>
    <r>
      <rPr>
        <rFont val="Verdana"/>
        <b val="0"/>
        <color rgb="FF000000"/>
        <sz val="7.0"/>
      </rPr>
      <t xml:space="preserve"> Puntaje máximo reportado en el grupo de docentes evaluados.</t>
    </r>
  </si>
  <si>
    <r>
      <rPr>
        <rFont val="Verdana"/>
        <b/>
        <color rgb="FF000000"/>
        <sz val="7.0"/>
      </rPr>
      <t>4.</t>
    </r>
    <r>
      <rPr>
        <rFont val="Verdana"/>
        <b val="0"/>
        <color rgb="FF000000"/>
        <sz val="7.0"/>
      </rPr>
      <t xml:space="preserve"> Dato que indica la tendencia del grupo de docentes evaluados. Aparece subrayado cuando es inferior a 60.</t>
    </r>
  </si>
  <si>
    <r>
      <rPr>
        <rFont val="Verdana"/>
        <b/>
        <color rgb="FF000000"/>
        <sz val="7.0"/>
      </rPr>
      <t>5.</t>
    </r>
    <r>
      <rPr>
        <rFont val="Verdana"/>
        <b val="0"/>
        <color rgb="FF000000"/>
        <sz val="7.0"/>
      </rPr>
      <t xml:space="preserve"> Dato sobre la variabilidad de los puntajes; a mayor desviación estándar, mayor grado de varibilidad entre los puntajes.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</si>
</sst>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3">
    <font>
      <sz val="10.0"/>
      <color rgb="FF000000"/>
      <name val="Arial"/>
      <scheme val="minor"/>
    </font>
    <font>
      <sz val="11.0"/>
      <color rgb="FF000000"/>
      <name val="Arial Narrow"/>
    </font>
    <font>
      <sz val="9.0"/>
      <color rgb="FF000000"/>
      <name val="Arial Narrow"/>
    </font>
    <font>
      <b/>
      <sz val="10.0"/>
      <color rgb="FF000000"/>
      <name val="Arial Narrow"/>
    </font>
    <font/>
    <font>
      <sz val="9.0"/>
      <color rgb="FF000000"/>
      <name val="Arial"/>
    </font>
    <font>
      <sz val="10.0"/>
      <color rgb="FF000000"/>
      <name val="Arial"/>
    </font>
    <font>
      <sz val="9.0"/>
      <color rgb="FF000000"/>
      <name val="Calibri"/>
    </font>
    <font>
      <b/>
      <sz val="9.0"/>
      <color rgb="FF000000"/>
      <name val="Arial Narrow"/>
    </font>
    <font>
      <sz val="9.0"/>
      <color theme="1"/>
      <name val="Arial"/>
    </font>
    <font>
      <color theme="1"/>
      <name val="Arial"/>
    </font>
    <font>
      <sz val="9.0"/>
      <color theme="1"/>
      <name val="Arial Narrow"/>
    </font>
    <font>
      <b/>
      <sz val="9.0"/>
      <color theme="1"/>
      <name val="Arial Narrow"/>
    </font>
    <font>
      <sz val="10.0"/>
      <color rgb="FF000000"/>
      <name val="Calibri"/>
    </font>
    <font>
      <b/>
      <sz val="12.0"/>
      <color rgb="FF000000"/>
      <name val="Arial Narrow"/>
    </font>
    <font>
      <color theme="1"/>
      <name val="Arial"/>
      <scheme val="minor"/>
    </font>
    <font>
      <sz val="9.0"/>
      <color rgb="FF000000"/>
      <name val="Verdana"/>
    </font>
    <font>
      <b/>
      <sz val="9.0"/>
      <color rgb="FF000000"/>
      <name val="Verdana"/>
    </font>
    <font>
      <b/>
      <sz val="8.0"/>
      <color rgb="FF000000"/>
      <name val="Verdana"/>
    </font>
    <font>
      <sz val="8.0"/>
      <color rgb="FF000000"/>
      <name val="Verdana"/>
    </font>
    <font>
      <b/>
      <sz val="6.0"/>
      <color rgb="FF000000"/>
      <name val="Verdana"/>
    </font>
    <font>
      <b/>
      <sz val="7.0"/>
      <color rgb="FF000000"/>
      <name val="Verdana"/>
    </font>
    <font>
      <sz val="7.0"/>
      <color rgb="FF000000"/>
      <name val="Verdana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14">
    <border/>
    <border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/>
      <right style="thin">
        <color rgb="FFFFFFFF"/>
      </right>
      <top style="thin">
        <color rgb="FFFFFFFF"/>
      </top>
      <bottom/>
    </border>
    <border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right style="thin">
        <color rgb="FFFFFFFF"/>
      </right>
      <top style="thin">
        <color rgb="FFFFFFFF"/>
      </top>
    </border>
    <border>
      <left/>
      <right/>
      <top/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hair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</border>
    <border>
      <left style="hair">
        <color rgb="FF000000"/>
      </left>
      <top style="thin">
        <color rgb="FF000000"/>
      </top>
      <bottom style="thin">
        <color rgb="FFFFFFFF"/>
      </bottom>
    </border>
    <border>
      <right style="thin">
        <color rgb="FFFFFFFF"/>
      </right>
      <top style="thin">
        <color rgb="FF000000"/>
      </top>
      <bottom style="thin">
        <color rgb="FFFFFFFF"/>
      </bottom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FFFFFF"/>
      </bottom>
    </border>
    <border>
      <left style="hair">
        <color rgb="FF000000"/>
      </left>
      <top style="thin">
        <color rgb="FFFFFFFF"/>
      </top>
      <bottom style="thin">
        <color rgb="FFFFFFFF"/>
      </bottom>
    </border>
    <border>
      <left style="hair">
        <color rgb="FF000000"/>
      </left>
      <right style="hair">
        <color rgb="FFFFFFFF"/>
      </right>
      <top style="thin">
        <color rgb="FFFFFFFF"/>
      </top>
      <bottom style="thin">
        <color rgb="FFFFFFFF"/>
      </bottom>
    </border>
    <border>
      <left style="hair">
        <color rgb="FF000000"/>
      </left>
      <top style="thin">
        <color rgb="FFFFFFFF"/>
      </top>
    </border>
    <border>
      <top style="thin">
        <color rgb="FFFFFFFF"/>
      </top>
    </border>
    <border>
      <left style="hair">
        <color rgb="FF000000"/>
      </left>
      <right style="hair">
        <color rgb="FF000000"/>
      </right>
      <top style="thin">
        <color rgb="FFFFFFFF"/>
      </top>
    </border>
    <border>
      <left style="hair">
        <color rgb="FF000000"/>
      </left>
      <right style="hair">
        <color rgb="FFFFFFFF"/>
      </right>
      <top style="thin">
        <color rgb="FFFFFFFF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FFFFFF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thin">
        <color rgb="FFFFFFFF"/>
      </bottom>
    </border>
    <border>
      <left style="hair">
        <color rgb="FF000000"/>
      </left>
      <right style="hair">
        <color rgb="FF000000"/>
      </right>
      <bottom style="thin">
        <color rgb="FFFFFFFF"/>
      </bottom>
    </border>
    <border>
      <left style="hair">
        <color rgb="FF000000"/>
      </left>
      <right style="hair">
        <color rgb="FFFFFFFF"/>
      </right>
      <bottom style="thin">
        <color rgb="FFFFFFFF"/>
      </bottom>
    </border>
    <border>
      <left style="thin">
        <color rgb="FFFFFFFF"/>
      </left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FFFFFF"/>
      </right>
      <top style="hair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000000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000000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FFFFFF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FFFFFF"/>
      </lef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thin">
        <color rgb="FFFFFFFF"/>
      </left>
      <top style="thin">
        <color rgb="FFFFFFFF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thin">
        <color rgb="FFFFFFFF"/>
      </right>
    </border>
    <border>
      <left style="hair">
        <color rgb="FF000000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82">
    <xf borderId="0" fillId="0" fontId="0" numFmtId="0" xfId="0" applyAlignment="1" applyFont="1">
      <alignment readingOrder="0" shrinkToFit="0" vertical="center" wrapText="0"/>
    </xf>
    <xf borderId="0" fillId="0" fontId="1" numFmtId="1" xfId="0" applyAlignment="1" applyFont="1" applyNumberFormat="1">
      <alignment horizontal="center" vertical="center"/>
    </xf>
    <xf borderId="0" fillId="0" fontId="1" numFmtId="1" xfId="0" applyAlignment="1" applyFont="1" applyNumberForma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1" xfId="0" applyAlignment="1" applyFont="1" applyNumberFormat="1">
      <alignment horizontal="right" vertical="center"/>
    </xf>
    <xf borderId="0" fillId="0" fontId="2" numFmtId="0" xfId="0" applyAlignment="1" applyFont="1">
      <alignment horizontal="center" vertical="center"/>
    </xf>
    <xf borderId="0" fillId="0" fontId="1" numFmtId="164" xfId="0" applyAlignment="1" applyFont="1" applyNumberFormat="1">
      <alignment horizontal="right" vertical="center"/>
    </xf>
    <xf borderId="1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" numFmtId="164" xfId="0" applyAlignment="1" applyFont="1" applyNumberForma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2" fontId="3" numFmtId="0" xfId="0" applyAlignment="1" applyBorder="1" applyFill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vertical="center"/>
    </xf>
    <xf borderId="2" fillId="0" fontId="4" numFmtId="0" xfId="0" applyAlignment="1" applyBorder="1" applyFont="1">
      <alignment vertical="center"/>
    </xf>
    <xf borderId="2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2" fontId="2" numFmtId="1" xfId="0" applyAlignment="1" applyBorder="1" applyFont="1" applyNumberFormat="1">
      <alignment horizontal="center" shrinkToFit="0" vertical="center" wrapText="1"/>
    </xf>
    <xf borderId="11" fillId="0" fontId="5" numFmtId="1" xfId="0" applyAlignment="1" applyBorder="1" applyFont="1" applyNumberFormat="1">
      <alignment horizontal="center" shrinkToFit="0" vertical="center" wrapText="1"/>
    </xf>
    <xf borderId="12" fillId="3" fontId="6" numFmtId="0" xfId="0" applyAlignment="1" applyBorder="1" applyFill="1" applyFont="1">
      <alignment horizontal="center" vertical="bottom"/>
    </xf>
    <xf borderId="12" fillId="0" fontId="6" numFmtId="0" xfId="0" applyAlignment="1" applyBorder="1" applyFont="1">
      <alignment horizontal="center" vertical="bottom"/>
    </xf>
    <xf borderId="12" fillId="0" fontId="6" numFmtId="0" xfId="0" applyAlignment="1" applyBorder="1" applyFont="1">
      <alignment shrinkToFit="0" vertical="bottom" wrapText="1"/>
    </xf>
    <xf borderId="12" fillId="0" fontId="6" numFmtId="0" xfId="0" applyAlignment="1" applyBorder="1" applyFont="1">
      <alignment vertical="bottom"/>
    </xf>
    <xf borderId="12" fillId="3" fontId="6" numFmtId="1" xfId="0" applyAlignment="1" applyBorder="1" applyFont="1" applyNumberFormat="1">
      <alignment horizontal="center" vertical="bottom"/>
    </xf>
    <xf borderId="12" fillId="0" fontId="7" numFmtId="0" xfId="0" applyAlignment="1" applyBorder="1" applyFont="1">
      <alignment vertical="bottom"/>
    </xf>
    <xf borderId="0" fillId="0" fontId="2" numFmtId="164" xfId="0" applyAlignment="1" applyFont="1" applyNumberFormat="1">
      <alignment horizontal="center"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10" fillId="2" fontId="2" numFmtId="1" xfId="0" applyAlignment="1" applyBorder="1" applyFont="1" applyNumberFormat="1">
      <alignment horizontal="center" readingOrder="0" shrinkToFit="0" vertical="center" wrapText="1"/>
    </xf>
    <xf borderId="13" fillId="0" fontId="9" numFmtId="1" xfId="0" applyAlignment="1" applyBorder="1" applyFont="1" applyNumberFormat="1">
      <alignment horizontal="center" shrinkToFit="0" vertical="center" wrapText="1"/>
    </xf>
    <xf borderId="13" fillId="0" fontId="10" numFmtId="0" xfId="0" applyAlignment="1" applyBorder="1" applyFont="1">
      <alignment horizontal="center" vertical="bottom"/>
    </xf>
    <xf borderId="13" fillId="3" fontId="10" numFmtId="0" xfId="0" applyAlignment="1" applyBorder="1" applyFont="1">
      <alignment horizontal="center" vertical="bottom"/>
    </xf>
    <xf borderId="13" fillId="3" fontId="10" numFmtId="0" xfId="0" applyAlignment="1" applyBorder="1" applyFont="1">
      <alignment vertical="bottom"/>
    </xf>
    <xf borderId="13" fillId="0" fontId="10" numFmtId="0" xfId="0" applyAlignment="1" applyBorder="1" applyFont="1">
      <alignment vertical="bottom"/>
    </xf>
    <xf borderId="13" fillId="3" fontId="10" numFmtId="1" xfId="0" applyAlignment="1" applyBorder="1" applyFont="1" applyNumberFormat="1">
      <alignment horizontal="center" vertical="bottom"/>
    </xf>
    <xf borderId="0" fillId="0" fontId="11" numFmtId="164" xfId="0" applyAlignment="1" applyFont="1" applyNumberFormat="1">
      <alignment horizontal="center" shrinkToFit="0" vertical="center" wrapText="1"/>
    </xf>
    <xf borderId="0" fillId="0" fontId="12" numFmtId="164" xfId="0" applyAlignment="1" applyFont="1" applyNumberFormat="1">
      <alignment horizontal="center" shrinkToFit="0" vertical="center" wrapText="1"/>
    </xf>
    <xf borderId="14" fillId="0" fontId="12" numFmtId="164" xfId="0" applyAlignment="1" applyBorder="1" applyFont="1" applyNumberForma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2" fillId="0" fontId="10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0" fillId="0" fontId="13" numFmtId="0" xfId="0" applyAlignment="1" applyFont="1">
      <alignment horizontal="center" vertical="bottom"/>
    </xf>
    <xf borderId="12" fillId="3" fontId="6" numFmtId="0" xfId="0" applyAlignment="1" applyBorder="1" applyFont="1">
      <alignment vertical="bottom"/>
    </xf>
    <xf borderId="0" fillId="0" fontId="5" numFmtId="0" xfId="0" applyAlignment="1" applyFont="1">
      <alignment horizontal="center" shrinkToFit="0" vertical="center" wrapText="1"/>
    </xf>
    <xf borderId="12" fillId="3" fontId="6" numFmtId="0" xfId="0" applyAlignment="1" applyBorder="1" applyFont="1">
      <alignment horizontal="center" readingOrder="0" vertical="bottom"/>
    </xf>
    <xf borderId="11" fillId="0" fontId="5" numFmtId="1" xfId="0" applyAlignment="1" applyBorder="1" applyFont="1" applyNumberFormat="1">
      <alignment horizontal="center" readingOrder="0" shrinkToFit="0" vertical="center" wrapText="1"/>
    </xf>
    <xf borderId="12" fillId="0" fontId="6" numFmtId="0" xfId="0" applyAlignment="1" applyBorder="1" applyFont="1">
      <alignment horizontal="center" readingOrder="0" vertical="bottom"/>
    </xf>
    <xf borderId="12" fillId="3" fontId="6" numFmtId="0" xfId="0" applyAlignment="1" applyBorder="1" applyFont="1">
      <alignment horizontal="left" readingOrder="0" vertical="bottom"/>
    </xf>
    <xf borderId="12" fillId="0" fontId="6" numFmtId="0" xfId="0" applyAlignment="1" applyBorder="1" applyFont="1">
      <alignment readingOrder="0" vertical="bottom"/>
    </xf>
    <xf borderId="12" fillId="3" fontId="6" numFmtId="1" xfId="0" applyAlignment="1" applyBorder="1" applyFont="1" applyNumberFormat="1">
      <alignment horizontal="center" readingOrder="0" vertical="bottom"/>
    </xf>
    <xf borderId="12" fillId="3" fontId="6" numFmtId="0" xfId="0" applyAlignment="1" applyBorder="1" applyFont="1">
      <alignment horizontal="left" vertical="bottom"/>
    </xf>
    <xf borderId="0" fillId="0" fontId="2" numFmtId="1" xfId="0" applyAlignment="1" applyFont="1" applyNumberFormat="1">
      <alignment horizontal="center" shrinkToFit="0" vertical="center" wrapText="1"/>
    </xf>
    <xf borderId="0" fillId="0" fontId="2" numFmtId="1" xfId="0" applyAlignment="1" applyFont="1" applyNumberFormat="1">
      <alignment horizontal="left" shrinkToFit="0" vertical="center" wrapText="1"/>
    </xf>
    <xf borderId="0" fillId="0" fontId="14" numFmtId="1" xfId="0" applyAlignment="1" applyFont="1" applyNumberForma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vertical="center"/>
    </xf>
    <xf borderId="17" fillId="2" fontId="3" numFmtId="0" xfId="0" applyAlignment="1" applyBorder="1" applyFont="1">
      <alignment horizontal="center" shrinkToFit="0" vertical="center" wrapText="1"/>
    </xf>
    <xf borderId="18" fillId="2" fontId="3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vertical="bottom"/>
    </xf>
    <xf borderId="19" fillId="2" fontId="3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left" vertical="top"/>
    </xf>
    <xf borderId="12" fillId="0" fontId="5" numFmtId="0" xfId="0" applyAlignment="1" applyBorder="1" applyFont="1">
      <alignment horizontal="center" vertical="center"/>
    </xf>
    <xf borderId="13" fillId="0" fontId="6" numFmtId="0" xfId="0" applyAlignment="1" applyBorder="1" applyFont="1">
      <alignment horizontal="center" vertical="bottom"/>
    </xf>
    <xf borderId="12" fillId="0" fontId="8" numFmtId="164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bottom"/>
    </xf>
    <xf borderId="13" fillId="0" fontId="6" numFmtId="0" xfId="0" applyAlignment="1" applyBorder="1" applyFont="1">
      <alignment horizontal="center" readingOrder="0" vertical="bottom"/>
    </xf>
    <xf borderId="20" fillId="0" fontId="5" numFmtId="1" xfId="0" applyAlignment="1" applyBorder="1" applyFont="1" applyNumberFormat="1">
      <alignment horizontal="center" shrinkToFit="0" vertical="center" wrapText="1"/>
    </xf>
    <xf borderId="21" fillId="0" fontId="6" numFmtId="0" xfId="0" applyAlignment="1" applyBorder="1" applyFont="1">
      <alignment horizontal="center" vertical="bottom"/>
    </xf>
    <xf borderId="21" fillId="0" fontId="6" numFmtId="0" xfId="0" applyAlignment="1" applyBorder="1" applyFont="1">
      <alignment vertical="bottom"/>
    </xf>
    <xf borderId="21" fillId="0" fontId="6" numFmtId="0" xfId="0" applyAlignment="1" applyBorder="1" applyFont="1">
      <alignment horizontal="left" vertical="top"/>
    </xf>
    <xf borderId="22" fillId="3" fontId="6" numFmtId="1" xfId="0" applyAlignment="1" applyBorder="1" applyFont="1" applyNumberFormat="1">
      <alignment horizontal="center" vertical="bottom"/>
    </xf>
    <xf borderId="21" fillId="0" fontId="5" numFmtId="0" xfId="0" applyAlignment="1" applyBorder="1" applyFont="1">
      <alignment horizontal="center" vertical="center"/>
    </xf>
    <xf borderId="23" fillId="0" fontId="6" numFmtId="0" xfId="0" applyAlignment="1" applyBorder="1" applyFont="1">
      <alignment horizontal="center" vertical="bottom"/>
    </xf>
    <xf borderId="21" fillId="0" fontId="6" numFmtId="0" xfId="0" applyAlignment="1" applyBorder="1" applyFont="1">
      <alignment horizontal="center" readingOrder="0" vertical="bottom"/>
    </xf>
    <xf borderId="21" fillId="0" fontId="8" numFmtId="164" xfId="0" applyAlignment="1" applyBorder="1" applyFont="1" applyNumberFormat="1">
      <alignment horizontal="center" shrinkToFit="0" vertical="center" wrapText="1"/>
    </xf>
    <xf borderId="21" fillId="0" fontId="8" numFmtId="0" xfId="0" applyAlignment="1" applyBorder="1" applyFont="1">
      <alignment horizontal="center" shrinkToFit="0" vertical="center" wrapText="1"/>
    </xf>
    <xf borderId="12" fillId="0" fontId="5" numFmtId="1" xfId="0" applyAlignment="1" applyBorder="1" applyFont="1" applyNumberFormat="1">
      <alignment horizontal="center" shrinkToFit="0" vertical="center" wrapText="1"/>
    </xf>
    <xf borderId="12" fillId="0" fontId="2" numFmtId="164" xfId="0" applyAlignment="1" applyBorder="1" applyFont="1" applyNumberFormat="1">
      <alignment horizontal="center" shrinkToFit="0" vertical="center" wrapText="1"/>
    </xf>
    <xf borderId="24" fillId="0" fontId="2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left" readingOrder="0" vertical="bottom"/>
    </xf>
    <xf borderId="25" fillId="2" fontId="2" numFmtId="1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2" fillId="0" fontId="15" numFmtId="0" xfId="0" applyAlignment="1" applyBorder="1" applyFont="1">
      <alignment horizontal="center" readingOrder="0" vertical="center"/>
    </xf>
    <xf borderId="12" fillId="0" fontId="15" numFmtId="0" xfId="0" applyAlignment="1" applyBorder="1" applyFont="1">
      <alignment readingOrder="0" vertical="center"/>
    </xf>
    <xf borderId="12" fillId="0" fontId="15" numFmtId="0" xfId="0" applyAlignment="1" applyBorder="1" applyFont="1">
      <alignment horizontal="left" readingOrder="0" vertical="center"/>
    </xf>
    <xf borderId="12" fillId="0" fontId="15" numFmtId="0" xfId="0" applyAlignment="1" applyBorder="1" applyFont="1">
      <alignment vertical="center"/>
    </xf>
    <xf borderId="1" fillId="0" fontId="16" numFmtId="0" xfId="0" applyAlignment="1" applyBorder="1" applyFont="1">
      <alignment shrinkToFit="0" vertical="center" wrapText="1"/>
    </xf>
    <xf borderId="26" fillId="0" fontId="16" numFmtId="0" xfId="0" applyAlignment="1" applyBorder="1" applyFont="1">
      <alignment shrinkToFit="0" vertical="center" wrapText="1"/>
    </xf>
    <xf borderId="27" fillId="0" fontId="16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vertical="center"/>
    </xf>
    <xf borderId="29" fillId="0" fontId="17" numFmtId="0" xfId="0" applyAlignment="1" applyBorder="1" applyFont="1">
      <alignment horizontal="center" shrinkToFit="0" vertical="center" wrapText="1"/>
    </xf>
    <xf borderId="30" fillId="0" fontId="4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29" fillId="0" fontId="16" numFmtId="0" xfId="0" applyAlignment="1" applyBorder="1" applyFont="1">
      <alignment shrinkToFit="0" vertical="center" wrapText="1"/>
    </xf>
    <xf borderId="0" fillId="0" fontId="16" numFmtId="0" xfId="0" applyAlignment="1" applyFont="1">
      <alignment shrinkToFit="0" vertical="center" wrapText="1"/>
    </xf>
    <xf borderId="2" fillId="0" fontId="16" numFmtId="0" xfId="0" applyAlignment="1" applyBorder="1" applyFont="1">
      <alignment vertical="center"/>
    </xf>
    <xf borderId="3" fillId="0" fontId="16" numFmtId="0" xfId="0" applyAlignment="1" applyBorder="1" applyFont="1">
      <alignment shrinkToFit="0" vertical="center" wrapText="1"/>
    </xf>
    <xf borderId="27" fillId="0" fontId="4" numFmtId="0" xfId="0" applyAlignment="1" applyBorder="1" applyFont="1">
      <alignment vertical="center"/>
    </xf>
    <xf borderId="4" fillId="0" fontId="17" numFmtId="0" xfId="0" applyAlignment="1" applyBorder="1" applyFont="1">
      <alignment horizontal="center" vertical="center"/>
    </xf>
    <xf borderId="3" fillId="0" fontId="16" numFmtId="0" xfId="0" applyAlignment="1" applyBorder="1" applyFont="1">
      <alignment vertical="center"/>
    </xf>
    <xf borderId="4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29" fillId="0" fontId="4" numFmtId="0" xfId="0" applyAlignment="1" applyBorder="1" applyFont="1">
      <alignment vertical="center"/>
    </xf>
    <xf borderId="3" fillId="0" fontId="17" numFmtId="0" xfId="0" applyAlignment="1" applyBorder="1" applyFont="1">
      <alignment horizontal="left" vertical="center"/>
    </xf>
    <xf borderId="3" fillId="0" fontId="16" numFmtId="1" xfId="0" applyAlignment="1" applyBorder="1" applyFont="1" applyNumberFormat="1">
      <alignment horizontal="left" vertical="center"/>
    </xf>
    <xf borderId="31" fillId="0" fontId="16" numFmtId="0" xfId="0" applyAlignment="1" applyBorder="1" applyFont="1">
      <alignment vertical="center"/>
    </xf>
    <xf borderId="31" fillId="0" fontId="16" numFmtId="0" xfId="0" applyAlignment="1" applyBorder="1" applyFont="1">
      <alignment horizontal="left" vertical="center"/>
    </xf>
    <xf borderId="5" fillId="0" fontId="16" numFmtId="0" xfId="0" applyAlignment="1" applyBorder="1" applyFont="1">
      <alignment vertical="center"/>
    </xf>
    <xf borderId="32" fillId="0" fontId="16" numFmtId="0" xfId="0" applyAlignment="1" applyBorder="1" applyFont="1">
      <alignment vertical="center"/>
    </xf>
    <xf borderId="33" fillId="0" fontId="16" numFmtId="0" xfId="0" applyAlignment="1" applyBorder="1" applyFont="1">
      <alignment vertical="center"/>
    </xf>
    <xf borderId="34" fillId="0" fontId="16" numFmtId="0" xfId="0" applyAlignment="1" applyBorder="1" applyFont="1">
      <alignment vertical="center"/>
    </xf>
    <xf borderId="35" fillId="0" fontId="16" numFmtId="0" xfId="0" applyAlignment="1" applyBorder="1" applyFont="1">
      <alignment vertical="center"/>
    </xf>
    <xf borderId="36" fillId="0" fontId="16" numFmtId="0" xfId="0" applyAlignment="1" applyBorder="1" applyFont="1">
      <alignment vertical="center"/>
    </xf>
    <xf borderId="31" fillId="0" fontId="17" numFmtId="0" xfId="0" applyAlignment="1" applyBorder="1" applyFont="1">
      <alignment horizontal="right" vertical="center"/>
    </xf>
    <xf borderId="37" fillId="0" fontId="16" numFmtId="0" xfId="0" applyAlignment="1" applyBorder="1" applyFont="1">
      <alignment vertical="center"/>
    </xf>
    <xf borderId="38" fillId="2" fontId="18" numFmtId="0" xfId="0" applyAlignment="1" applyBorder="1" applyFont="1">
      <alignment horizontal="center" vertical="center"/>
    </xf>
    <xf borderId="39" fillId="0" fontId="4" numFmtId="0" xfId="0" applyAlignment="1" applyBorder="1" applyFont="1">
      <alignment vertical="center"/>
    </xf>
    <xf borderId="40" fillId="0" fontId="4" numFmtId="0" xfId="0" applyAlignment="1" applyBorder="1" applyFont="1">
      <alignment vertical="center"/>
    </xf>
    <xf borderId="5" fillId="0" fontId="17" numFmtId="0" xfId="0" applyAlignment="1" applyBorder="1" applyFont="1">
      <alignment horizontal="center" vertical="center"/>
    </xf>
    <xf borderId="41" fillId="0" fontId="16" numFmtId="0" xfId="0" applyAlignment="1" applyBorder="1" applyFont="1">
      <alignment vertical="center"/>
    </xf>
    <xf borderId="38" fillId="0" fontId="18" numFmtId="0" xfId="0" applyAlignment="1" applyBorder="1" applyFont="1">
      <alignment horizontal="center" vertical="center"/>
    </xf>
    <xf borderId="42" fillId="0" fontId="18" numFmtId="0" xfId="0" applyAlignment="1" applyBorder="1" applyFont="1">
      <alignment horizontal="center" vertical="center"/>
    </xf>
    <xf borderId="43" fillId="0" fontId="18" numFmtId="0" xfId="0" applyAlignment="1" applyBorder="1" applyFont="1">
      <alignment horizontal="center" vertical="center"/>
    </xf>
    <xf borderId="44" fillId="0" fontId="18" numFmtId="0" xfId="0" applyAlignment="1" applyBorder="1" applyFont="1">
      <alignment horizontal="center" vertical="center"/>
    </xf>
    <xf borderId="45" fillId="0" fontId="19" numFmtId="0" xfId="0" applyAlignment="1" applyBorder="1" applyFont="1">
      <alignment horizontal="left" vertical="center"/>
    </xf>
    <xf borderId="46" fillId="0" fontId="4" numFmtId="0" xfId="0" applyAlignment="1" applyBorder="1" applyFont="1">
      <alignment vertical="center"/>
    </xf>
    <xf borderId="47" fillId="0" fontId="19" numFmtId="0" xfId="0" applyAlignment="1" applyBorder="1" applyFont="1">
      <alignment horizontal="center" vertical="center"/>
    </xf>
    <xf borderId="48" fillId="0" fontId="19" numFmtId="164" xfId="0" applyAlignment="1" applyBorder="1" applyFont="1" applyNumberFormat="1">
      <alignment horizontal="center" vertical="center"/>
    </xf>
    <xf borderId="5" fillId="0" fontId="16" numFmtId="0" xfId="0" applyAlignment="1" applyBorder="1" applyFont="1">
      <alignment horizontal="center" vertical="center"/>
    </xf>
    <xf borderId="49" fillId="0" fontId="19" numFmtId="0" xfId="0" applyAlignment="1" applyBorder="1" applyFont="1">
      <alignment vertical="center"/>
    </xf>
    <xf borderId="4" fillId="0" fontId="19" numFmtId="0" xfId="0" applyAlignment="1" applyBorder="1" applyFont="1">
      <alignment horizontal="left" vertical="center"/>
    </xf>
    <xf borderId="50" fillId="0" fontId="19" numFmtId="0" xfId="0" applyAlignment="1" applyBorder="1" applyFont="1">
      <alignment horizontal="center" vertical="center"/>
    </xf>
    <xf borderId="51" fillId="0" fontId="19" numFmtId="164" xfId="0" applyAlignment="1" applyBorder="1" applyFont="1" applyNumberFormat="1">
      <alignment horizontal="center" vertical="center"/>
    </xf>
    <xf borderId="52" fillId="0" fontId="19" numFmtId="0" xfId="0" applyAlignment="1" applyBorder="1" applyFont="1">
      <alignment vertical="center"/>
    </xf>
    <xf borderId="53" fillId="0" fontId="19" numFmtId="0" xfId="0" applyAlignment="1" applyBorder="1" applyFont="1">
      <alignment horizontal="center" vertical="center"/>
    </xf>
    <xf borderId="54" fillId="0" fontId="19" numFmtId="164" xfId="0" applyAlignment="1" applyBorder="1" applyFont="1" applyNumberFormat="1">
      <alignment horizontal="center" vertical="center"/>
    </xf>
    <xf borderId="43" fillId="0" fontId="18" numFmtId="164" xfId="0" applyAlignment="1" applyBorder="1" applyFont="1" applyNumberFormat="1">
      <alignment horizontal="center" vertical="center"/>
    </xf>
    <xf borderId="55" fillId="0" fontId="16" numFmtId="0" xfId="0" applyAlignment="1" applyBorder="1" applyFont="1">
      <alignment vertical="center"/>
    </xf>
    <xf borderId="45" fillId="0" fontId="19" numFmtId="0" xfId="0" applyAlignment="1" applyBorder="1" applyFont="1">
      <alignment vertical="center"/>
    </xf>
    <xf borderId="4" fillId="0" fontId="19" numFmtId="0" xfId="0" applyAlignment="1" applyBorder="1" applyFont="1">
      <alignment vertical="center"/>
    </xf>
    <xf borderId="56" fillId="0" fontId="19" numFmtId="0" xfId="0" applyAlignment="1" applyBorder="1" applyFont="1">
      <alignment horizontal="left" vertical="center"/>
    </xf>
    <xf borderId="57" fillId="0" fontId="4" numFmtId="0" xfId="0" applyAlignment="1" applyBorder="1" applyFont="1">
      <alignment vertical="center"/>
    </xf>
    <xf borderId="56" fillId="0" fontId="19" numFmtId="0" xfId="0" applyAlignment="1" applyBorder="1" applyFont="1">
      <alignment vertical="center"/>
    </xf>
    <xf borderId="58" fillId="0" fontId="16" numFmtId="0" xfId="0" applyAlignment="1" applyBorder="1" applyFont="1">
      <alignment vertical="center"/>
    </xf>
    <xf borderId="59" fillId="0" fontId="16" numFmtId="0" xfId="0" applyAlignment="1" applyBorder="1" applyFont="1">
      <alignment vertical="center"/>
    </xf>
    <xf borderId="60" fillId="0" fontId="16" numFmtId="0" xfId="0" applyAlignment="1" applyBorder="1" applyFont="1">
      <alignment vertical="center"/>
    </xf>
    <xf borderId="4" fillId="0" fontId="19" numFmtId="0" xfId="0" applyAlignment="1" applyBorder="1" applyFont="1">
      <alignment horizontal="center" vertical="center"/>
    </xf>
    <xf borderId="5" fillId="0" fontId="16" numFmtId="0" xfId="0" applyAlignment="1" applyBorder="1" applyFont="1">
      <alignment shrinkToFit="0" vertical="center" wrapText="1"/>
    </xf>
    <xf borderId="35" fillId="0" fontId="16" numFmtId="0" xfId="0" applyAlignment="1" applyBorder="1" applyFont="1">
      <alignment shrinkToFit="0" vertical="center" wrapText="1"/>
    </xf>
    <xf borderId="31" fillId="0" fontId="16" numFmtId="0" xfId="0" applyAlignment="1" applyBorder="1" applyFont="1">
      <alignment shrinkToFit="0" vertical="center" wrapText="1"/>
    </xf>
    <xf borderId="36" fillId="0" fontId="16" numFmtId="0" xfId="0" applyAlignment="1" applyBorder="1" applyFont="1">
      <alignment shrinkToFit="0" vertical="center" wrapText="1"/>
    </xf>
    <xf borderId="37" fillId="0" fontId="16" numFmtId="0" xfId="0" applyAlignment="1" applyBorder="1" applyFont="1">
      <alignment shrinkToFit="0" vertical="center" wrapText="1"/>
    </xf>
    <xf borderId="61" fillId="2" fontId="18" numFmtId="0" xfId="0" applyAlignment="1" applyBorder="1" applyFont="1">
      <alignment horizontal="center" shrinkToFit="0" vertical="center" wrapText="1"/>
    </xf>
    <xf borderId="62" fillId="0" fontId="4" numFmtId="0" xfId="0" applyAlignment="1" applyBorder="1" applyFont="1">
      <alignment vertical="center"/>
    </xf>
    <xf borderId="42" fillId="2" fontId="18" numFmtId="0" xfId="0" applyAlignment="1" applyBorder="1" applyFont="1">
      <alignment horizontal="center" shrinkToFit="0" vertical="center" wrapText="1"/>
    </xf>
    <xf borderId="63" fillId="2" fontId="18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shrinkToFit="0" vertical="center" wrapText="1"/>
    </xf>
    <xf borderId="64" fillId="0" fontId="20" numFmtId="0" xfId="0" applyAlignment="1" applyBorder="1" applyFont="1">
      <alignment horizontal="center" shrinkToFit="0" textRotation="90" vertical="center" wrapText="1"/>
    </xf>
    <xf borderId="65" fillId="0" fontId="19" numFmtId="0" xfId="0" applyAlignment="1" applyBorder="1" applyFont="1">
      <alignment horizontal="left" vertical="center"/>
    </xf>
    <xf borderId="66" fillId="0" fontId="4" numFmtId="0" xfId="0" applyAlignment="1" applyBorder="1" applyFont="1">
      <alignment vertical="center"/>
    </xf>
    <xf borderId="47" fillId="0" fontId="19" numFmtId="1" xfId="0" applyAlignment="1" applyBorder="1" applyFont="1" applyNumberFormat="1">
      <alignment horizontal="center" vertical="center"/>
    </xf>
    <xf borderId="47" fillId="0" fontId="19" numFmtId="164" xfId="0" applyAlignment="1" applyBorder="1" applyFont="1" applyNumberFormat="1">
      <alignment horizontal="center" vertical="center"/>
    </xf>
    <xf borderId="67" fillId="0" fontId="19" numFmtId="164" xfId="0" applyAlignment="1" applyBorder="1" applyFont="1" applyNumberFormat="1">
      <alignment horizontal="center" vertical="center"/>
    </xf>
    <xf borderId="68" fillId="0" fontId="19" numFmtId="0" xfId="0" applyAlignment="1" applyBorder="1" applyFont="1">
      <alignment horizontal="left" vertical="center"/>
    </xf>
    <xf borderId="50" fillId="0" fontId="19" numFmtId="1" xfId="0" applyAlignment="1" applyBorder="1" applyFont="1" applyNumberFormat="1">
      <alignment horizontal="center" vertical="center"/>
    </xf>
    <xf borderId="50" fillId="0" fontId="19" numFmtId="164" xfId="0" applyAlignment="1" applyBorder="1" applyFont="1" applyNumberFormat="1">
      <alignment horizontal="center" vertical="center"/>
    </xf>
    <xf borderId="69" fillId="0" fontId="19" numFmtId="164" xfId="0" applyAlignment="1" applyBorder="1" applyFont="1" applyNumberFormat="1">
      <alignment horizontal="center" vertical="center"/>
    </xf>
    <xf borderId="70" fillId="0" fontId="19" numFmtId="0" xfId="0" applyAlignment="1" applyBorder="1" applyFont="1">
      <alignment horizontal="left" vertical="center"/>
    </xf>
    <xf borderId="71" fillId="0" fontId="4" numFmtId="0" xfId="0" applyAlignment="1" applyBorder="1" applyFont="1">
      <alignment vertical="center"/>
    </xf>
    <xf borderId="24" fillId="0" fontId="4" numFmtId="0" xfId="0" applyAlignment="1" applyBorder="1" applyFont="1">
      <alignment vertical="center"/>
    </xf>
    <xf borderId="72" fillId="0" fontId="19" numFmtId="1" xfId="0" applyAlignment="1" applyBorder="1" applyFont="1" applyNumberFormat="1">
      <alignment horizontal="center" vertical="center"/>
    </xf>
    <xf borderId="72" fillId="0" fontId="19" numFmtId="164" xfId="0" applyAlignment="1" applyBorder="1" applyFont="1" applyNumberFormat="1">
      <alignment horizontal="center" vertical="center"/>
    </xf>
    <xf borderId="73" fillId="0" fontId="19" numFmtId="164" xfId="0" applyAlignment="1" applyBorder="1" applyFont="1" applyNumberFormat="1">
      <alignment horizontal="center" vertical="center"/>
    </xf>
    <xf borderId="74" fillId="0" fontId="18" numFmtId="0" xfId="0" applyAlignment="1" applyBorder="1" applyFont="1">
      <alignment horizontal="left" vertical="center"/>
    </xf>
    <xf borderId="75" fillId="0" fontId="4" numFmtId="0" xfId="0" applyAlignment="1" applyBorder="1" applyFont="1">
      <alignment vertical="center"/>
    </xf>
    <xf borderId="76" fillId="0" fontId="4" numFmtId="0" xfId="0" applyAlignment="1" applyBorder="1" applyFont="1">
      <alignment vertical="center"/>
    </xf>
    <xf borderId="77" fillId="0" fontId="18" numFmtId="1" xfId="0" applyAlignment="1" applyBorder="1" applyFont="1" applyNumberFormat="1">
      <alignment horizontal="center" vertical="center"/>
    </xf>
    <xf borderId="77" fillId="0" fontId="18" numFmtId="164" xfId="0" applyAlignment="1" applyBorder="1" applyFont="1" applyNumberFormat="1">
      <alignment horizontal="center" vertical="center"/>
    </xf>
    <xf borderId="78" fillId="0" fontId="18" numFmtId="164" xfId="0" applyAlignment="1" applyBorder="1" applyFont="1" applyNumberFormat="1">
      <alignment horizontal="center" vertical="center"/>
    </xf>
    <xf borderId="79" fillId="0" fontId="19" numFmtId="0" xfId="0" applyAlignment="1" applyBorder="1" applyFont="1">
      <alignment horizontal="left" vertical="center"/>
    </xf>
    <xf borderId="80" fillId="0" fontId="19" numFmtId="1" xfId="0" applyAlignment="1" applyBorder="1" applyFont="1" applyNumberFormat="1">
      <alignment horizontal="center" vertical="center"/>
    </xf>
    <xf borderId="80" fillId="0" fontId="19" numFmtId="164" xfId="0" applyAlignment="1" applyBorder="1" applyFont="1" applyNumberFormat="1">
      <alignment horizontal="center" vertical="center"/>
    </xf>
    <xf borderId="81" fillId="0" fontId="19" numFmtId="164" xfId="0" applyAlignment="1" applyBorder="1" applyFont="1" applyNumberFormat="1">
      <alignment horizontal="center" vertical="center"/>
    </xf>
    <xf borderId="82" fillId="0" fontId="4" numFmtId="0" xfId="0" applyAlignment="1" applyBorder="1" applyFont="1">
      <alignment vertical="center"/>
    </xf>
    <xf borderId="83" fillId="0" fontId="18" numFmtId="0" xfId="0" applyAlignment="1" applyBorder="1" applyFont="1">
      <alignment horizontal="left" vertical="center"/>
    </xf>
    <xf borderId="84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9" fillId="0" fontId="18" numFmtId="1" xfId="0" applyAlignment="1" applyBorder="1" applyFont="1" applyNumberFormat="1">
      <alignment horizontal="center" vertical="center"/>
    </xf>
    <xf borderId="9" fillId="0" fontId="18" numFmtId="164" xfId="0" applyAlignment="1" applyBorder="1" applyFont="1" applyNumberFormat="1">
      <alignment horizontal="center" vertical="center"/>
    </xf>
    <xf borderId="85" fillId="0" fontId="18" numFmtId="164" xfId="0" applyAlignment="1" applyBorder="1" applyFont="1" applyNumberFormat="1">
      <alignment horizontal="center" vertical="center"/>
    </xf>
    <xf borderId="86" fillId="0" fontId="16" numFmtId="0" xfId="0" applyAlignment="1" applyBorder="1" applyFont="1">
      <alignment shrinkToFit="0" vertical="center" wrapText="1"/>
    </xf>
    <xf borderId="38" fillId="0" fontId="18" numFmtId="0" xfId="0" applyAlignment="1" applyBorder="1" applyFont="1">
      <alignment horizontal="left" vertical="center"/>
    </xf>
    <xf borderId="87" fillId="0" fontId="4" numFmtId="0" xfId="0" applyAlignment="1" applyBorder="1" applyFont="1">
      <alignment vertical="center"/>
    </xf>
    <xf borderId="42" fillId="0" fontId="18" numFmtId="1" xfId="0" applyAlignment="1" applyBorder="1" applyFont="1" applyNumberFormat="1">
      <alignment horizontal="center" vertical="center"/>
    </xf>
    <xf borderId="42" fillId="0" fontId="18" numFmtId="164" xfId="0" applyAlignment="1" applyBorder="1" applyFont="1" applyNumberFormat="1">
      <alignment horizontal="center" vertical="center"/>
    </xf>
    <xf borderId="63" fillId="0" fontId="18" numFmtId="164" xfId="0" applyAlignment="1" applyBorder="1" applyFont="1" applyNumberFormat="1">
      <alignment horizontal="center" vertical="center"/>
    </xf>
    <xf borderId="26" fillId="0" fontId="16" numFmtId="0" xfId="0" applyAlignment="1" applyBorder="1" applyFont="1">
      <alignment vertical="center"/>
    </xf>
    <xf borderId="3" fillId="0" fontId="21" numFmtId="0" xfId="0" applyAlignment="1" applyBorder="1" applyFont="1">
      <alignment vertical="center"/>
    </xf>
    <xf borderId="71" fillId="0" fontId="16" numFmtId="0" xfId="0" applyAlignment="1" applyBorder="1" applyFont="1">
      <alignment vertical="center"/>
    </xf>
    <xf borderId="1" fillId="0" fontId="16" numFmtId="0" xfId="0" applyAlignment="1" applyBorder="1" applyFont="1">
      <alignment vertical="center"/>
    </xf>
    <xf borderId="88" fillId="0" fontId="16" numFmtId="0" xfId="0" applyAlignment="1" applyBorder="1" applyFont="1">
      <alignment vertical="center"/>
    </xf>
    <xf borderId="29" fillId="0" fontId="16" numFmtId="0" xfId="0" applyAlignment="1" applyBorder="1" applyFont="1">
      <alignment vertical="center"/>
    </xf>
    <xf borderId="32" fillId="0" fontId="16" numFmtId="0" xfId="0" applyAlignment="1" applyBorder="1" applyFont="1">
      <alignment shrinkToFit="0" vertical="center" wrapText="1"/>
    </xf>
    <xf borderId="33" fillId="0" fontId="16" numFmtId="0" xfId="0" applyAlignment="1" applyBorder="1" applyFont="1">
      <alignment shrinkToFit="0" vertical="center" wrapText="1"/>
    </xf>
    <xf borderId="34" fillId="0" fontId="16" numFmtId="0" xfId="0" applyAlignment="1" applyBorder="1" applyFont="1">
      <alignment shrinkToFit="0" vertical="center" wrapText="1"/>
    </xf>
    <xf borderId="4" fillId="0" fontId="17" numFmtId="0" xfId="0" applyAlignment="1" applyBorder="1" applyFont="1">
      <alignment horizontal="center" shrinkToFit="0" vertical="center" wrapText="1"/>
    </xf>
    <xf borderId="89" fillId="0" fontId="16" numFmtId="0" xfId="0" applyAlignment="1" applyBorder="1" applyFont="1">
      <alignment shrinkToFit="0" vertical="center" wrapText="1"/>
    </xf>
    <xf borderId="90" fillId="0" fontId="16" numFmtId="0" xfId="0" applyAlignment="1" applyBorder="1" applyFont="1">
      <alignment shrinkToFit="0" vertical="center" wrapText="1"/>
    </xf>
    <xf borderId="91" fillId="0" fontId="16" numFmtId="0" xfId="0" applyAlignment="1" applyBorder="1" applyFont="1">
      <alignment shrinkToFit="0" vertical="center" wrapText="1"/>
    </xf>
    <xf borderId="45" fillId="0" fontId="16" numFmtId="0" xfId="0" applyAlignment="1" applyBorder="1" applyFont="1">
      <alignment shrinkToFit="0" vertical="center" wrapText="1"/>
    </xf>
    <xf borderId="92" fillId="2" fontId="18" numFmtId="0" xfId="0" applyAlignment="1" applyBorder="1" applyFont="1">
      <alignment horizontal="center" shrinkToFit="0" vertical="center" wrapText="1"/>
    </xf>
    <xf borderId="93" fillId="0" fontId="4" numFmtId="0" xfId="0" applyAlignment="1" applyBorder="1" applyFont="1">
      <alignment vertical="center"/>
    </xf>
    <xf borderId="94" fillId="0" fontId="4" numFmtId="0" xfId="0" applyAlignment="1" applyBorder="1" applyFont="1">
      <alignment vertical="center"/>
    </xf>
    <xf borderId="38" fillId="0" fontId="18" numFmtId="0" xfId="0" applyAlignment="1" applyBorder="1" applyFont="1">
      <alignment horizontal="center" shrinkToFit="0" vertical="center" wrapText="1"/>
    </xf>
    <xf borderId="39" fillId="0" fontId="18" numFmtId="0" xfId="0" applyAlignment="1" applyBorder="1" applyFont="1">
      <alignment horizontal="center" shrinkToFit="0" vertical="center" wrapText="1"/>
    </xf>
    <xf borderId="42" fillId="0" fontId="18" numFmtId="0" xfId="0" applyAlignment="1" applyBorder="1" applyFont="1">
      <alignment horizontal="center" shrinkToFit="0" vertical="center" wrapText="1"/>
    </xf>
    <xf borderId="95" fillId="0" fontId="18" numFmtId="0" xfId="0" applyAlignment="1" applyBorder="1" applyFont="1">
      <alignment horizontal="center" shrinkToFit="0" vertical="center" wrapText="1"/>
    </xf>
    <xf borderId="96" fillId="0" fontId="22" numFmtId="0" xfId="0" applyAlignment="1" applyBorder="1" applyFont="1">
      <alignment horizontal="left" shrinkToFit="0" vertical="center" wrapText="1"/>
    </xf>
    <xf borderId="6" fillId="0" fontId="4" numFmtId="0" xfId="0" applyAlignment="1" applyBorder="1" applyFont="1">
      <alignment vertical="center"/>
    </xf>
    <xf borderId="7" fillId="0" fontId="22" numFmtId="0" xfId="0" applyAlignment="1" applyBorder="1" applyFont="1">
      <alignment horizontal="center" vertical="center"/>
    </xf>
    <xf borderId="97" fillId="0" fontId="22" numFmtId="164" xfId="0" applyAlignment="1" applyBorder="1" applyFont="1" applyNumberFormat="1">
      <alignment horizontal="center" vertical="center"/>
    </xf>
    <xf borderId="98" fillId="0" fontId="22" numFmtId="0" xfId="0" applyAlignment="1" applyBorder="1" applyFont="1">
      <alignment horizontal="left" vertical="center"/>
    </xf>
    <xf borderId="99" fillId="0" fontId="4" numFmtId="0" xfId="0" applyAlignment="1" applyBorder="1" applyFont="1">
      <alignment vertical="center"/>
    </xf>
    <xf borderId="100" fillId="0" fontId="22" numFmtId="1" xfId="0" applyAlignment="1" applyBorder="1" applyFont="1" applyNumberFormat="1">
      <alignment horizontal="center" shrinkToFit="0" vertical="center" wrapText="1"/>
    </xf>
    <xf borderId="101" fillId="0" fontId="22" numFmtId="164" xfId="0" applyAlignment="1" applyBorder="1" applyFont="1" applyNumberFormat="1">
      <alignment horizontal="center" shrinkToFit="0" vertical="center" wrapText="1"/>
    </xf>
    <xf borderId="102" fillId="0" fontId="22" numFmtId="0" xfId="0" applyAlignment="1" applyBorder="1" applyFont="1">
      <alignment horizontal="left" shrinkToFit="0" vertical="center" wrapText="1"/>
    </xf>
    <xf borderId="77" fillId="0" fontId="22" numFmtId="0" xfId="0" applyAlignment="1" applyBorder="1" applyFont="1">
      <alignment horizontal="center" vertical="center"/>
    </xf>
    <xf borderId="103" fillId="0" fontId="22" numFmtId="164" xfId="0" applyAlignment="1" applyBorder="1" applyFont="1" applyNumberFormat="1">
      <alignment horizontal="center" vertical="center"/>
    </xf>
    <xf borderId="75" fillId="0" fontId="22" numFmtId="0" xfId="0" applyAlignment="1" applyBorder="1" applyFont="1">
      <alignment horizontal="left" vertical="center"/>
    </xf>
    <xf borderId="77" fillId="0" fontId="22" numFmtId="1" xfId="0" applyAlignment="1" applyBorder="1" applyFont="1" applyNumberFormat="1">
      <alignment horizontal="center" shrinkToFit="0" vertical="center" wrapText="1"/>
    </xf>
    <xf borderId="74" fillId="0" fontId="22" numFmtId="164" xfId="0" applyAlignment="1" applyBorder="1" applyFont="1" applyNumberFormat="1">
      <alignment horizontal="center" shrinkToFit="0" vertical="center" wrapText="1"/>
    </xf>
    <xf borderId="104" fillId="0" fontId="22" numFmtId="0" xfId="0" applyAlignment="1" applyBorder="1" applyFont="1">
      <alignment horizontal="left" shrinkToFit="0" vertical="center" wrapText="1"/>
    </xf>
    <xf borderId="9" fillId="0" fontId="22" numFmtId="0" xfId="0" applyAlignment="1" applyBorder="1" applyFont="1">
      <alignment horizontal="center" vertical="center"/>
    </xf>
    <xf borderId="105" fillId="0" fontId="22" numFmtId="164" xfId="0" applyAlignment="1" applyBorder="1" applyFont="1" applyNumberFormat="1">
      <alignment horizontal="center" vertical="center"/>
    </xf>
    <xf borderId="43" fillId="0" fontId="18" numFmtId="164" xfId="0" applyAlignment="1" applyBorder="1" applyFont="1" applyNumberFormat="1">
      <alignment horizontal="center" shrinkToFit="0" vertical="center" wrapText="1"/>
    </xf>
    <xf borderId="4" fillId="0" fontId="16" numFmtId="0" xfId="0" applyAlignment="1" applyBorder="1" applyFont="1">
      <alignment shrinkToFit="0" vertical="center" wrapText="1"/>
    </xf>
    <xf borderId="33" fillId="0" fontId="22" numFmtId="0" xfId="0" applyAlignment="1" applyBorder="1" applyFont="1">
      <alignment shrinkToFit="0" vertical="center" wrapText="1"/>
    </xf>
    <xf borderId="3" fillId="0" fontId="22" numFmtId="0" xfId="0" applyAlignment="1" applyBorder="1" applyFont="1">
      <alignment shrinkToFit="0" vertical="center" wrapText="1"/>
    </xf>
    <xf borderId="106" fillId="0" fontId="22" numFmtId="0" xfId="0" applyAlignment="1" applyBorder="1" applyFont="1">
      <alignment horizontal="left" vertical="center"/>
    </xf>
    <xf borderId="107" fillId="0" fontId="4" numFmtId="0" xfId="0" applyAlignment="1" applyBorder="1" applyFont="1">
      <alignment vertical="center"/>
    </xf>
    <xf borderId="108" fillId="0" fontId="22" numFmtId="1" xfId="0" applyAlignment="1" applyBorder="1" applyFont="1" applyNumberFormat="1">
      <alignment horizontal="center" shrinkToFit="0" vertical="center" wrapText="1"/>
    </xf>
    <xf borderId="109" fillId="0" fontId="22" numFmtId="164" xfId="0" applyAlignment="1" applyBorder="1" applyFont="1" applyNumberFormat="1">
      <alignment horizontal="center" shrinkToFit="0" vertical="center" wrapText="1"/>
    </xf>
    <xf borderId="5" fillId="0" fontId="17" numFmtId="0" xfId="0" applyAlignment="1" applyBorder="1" applyFont="1">
      <alignment vertical="center"/>
    </xf>
    <xf borderId="39" fillId="0" fontId="18" numFmtId="0" xfId="0" applyAlignment="1" applyBorder="1" applyFont="1">
      <alignment horizontal="center" vertical="center"/>
    </xf>
    <xf borderId="42" fillId="0" fontId="18" numFmtId="1" xfId="0" applyAlignment="1" applyBorder="1" applyFont="1" applyNumberFormat="1">
      <alignment horizontal="center" shrinkToFit="0" vertical="center" wrapText="1"/>
    </xf>
    <xf borderId="95" fillId="0" fontId="18" numFmtId="164" xfId="0" applyAlignment="1" applyBorder="1" applyFont="1" applyNumberFormat="1">
      <alignment horizontal="center" shrinkToFit="0" vertical="center" wrapText="1"/>
    </xf>
    <xf borderId="58" fillId="0" fontId="16" numFmtId="0" xfId="0" applyAlignment="1" applyBorder="1" applyFont="1">
      <alignment shrinkToFit="0" vertical="center" wrapText="1"/>
    </xf>
    <xf borderId="55" fillId="0" fontId="16" numFmtId="0" xfId="0" applyAlignment="1" applyBorder="1" applyFont="1">
      <alignment shrinkToFit="0" vertical="center" wrapText="1"/>
    </xf>
    <xf borderId="56" fillId="0" fontId="16" numFmtId="0" xfId="0" applyAlignment="1" applyBorder="1" applyFont="1">
      <alignment shrinkToFit="0" vertical="center" wrapText="1"/>
    </xf>
    <xf borderId="60" fillId="0" fontId="16" numFmtId="0" xfId="0" applyAlignment="1" applyBorder="1" applyFont="1">
      <alignment shrinkToFit="0" vertical="center" wrapText="1"/>
    </xf>
    <xf borderId="24" fillId="0" fontId="16" numFmtId="0" xfId="0" applyAlignment="1" applyBorder="1" applyFont="1">
      <alignment shrinkToFit="0" vertical="center" wrapText="1"/>
    </xf>
    <xf borderId="88" fillId="0" fontId="16" numFmtId="0" xfId="0" applyAlignment="1" applyBorder="1" applyFont="1">
      <alignment shrinkToFit="0" vertical="center" wrapText="1"/>
    </xf>
    <xf borderId="110" fillId="0" fontId="16" numFmtId="0" xfId="0" applyAlignment="1" applyBorder="1" applyFont="1">
      <alignment shrinkToFit="0" vertical="center" wrapText="1"/>
    </xf>
    <xf borderId="110" fillId="0" fontId="17" numFmtId="0" xfId="0" applyAlignment="1" applyBorder="1" applyFont="1">
      <alignment horizontal="right" vertical="center"/>
    </xf>
    <xf borderId="3" fillId="0" fontId="17" numFmtId="0" xfId="0" applyAlignment="1" applyBorder="1" applyFont="1">
      <alignment horizontal="right" vertical="center"/>
    </xf>
    <xf borderId="4" fillId="0" fontId="18" numFmtId="0" xfId="0" applyAlignment="1" applyBorder="1" applyFont="1">
      <alignment vertical="center"/>
    </xf>
    <xf borderId="3" fillId="0" fontId="18" numFmtId="0" xfId="0" applyAlignment="1" applyBorder="1" applyFont="1">
      <alignment vertical="center"/>
    </xf>
    <xf borderId="3" fillId="0" fontId="17" numFmtId="0" xfId="0" applyAlignment="1" applyBorder="1" applyFont="1">
      <alignment horizontal="center" vertical="center"/>
    </xf>
    <xf borderId="3" fillId="0" fontId="18" numFmtId="0" xfId="0" applyAlignment="1" applyBorder="1" applyFont="1">
      <alignment horizontal="center" vertical="center"/>
    </xf>
    <xf borderId="3" fillId="0" fontId="19" numFmtId="0" xfId="0" applyAlignment="1" applyBorder="1" applyFont="1">
      <alignment vertical="center"/>
    </xf>
    <xf borderId="3" fillId="0" fontId="19" numFmtId="0" xfId="0" applyAlignment="1" applyBorder="1" applyFont="1">
      <alignment horizontal="center" vertical="center"/>
    </xf>
    <xf borderId="3" fillId="0" fontId="16" numFmtId="0" xfId="0" applyAlignment="1" applyBorder="1" applyFont="1">
      <alignment horizontal="center" vertical="center"/>
    </xf>
    <xf borderId="38" fillId="2" fontId="18" numFmtId="0" xfId="0" applyAlignment="1" applyBorder="1" applyFont="1">
      <alignment horizontal="center" shrinkToFit="0" vertical="center" wrapText="1"/>
    </xf>
    <xf borderId="111" fillId="0" fontId="19" numFmtId="0" xfId="0" applyAlignment="1" applyBorder="1" applyFont="1">
      <alignment horizontal="center" vertical="center"/>
    </xf>
    <xf borderId="112" fillId="0" fontId="19" numFmtId="164" xfId="0" applyAlignment="1" applyBorder="1" applyFont="1" applyNumberFormat="1">
      <alignment horizontal="center" vertical="center"/>
    </xf>
    <xf borderId="80" fillId="0" fontId="19" numFmtId="0" xfId="0" applyAlignment="1" applyBorder="1" applyFont="1">
      <alignment horizontal="center" vertical="center"/>
    </xf>
    <xf borderId="113" fillId="0" fontId="19" numFmtId="164" xfId="0" applyAlignment="1" applyBorder="1" applyFont="1" applyNumberFormat="1">
      <alignment horizontal="center" vertical="center"/>
    </xf>
    <xf borderId="33" fillId="0" fontId="19" numFmtId="0" xfId="0" applyAlignment="1" applyBorder="1" applyFont="1">
      <alignment horizontal="center" vertical="center"/>
    </xf>
    <xf borderId="26" fillId="0" fontId="18" numFmtId="0" xfId="0" applyAlignment="1" applyBorder="1" applyFont="1">
      <alignment horizontal="center" vertical="center"/>
    </xf>
    <xf borderId="7" fillId="0" fontId="22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2">
    <dxf>
      <font>
        <color rgb="FFFFFFFF"/>
      </font>
      <fill>
        <patternFill patternType="none"/>
      </fill>
      <border/>
    </dxf>
    <dxf>
      <font>
        <u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Verdana"/>
              </a:defRPr>
            </a:pPr>
            <a:r>
              <a:rPr b="1" i="0" sz="800">
                <a:solidFill>
                  <a:srgbClr val="000000"/>
                </a:solidFill>
                <a:latin typeface="Verdana"/>
              </a:rPr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0.014285714285714285"/>
        </c:manualLayout>
      </c:layout>
      <c:overlay val="0"/>
    </c:title>
    <c:plotArea>
      <c:layout>
        <c:manualLayout>
          <c:xMode val="edge"/>
          <c:yMode val="edge"/>
          <c:x val="0.051094926932401155"/>
          <c:y val="0.14285714285714285"/>
          <c:w val="0.929927670169701"/>
          <c:h val="0.5285714285714286"/>
        </c:manualLayout>
      </c:layout>
      <c:barChart>
        <c:barDir val="col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100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'Informe Docentes'!$D$33:$D$48</c:f>
            </c:strRef>
          </c:cat>
          <c:val>
            <c:numRef>
              <c:f>'Informe Docentes'!$E$33:$E$48</c:f>
              <c:numCache/>
            </c:numRef>
          </c:val>
        </c:ser>
        <c:ser>
          <c:idx val="1"/>
          <c:order val="1"/>
          <c:cat>
            <c:strRef>
              <c:f>'Informe Docentes'!$D$33:$D$48</c:f>
            </c:strRef>
          </c:cat>
          <c:val>
            <c:numRef>
              <c:f>'Informe Docentes'!$F$33:$F$48</c:f>
              <c:numCache/>
            </c:numRef>
          </c:val>
        </c:ser>
        <c:ser>
          <c:idx val="2"/>
          <c:order val="2"/>
          <c:cat>
            <c:strRef>
              <c:f>'Informe Docentes'!$D$33:$D$48</c:f>
            </c:strRef>
          </c:cat>
          <c:val>
            <c:numRef>
              <c:f>'Informe Docentes'!$G$33:$G$48</c:f>
              <c:numCache/>
            </c:numRef>
          </c:val>
        </c:ser>
        <c:ser>
          <c:idx val="3"/>
          <c:order val="3"/>
          <c:cat>
            <c:strRef>
              <c:f>'Informe Docentes'!$D$33:$D$48</c:f>
            </c:strRef>
          </c:cat>
          <c:val>
            <c:numRef>
              <c:f>'Informe Docentes'!$K$33:$K$48</c:f>
              <c:numCache/>
            </c:numRef>
          </c:val>
        </c:ser>
        <c:axId val="2006779730"/>
        <c:axId val="48185855"/>
      </c:barChart>
      <c:catAx>
        <c:axId val="20067797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 rot="-5400000"/>
          <a:lstStyle/>
          <a:p>
            <a:pPr lvl="0">
              <a:defRPr b="0" i="0" sz="600">
                <a:solidFill>
                  <a:srgbClr val="000000"/>
                </a:solidFill>
                <a:latin typeface="Verdana"/>
              </a:defRPr>
            </a:pPr>
          </a:p>
        </c:txPr>
        <c:crossAx val="48185855"/>
      </c:catAx>
      <c:valAx>
        <c:axId val="48185855"/>
        <c:scaling>
          <c:orientation val="minMax"/>
          <c:max val="100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600">
                <a:solidFill>
                  <a:srgbClr val="000000"/>
                </a:solidFill>
                <a:latin typeface="Verdana"/>
              </a:defRPr>
            </a:pPr>
          </a:p>
        </c:txPr>
        <c:crossAx val="2006779730"/>
      </c:valAx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Verdana"/>
              </a:defRPr>
            </a:pPr>
            <a:r>
              <a:rPr b="1" i="0" sz="800">
                <a:solidFill>
                  <a:srgbClr val="000000"/>
                </a:solidFill>
                <a:latin typeface="Verdana"/>
              </a:rPr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0.022950819672131147"/>
        </c:manualLayout>
      </c:layout>
      <c:overlay val="0"/>
    </c:title>
    <c:view3D>
      <c:rotX val="50"/>
      <c:perspective val="0"/>
    </c:view3D>
    <c:plotArea>
      <c:layout>
        <c:manualLayout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rgbClr val="FFFFFF"/>
              </a:solidFill>
            </c:spPr>
          </c:dPt>
          <c:dPt>
            <c:idx val="1"/>
            <c:spPr>
              <a:solidFill>
                <a:srgbClr val="FFFFFF"/>
              </a:solidFill>
            </c:spPr>
          </c:dPt>
          <c:dPt>
            <c:idx val="2"/>
            <c:spPr>
              <a:solidFill>
                <a:srgbClr val="290000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0" i="0" sz="500">
                      <a:solidFill>
                        <a:srgbClr val="000000"/>
                      </a:solidFill>
                      <a:latin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0" i="0" sz="500">
                      <a:solidFill>
                        <a:srgbClr val="000000"/>
                      </a:solidFill>
                      <a:latin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txPr>
                <a:bodyPr/>
                <a:lstStyle/>
                <a:p>
                  <a:pPr lvl="0">
                    <a:defRPr b="0" i="0" sz="500">
                      <a:solidFill>
                        <a:srgbClr val="000000"/>
                      </a:solidFill>
                      <a:latin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'Informe Docentes'!$C$87:$C$89</c:f>
            </c:strRef>
          </c:cat>
          <c:val>
            <c:numRef>
              <c:f>'Informe Docentes'!$D$87:$D$89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Verdana"/>
              </a:defRPr>
            </a:pPr>
            <a:r>
              <a:rPr b="1" i="0" sz="800">
                <a:solidFill>
                  <a:srgbClr val="000000"/>
                </a:solidFill>
                <a:latin typeface="Verdana"/>
              </a:rPr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0.021645021645021644"/>
        </c:manualLayout>
      </c:layout>
      <c:overlay val="0"/>
    </c:title>
    <c:plotArea>
      <c:layout>
        <c:manualLayout>
          <c:xMode val="edge"/>
          <c:yMode val="edge"/>
          <c:x val="0.3675680526394276"/>
          <c:y val="0.20779308624647527"/>
          <c:w val="0.5675683165755867"/>
          <c:h val="0.5974051229586164"/>
        </c:manualLayout>
      </c:layout>
      <c:barChart>
        <c:barDir val="bar"/>
        <c:ser>
          <c:idx val="0"/>
          <c:order val="0"/>
          <c:tx>
            <c:v>Competencias comportamentales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dLbls>
            <c:numFmt formatCode="0.0" sourceLinked="0"/>
            <c:txPr>
              <a:bodyPr/>
              <a:lstStyle/>
              <a:p>
                <a:pPr lvl="0">
                  <a:defRPr b="0" i="0" sz="600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'Informe Docentes'!$I$87:$I$93</c:f>
            </c:strRef>
          </c:cat>
          <c:val>
            <c:numRef>
              <c:f>'Informe Docentes'!$J$87:$J$93</c:f>
              <c:numCache/>
            </c:numRef>
          </c:val>
        </c:ser>
        <c:ser>
          <c:idx val="1"/>
          <c:order val="1"/>
          <c:cat>
            <c:strRef>
              <c:f>'Informe Docentes'!$I$87:$I$93</c:f>
            </c:strRef>
          </c:cat>
          <c:val>
            <c:numRef>
              <c:f>'Informe Docentes'!$L$87:$L$93</c:f>
              <c:numCache/>
            </c:numRef>
          </c:val>
        </c:ser>
        <c:axId val="752529023"/>
        <c:axId val="201835142"/>
      </c:barChart>
      <c:catAx>
        <c:axId val="75252902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600">
                <a:solidFill>
                  <a:srgbClr val="000000"/>
                </a:solidFill>
                <a:latin typeface="Arial"/>
              </a:defRPr>
            </a:pPr>
          </a:p>
        </c:txPr>
        <c:crossAx val="201835142"/>
      </c:catAx>
      <c:valAx>
        <c:axId val="201835142"/>
        <c:scaling>
          <c:orientation val="minMax"/>
          <c:max val="10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 sz="800">
                    <a:solidFill>
                      <a:srgbClr val="000000"/>
                    </a:solidFill>
                    <a:latin typeface="Arial"/>
                  </a:defRPr>
                </a:pPr>
                <a:r>
                  <a:rPr b="1" i="0" sz="800">
                    <a:solidFill>
                      <a:srgbClr val="000000"/>
                    </a:solidFill>
                    <a:latin typeface="Arial"/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752529023"/>
        <c:crosses val="max"/>
        <c:majorUnit val="10.0"/>
        <c:minorUnit val="10.0"/>
      </c:valAx>
    </c:plotArea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Verdana"/>
              </a:defRPr>
            </a:pPr>
            <a:r>
              <a:rPr b="1" i="0" sz="800">
                <a:solidFill>
                  <a:srgbClr val="000000"/>
                </a:solidFill>
                <a:latin typeface="Verdana"/>
              </a:rPr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0.014285714285714285"/>
        </c:manualLayout>
      </c:layout>
      <c:overlay val="0"/>
    </c:title>
    <c:plotArea>
      <c:layout>
        <c:manualLayout>
          <c:xMode val="edge"/>
          <c:yMode val="edge"/>
          <c:x val="0.051094926932401155"/>
          <c:y val="0.1457142857142857"/>
          <c:w val="0.929927670169701"/>
          <c:h val="0.5285714285714286"/>
        </c:manualLayout>
      </c:layout>
      <c:barChart>
        <c:barDir val="col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100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'Informe Directivos'!$D$31:$D$47</c:f>
            </c:strRef>
          </c:cat>
          <c:val>
            <c:numRef>
              <c:f>'Informe Directivos'!$E$31:$E$47</c:f>
              <c:numCache/>
            </c:numRef>
          </c:val>
        </c:ser>
        <c:ser>
          <c:idx val="1"/>
          <c:order val="1"/>
          <c:cat>
            <c:strRef>
              <c:f>'Informe Directivos'!$D$31:$D$47</c:f>
            </c:strRef>
          </c:cat>
          <c:val>
            <c:numRef>
              <c:f>'Informe Directivos'!$F$31:$F$47</c:f>
              <c:numCache/>
            </c:numRef>
          </c:val>
        </c:ser>
        <c:ser>
          <c:idx val="2"/>
          <c:order val="2"/>
          <c:cat>
            <c:strRef>
              <c:f>'Informe Directivos'!$D$31:$D$47</c:f>
            </c:strRef>
          </c:cat>
          <c:val>
            <c:numRef>
              <c:f>'Informe Directivos'!$G$31:$G$47</c:f>
              <c:numCache/>
            </c:numRef>
          </c:val>
        </c:ser>
        <c:ser>
          <c:idx val="3"/>
          <c:order val="3"/>
          <c:cat>
            <c:strRef>
              <c:f>'Informe Directivos'!$D$31:$D$47</c:f>
            </c:strRef>
          </c:cat>
          <c:val>
            <c:numRef>
              <c:f>'Informe Directivos'!$K$31:$K$47</c:f>
              <c:numCache/>
            </c:numRef>
          </c:val>
        </c:ser>
        <c:axId val="1558045959"/>
        <c:axId val="1007456576"/>
      </c:barChart>
      <c:catAx>
        <c:axId val="15580459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 rot="-5400000"/>
          <a:lstStyle/>
          <a:p>
            <a:pPr lvl="0">
              <a:defRPr b="0" i="0" sz="600">
                <a:solidFill>
                  <a:srgbClr val="000000"/>
                </a:solidFill>
                <a:latin typeface="Verdana"/>
              </a:defRPr>
            </a:pPr>
          </a:p>
        </c:txPr>
        <c:crossAx val="1007456576"/>
      </c:catAx>
      <c:valAx>
        <c:axId val="1007456576"/>
        <c:scaling>
          <c:orientation val="minMax"/>
          <c:max val="100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600">
                <a:solidFill>
                  <a:srgbClr val="000000"/>
                </a:solidFill>
                <a:latin typeface="Verdana"/>
              </a:defRPr>
            </a:pPr>
          </a:p>
        </c:txPr>
        <c:crossAx val="1558045959"/>
      </c:valAx>
    </c:plotArea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Verdana"/>
              </a:defRPr>
            </a:pPr>
            <a:r>
              <a:rPr b="1" i="0" sz="800">
                <a:solidFill>
                  <a:srgbClr val="000000"/>
                </a:solidFill>
                <a:latin typeface="Verdana"/>
              </a:rPr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0.022950819672131147"/>
        </c:manualLayout>
      </c:layout>
      <c:overlay val="0"/>
    </c:title>
    <c:view3D>
      <c:rotX val="50"/>
      <c:perspective val="0"/>
    </c:view3D>
    <c:plotArea>
      <c:layout>
        <c:manualLayout>
          <c:xMode val="edge"/>
          <c:yMode val="edge"/>
          <c:x val="0.3006545542743894"/>
          <c:y val="0.4819672131147541"/>
          <c:w val="0.40196206712771626"/>
          <c:h val="0.16065573770491803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rgbClr val="FFFFFF"/>
              </a:solidFill>
            </c:spPr>
          </c:dPt>
          <c:dPt>
            <c:idx val="1"/>
            <c:spPr>
              <a:solidFill>
                <a:srgbClr val="FFFFFF"/>
              </a:solidFill>
            </c:spPr>
          </c:dPt>
          <c:dPt>
            <c:idx val="2"/>
            <c:spPr>
              <a:solidFill>
                <a:srgbClr val="290000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0" i="0" sz="500">
                      <a:solidFill>
                        <a:srgbClr val="000000"/>
                      </a:solidFill>
                      <a:latin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0" i="0" sz="500">
                      <a:solidFill>
                        <a:srgbClr val="000000"/>
                      </a:solidFill>
                      <a:latin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txPr>
                <a:bodyPr/>
                <a:lstStyle/>
                <a:p>
                  <a:pPr lvl="0">
                    <a:defRPr b="0" i="0" sz="500">
                      <a:solidFill>
                        <a:srgbClr val="000000"/>
                      </a:solidFill>
                      <a:latin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'Informe Directivos'!$C$86:$C$88</c:f>
            </c:strRef>
          </c:cat>
          <c:val>
            <c:numRef>
              <c:f>'Informe Directivos'!$D$86:$D$88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Verdana"/>
              </a:defRPr>
            </a:pPr>
            <a:r>
              <a:rPr b="1" i="0" sz="800">
                <a:solidFill>
                  <a:srgbClr val="000000"/>
                </a:solidFill>
                <a:latin typeface="Verdana"/>
              </a:rPr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0.021645021645021644"/>
        </c:manualLayout>
      </c:layout>
      <c:overlay val="0"/>
    </c:title>
    <c:plotArea>
      <c:layout>
        <c:manualLayout>
          <c:xMode val="edge"/>
          <c:yMode val="edge"/>
          <c:x val="0.3675680526394276"/>
          <c:y val="0.21212210887661018"/>
          <c:w val="0.5675683165755867"/>
          <c:h val="0.5930761003284815"/>
        </c:manualLayout>
      </c:layout>
      <c:barChart>
        <c:barDir val="bar"/>
        <c:ser>
          <c:idx val="0"/>
          <c:order val="0"/>
          <c:tx>
            <c:v>Competencias comportamentales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dLbls>
            <c:numFmt formatCode="0.0" sourceLinked="0"/>
            <c:txPr>
              <a:bodyPr/>
              <a:lstStyle/>
              <a:p>
                <a:pPr lvl="0">
                  <a:defRPr b="0" i="0" sz="600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'Informe Directivos'!$I$86:$I$92</c:f>
            </c:strRef>
          </c:cat>
          <c:val>
            <c:numRef>
              <c:f>'Informe Directivos'!$J$86:$J$92</c:f>
              <c:numCache/>
            </c:numRef>
          </c:val>
        </c:ser>
        <c:ser>
          <c:idx val="1"/>
          <c:order val="1"/>
          <c:cat>
            <c:strRef>
              <c:f>'Informe Directivos'!$I$86:$I$92</c:f>
            </c:strRef>
          </c:cat>
          <c:val>
            <c:numRef>
              <c:f>'Informe Directivos'!$L$86:$L$92</c:f>
              <c:numCache/>
            </c:numRef>
          </c:val>
        </c:ser>
        <c:axId val="333960335"/>
        <c:axId val="1986159688"/>
      </c:barChart>
      <c:catAx>
        <c:axId val="33396033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600">
                <a:solidFill>
                  <a:srgbClr val="000000"/>
                </a:solidFill>
                <a:latin typeface="Arial"/>
              </a:defRPr>
            </a:pPr>
          </a:p>
        </c:txPr>
        <c:crossAx val="1986159688"/>
      </c:catAx>
      <c:valAx>
        <c:axId val="1986159688"/>
        <c:scaling>
          <c:orientation val="minMax"/>
          <c:max val="10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 sz="800">
                    <a:solidFill>
                      <a:srgbClr val="000000"/>
                    </a:solidFill>
                    <a:latin typeface="Arial"/>
                  </a:defRPr>
                </a:pPr>
                <a:r>
                  <a:rPr b="1" i="0" sz="800">
                    <a:solidFill>
                      <a:srgbClr val="000000"/>
                    </a:solidFill>
                    <a:latin typeface="Arial"/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333960335"/>
        <c:crosses val="max"/>
        <c:majorUnit val="10.0"/>
        <c:minorUnit val="10.0"/>
      </c:valAx>
    </c:plotArea>
    <c:plotVisOnly val="1"/>
  </c:chart>
  <c:spPr>
    <a:solidFill>
      <a:srgbClr val="FFFFFF"/>
    </a:solidFill>
  </c:spPr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58</xdr:row>
      <xdr:rowOff>47625</xdr:rowOff>
    </xdr:from>
    <xdr:ext cx="6515100" cy="3324225"/>
    <xdr:graphicFrame>
      <xdr:nvGraphicFramePr>
        <xdr:cNvPr id="175895935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0</xdr:colOff>
      <xdr:row>91</xdr:row>
      <xdr:rowOff>9525</xdr:rowOff>
    </xdr:from>
    <xdr:ext cx="2924175" cy="2895600"/>
    <xdr:graphicFrame>
      <xdr:nvGraphicFramePr>
        <xdr:cNvPr id="187481580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47625</xdr:colOff>
      <xdr:row>94</xdr:row>
      <xdr:rowOff>142875</xdr:rowOff>
    </xdr:from>
    <xdr:ext cx="3495675" cy="2190750"/>
    <xdr:graphicFrame>
      <xdr:nvGraphicFramePr>
        <xdr:cNvPr id="4833429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3</xdr:col>
      <xdr:colOff>133350</xdr:colOff>
      <xdr:row>0</xdr:row>
      <xdr:rowOff>28575</xdr:rowOff>
    </xdr:from>
    <xdr:ext cx="466725" cy="523875"/>
    <xdr:pic>
      <xdr:nvPicPr>
        <xdr:cNvPr descr="escudo blanco y negro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57</xdr:row>
      <xdr:rowOff>47625</xdr:rowOff>
    </xdr:from>
    <xdr:ext cx="6515100" cy="3324225"/>
    <xdr:graphicFrame>
      <xdr:nvGraphicFramePr>
        <xdr:cNvPr id="1501376186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0</xdr:colOff>
      <xdr:row>90</xdr:row>
      <xdr:rowOff>9525</xdr:rowOff>
    </xdr:from>
    <xdr:ext cx="2924175" cy="2895600"/>
    <xdr:graphicFrame>
      <xdr:nvGraphicFramePr>
        <xdr:cNvPr id="28108265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47625</xdr:colOff>
      <xdr:row>93</xdr:row>
      <xdr:rowOff>142875</xdr:rowOff>
    </xdr:from>
    <xdr:ext cx="3495675" cy="2190750"/>
    <xdr:graphicFrame>
      <xdr:nvGraphicFramePr>
        <xdr:cNvPr id="312606451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3</xdr:col>
      <xdr:colOff>133350</xdr:colOff>
      <xdr:row>0</xdr:row>
      <xdr:rowOff>28575</xdr:rowOff>
    </xdr:from>
    <xdr:ext cx="466725" cy="523875"/>
    <xdr:pic>
      <xdr:nvPicPr>
        <xdr:cNvPr descr="escudo blanco y negro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25.75"/>
    <col customWidth="1" min="3" max="3" width="16.13"/>
    <col customWidth="1" min="4" max="4" width="11.88"/>
    <col customWidth="1" min="5" max="5" width="14.5"/>
    <col customWidth="1" min="6" max="7" width="39.88"/>
    <col customWidth="1" min="8" max="8" width="20.25"/>
    <col customWidth="1" min="9" max="9" width="6.0"/>
    <col customWidth="1" min="10" max="10" width="34.5"/>
    <col customWidth="1" min="11" max="12" width="9.25"/>
    <col customWidth="1" min="13" max="13" width="10.63"/>
    <col customWidth="1" min="14" max="14" width="9.25"/>
    <col customWidth="1" min="15" max="16" width="11.88"/>
    <col customWidth="1" hidden="1" min="17" max="17" width="11.88"/>
    <col customWidth="1" min="18" max="21" width="11.88"/>
    <col customWidth="1" hidden="1" min="22" max="22" width="16.63"/>
    <col customWidth="1" min="23" max="26" width="11.88"/>
    <col customWidth="1" hidden="1" min="27" max="27" width="11.88"/>
    <col customWidth="1" min="28" max="31" width="11.88"/>
    <col customWidth="1" hidden="1" min="32" max="32" width="11.88"/>
    <col customWidth="1" min="33" max="34" width="11.88"/>
    <col customWidth="1" min="35" max="35" width="9.13"/>
    <col customWidth="1" min="36" max="38" width="18.0"/>
    <col customWidth="1" min="39" max="41" width="13.25"/>
    <col customWidth="1" hidden="1" min="42" max="42" width="12.63"/>
    <col customWidth="1" min="43" max="44" width="16.25"/>
    <col customWidth="1" hidden="1" min="45" max="45" width="14.5"/>
    <col customWidth="1" min="46" max="46" width="14.5"/>
    <col customWidth="1" min="47" max="47" width="17.5"/>
    <col customWidth="1" min="48" max="48" width="0.38"/>
    <col customWidth="1" hidden="1" min="49" max="49" width="8.38"/>
    <col customWidth="1" hidden="1" min="50" max="50" width="5.13"/>
    <col customWidth="1" hidden="1" min="51" max="51" width="6.0"/>
    <col customWidth="1" hidden="1" min="52" max="52" width="9.75"/>
    <col customWidth="1" hidden="1" min="53" max="53" width="17.0"/>
  </cols>
  <sheetData>
    <row r="1" hidden="1">
      <c r="A1" s="1"/>
      <c r="B1" s="2"/>
      <c r="C1" s="2"/>
      <c r="D1" s="3"/>
      <c r="E1" s="3"/>
      <c r="F1" s="4"/>
      <c r="G1" s="4"/>
      <c r="H1" s="5" t="s">
        <v>0</v>
      </c>
      <c r="I1" s="6">
        <f>COUNTIF($I$15:$I$24,"Rural")</f>
        <v>0</v>
      </c>
      <c r="J1" s="3">
        <f>COUNTIF($J$15:$J$24,"Coordinador")</f>
        <v>3</v>
      </c>
      <c r="K1" s="4" t="s">
        <v>1</v>
      </c>
      <c r="L1" s="7"/>
      <c r="M1" s="7"/>
      <c r="N1" s="7" t="s">
        <v>2</v>
      </c>
      <c r="O1" s="1">
        <f t="shared" ref="O1:P1" si="1">COUNT(O15:O24)</f>
        <v>3</v>
      </c>
      <c r="P1" s="1">
        <f t="shared" si="1"/>
        <v>3</v>
      </c>
      <c r="Q1" s="1"/>
      <c r="R1" s="1">
        <f>COUNT(R15:R24)</f>
        <v>3</v>
      </c>
      <c r="S1" s="1"/>
      <c r="T1" s="1">
        <f t="shared" ref="T1:U1" si="2">COUNT(T15:T24)</f>
        <v>3</v>
      </c>
      <c r="U1" s="1">
        <f t="shared" si="2"/>
        <v>3</v>
      </c>
      <c r="V1" s="1"/>
      <c r="W1" s="1">
        <f>COUNT(W15:W24)</f>
        <v>3</v>
      </c>
      <c r="X1" s="1"/>
      <c r="Y1" s="1">
        <f t="shared" ref="Y1:Z1" si="3">COUNT(Y15:Y24)</f>
        <v>3</v>
      </c>
      <c r="Z1" s="1">
        <f t="shared" si="3"/>
        <v>3</v>
      </c>
      <c r="AA1" s="1"/>
      <c r="AB1" s="1">
        <f>COUNT(AB15:AB24)</f>
        <v>3</v>
      </c>
      <c r="AC1" s="1"/>
      <c r="AD1" s="1">
        <f t="shared" ref="AD1:AE1" si="4">COUNT(AD15:AD24)</f>
        <v>3</v>
      </c>
      <c r="AE1" s="1">
        <f t="shared" si="4"/>
        <v>3</v>
      </c>
      <c r="AF1" s="1"/>
      <c r="AG1" s="1">
        <f>COUNT(AG15:AG24)</f>
        <v>3</v>
      </c>
      <c r="AH1" s="1" t="s">
        <v>3</v>
      </c>
      <c r="AI1" s="1">
        <f t="shared" ref="AI1:AI7" si="11">SUM(AJ1:AL1)</f>
        <v>2</v>
      </c>
      <c r="AJ1" s="1">
        <f t="shared" ref="AJ1:AL1" si="5">COUNTIF(AJ15:AJ24,"Liderazgo")</f>
        <v>2</v>
      </c>
      <c r="AK1" s="1">
        <f t="shared" si="5"/>
        <v>0</v>
      </c>
      <c r="AL1" s="1">
        <f t="shared" si="5"/>
        <v>0</v>
      </c>
      <c r="AM1" s="1">
        <f t="shared" ref="AM1:AO1" si="6">COUNT(AM15:AM24)</f>
        <v>3</v>
      </c>
      <c r="AN1" s="1">
        <f t="shared" si="6"/>
        <v>3</v>
      </c>
      <c r="AO1" s="1">
        <f t="shared" si="6"/>
        <v>3</v>
      </c>
      <c r="AP1" s="1"/>
      <c r="AQ1" s="1">
        <f>COUNT(AQ15:AQ24)</f>
        <v>3</v>
      </c>
      <c r="AR1" s="1"/>
      <c r="AS1" s="1"/>
      <c r="AT1" s="1">
        <f>COUNT(AT15:AT24)</f>
        <v>3</v>
      </c>
      <c r="AU1" s="3">
        <f>COUNTIF(AU15:AU24,"NO SATISFACTORIO")</f>
        <v>0</v>
      </c>
      <c r="AV1" s="8"/>
      <c r="AW1" s="6"/>
      <c r="AX1" s="6"/>
      <c r="AY1" s="3"/>
      <c r="AZ1" s="3"/>
      <c r="BA1" s="6"/>
    </row>
    <row r="2" hidden="1">
      <c r="A2" s="1"/>
      <c r="B2" s="2"/>
      <c r="C2" s="2"/>
      <c r="D2" s="3"/>
      <c r="E2" s="3"/>
      <c r="F2" s="4"/>
      <c r="G2" s="4"/>
      <c r="H2" s="5" t="s">
        <v>4</v>
      </c>
      <c r="I2" s="6">
        <f>COUNTIF($I$15:$I$24,"Urbana")</f>
        <v>4</v>
      </c>
      <c r="J2" s="3">
        <f>COUNTIF($J$15:$J$24,"Director Rural")</f>
        <v>0</v>
      </c>
      <c r="K2" s="4" t="s">
        <v>5</v>
      </c>
      <c r="L2" s="9"/>
      <c r="M2" s="9"/>
      <c r="N2" s="9" t="s">
        <v>6</v>
      </c>
      <c r="O2" s="10">
        <f t="shared" ref="O2:P2" si="7">AVERAGE(O15:O24)</f>
        <v>94.33333333</v>
      </c>
      <c r="P2" s="10">
        <f t="shared" si="7"/>
        <v>94</v>
      </c>
      <c r="Q2" s="10"/>
      <c r="R2" s="10">
        <f>AVERAGE(R15:R24)</f>
        <v>94.16666667</v>
      </c>
      <c r="S2" s="10"/>
      <c r="T2" s="10">
        <f t="shared" ref="T2:U2" si="8">AVERAGE(T15:T24)</f>
        <v>93</v>
      </c>
      <c r="U2" s="10">
        <f t="shared" si="8"/>
        <v>94</v>
      </c>
      <c r="V2" s="10"/>
      <c r="W2" s="10">
        <f>AVERAGE(W15:W24)</f>
        <v>93.5</v>
      </c>
      <c r="X2" s="10"/>
      <c r="Y2" s="10">
        <f t="shared" ref="Y2:Z2" si="9">AVERAGE(Y15:Y24)</f>
        <v>93.66666667</v>
      </c>
      <c r="Z2" s="10">
        <f t="shared" si="9"/>
        <v>94.66666667</v>
      </c>
      <c r="AA2" s="10"/>
      <c r="AB2" s="10">
        <f>AVERAGE(AB15:AB24)</f>
        <v>94.16666667</v>
      </c>
      <c r="AC2" s="10"/>
      <c r="AD2" s="10">
        <f t="shared" ref="AD2:AE2" si="10">AVERAGE(AD15:AD24)</f>
        <v>94.66666667</v>
      </c>
      <c r="AE2" s="10">
        <f t="shared" si="10"/>
        <v>94</v>
      </c>
      <c r="AF2" s="10"/>
      <c r="AG2" s="10">
        <f>AVERAGE(AG15:AG24)</f>
        <v>94.33333333</v>
      </c>
      <c r="AH2" s="10" t="s">
        <v>7</v>
      </c>
      <c r="AI2" s="1">
        <f t="shared" si="11"/>
        <v>3</v>
      </c>
      <c r="AJ2" s="1">
        <f t="shared" ref="AJ2:AL2" si="12">COUNTIF(AJ15:AJ24,"Comunicación y relaciones")</f>
        <v>1</v>
      </c>
      <c r="AK2" s="1">
        <f t="shared" si="12"/>
        <v>2</v>
      </c>
      <c r="AL2" s="1">
        <f t="shared" si="12"/>
        <v>0</v>
      </c>
      <c r="AM2" s="10">
        <f t="shared" ref="AM2:AO2" si="13">AVERAGE(AM15:AM24)</f>
        <v>94</v>
      </c>
      <c r="AN2" s="10">
        <f t="shared" si="13"/>
        <v>94</v>
      </c>
      <c r="AO2" s="10">
        <f t="shared" si="13"/>
        <v>94</v>
      </c>
      <c r="AP2" s="10"/>
      <c r="AQ2" s="10">
        <f>AVERAGE(AQ15:AQ24)</f>
        <v>94</v>
      </c>
      <c r="AR2" s="10"/>
      <c r="AS2" s="10"/>
      <c r="AT2" s="10">
        <f>AVERAGE(AT15:AT24)</f>
        <v>94.04166667</v>
      </c>
      <c r="AU2" s="3">
        <f>COUNTIF(AU15:AU24,"SATISFACTORIO")</f>
        <v>0</v>
      </c>
      <c r="AV2" s="11"/>
      <c r="AW2" s="6"/>
      <c r="AX2" s="6"/>
      <c r="AY2" s="3"/>
      <c r="AZ2" s="3"/>
      <c r="BA2" s="6"/>
    </row>
    <row r="3" hidden="1">
      <c r="A3" s="1"/>
      <c r="B3" s="2"/>
      <c r="C3" s="2"/>
      <c r="D3" s="3"/>
      <c r="E3" s="3"/>
      <c r="F3" s="4"/>
      <c r="G3" s="4"/>
      <c r="H3" s="1"/>
      <c r="I3" s="6"/>
      <c r="J3" s="3">
        <f>COUNTIF($J$15:$J$24,"Rector")</f>
        <v>1</v>
      </c>
      <c r="K3" s="4" t="s">
        <v>8</v>
      </c>
      <c r="L3" s="9"/>
      <c r="M3" s="9"/>
      <c r="N3" s="9" t="s">
        <v>9</v>
      </c>
      <c r="O3" s="10">
        <f t="shared" ref="O3:P3" si="14">IF(O1&gt;1,STDEV(O15:O24))</f>
        <v>2.081665999</v>
      </c>
      <c r="P3" s="10">
        <f t="shared" si="14"/>
        <v>2</v>
      </c>
      <c r="Q3" s="10"/>
      <c r="R3" s="10">
        <f>IF(R1&gt;1,STDEV(R15:R24))</f>
        <v>2.020725942</v>
      </c>
      <c r="S3" s="10"/>
      <c r="T3" s="10">
        <f t="shared" ref="T3:U3" si="15">IF(T1&gt;1,STDEV(T15:T24))</f>
        <v>3</v>
      </c>
      <c r="U3" s="10">
        <f t="shared" si="15"/>
        <v>1.732050808</v>
      </c>
      <c r="V3" s="10"/>
      <c r="W3" s="10">
        <f>IF(W1&gt;1,STDEV(W15:W24))</f>
        <v>2.291287847</v>
      </c>
      <c r="X3" s="10"/>
      <c r="Y3" s="10">
        <f t="shared" ref="Y3:Z3" si="16">IF(Y1&gt;1,STDEV(Y15:Y24))</f>
        <v>2.516611478</v>
      </c>
      <c r="Z3" s="10">
        <f t="shared" si="16"/>
        <v>1.527525232</v>
      </c>
      <c r="AA3" s="10"/>
      <c r="AB3" s="10">
        <f>IF(AB1&gt;1,STDEV(AB15:AB24))</f>
        <v>2.020725942</v>
      </c>
      <c r="AC3" s="10"/>
      <c r="AD3" s="10">
        <f t="shared" ref="AD3:AE3" si="17">IF(AD1&gt;1,STDEV(AD15:AD24))</f>
        <v>1.154700538</v>
      </c>
      <c r="AE3" s="10">
        <f t="shared" si="17"/>
        <v>2.645751311</v>
      </c>
      <c r="AF3" s="10"/>
      <c r="AG3" s="10">
        <f>IF(AG1&gt;1,STDEV(AG15:AG24))</f>
        <v>1.755942292</v>
      </c>
      <c r="AH3" s="10" t="s">
        <v>10</v>
      </c>
      <c r="AI3" s="1">
        <f t="shared" si="11"/>
        <v>2</v>
      </c>
      <c r="AJ3" s="1">
        <f t="shared" ref="AJ3:AL3" si="18">COUNTIF(AJ15:AJ24,"Trabajo en equipo")</f>
        <v>0</v>
      </c>
      <c r="AK3" s="1">
        <f t="shared" si="18"/>
        <v>0</v>
      </c>
      <c r="AL3" s="1">
        <f t="shared" si="18"/>
        <v>2</v>
      </c>
      <c r="AM3" s="10">
        <f t="shared" ref="AM3:AO3" si="19">IF(AM1&gt;1,STDEV(AM15:AM24))</f>
        <v>2</v>
      </c>
      <c r="AN3" s="10">
        <f t="shared" si="19"/>
        <v>2</v>
      </c>
      <c r="AO3" s="10">
        <f t="shared" si="19"/>
        <v>2</v>
      </c>
      <c r="AP3" s="10"/>
      <c r="AQ3" s="10">
        <f>IF(AQ1&gt;1,STDEV(AQ15:AQ24))</f>
        <v>2</v>
      </c>
      <c r="AR3" s="10"/>
      <c r="AS3" s="10"/>
      <c r="AT3" s="10">
        <f>IF(AT1&gt;1,STDEV(AT15:AT24))</f>
        <v>2.00130166</v>
      </c>
      <c r="AU3" s="3">
        <f>COUNTIF(AU15:AU24,"SOBRESALIENTE")</f>
        <v>3</v>
      </c>
      <c r="AV3" s="11"/>
      <c r="AW3" s="6"/>
      <c r="AX3" s="6"/>
      <c r="AY3" s="3"/>
      <c r="AZ3" s="3"/>
      <c r="BA3" s="6"/>
    </row>
    <row r="4" hidden="1">
      <c r="A4" s="1"/>
      <c r="B4" s="2"/>
      <c r="C4" s="2"/>
      <c r="D4" s="3"/>
      <c r="E4" s="3"/>
      <c r="F4" s="4"/>
      <c r="G4" s="4"/>
      <c r="H4" s="1"/>
      <c r="I4" s="9"/>
      <c r="J4" s="3"/>
      <c r="K4" s="9"/>
      <c r="L4" s="9"/>
      <c r="M4" s="9"/>
      <c r="N4" s="9" t="s">
        <v>11</v>
      </c>
      <c r="O4" s="10">
        <f t="shared" ref="O4:P4" si="20">MIN(O15:O24)</f>
        <v>92</v>
      </c>
      <c r="P4" s="10">
        <f t="shared" si="20"/>
        <v>92</v>
      </c>
      <c r="Q4" s="10"/>
      <c r="R4" s="10">
        <f>MIN(R15:R24)</f>
        <v>92</v>
      </c>
      <c r="S4" s="10"/>
      <c r="T4" s="10">
        <f t="shared" ref="T4:U4" si="21">MIN(T15:T24)</f>
        <v>90</v>
      </c>
      <c r="U4" s="10">
        <f t="shared" si="21"/>
        <v>93</v>
      </c>
      <c r="V4" s="10"/>
      <c r="W4" s="10">
        <f>MIN(W15:W24)</f>
        <v>91.5</v>
      </c>
      <c r="X4" s="10"/>
      <c r="Y4" s="10">
        <f t="shared" ref="Y4:Z4" si="22">MIN(Y15:Y24)</f>
        <v>91</v>
      </c>
      <c r="Z4" s="10">
        <f t="shared" si="22"/>
        <v>93</v>
      </c>
      <c r="AA4" s="10"/>
      <c r="AB4" s="10">
        <f>MIN(AB15:AB24)</f>
        <v>92</v>
      </c>
      <c r="AC4" s="10"/>
      <c r="AD4" s="10">
        <f t="shared" ref="AD4:AE4" si="23">MIN(AD15:AD24)</f>
        <v>94</v>
      </c>
      <c r="AE4" s="10">
        <f t="shared" si="23"/>
        <v>91</v>
      </c>
      <c r="AF4" s="10"/>
      <c r="AG4" s="10">
        <f>MIN(AG15:AG24)</f>
        <v>92.5</v>
      </c>
      <c r="AH4" s="10" t="s">
        <v>12</v>
      </c>
      <c r="AI4" s="1">
        <f t="shared" si="11"/>
        <v>0</v>
      </c>
      <c r="AJ4" s="1">
        <f t="shared" ref="AJ4:AL4" si="24">COUNTIF(AJ15:AJ24,"Negociación y mediación")</f>
        <v>0</v>
      </c>
      <c r="AK4" s="1">
        <f t="shared" si="24"/>
        <v>0</v>
      </c>
      <c r="AL4" s="1">
        <f t="shared" si="24"/>
        <v>0</v>
      </c>
      <c r="AM4" s="10">
        <f t="shared" ref="AM4:AO4" si="25">MIN(AM15:AM24)</f>
        <v>92</v>
      </c>
      <c r="AN4" s="10">
        <f t="shared" si="25"/>
        <v>92</v>
      </c>
      <c r="AO4" s="10">
        <f t="shared" si="25"/>
        <v>92</v>
      </c>
      <c r="AP4" s="10"/>
      <c r="AQ4" s="10">
        <f>MIN(AQ15:AQ24)</f>
        <v>92</v>
      </c>
      <c r="AR4" s="10"/>
      <c r="AS4" s="10"/>
      <c r="AT4" s="10">
        <f>MIN(AT15:AT24)</f>
        <v>92</v>
      </c>
      <c r="AU4" s="3"/>
      <c r="AV4" s="11"/>
      <c r="AW4" s="6"/>
      <c r="AX4" s="6"/>
      <c r="AY4" s="3"/>
      <c r="AZ4" s="3"/>
      <c r="BA4" s="6"/>
    </row>
    <row r="5" hidden="1">
      <c r="A5" s="1"/>
      <c r="B5" s="2"/>
      <c r="C5" s="2"/>
      <c r="D5" s="3"/>
      <c r="E5" s="3"/>
      <c r="F5" s="4"/>
      <c r="G5" s="4"/>
      <c r="H5" s="1"/>
      <c r="I5" s="9"/>
      <c r="J5" s="3"/>
      <c r="K5" s="9"/>
      <c r="L5" s="9"/>
      <c r="M5" s="9"/>
      <c r="N5" s="9" t="s">
        <v>13</v>
      </c>
      <c r="O5" s="10">
        <f t="shared" ref="O5:P5" si="26">MAX(O15:O24)</f>
        <v>96</v>
      </c>
      <c r="P5" s="10">
        <f t="shared" si="26"/>
        <v>96</v>
      </c>
      <c r="Q5" s="10"/>
      <c r="R5" s="10">
        <f>MAX(R15:R24)</f>
        <v>96</v>
      </c>
      <c r="S5" s="10"/>
      <c r="T5" s="10">
        <f t="shared" ref="T5:U5" si="27">MAX(T15:T24)</f>
        <v>96</v>
      </c>
      <c r="U5" s="10">
        <f t="shared" si="27"/>
        <v>96</v>
      </c>
      <c r="V5" s="10"/>
      <c r="W5" s="10">
        <f>MAX(W15:W24)</f>
        <v>96</v>
      </c>
      <c r="X5" s="10"/>
      <c r="Y5" s="10">
        <f t="shared" ref="Y5:Z5" si="28">MAX(Y15:Y24)</f>
        <v>96</v>
      </c>
      <c r="Z5" s="10">
        <f t="shared" si="28"/>
        <v>96</v>
      </c>
      <c r="AA5" s="10"/>
      <c r="AB5" s="10">
        <f>MAX(AB15:AB24)</f>
        <v>96</v>
      </c>
      <c r="AC5" s="10"/>
      <c r="AD5" s="10">
        <f t="shared" ref="AD5:AE5" si="29">MAX(AD15:AD24)</f>
        <v>96</v>
      </c>
      <c r="AE5" s="10">
        <f t="shared" si="29"/>
        <v>96</v>
      </c>
      <c r="AF5" s="10"/>
      <c r="AG5" s="10">
        <f>MAX(AG15:AG24)</f>
        <v>96</v>
      </c>
      <c r="AH5" s="10" t="s">
        <v>14</v>
      </c>
      <c r="AI5" s="1">
        <f t="shared" si="11"/>
        <v>2</v>
      </c>
      <c r="AJ5" s="1">
        <f t="shared" ref="AJ5:AL5" si="30">COUNTIF(AJ15:AJ24,"Compromiso social")</f>
        <v>0</v>
      </c>
      <c r="AK5" s="1">
        <f t="shared" si="30"/>
        <v>1</v>
      </c>
      <c r="AL5" s="1">
        <f t="shared" si="30"/>
        <v>1</v>
      </c>
      <c r="AM5" s="10">
        <f t="shared" ref="AM5:AO5" si="31">MAX(AM15:AM24)</f>
        <v>96</v>
      </c>
      <c r="AN5" s="10">
        <f t="shared" si="31"/>
        <v>96</v>
      </c>
      <c r="AO5" s="10">
        <f t="shared" si="31"/>
        <v>96</v>
      </c>
      <c r="AP5" s="10"/>
      <c r="AQ5" s="10">
        <f>MAX(AQ15:AQ24)</f>
        <v>96</v>
      </c>
      <c r="AR5" s="10"/>
      <c r="AS5" s="10"/>
      <c r="AT5" s="10">
        <f>MAX(AT15:AT24)</f>
        <v>96</v>
      </c>
      <c r="AU5" s="3"/>
      <c r="AV5" s="11"/>
      <c r="AW5" s="6"/>
      <c r="AX5" s="6"/>
      <c r="AY5" s="3"/>
      <c r="AZ5" s="3"/>
      <c r="BA5" s="6"/>
    </row>
    <row r="6" hidden="1">
      <c r="A6" s="1"/>
      <c r="B6" s="2"/>
      <c r="C6" s="2"/>
      <c r="D6" s="3"/>
      <c r="E6" s="3"/>
      <c r="F6" s="4"/>
      <c r="G6" s="4"/>
      <c r="H6" s="1"/>
      <c r="I6" s="9"/>
      <c r="J6" s="3"/>
      <c r="K6" s="9"/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 t="s">
        <v>15</v>
      </c>
      <c r="AI6" s="1">
        <f t="shared" si="11"/>
        <v>0</v>
      </c>
      <c r="AJ6" s="1">
        <f t="shared" ref="AJ6:AL6" si="32">COUNTIF(AJ15:AJ24,"Iniciativa")</f>
        <v>0</v>
      </c>
      <c r="AK6" s="1">
        <f t="shared" si="32"/>
        <v>0</v>
      </c>
      <c r="AL6" s="1">
        <f t="shared" si="32"/>
        <v>0</v>
      </c>
      <c r="AM6" s="10"/>
      <c r="AN6" s="10"/>
      <c r="AO6" s="10"/>
      <c r="AP6" s="10"/>
      <c r="AQ6" s="10"/>
      <c r="AR6" s="10"/>
      <c r="AS6" s="10"/>
      <c r="AT6" s="10"/>
      <c r="AU6" s="3"/>
      <c r="AV6" s="11"/>
      <c r="AW6" s="6"/>
      <c r="AX6" s="6"/>
      <c r="AY6" s="3"/>
      <c r="AZ6" s="3"/>
      <c r="BA6" s="6"/>
    </row>
    <row r="7" hidden="1">
      <c r="A7" s="1"/>
      <c r="B7" s="2"/>
      <c r="C7" s="2"/>
      <c r="D7" s="3"/>
      <c r="E7" s="3"/>
      <c r="F7" s="4"/>
      <c r="G7" s="4"/>
      <c r="H7" s="1"/>
      <c r="I7" s="9"/>
      <c r="J7" s="3"/>
      <c r="K7" s="9"/>
      <c r="L7" s="9"/>
      <c r="M7" s="9"/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 t="s">
        <v>16</v>
      </c>
      <c r="AI7" s="1">
        <f t="shared" si="11"/>
        <v>0</v>
      </c>
      <c r="AJ7" s="1">
        <f t="shared" ref="AJ7:AL7" si="33">COUNTIF(AJ15:AJ24,"Orientación al logro")</f>
        <v>0</v>
      </c>
      <c r="AK7" s="1">
        <f t="shared" si="33"/>
        <v>0</v>
      </c>
      <c r="AL7" s="1">
        <f t="shared" si="33"/>
        <v>0</v>
      </c>
      <c r="AM7" s="10"/>
      <c r="AN7" s="10"/>
      <c r="AO7" s="10"/>
      <c r="AP7" s="10"/>
      <c r="AQ7" s="10"/>
      <c r="AR7" s="10"/>
      <c r="AS7" s="10"/>
      <c r="AT7" s="10"/>
      <c r="AU7" s="3"/>
      <c r="AV7" s="11"/>
      <c r="AW7" s="6"/>
      <c r="AX7" s="6"/>
      <c r="AY7" s="3"/>
      <c r="AZ7" s="3"/>
      <c r="BA7" s="6"/>
    </row>
    <row r="8" hidden="1">
      <c r="A8" s="1"/>
      <c r="B8" s="2"/>
      <c r="C8" s="2"/>
      <c r="D8" s="3"/>
      <c r="E8" s="3"/>
      <c r="F8" s="4"/>
      <c r="G8" s="4"/>
      <c r="H8" s="1"/>
      <c r="I8" s="9"/>
      <c r="J8" s="3"/>
      <c r="K8" s="9"/>
      <c r="L8" s="9"/>
      <c r="M8" s="9"/>
      <c r="N8" s="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3"/>
      <c r="AV8" s="11"/>
      <c r="AW8" s="6"/>
      <c r="AX8" s="6"/>
      <c r="AY8" s="3"/>
      <c r="AZ8" s="3"/>
      <c r="BA8" s="6"/>
    </row>
    <row r="9" hidden="1">
      <c r="A9" s="1"/>
      <c r="B9" s="2"/>
      <c r="C9" s="2"/>
      <c r="D9" s="3"/>
      <c r="E9" s="3"/>
      <c r="F9" s="4"/>
      <c r="G9" s="4"/>
      <c r="H9" s="1"/>
      <c r="I9" s="9"/>
      <c r="J9" s="3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3"/>
      <c r="AV9" s="11"/>
      <c r="AW9" s="6"/>
      <c r="AX9" s="6"/>
      <c r="AY9" s="3"/>
      <c r="AZ9" s="3"/>
      <c r="BA9" s="6"/>
    </row>
    <row r="10" hidden="1">
      <c r="A10" s="1"/>
      <c r="B10" s="2"/>
      <c r="C10" s="2"/>
      <c r="D10" s="3"/>
      <c r="E10" s="3"/>
      <c r="F10" s="4"/>
      <c r="G10" s="4"/>
      <c r="H10" s="1"/>
      <c r="I10" s="9"/>
      <c r="J10" s="3"/>
      <c r="K10" s="9"/>
      <c r="L10" s="9"/>
      <c r="M10" s="9"/>
      <c r="N10" s="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3"/>
      <c r="AV10" s="11"/>
      <c r="AW10" s="6"/>
      <c r="AX10" s="6"/>
      <c r="AY10" s="3"/>
      <c r="AZ10" s="3"/>
      <c r="BA10" s="6"/>
    </row>
    <row r="11" hidden="1">
      <c r="A11" s="1"/>
      <c r="B11" s="2"/>
      <c r="C11" s="2"/>
      <c r="D11" s="3"/>
      <c r="E11" s="3"/>
      <c r="F11" s="4"/>
      <c r="G11" s="4"/>
      <c r="H11" s="1"/>
      <c r="I11" s="9"/>
      <c r="J11" s="3"/>
      <c r="K11" s="9"/>
      <c r="L11" s="9"/>
      <c r="M11" s="9"/>
      <c r="N11" s="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3"/>
      <c r="AV11" s="11"/>
      <c r="AW11" s="6"/>
      <c r="AX11" s="6"/>
      <c r="AY11" s="3"/>
      <c r="AZ11" s="3"/>
      <c r="BA11" s="6"/>
    </row>
    <row r="12" hidden="1">
      <c r="A12" s="1"/>
      <c r="B12" s="2"/>
      <c r="C12" s="2"/>
      <c r="D12" s="3"/>
      <c r="E12" s="3"/>
      <c r="F12" s="4"/>
      <c r="G12" s="4"/>
      <c r="H12" s="1"/>
      <c r="I12" s="9"/>
      <c r="J12" s="3"/>
      <c r="K12" s="9"/>
      <c r="L12" s="9"/>
      <c r="M12" s="9"/>
      <c r="N12" s="9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3"/>
      <c r="AV12" s="11"/>
      <c r="AW12" s="6"/>
      <c r="AX12" s="6"/>
      <c r="AY12" s="3"/>
      <c r="AZ12" s="3"/>
      <c r="BA12" s="6"/>
    </row>
    <row r="13">
      <c r="A13" s="12" t="s">
        <v>17</v>
      </c>
      <c r="B13" s="12" t="s">
        <v>18</v>
      </c>
      <c r="C13" s="12" t="s">
        <v>19</v>
      </c>
      <c r="D13" s="13" t="s">
        <v>20</v>
      </c>
      <c r="E13" s="14"/>
      <c r="F13" s="14"/>
      <c r="G13" s="14"/>
      <c r="H13" s="14"/>
      <c r="I13" s="14"/>
      <c r="J13" s="15"/>
      <c r="K13" s="13" t="s">
        <v>21</v>
      </c>
      <c r="L13" s="14"/>
      <c r="M13" s="14"/>
      <c r="N13" s="15"/>
      <c r="O13" s="13" t="s">
        <v>22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5"/>
      <c r="AJ13" s="13" t="s">
        <v>23</v>
      </c>
      <c r="AK13" s="14"/>
      <c r="AL13" s="15"/>
      <c r="AM13" s="13" t="s">
        <v>24</v>
      </c>
      <c r="AN13" s="14"/>
      <c r="AO13" s="14"/>
      <c r="AP13" s="14"/>
      <c r="AQ13" s="14"/>
      <c r="AR13" s="15"/>
      <c r="AS13" s="12"/>
      <c r="AT13" s="13" t="s">
        <v>25</v>
      </c>
      <c r="AU13" s="15"/>
      <c r="AV13" s="16"/>
      <c r="AW13" s="17" t="s">
        <v>26</v>
      </c>
      <c r="AX13" s="18" t="s">
        <v>27</v>
      </c>
      <c r="AY13" s="19" t="s">
        <v>27</v>
      </c>
      <c r="AZ13" s="19" t="s">
        <v>28</v>
      </c>
      <c r="BA13" s="18" t="s">
        <v>29</v>
      </c>
    </row>
    <row r="14" ht="30.0" customHeight="1">
      <c r="A14" s="12"/>
      <c r="B14" s="12"/>
      <c r="C14" s="12"/>
      <c r="D14" s="12" t="s">
        <v>30</v>
      </c>
      <c r="E14" s="12" t="s">
        <v>31</v>
      </c>
      <c r="F14" s="12" t="s">
        <v>32</v>
      </c>
      <c r="G14" s="12" t="s">
        <v>33</v>
      </c>
      <c r="H14" s="12" t="s">
        <v>34</v>
      </c>
      <c r="I14" s="12" t="s">
        <v>27</v>
      </c>
      <c r="J14" s="12" t="s">
        <v>35</v>
      </c>
      <c r="K14" s="12" t="s">
        <v>36</v>
      </c>
      <c r="L14" s="12" t="s">
        <v>37</v>
      </c>
      <c r="M14" s="12" t="s">
        <v>38</v>
      </c>
      <c r="N14" s="12" t="s">
        <v>39</v>
      </c>
      <c r="O14" s="12" t="s">
        <v>40</v>
      </c>
      <c r="P14" s="12" t="s">
        <v>41</v>
      </c>
      <c r="Q14" s="12" t="s">
        <v>42</v>
      </c>
      <c r="R14" s="12" t="s">
        <v>43</v>
      </c>
      <c r="S14" s="12" t="s">
        <v>36</v>
      </c>
      <c r="T14" s="12" t="s">
        <v>44</v>
      </c>
      <c r="U14" s="12" t="s">
        <v>45</v>
      </c>
      <c r="V14" s="12" t="s">
        <v>46</v>
      </c>
      <c r="W14" s="12" t="s">
        <v>47</v>
      </c>
      <c r="X14" s="12" t="s">
        <v>37</v>
      </c>
      <c r="Y14" s="12" t="s">
        <v>48</v>
      </c>
      <c r="Z14" s="12" t="s">
        <v>49</v>
      </c>
      <c r="AA14" s="12" t="s">
        <v>50</v>
      </c>
      <c r="AB14" s="12" t="s">
        <v>51</v>
      </c>
      <c r="AC14" s="12" t="s">
        <v>38</v>
      </c>
      <c r="AD14" s="12" t="s">
        <v>52</v>
      </c>
      <c r="AE14" s="12" t="s">
        <v>53</v>
      </c>
      <c r="AF14" s="12" t="s">
        <v>54</v>
      </c>
      <c r="AG14" s="12" t="s">
        <v>55</v>
      </c>
      <c r="AH14" s="12" t="s">
        <v>39</v>
      </c>
      <c r="AI14" s="12" t="s">
        <v>56</v>
      </c>
      <c r="AJ14" s="12" t="s">
        <v>57</v>
      </c>
      <c r="AK14" s="12" t="s">
        <v>58</v>
      </c>
      <c r="AL14" s="12" t="s">
        <v>59</v>
      </c>
      <c r="AM14" s="12" t="s">
        <v>60</v>
      </c>
      <c r="AN14" s="12" t="s">
        <v>61</v>
      </c>
      <c r="AO14" s="12" t="s">
        <v>62</v>
      </c>
      <c r="AP14" s="12" t="s">
        <v>63</v>
      </c>
      <c r="AQ14" s="12" t="s">
        <v>64</v>
      </c>
      <c r="AR14" s="12" t="s">
        <v>65</v>
      </c>
      <c r="AS14" s="12" t="s">
        <v>63</v>
      </c>
      <c r="AT14" s="12" t="s">
        <v>66</v>
      </c>
      <c r="AU14" s="12" t="s">
        <v>67</v>
      </c>
      <c r="AV14" s="16"/>
      <c r="AW14" s="20" t="s">
        <v>68</v>
      </c>
      <c r="AX14" s="21" t="s">
        <v>0</v>
      </c>
      <c r="AY14" s="22" t="s">
        <v>0</v>
      </c>
      <c r="AZ14" s="22" t="s">
        <v>1</v>
      </c>
      <c r="BA14" s="23" t="s">
        <v>69</v>
      </c>
    </row>
    <row r="15" ht="15.0" customHeight="1">
      <c r="A15" s="24">
        <v>1.0</v>
      </c>
      <c r="B15" s="25" t="s">
        <v>70</v>
      </c>
      <c r="C15" s="26" t="s">
        <v>71</v>
      </c>
      <c r="D15" s="26" t="s">
        <v>68</v>
      </c>
      <c r="E15" s="27">
        <v>6.0332245E7</v>
      </c>
      <c r="F15" s="28" t="s">
        <v>72</v>
      </c>
      <c r="G15" s="29" t="s">
        <v>73</v>
      </c>
      <c r="H15" s="30">
        <v>1.54405000161E11</v>
      </c>
      <c r="I15" s="31" t="s">
        <v>4</v>
      </c>
      <c r="J15" s="26" t="s">
        <v>1</v>
      </c>
      <c r="K15" s="26">
        <v>25.0</v>
      </c>
      <c r="L15" s="26">
        <v>15.0</v>
      </c>
      <c r="M15" s="26">
        <v>15.0</v>
      </c>
      <c r="N15" s="26">
        <v>15.0</v>
      </c>
      <c r="O15" s="26">
        <v>95.0</v>
      </c>
      <c r="P15" s="26">
        <v>94.0</v>
      </c>
      <c r="Q15" s="32">
        <f t="shared" ref="Q15:Q24" si="34">SUM(O15:P15)</f>
        <v>189</v>
      </c>
      <c r="R15" s="33">
        <f>IF(Q15&gt;0,AVERAGE(O15:P15))</f>
        <v>94.5</v>
      </c>
      <c r="S15" s="33">
        <f>(R15*K15)/100</f>
        <v>23.625</v>
      </c>
      <c r="T15" s="26">
        <v>93.0</v>
      </c>
      <c r="U15" s="26">
        <v>93.0</v>
      </c>
      <c r="V15" s="32">
        <f t="shared" ref="V15:V24" si="35">SUM(T15:U15)</f>
        <v>186</v>
      </c>
      <c r="W15" s="33">
        <f>IF(V15&gt;0,AVERAGE(T15:U15))</f>
        <v>93</v>
      </c>
      <c r="X15" s="33">
        <f>(W15*L15)/100</f>
        <v>13.95</v>
      </c>
      <c r="Y15" s="26">
        <v>94.0</v>
      </c>
      <c r="Z15" s="26">
        <v>95.0</v>
      </c>
      <c r="AA15" s="32">
        <f t="shared" ref="AA15:AA24" si="36">SUM(Y15:Z15)</f>
        <v>189</v>
      </c>
      <c r="AB15" s="33">
        <f>IF(AA15&gt;0,AVERAGE(Y15:Z15))</f>
        <v>94.5</v>
      </c>
      <c r="AC15" s="33">
        <f>(AB15*M15)/100</f>
        <v>14.175</v>
      </c>
      <c r="AD15" s="26">
        <v>94.0</v>
      </c>
      <c r="AE15" s="26">
        <v>95.0</v>
      </c>
      <c r="AF15" s="32">
        <f t="shared" ref="AF15:AF24" si="37">SUM(AD15:AE15)</f>
        <v>189</v>
      </c>
      <c r="AG15" s="33">
        <f>IF(AF15&gt;0,AVERAGE(AD15:AE15))</f>
        <v>94.5</v>
      </c>
      <c r="AH15" s="33">
        <f>(AG15*N15)/100</f>
        <v>14.175</v>
      </c>
      <c r="AI15" s="33">
        <f t="shared" ref="AI15:AI18" si="38">S15+AC15+AH15+X15</f>
        <v>65.925</v>
      </c>
      <c r="AJ15" s="26" t="s">
        <v>69</v>
      </c>
      <c r="AK15" s="26" t="s">
        <v>74</v>
      </c>
      <c r="AL15" s="26" t="s">
        <v>75</v>
      </c>
      <c r="AM15" s="26">
        <v>94.0</v>
      </c>
      <c r="AN15" s="26">
        <v>94.0</v>
      </c>
      <c r="AO15" s="26">
        <v>94.0</v>
      </c>
      <c r="AP15" s="32">
        <f t="shared" ref="AP15:AP24" si="39">SUM(AM15:AO15)</f>
        <v>282</v>
      </c>
      <c r="AQ15" s="33">
        <f>IF(AP15&gt;0,AVERAGE(AM15:AO15))</f>
        <v>94</v>
      </c>
      <c r="AR15" s="33">
        <f t="shared" ref="AR15:AR18" si="40">AQ15*0.3</f>
        <v>28.2</v>
      </c>
      <c r="AS15" s="33">
        <f t="shared" ref="AS15:AS18" si="41">Q15+V15+AA15+AF15+AP15</f>
        <v>1035</v>
      </c>
      <c r="AT15" s="33">
        <f>IF(AS15&gt;0,(AI15+AR15))</f>
        <v>94.125</v>
      </c>
      <c r="AU15" s="34" t="str">
        <f>IF(AT15=FALSE,FALSE,IF(AT15&lt;60,"NO SATISFACTORIO",IF(AT15&gt;=90,"SOBRESALIENTE","SATISFACTORIO")))</f>
        <v>SOBRESALIENTE</v>
      </c>
      <c r="AV15" s="35"/>
      <c r="AW15" s="36" t="s">
        <v>76</v>
      </c>
      <c r="AX15" s="36" t="s">
        <v>4</v>
      </c>
      <c r="AY15" s="37" t="s">
        <v>4</v>
      </c>
      <c r="AZ15" s="37" t="s">
        <v>77</v>
      </c>
      <c r="BA15" s="38" t="s">
        <v>74</v>
      </c>
    </row>
    <row r="16" ht="15.0" customHeight="1">
      <c r="A16" s="39">
        <v>2.0</v>
      </c>
      <c r="B16" s="40" t="s">
        <v>70</v>
      </c>
      <c r="C16" s="41" t="s">
        <v>71</v>
      </c>
      <c r="D16" s="42" t="s">
        <v>68</v>
      </c>
      <c r="E16" s="42">
        <v>8.8204376E7</v>
      </c>
      <c r="F16" s="43" t="s">
        <v>78</v>
      </c>
      <c r="G16" s="44" t="s">
        <v>73</v>
      </c>
      <c r="H16" s="45">
        <v>1.54405000161E11</v>
      </c>
      <c r="I16" s="42" t="s">
        <v>4</v>
      </c>
      <c r="J16" s="42" t="s">
        <v>1</v>
      </c>
      <c r="K16" s="42">
        <v>25.0</v>
      </c>
      <c r="L16" s="42">
        <v>15.0</v>
      </c>
      <c r="M16" s="42">
        <v>15.0</v>
      </c>
      <c r="N16" s="42">
        <v>15.0</v>
      </c>
      <c r="O16" s="42">
        <v>92.0</v>
      </c>
      <c r="P16" s="42">
        <v>92.0</v>
      </c>
      <c r="Q16" s="46">
        <f t="shared" si="34"/>
        <v>184</v>
      </c>
      <c r="R16" s="47">
        <f>IF(Q16&gt;0,AVERAGE(O16:P16))</f>
        <v>92</v>
      </c>
      <c r="S16" s="48">
        <f>(R16*K16)/100</f>
        <v>23</v>
      </c>
      <c r="T16" s="42">
        <v>90.0</v>
      </c>
      <c r="U16" s="42">
        <v>93.0</v>
      </c>
      <c r="V16" s="46">
        <f t="shared" si="35"/>
        <v>183</v>
      </c>
      <c r="W16" s="47">
        <f>IF(V16&gt;0,AVERAGE(T16:U16))</f>
        <v>91.5</v>
      </c>
      <c r="X16" s="48">
        <f>(W16*L16)/100</f>
        <v>13.725</v>
      </c>
      <c r="Y16" s="42">
        <v>91.0</v>
      </c>
      <c r="Z16" s="42">
        <v>93.0</v>
      </c>
      <c r="AA16" s="46">
        <f t="shared" si="36"/>
        <v>184</v>
      </c>
      <c r="AB16" s="47">
        <f>IF(AA16&gt;0,AVERAGE(Y16:Z16))</f>
        <v>92</v>
      </c>
      <c r="AC16" s="48">
        <f>(AB16*M16)/100</f>
        <v>13.8</v>
      </c>
      <c r="AD16" s="42">
        <v>94.0</v>
      </c>
      <c r="AE16" s="42">
        <v>91.0</v>
      </c>
      <c r="AF16" s="46">
        <f t="shared" si="37"/>
        <v>185</v>
      </c>
      <c r="AG16" s="47">
        <f>IF(AF16&gt;0,AVERAGE(AD16:AE16))</f>
        <v>92.5</v>
      </c>
      <c r="AH16" s="47">
        <f>(AG16*N16)/100</f>
        <v>13.875</v>
      </c>
      <c r="AI16" s="48">
        <f t="shared" si="38"/>
        <v>64.4</v>
      </c>
      <c r="AJ16" s="42" t="s">
        <v>69</v>
      </c>
      <c r="AK16" s="42" t="s">
        <v>74</v>
      </c>
      <c r="AL16" s="42" t="s">
        <v>75</v>
      </c>
      <c r="AM16" s="42">
        <v>92.0</v>
      </c>
      <c r="AN16" s="42">
        <v>92.0</v>
      </c>
      <c r="AO16" s="42">
        <v>92.0</v>
      </c>
      <c r="AP16" s="46">
        <f t="shared" si="39"/>
        <v>276</v>
      </c>
      <c r="AQ16" s="47">
        <f>IF(AP16&gt;0,AVERAGE(AM16:AO16))</f>
        <v>92</v>
      </c>
      <c r="AR16" s="47">
        <f t="shared" si="40"/>
        <v>27.6</v>
      </c>
      <c r="AS16" s="47">
        <f t="shared" si="41"/>
        <v>1012</v>
      </c>
      <c r="AT16" s="47">
        <f>IF(AS16&gt;0,(AI16+AR16))</f>
        <v>92</v>
      </c>
      <c r="AU16" s="49" t="str">
        <f>IF(AT16=FALSE,FALSE,IF(AT16&lt;60,"NO SATISFACTORIO",IF(AT16&gt;=90,"SOBRESALIENTE","SATISFACTORIO")))</f>
        <v>SOBRESALIENTE</v>
      </c>
      <c r="AV16" s="50"/>
      <c r="AW16" s="51"/>
      <c r="AX16" s="51"/>
      <c r="AY16" s="51"/>
      <c r="AZ16" s="51"/>
      <c r="BA16" s="51"/>
    </row>
    <row r="17" ht="15.0" customHeight="1">
      <c r="A17" s="39">
        <v>3.0</v>
      </c>
      <c r="B17" s="25" t="s">
        <v>70</v>
      </c>
      <c r="C17" s="26" t="s">
        <v>71</v>
      </c>
      <c r="D17" s="26" t="s">
        <v>68</v>
      </c>
      <c r="E17" s="52">
        <v>2.7605931E7</v>
      </c>
      <c r="F17" s="53" t="s">
        <v>79</v>
      </c>
      <c r="G17" s="29" t="s">
        <v>73</v>
      </c>
      <c r="H17" s="30">
        <v>1.54405000161E11</v>
      </c>
      <c r="I17" s="31" t="s">
        <v>4</v>
      </c>
      <c r="J17" s="26" t="s">
        <v>8</v>
      </c>
      <c r="K17" s="26">
        <v>25.0</v>
      </c>
      <c r="L17" s="26">
        <v>25.0</v>
      </c>
      <c r="M17" s="26">
        <v>10.0</v>
      </c>
      <c r="N17" s="26">
        <v>10.0</v>
      </c>
      <c r="O17" s="26"/>
      <c r="P17" s="26"/>
      <c r="Q17" s="32">
        <f t="shared" si="34"/>
        <v>0</v>
      </c>
      <c r="R17" s="33" t="b">
        <f t="shared" ref="R17:R19" si="42">IF(Q17&gt;0,AVERAGE(O17:P17))</f>
        <v>0</v>
      </c>
      <c r="S17" s="33">
        <f t="shared" ref="S17:S19" si="43">(R17*K17)/100</f>
        <v>0</v>
      </c>
      <c r="T17" s="26"/>
      <c r="U17" s="26"/>
      <c r="V17" s="32">
        <f t="shared" si="35"/>
        <v>0</v>
      </c>
      <c r="W17" s="33" t="b">
        <f t="shared" ref="W17:W18" si="44">IF(V17&gt;0,AVERAGE(T17:U17))</f>
        <v>0</v>
      </c>
      <c r="X17" s="33">
        <f t="shared" ref="X17:X18" si="45">(W17*L17)/100</f>
        <v>0</v>
      </c>
      <c r="Y17" s="26"/>
      <c r="Z17" s="26"/>
      <c r="AA17" s="32">
        <f t="shared" si="36"/>
        <v>0</v>
      </c>
      <c r="AB17" s="33" t="b">
        <f t="shared" ref="AB17:AB18" si="46">IF(AA17&gt;0,AVERAGE(Y17:Z17))</f>
        <v>0</v>
      </c>
      <c r="AC17" s="33">
        <f t="shared" ref="AC17:AC18" si="47">(AB17*M17)/100</f>
        <v>0</v>
      </c>
      <c r="AD17" s="26"/>
      <c r="AE17" s="26"/>
      <c r="AF17" s="32">
        <f t="shared" si="37"/>
        <v>0</v>
      </c>
      <c r="AG17" s="33" t="b">
        <f t="shared" ref="AG17:AG18" si="48">IF(AF17&gt;0,AVERAGE(AD17:AE17))</f>
        <v>0</v>
      </c>
      <c r="AH17" s="33">
        <f t="shared" ref="AH17:AH18" si="49">(AG17*N17)/100</f>
        <v>0</v>
      </c>
      <c r="AI17" s="33">
        <f t="shared" si="38"/>
        <v>0</v>
      </c>
      <c r="AJ17" s="26"/>
      <c r="AK17" s="26"/>
      <c r="AL17" s="26"/>
      <c r="AM17" s="26"/>
      <c r="AN17" s="26"/>
      <c r="AO17" s="26"/>
      <c r="AP17" s="32">
        <f t="shared" si="39"/>
        <v>0</v>
      </c>
      <c r="AQ17" s="33" t="b">
        <f t="shared" ref="AQ17:AQ18" si="50">IF(AP17&gt;0,AVERAGE(AM17:AO17))</f>
        <v>0</v>
      </c>
      <c r="AR17" s="33">
        <f t="shared" si="40"/>
        <v>0</v>
      </c>
      <c r="AS17" s="33">
        <f t="shared" si="41"/>
        <v>0</v>
      </c>
      <c r="AT17" s="33" t="b">
        <f t="shared" ref="AT17:AT18" si="51">IF(AS17&gt;0,(AI17+AR17))</f>
        <v>0</v>
      </c>
      <c r="AU17" s="34" t="b">
        <f t="shared" ref="AU17:AU18" si="52">IF(AT17=FALSE,FALSE,IF(AT17&lt;60,"NO SATISFACTORIO",IF(AT17&gt;=90,"SOBRESALIENTE","SATISFACTORIO")))</f>
        <v>0</v>
      </c>
      <c r="AV17" s="35"/>
      <c r="AW17" s="36"/>
      <c r="AX17" s="36"/>
      <c r="AY17" s="54"/>
      <c r="AZ17" s="54"/>
      <c r="BA17" s="38" t="s">
        <v>80</v>
      </c>
    </row>
    <row r="18" ht="15.0" customHeight="1">
      <c r="A18" s="39">
        <v>4.0</v>
      </c>
      <c r="B18" s="25" t="s">
        <v>70</v>
      </c>
      <c r="C18" s="27" t="s">
        <v>71</v>
      </c>
      <c r="D18" s="27" t="s">
        <v>68</v>
      </c>
      <c r="E18" s="27">
        <v>1.3442702E7</v>
      </c>
      <c r="F18" s="29" t="s">
        <v>81</v>
      </c>
      <c r="G18" s="29" t="s">
        <v>73</v>
      </c>
      <c r="H18" s="30">
        <v>1.54405000161E11</v>
      </c>
      <c r="I18" s="26" t="s">
        <v>4</v>
      </c>
      <c r="J18" s="26" t="s">
        <v>1</v>
      </c>
      <c r="K18" s="26">
        <v>20.0</v>
      </c>
      <c r="L18" s="26">
        <v>20.0</v>
      </c>
      <c r="M18" s="26">
        <v>15.0</v>
      </c>
      <c r="N18" s="26">
        <v>15.0</v>
      </c>
      <c r="O18" s="55">
        <v>96.0</v>
      </c>
      <c r="P18" s="55">
        <v>96.0</v>
      </c>
      <c r="Q18" s="32">
        <f t="shared" si="34"/>
        <v>192</v>
      </c>
      <c r="R18" s="33">
        <f t="shared" si="42"/>
        <v>96</v>
      </c>
      <c r="S18" s="33">
        <f t="shared" si="43"/>
        <v>19.2</v>
      </c>
      <c r="T18" s="55">
        <v>96.0</v>
      </c>
      <c r="U18" s="55">
        <v>96.0</v>
      </c>
      <c r="V18" s="32">
        <f t="shared" si="35"/>
        <v>192</v>
      </c>
      <c r="W18" s="33">
        <f t="shared" si="44"/>
        <v>96</v>
      </c>
      <c r="X18" s="33">
        <f t="shared" si="45"/>
        <v>19.2</v>
      </c>
      <c r="Y18" s="55">
        <v>96.0</v>
      </c>
      <c r="Z18" s="55">
        <v>96.0</v>
      </c>
      <c r="AA18" s="32">
        <f t="shared" si="36"/>
        <v>192</v>
      </c>
      <c r="AB18" s="33">
        <f t="shared" si="46"/>
        <v>96</v>
      </c>
      <c r="AC18" s="33">
        <f t="shared" si="47"/>
        <v>14.4</v>
      </c>
      <c r="AD18" s="55">
        <v>96.0</v>
      </c>
      <c r="AE18" s="55">
        <v>96.0</v>
      </c>
      <c r="AF18" s="32">
        <f t="shared" si="37"/>
        <v>192</v>
      </c>
      <c r="AG18" s="33">
        <f t="shared" si="48"/>
        <v>96</v>
      </c>
      <c r="AH18" s="33">
        <f t="shared" si="49"/>
        <v>14.4</v>
      </c>
      <c r="AI18" s="33">
        <f t="shared" si="38"/>
        <v>67.2</v>
      </c>
      <c r="AJ18" s="55" t="s">
        <v>74</v>
      </c>
      <c r="AK18" s="55" t="s">
        <v>80</v>
      </c>
      <c r="AL18" s="55" t="s">
        <v>80</v>
      </c>
      <c r="AM18" s="55">
        <v>96.0</v>
      </c>
      <c r="AN18" s="55">
        <v>96.0</v>
      </c>
      <c r="AO18" s="55">
        <v>96.0</v>
      </c>
      <c r="AP18" s="32">
        <f t="shared" si="39"/>
        <v>288</v>
      </c>
      <c r="AQ18" s="33">
        <f t="shared" si="50"/>
        <v>96</v>
      </c>
      <c r="AR18" s="33">
        <f t="shared" si="40"/>
        <v>28.8</v>
      </c>
      <c r="AS18" s="33">
        <f t="shared" si="41"/>
        <v>1056</v>
      </c>
      <c r="AT18" s="33">
        <f t="shared" si="51"/>
        <v>96</v>
      </c>
      <c r="AU18" s="34" t="str">
        <f t="shared" si="52"/>
        <v>SOBRESALIENTE</v>
      </c>
      <c r="AV18" s="35"/>
      <c r="AW18" s="36"/>
      <c r="AX18" s="36"/>
      <c r="AY18" s="54"/>
      <c r="AZ18" s="54"/>
      <c r="BA18" s="38" t="s">
        <v>82</v>
      </c>
    </row>
    <row r="19" ht="15.0" customHeight="1">
      <c r="A19" s="39">
        <v>5.0</v>
      </c>
      <c r="B19" s="56"/>
      <c r="C19" s="57"/>
      <c r="D19" s="55"/>
      <c r="E19" s="55"/>
      <c r="F19" s="58"/>
      <c r="G19" s="59"/>
      <c r="H19" s="60"/>
      <c r="I19" s="55"/>
      <c r="J19" s="55"/>
      <c r="K19" s="55"/>
      <c r="L19" s="55"/>
      <c r="M19" s="55"/>
      <c r="N19" s="55"/>
      <c r="O19" s="55"/>
      <c r="P19" s="55"/>
      <c r="Q19" s="32">
        <f t="shared" si="34"/>
        <v>0</v>
      </c>
      <c r="R19" s="33" t="b">
        <f t="shared" si="42"/>
        <v>0</v>
      </c>
      <c r="S19" s="33">
        <f t="shared" si="43"/>
        <v>0</v>
      </c>
      <c r="T19" s="55"/>
      <c r="U19" s="55"/>
      <c r="V19" s="32">
        <f t="shared" si="35"/>
        <v>0</v>
      </c>
      <c r="W19" s="33"/>
      <c r="X19" s="33"/>
      <c r="Y19" s="55"/>
      <c r="Z19" s="55"/>
      <c r="AA19" s="32">
        <f t="shared" si="36"/>
        <v>0</v>
      </c>
      <c r="AB19" s="33"/>
      <c r="AC19" s="33"/>
      <c r="AD19" s="55"/>
      <c r="AE19" s="55"/>
      <c r="AF19" s="32">
        <f t="shared" si="37"/>
        <v>0</v>
      </c>
      <c r="AG19" s="33"/>
      <c r="AH19" s="33"/>
      <c r="AI19" s="33"/>
      <c r="AJ19" s="55"/>
      <c r="AK19" s="55"/>
      <c r="AL19" s="55"/>
      <c r="AM19" s="55"/>
      <c r="AN19" s="55"/>
      <c r="AO19" s="55"/>
      <c r="AP19" s="32">
        <f t="shared" si="39"/>
        <v>0</v>
      </c>
      <c r="AQ19" s="33"/>
      <c r="AR19" s="33"/>
      <c r="AS19" s="33"/>
      <c r="AT19" s="33"/>
      <c r="AU19" s="34"/>
      <c r="AV19" s="35"/>
      <c r="AW19" s="36"/>
      <c r="AX19" s="36"/>
      <c r="AY19" s="54"/>
      <c r="AZ19" s="54"/>
      <c r="BA19" s="38"/>
    </row>
    <row r="20" ht="15.0" customHeight="1">
      <c r="A20" s="24"/>
      <c r="B20" s="25"/>
      <c r="C20" s="26"/>
      <c r="D20" s="26"/>
      <c r="E20" s="26"/>
      <c r="F20" s="53"/>
      <c r="G20" s="61"/>
      <c r="H20" s="30"/>
      <c r="I20" s="26"/>
      <c r="J20" s="26"/>
      <c r="K20" s="26"/>
      <c r="L20" s="26"/>
      <c r="M20" s="26"/>
      <c r="N20" s="26"/>
      <c r="O20" s="26"/>
      <c r="P20" s="26"/>
      <c r="Q20" s="32">
        <f t="shared" si="34"/>
        <v>0</v>
      </c>
      <c r="R20" s="33"/>
      <c r="S20" s="33"/>
      <c r="T20" s="26"/>
      <c r="U20" s="26"/>
      <c r="V20" s="32">
        <f t="shared" si="35"/>
        <v>0</v>
      </c>
      <c r="W20" s="33"/>
      <c r="X20" s="33"/>
      <c r="Y20" s="26"/>
      <c r="Z20" s="26"/>
      <c r="AA20" s="32">
        <f t="shared" si="36"/>
        <v>0</v>
      </c>
      <c r="AB20" s="33"/>
      <c r="AC20" s="33"/>
      <c r="AD20" s="26"/>
      <c r="AE20" s="26"/>
      <c r="AF20" s="32">
        <f t="shared" si="37"/>
        <v>0</v>
      </c>
      <c r="AG20" s="33"/>
      <c r="AH20" s="33"/>
      <c r="AI20" s="33"/>
      <c r="AJ20" s="26"/>
      <c r="AK20" s="26"/>
      <c r="AL20" s="26"/>
      <c r="AM20" s="26"/>
      <c r="AN20" s="26"/>
      <c r="AO20" s="26"/>
      <c r="AP20" s="32">
        <f t="shared" si="39"/>
        <v>0</v>
      </c>
      <c r="AQ20" s="33"/>
      <c r="AR20" s="33"/>
      <c r="AS20" s="33">
        <f t="shared" ref="AS20:AS24" si="53">Q20+V20+AA20+AF20+AP20</f>
        <v>0</v>
      </c>
      <c r="AT20" s="33"/>
      <c r="AU20" s="34"/>
      <c r="AV20" s="35"/>
      <c r="AW20" s="36"/>
      <c r="AX20" s="36"/>
      <c r="AY20" s="54"/>
      <c r="AZ20" s="54"/>
      <c r="BA20" s="38"/>
    </row>
    <row r="21" ht="15.0" customHeight="1">
      <c r="A21" s="24"/>
      <c r="B21" s="25"/>
      <c r="C21" s="26"/>
      <c r="D21" s="26"/>
      <c r="E21" s="26"/>
      <c r="F21" s="61"/>
      <c r="G21" s="61"/>
      <c r="H21" s="30"/>
      <c r="I21" s="26"/>
      <c r="J21" s="26"/>
      <c r="K21" s="26"/>
      <c r="L21" s="26"/>
      <c r="M21" s="26"/>
      <c r="N21" s="26"/>
      <c r="O21" s="26"/>
      <c r="P21" s="26"/>
      <c r="Q21" s="32">
        <f t="shared" si="34"/>
        <v>0</v>
      </c>
      <c r="R21" s="33"/>
      <c r="S21" s="33"/>
      <c r="T21" s="26"/>
      <c r="U21" s="26"/>
      <c r="V21" s="32">
        <f t="shared" si="35"/>
        <v>0</v>
      </c>
      <c r="W21" s="33"/>
      <c r="X21" s="33"/>
      <c r="Y21" s="26"/>
      <c r="Z21" s="26"/>
      <c r="AA21" s="32">
        <f t="shared" si="36"/>
        <v>0</v>
      </c>
      <c r="AB21" s="33"/>
      <c r="AC21" s="33"/>
      <c r="AD21" s="26"/>
      <c r="AE21" s="26"/>
      <c r="AF21" s="32">
        <f t="shared" si="37"/>
        <v>0</v>
      </c>
      <c r="AG21" s="33"/>
      <c r="AH21" s="33"/>
      <c r="AI21" s="33"/>
      <c r="AJ21" s="26"/>
      <c r="AK21" s="26"/>
      <c r="AL21" s="26"/>
      <c r="AM21" s="26"/>
      <c r="AN21" s="26"/>
      <c r="AO21" s="26"/>
      <c r="AP21" s="32">
        <f t="shared" si="39"/>
        <v>0</v>
      </c>
      <c r="AQ21" s="33"/>
      <c r="AR21" s="33"/>
      <c r="AS21" s="33">
        <f t="shared" si="53"/>
        <v>0</v>
      </c>
      <c r="AT21" s="33"/>
      <c r="AU21" s="34"/>
      <c r="AV21" s="35"/>
      <c r="AW21" s="36"/>
      <c r="AX21" s="36"/>
      <c r="AY21" s="54"/>
      <c r="AZ21" s="54"/>
      <c r="BA21" s="38"/>
    </row>
    <row r="22" ht="15.0" customHeight="1">
      <c r="A22" s="24"/>
      <c r="B22" s="25"/>
      <c r="C22" s="26"/>
      <c r="D22" s="26"/>
      <c r="E22" s="26"/>
      <c r="F22" s="61"/>
      <c r="G22" s="61"/>
      <c r="H22" s="30"/>
      <c r="I22" s="26"/>
      <c r="J22" s="26"/>
      <c r="K22" s="26"/>
      <c r="L22" s="26"/>
      <c r="M22" s="26"/>
      <c r="N22" s="26"/>
      <c r="O22" s="26"/>
      <c r="P22" s="26"/>
      <c r="Q22" s="32">
        <f t="shared" si="34"/>
        <v>0</v>
      </c>
      <c r="R22" s="33"/>
      <c r="S22" s="33"/>
      <c r="T22" s="26"/>
      <c r="U22" s="26"/>
      <c r="V22" s="32">
        <f t="shared" si="35"/>
        <v>0</v>
      </c>
      <c r="W22" s="33"/>
      <c r="X22" s="33"/>
      <c r="Y22" s="26"/>
      <c r="Z22" s="26"/>
      <c r="AA22" s="32">
        <f t="shared" si="36"/>
        <v>0</v>
      </c>
      <c r="AB22" s="33"/>
      <c r="AC22" s="33"/>
      <c r="AD22" s="26"/>
      <c r="AE22" s="26"/>
      <c r="AF22" s="32">
        <f t="shared" si="37"/>
        <v>0</v>
      </c>
      <c r="AG22" s="33"/>
      <c r="AH22" s="33"/>
      <c r="AI22" s="33"/>
      <c r="AJ22" s="26"/>
      <c r="AK22" s="26"/>
      <c r="AL22" s="26"/>
      <c r="AM22" s="26"/>
      <c r="AN22" s="26"/>
      <c r="AO22" s="26"/>
      <c r="AP22" s="32">
        <f t="shared" si="39"/>
        <v>0</v>
      </c>
      <c r="AQ22" s="33"/>
      <c r="AR22" s="33"/>
      <c r="AS22" s="33">
        <f t="shared" si="53"/>
        <v>0</v>
      </c>
      <c r="AT22" s="33"/>
      <c r="AU22" s="34"/>
      <c r="AV22" s="35"/>
      <c r="AW22" s="36"/>
      <c r="AX22" s="36"/>
      <c r="AY22" s="54"/>
      <c r="AZ22" s="54"/>
      <c r="BA22" s="38"/>
    </row>
    <row r="23" ht="15.0" customHeight="1">
      <c r="A23" s="24"/>
      <c r="B23" s="25"/>
      <c r="C23" s="26"/>
      <c r="D23" s="26"/>
      <c r="E23" s="26"/>
      <c r="F23" s="53"/>
      <c r="G23" s="61"/>
      <c r="H23" s="30"/>
      <c r="I23" s="26"/>
      <c r="J23" s="26"/>
      <c r="K23" s="26"/>
      <c r="L23" s="26"/>
      <c r="M23" s="26"/>
      <c r="N23" s="26"/>
      <c r="O23" s="26"/>
      <c r="P23" s="26"/>
      <c r="Q23" s="32">
        <f t="shared" si="34"/>
        <v>0</v>
      </c>
      <c r="R23" s="33"/>
      <c r="S23" s="33"/>
      <c r="T23" s="26"/>
      <c r="U23" s="26"/>
      <c r="V23" s="32">
        <f t="shared" si="35"/>
        <v>0</v>
      </c>
      <c r="W23" s="33"/>
      <c r="X23" s="33"/>
      <c r="Y23" s="26"/>
      <c r="Z23" s="26"/>
      <c r="AA23" s="32">
        <f t="shared" si="36"/>
        <v>0</v>
      </c>
      <c r="AB23" s="33"/>
      <c r="AC23" s="33"/>
      <c r="AD23" s="26"/>
      <c r="AE23" s="26"/>
      <c r="AF23" s="32">
        <f t="shared" si="37"/>
        <v>0</v>
      </c>
      <c r="AG23" s="33"/>
      <c r="AH23" s="33"/>
      <c r="AI23" s="33"/>
      <c r="AJ23" s="26"/>
      <c r="AK23" s="26"/>
      <c r="AL23" s="26"/>
      <c r="AM23" s="26"/>
      <c r="AN23" s="26"/>
      <c r="AO23" s="26"/>
      <c r="AP23" s="32">
        <f t="shared" si="39"/>
        <v>0</v>
      </c>
      <c r="AQ23" s="33"/>
      <c r="AR23" s="33"/>
      <c r="AS23" s="33">
        <f t="shared" si="53"/>
        <v>0</v>
      </c>
      <c r="AT23" s="33"/>
      <c r="AU23" s="34"/>
      <c r="AV23" s="35"/>
      <c r="AW23" s="36"/>
      <c r="AX23" s="36"/>
      <c r="AY23" s="54"/>
      <c r="AZ23" s="54"/>
      <c r="BA23" s="38"/>
    </row>
    <row r="24" ht="15.0" customHeight="1">
      <c r="A24" s="24"/>
      <c r="B24" s="25"/>
      <c r="C24" s="27"/>
      <c r="D24" s="26"/>
      <c r="E24" s="26"/>
      <c r="F24" s="53"/>
      <c r="G24" s="61"/>
      <c r="H24" s="30"/>
      <c r="I24" s="26"/>
      <c r="J24" s="26"/>
      <c r="K24" s="26"/>
      <c r="L24" s="26"/>
      <c r="M24" s="26"/>
      <c r="N24" s="26"/>
      <c r="O24" s="27"/>
      <c r="P24" s="26"/>
      <c r="Q24" s="32">
        <f t="shared" si="34"/>
        <v>0</v>
      </c>
      <c r="R24" s="33"/>
      <c r="S24" s="33"/>
      <c r="T24" s="26"/>
      <c r="U24" s="26"/>
      <c r="V24" s="32">
        <f t="shared" si="35"/>
        <v>0</v>
      </c>
      <c r="W24" s="33"/>
      <c r="X24" s="33"/>
      <c r="Y24" s="27"/>
      <c r="Z24" s="26"/>
      <c r="AA24" s="32">
        <f t="shared" si="36"/>
        <v>0</v>
      </c>
      <c r="AB24" s="33"/>
      <c r="AC24" s="33"/>
      <c r="AD24" s="26"/>
      <c r="AE24" s="26"/>
      <c r="AF24" s="32">
        <f t="shared" si="37"/>
        <v>0</v>
      </c>
      <c r="AG24" s="33"/>
      <c r="AH24" s="33"/>
      <c r="AI24" s="33"/>
      <c r="AJ24" s="26"/>
      <c r="AK24" s="26"/>
      <c r="AL24" s="26"/>
      <c r="AM24" s="26"/>
      <c r="AN24" s="26"/>
      <c r="AO24" s="26"/>
      <c r="AP24" s="32">
        <f t="shared" si="39"/>
        <v>0</v>
      </c>
      <c r="AQ24" s="33"/>
      <c r="AR24" s="33"/>
      <c r="AS24" s="33">
        <f t="shared" si="53"/>
        <v>0</v>
      </c>
      <c r="AT24" s="33"/>
      <c r="AU24" s="34"/>
      <c r="AV24" s="35"/>
      <c r="AW24" s="36"/>
      <c r="AX24" s="36"/>
      <c r="AY24" s="54"/>
      <c r="AZ24" s="54"/>
      <c r="BA24" s="38"/>
    </row>
    <row r="25" ht="15.75" customHeight="1">
      <c r="A25" s="62"/>
      <c r="B25" s="63"/>
      <c r="C25" s="63"/>
      <c r="D25" s="38"/>
      <c r="E25" s="38"/>
      <c r="F25" s="36"/>
      <c r="G25" s="36"/>
      <c r="H25" s="62"/>
      <c r="I25" s="38"/>
      <c r="J25" s="38"/>
      <c r="K25" s="38"/>
      <c r="L25" s="38"/>
      <c r="M25" s="38"/>
      <c r="N25" s="38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3"/>
      <c r="AJ25" s="32"/>
      <c r="AK25" s="32"/>
      <c r="AL25" s="32"/>
      <c r="AM25" s="32"/>
      <c r="AN25" s="32"/>
      <c r="AO25" s="32"/>
      <c r="AP25" s="32"/>
      <c r="AQ25" s="33"/>
      <c r="AR25" s="33"/>
      <c r="AS25" s="33"/>
      <c r="AT25" s="64"/>
      <c r="AU25" s="34"/>
      <c r="AV25" s="35"/>
      <c r="AW25" s="38"/>
      <c r="AX25" s="38"/>
      <c r="AY25" s="54"/>
      <c r="AZ25" s="54"/>
      <c r="BA25" s="38"/>
    </row>
    <row r="26" ht="15.75" customHeight="1">
      <c r="A26" s="62"/>
      <c r="B26" s="63"/>
      <c r="C26" s="63"/>
      <c r="D26" s="38"/>
      <c r="E26" s="38"/>
      <c r="F26" s="36"/>
      <c r="G26" s="36"/>
      <c r="H26" s="62"/>
      <c r="I26" s="38"/>
      <c r="J26" s="38"/>
      <c r="K26" s="38"/>
      <c r="L26" s="38"/>
      <c r="M26" s="38"/>
      <c r="N26" s="38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3"/>
      <c r="AJ26" s="32"/>
      <c r="AK26" s="32"/>
      <c r="AL26" s="32"/>
      <c r="AM26" s="32"/>
      <c r="AN26" s="32"/>
      <c r="AO26" s="32"/>
      <c r="AP26" s="32"/>
      <c r="AQ26" s="33"/>
      <c r="AR26" s="33"/>
      <c r="AS26" s="33"/>
      <c r="AT26" s="64"/>
      <c r="AU26" s="34"/>
      <c r="AV26" s="35"/>
      <c r="AW26" s="38"/>
      <c r="AX26" s="38"/>
      <c r="AY26" s="54"/>
      <c r="AZ26" s="54"/>
      <c r="BA26" s="38"/>
    </row>
    <row r="27" ht="15.75" customHeight="1">
      <c r="A27" s="62"/>
      <c r="B27" s="63"/>
      <c r="C27" s="63"/>
      <c r="D27" s="38"/>
      <c r="E27" s="38"/>
      <c r="F27" s="36"/>
      <c r="G27" s="36"/>
      <c r="H27" s="62"/>
      <c r="I27" s="38"/>
      <c r="J27" s="38"/>
      <c r="K27" s="38"/>
      <c r="L27" s="38"/>
      <c r="M27" s="38"/>
      <c r="N27" s="38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3"/>
      <c r="AJ27" s="32"/>
      <c r="AK27" s="32"/>
      <c r="AL27" s="32"/>
      <c r="AM27" s="32"/>
      <c r="AN27" s="32"/>
      <c r="AO27" s="32"/>
      <c r="AP27" s="32"/>
      <c r="AQ27" s="33"/>
      <c r="AR27" s="33"/>
      <c r="AS27" s="33"/>
      <c r="AT27" s="64"/>
      <c r="AU27" s="34"/>
      <c r="AV27" s="35"/>
      <c r="AW27" s="38"/>
      <c r="AX27" s="38"/>
      <c r="AY27" s="54"/>
      <c r="AZ27" s="54"/>
      <c r="BA27" s="38"/>
    </row>
    <row r="28" ht="15.75" customHeight="1">
      <c r="A28" s="62"/>
      <c r="B28" s="63"/>
      <c r="C28" s="63"/>
      <c r="D28" s="38"/>
      <c r="E28" s="38"/>
      <c r="F28" s="36"/>
      <c r="G28" s="36"/>
      <c r="H28" s="62"/>
      <c r="I28" s="38"/>
      <c r="J28" s="38"/>
      <c r="K28" s="38"/>
      <c r="L28" s="38"/>
      <c r="M28" s="38"/>
      <c r="N28" s="38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3"/>
      <c r="AJ28" s="32"/>
      <c r="AK28" s="32"/>
      <c r="AL28" s="32"/>
      <c r="AM28" s="32"/>
      <c r="AN28" s="32"/>
      <c r="AO28" s="32"/>
      <c r="AP28" s="32"/>
      <c r="AQ28" s="33"/>
      <c r="AR28" s="33"/>
      <c r="AS28" s="33"/>
      <c r="AT28" s="64"/>
      <c r="AU28" s="34"/>
      <c r="AV28" s="35"/>
      <c r="AW28" s="38"/>
      <c r="AX28" s="38"/>
      <c r="AY28" s="54"/>
      <c r="AZ28" s="54"/>
      <c r="BA28" s="38"/>
    </row>
    <row r="29" ht="15.75" customHeight="1">
      <c r="A29" s="62"/>
      <c r="B29" s="63"/>
      <c r="C29" s="63"/>
      <c r="D29" s="38"/>
      <c r="E29" s="38"/>
      <c r="F29" s="36"/>
      <c r="G29" s="36"/>
      <c r="H29" s="62"/>
      <c r="I29" s="38"/>
      <c r="J29" s="38"/>
      <c r="K29" s="38"/>
      <c r="L29" s="38"/>
      <c r="M29" s="38"/>
      <c r="N29" s="38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3"/>
      <c r="AJ29" s="32"/>
      <c r="AK29" s="32"/>
      <c r="AL29" s="32"/>
      <c r="AM29" s="32"/>
      <c r="AN29" s="32"/>
      <c r="AO29" s="32"/>
      <c r="AP29" s="32"/>
      <c r="AQ29" s="33"/>
      <c r="AR29" s="33"/>
      <c r="AS29" s="33"/>
      <c r="AT29" s="64"/>
      <c r="AU29" s="34"/>
      <c r="AV29" s="35"/>
      <c r="AW29" s="38"/>
      <c r="AX29" s="38"/>
      <c r="AY29" s="54"/>
      <c r="AZ29" s="54"/>
      <c r="BA29" s="38"/>
    </row>
    <row r="30" ht="15.75" customHeight="1">
      <c r="A30" s="62"/>
      <c r="B30" s="63"/>
      <c r="C30" s="63"/>
      <c r="D30" s="38"/>
      <c r="E30" s="38"/>
      <c r="F30" s="36"/>
      <c r="G30" s="36"/>
      <c r="H30" s="62"/>
      <c r="I30" s="38"/>
      <c r="J30" s="38"/>
      <c r="K30" s="38"/>
      <c r="L30" s="38"/>
      <c r="M30" s="38"/>
      <c r="N30" s="38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3"/>
      <c r="AJ30" s="32"/>
      <c r="AK30" s="32"/>
      <c r="AL30" s="32"/>
      <c r="AM30" s="32"/>
      <c r="AN30" s="32"/>
      <c r="AO30" s="32"/>
      <c r="AP30" s="32"/>
      <c r="AQ30" s="33"/>
      <c r="AR30" s="33"/>
      <c r="AS30" s="33"/>
      <c r="AT30" s="64"/>
      <c r="AU30" s="34"/>
      <c r="AV30" s="35"/>
      <c r="AW30" s="38"/>
      <c r="AX30" s="38"/>
      <c r="AY30" s="54"/>
      <c r="AZ30" s="54"/>
      <c r="BA30" s="38"/>
    </row>
    <row r="31" ht="15.75" customHeight="1">
      <c r="A31" s="62"/>
      <c r="B31" s="63"/>
      <c r="C31" s="63"/>
      <c r="D31" s="38"/>
      <c r="E31" s="38"/>
      <c r="F31" s="36"/>
      <c r="G31" s="36"/>
      <c r="H31" s="62"/>
      <c r="I31" s="38"/>
      <c r="J31" s="38"/>
      <c r="K31" s="38"/>
      <c r="L31" s="38"/>
      <c r="M31" s="38"/>
      <c r="N31" s="38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3"/>
      <c r="AJ31" s="32"/>
      <c r="AK31" s="32"/>
      <c r="AL31" s="32"/>
      <c r="AM31" s="32"/>
      <c r="AN31" s="32"/>
      <c r="AO31" s="32"/>
      <c r="AP31" s="32"/>
      <c r="AQ31" s="33"/>
      <c r="AR31" s="33"/>
      <c r="AS31" s="33"/>
      <c r="AT31" s="64"/>
      <c r="AU31" s="34"/>
      <c r="AV31" s="35"/>
      <c r="AW31" s="38"/>
      <c r="AX31" s="38"/>
      <c r="AY31" s="54"/>
      <c r="AZ31" s="54"/>
      <c r="BA31" s="38"/>
    </row>
    <row r="32" ht="15.75" customHeight="1">
      <c r="A32" s="62"/>
      <c r="B32" s="63"/>
      <c r="C32" s="63"/>
      <c r="D32" s="38"/>
      <c r="E32" s="38"/>
      <c r="F32" s="36"/>
      <c r="G32" s="36"/>
      <c r="H32" s="62"/>
      <c r="I32" s="38"/>
      <c r="J32" s="38"/>
      <c r="K32" s="38"/>
      <c r="L32" s="38"/>
      <c r="M32" s="38"/>
      <c r="N32" s="38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3"/>
      <c r="AJ32" s="32"/>
      <c r="AK32" s="32"/>
      <c r="AL32" s="32"/>
      <c r="AM32" s="32"/>
      <c r="AN32" s="32"/>
      <c r="AO32" s="32"/>
      <c r="AP32" s="32"/>
      <c r="AQ32" s="33"/>
      <c r="AR32" s="33"/>
      <c r="AS32" s="33"/>
      <c r="AT32" s="64"/>
      <c r="AU32" s="34"/>
      <c r="AV32" s="35"/>
      <c r="AW32" s="38"/>
      <c r="AX32" s="38"/>
      <c r="AY32" s="54"/>
      <c r="AZ32" s="54"/>
      <c r="BA32" s="38"/>
    </row>
    <row r="33" ht="15.75" customHeight="1">
      <c r="A33" s="62"/>
      <c r="B33" s="63"/>
      <c r="C33" s="63"/>
      <c r="D33" s="38"/>
      <c r="E33" s="38"/>
      <c r="F33" s="36"/>
      <c r="G33" s="36"/>
      <c r="H33" s="62"/>
      <c r="I33" s="38"/>
      <c r="J33" s="38"/>
      <c r="K33" s="38"/>
      <c r="L33" s="38"/>
      <c r="M33" s="38"/>
      <c r="N33" s="38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3"/>
      <c r="AJ33" s="32"/>
      <c r="AK33" s="32"/>
      <c r="AL33" s="32"/>
      <c r="AM33" s="32"/>
      <c r="AN33" s="32"/>
      <c r="AO33" s="32"/>
      <c r="AP33" s="32"/>
      <c r="AQ33" s="33"/>
      <c r="AR33" s="33"/>
      <c r="AS33" s="33"/>
      <c r="AT33" s="64"/>
      <c r="AU33" s="34"/>
      <c r="AV33" s="35"/>
      <c r="AW33" s="38"/>
      <c r="AX33" s="38"/>
      <c r="AY33" s="54"/>
      <c r="AZ33" s="54"/>
      <c r="BA33" s="38"/>
    </row>
    <row r="34" ht="15.75" customHeight="1">
      <c r="A34" s="62"/>
      <c r="B34" s="63"/>
      <c r="C34" s="63"/>
      <c r="D34" s="38"/>
      <c r="E34" s="38"/>
      <c r="F34" s="36"/>
      <c r="G34" s="36"/>
      <c r="H34" s="62"/>
      <c r="I34" s="38"/>
      <c r="J34" s="38"/>
      <c r="K34" s="38"/>
      <c r="L34" s="38"/>
      <c r="M34" s="38"/>
      <c r="N34" s="38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  <c r="AJ34" s="32"/>
      <c r="AK34" s="32"/>
      <c r="AL34" s="32"/>
      <c r="AM34" s="32"/>
      <c r="AN34" s="32"/>
      <c r="AO34" s="32"/>
      <c r="AP34" s="32"/>
      <c r="AQ34" s="33"/>
      <c r="AR34" s="33"/>
      <c r="AS34" s="33"/>
      <c r="AT34" s="64"/>
      <c r="AU34" s="34"/>
      <c r="AV34" s="35"/>
      <c r="AW34" s="38"/>
      <c r="AX34" s="38"/>
      <c r="AY34" s="54"/>
      <c r="AZ34" s="54"/>
      <c r="BA34" s="38"/>
    </row>
    <row r="35" ht="15.75" customHeight="1">
      <c r="A35" s="62"/>
      <c r="B35" s="63"/>
      <c r="C35" s="63"/>
      <c r="D35" s="38"/>
      <c r="E35" s="38"/>
      <c r="F35" s="36"/>
      <c r="G35" s="36"/>
      <c r="H35" s="62"/>
      <c r="I35" s="38"/>
      <c r="J35" s="38"/>
      <c r="K35" s="38"/>
      <c r="L35" s="38"/>
      <c r="M35" s="38"/>
      <c r="N35" s="38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3"/>
      <c r="AJ35" s="32"/>
      <c r="AK35" s="32"/>
      <c r="AL35" s="32"/>
      <c r="AM35" s="32"/>
      <c r="AN35" s="32"/>
      <c r="AO35" s="32"/>
      <c r="AP35" s="32"/>
      <c r="AQ35" s="33"/>
      <c r="AR35" s="33"/>
      <c r="AS35" s="33"/>
      <c r="AT35" s="64"/>
      <c r="AU35" s="34"/>
      <c r="AV35" s="35"/>
      <c r="AW35" s="38"/>
      <c r="AX35" s="38"/>
      <c r="AY35" s="54"/>
      <c r="AZ35" s="54"/>
      <c r="BA35" s="38"/>
    </row>
    <row r="36" ht="15.75" customHeight="1">
      <c r="A36" s="62"/>
      <c r="B36" s="63"/>
      <c r="C36" s="63"/>
      <c r="D36" s="38"/>
      <c r="E36" s="38"/>
      <c r="F36" s="36"/>
      <c r="G36" s="36"/>
      <c r="H36" s="62"/>
      <c r="I36" s="38"/>
      <c r="J36" s="38"/>
      <c r="K36" s="38"/>
      <c r="L36" s="38"/>
      <c r="M36" s="38"/>
      <c r="N36" s="38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  <c r="AJ36" s="32"/>
      <c r="AK36" s="32"/>
      <c r="AL36" s="32"/>
      <c r="AM36" s="32"/>
      <c r="AN36" s="32"/>
      <c r="AO36" s="32"/>
      <c r="AP36" s="32"/>
      <c r="AQ36" s="33"/>
      <c r="AR36" s="33"/>
      <c r="AS36" s="33"/>
      <c r="AT36" s="64"/>
      <c r="AU36" s="34"/>
      <c r="AV36" s="35"/>
      <c r="AW36" s="38"/>
      <c r="AX36" s="38"/>
      <c r="AY36" s="54"/>
      <c r="AZ36" s="54"/>
      <c r="BA36" s="38"/>
    </row>
    <row r="37" ht="15.75" customHeight="1">
      <c r="A37" s="62"/>
      <c r="B37" s="63"/>
      <c r="C37" s="63"/>
      <c r="D37" s="38"/>
      <c r="E37" s="38"/>
      <c r="F37" s="36"/>
      <c r="G37" s="36"/>
      <c r="H37" s="62"/>
      <c r="I37" s="38"/>
      <c r="J37" s="38"/>
      <c r="K37" s="38"/>
      <c r="L37" s="38"/>
      <c r="M37" s="38"/>
      <c r="N37" s="38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3"/>
      <c r="AJ37" s="32"/>
      <c r="AK37" s="32"/>
      <c r="AL37" s="32"/>
      <c r="AM37" s="32"/>
      <c r="AN37" s="32"/>
      <c r="AO37" s="32"/>
      <c r="AP37" s="32"/>
      <c r="AQ37" s="33"/>
      <c r="AR37" s="33"/>
      <c r="AS37" s="33"/>
      <c r="AT37" s="64"/>
      <c r="AU37" s="34"/>
      <c r="AV37" s="35"/>
      <c r="AW37" s="38"/>
      <c r="AX37" s="38"/>
      <c r="AY37" s="54"/>
      <c r="AZ37" s="54"/>
      <c r="BA37" s="38"/>
    </row>
    <row r="38" ht="15.75" customHeight="1">
      <c r="A38" s="62"/>
      <c r="B38" s="63"/>
      <c r="C38" s="63"/>
      <c r="D38" s="38"/>
      <c r="E38" s="38"/>
      <c r="F38" s="36"/>
      <c r="G38" s="36"/>
      <c r="H38" s="62"/>
      <c r="I38" s="38"/>
      <c r="J38" s="38"/>
      <c r="K38" s="38"/>
      <c r="L38" s="38"/>
      <c r="M38" s="38"/>
      <c r="N38" s="38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3"/>
      <c r="AJ38" s="32"/>
      <c r="AK38" s="32"/>
      <c r="AL38" s="32"/>
      <c r="AM38" s="32"/>
      <c r="AN38" s="32"/>
      <c r="AO38" s="32"/>
      <c r="AP38" s="32"/>
      <c r="AQ38" s="33"/>
      <c r="AR38" s="33"/>
      <c r="AS38" s="33"/>
      <c r="AT38" s="64"/>
      <c r="AU38" s="34"/>
      <c r="AV38" s="35"/>
      <c r="AW38" s="38"/>
      <c r="AX38" s="38"/>
      <c r="AY38" s="54"/>
      <c r="AZ38" s="54"/>
      <c r="BA38" s="38"/>
    </row>
    <row r="39" ht="15.75" customHeight="1">
      <c r="A39" s="62"/>
      <c r="B39" s="63"/>
      <c r="C39" s="63"/>
      <c r="D39" s="38"/>
      <c r="E39" s="38"/>
      <c r="F39" s="36"/>
      <c r="G39" s="36"/>
      <c r="H39" s="62"/>
      <c r="I39" s="38"/>
      <c r="J39" s="38"/>
      <c r="K39" s="38"/>
      <c r="L39" s="38"/>
      <c r="M39" s="38"/>
      <c r="N39" s="38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3"/>
      <c r="AJ39" s="32"/>
      <c r="AK39" s="32"/>
      <c r="AL39" s="32"/>
      <c r="AM39" s="32"/>
      <c r="AN39" s="32"/>
      <c r="AO39" s="32"/>
      <c r="AP39" s="32"/>
      <c r="AQ39" s="33"/>
      <c r="AR39" s="33"/>
      <c r="AS39" s="33"/>
      <c r="AT39" s="64"/>
      <c r="AU39" s="34"/>
      <c r="AV39" s="35"/>
      <c r="AW39" s="38"/>
      <c r="AX39" s="38"/>
      <c r="AY39" s="54"/>
      <c r="AZ39" s="54"/>
      <c r="BA39" s="38"/>
    </row>
    <row r="40" ht="15.75" customHeight="1">
      <c r="A40" s="62"/>
      <c r="B40" s="63"/>
      <c r="C40" s="63"/>
      <c r="D40" s="38"/>
      <c r="E40" s="38"/>
      <c r="F40" s="36"/>
      <c r="G40" s="36"/>
      <c r="H40" s="62"/>
      <c r="I40" s="38"/>
      <c r="J40" s="38"/>
      <c r="K40" s="38"/>
      <c r="L40" s="38"/>
      <c r="M40" s="38"/>
      <c r="N40" s="38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3"/>
      <c r="AJ40" s="32"/>
      <c r="AK40" s="32"/>
      <c r="AL40" s="32"/>
      <c r="AM40" s="32"/>
      <c r="AN40" s="32"/>
      <c r="AO40" s="32"/>
      <c r="AP40" s="32"/>
      <c r="AQ40" s="33"/>
      <c r="AR40" s="33"/>
      <c r="AS40" s="33"/>
      <c r="AT40" s="64"/>
      <c r="AU40" s="34"/>
      <c r="AV40" s="35"/>
      <c r="AW40" s="38"/>
      <c r="AX40" s="38"/>
      <c r="AY40" s="54"/>
      <c r="AZ40" s="54"/>
      <c r="BA40" s="38"/>
    </row>
    <row r="41" ht="15.75" customHeight="1">
      <c r="A41" s="62"/>
      <c r="B41" s="63"/>
      <c r="C41" s="63"/>
      <c r="D41" s="38"/>
      <c r="E41" s="38"/>
      <c r="F41" s="36"/>
      <c r="G41" s="36"/>
      <c r="H41" s="62"/>
      <c r="I41" s="38"/>
      <c r="J41" s="38"/>
      <c r="K41" s="38"/>
      <c r="L41" s="38"/>
      <c r="M41" s="38"/>
      <c r="N41" s="38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3"/>
      <c r="AJ41" s="32"/>
      <c r="AK41" s="32"/>
      <c r="AL41" s="32"/>
      <c r="AM41" s="32"/>
      <c r="AN41" s="32"/>
      <c r="AO41" s="32"/>
      <c r="AP41" s="32"/>
      <c r="AQ41" s="33"/>
      <c r="AR41" s="33"/>
      <c r="AS41" s="33"/>
      <c r="AT41" s="64"/>
      <c r="AU41" s="34"/>
      <c r="AV41" s="35"/>
      <c r="AW41" s="38"/>
      <c r="AX41" s="38"/>
      <c r="AY41" s="54"/>
      <c r="AZ41" s="54"/>
      <c r="BA41" s="38"/>
    </row>
    <row r="42" ht="15.75" customHeight="1">
      <c r="A42" s="62"/>
      <c r="B42" s="63"/>
      <c r="C42" s="63"/>
      <c r="D42" s="38"/>
      <c r="E42" s="38"/>
      <c r="F42" s="36"/>
      <c r="G42" s="36"/>
      <c r="H42" s="62"/>
      <c r="I42" s="38"/>
      <c r="J42" s="38"/>
      <c r="K42" s="38"/>
      <c r="L42" s="38"/>
      <c r="M42" s="38"/>
      <c r="N42" s="38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3"/>
      <c r="AJ42" s="32"/>
      <c r="AK42" s="32"/>
      <c r="AL42" s="32"/>
      <c r="AM42" s="32"/>
      <c r="AN42" s="32"/>
      <c r="AO42" s="32"/>
      <c r="AP42" s="32"/>
      <c r="AQ42" s="33"/>
      <c r="AR42" s="33"/>
      <c r="AS42" s="33"/>
      <c r="AT42" s="64"/>
      <c r="AU42" s="34"/>
      <c r="AV42" s="35"/>
      <c r="AW42" s="38"/>
      <c r="AX42" s="38"/>
      <c r="AY42" s="54"/>
      <c r="AZ42" s="54"/>
      <c r="BA42" s="38"/>
    </row>
    <row r="43" ht="15.75" customHeight="1">
      <c r="A43" s="62"/>
      <c r="B43" s="63"/>
      <c r="C43" s="63"/>
      <c r="D43" s="38"/>
      <c r="E43" s="38"/>
      <c r="F43" s="36"/>
      <c r="G43" s="36"/>
      <c r="H43" s="62"/>
      <c r="I43" s="38"/>
      <c r="J43" s="38"/>
      <c r="K43" s="38"/>
      <c r="L43" s="38"/>
      <c r="M43" s="38"/>
      <c r="N43" s="38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3"/>
      <c r="AJ43" s="32"/>
      <c r="AK43" s="32"/>
      <c r="AL43" s="32"/>
      <c r="AM43" s="32"/>
      <c r="AN43" s="32"/>
      <c r="AO43" s="32"/>
      <c r="AP43" s="32"/>
      <c r="AQ43" s="33"/>
      <c r="AR43" s="33"/>
      <c r="AS43" s="33"/>
      <c r="AT43" s="64"/>
      <c r="AU43" s="34"/>
      <c r="AV43" s="35"/>
      <c r="AW43" s="38"/>
      <c r="AX43" s="38"/>
      <c r="AY43" s="54"/>
      <c r="AZ43" s="54"/>
      <c r="BA43" s="38"/>
    </row>
    <row r="44" ht="15.75" customHeight="1">
      <c r="A44" s="62"/>
      <c r="B44" s="63"/>
      <c r="C44" s="63"/>
      <c r="D44" s="38"/>
      <c r="E44" s="38"/>
      <c r="F44" s="36"/>
      <c r="G44" s="36"/>
      <c r="H44" s="62"/>
      <c r="I44" s="38"/>
      <c r="J44" s="38"/>
      <c r="K44" s="38"/>
      <c r="L44" s="38"/>
      <c r="M44" s="38"/>
      <c r="N44" s="38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3"/>
      <c r="AJ44" s="32"/>
      <c r="AK44" s="32"/>
      <c r="AL44" s="32"/>
      <c r="AM44" s="32"/>
      <c r="AN44" s="32"/>
      <c r="AO44" s="32"/>
      <c r="AP44" s="32"/>
      <c r="AQ44" s="33"/>
      <c r="AR44" s="33"/>
      <c r="AS44" s="33"/>
      <c r="AT44" s="64"/>
      <c r="AU44" s="34"/>
      <c r="AV44" s="35"/>
      <c r="AW44" s="38"/>
      <c r="AX44" s="38"/>
      <c r="AY44" s="54"/>
      <c r="AZ44" s="54"/>
      <c r="BA44" s="38"/>
    </row>
    <row r="45" ht="15.75" customHeight="1">
      <c r="A45" s="62"/>
      <c r="B45" s="63"/>
      <c r="C45" s="63"/>
      <c r="D45" s="38"/>
      <c r="E45" s="38"/>
      <c r="F45" s="36"/>
      <c r="G45" s="36"/>
      <c r="H45" s="62"/>
      <c r="I45" s="38"/>
      <c r="J45" s="38"/>
      <c r="K45" s="38"/>
      <c r="L45" s="38"/>
      <c r="M45" s="38"/>
      <c r="N45" s="38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3"/>
      <c r="AJ45" s="32"/>
      <c r="AK45" s="32"/>
      <c r="AL45" s="32"/>
      <c r="AM45" s="32"/>
      <c r="AN45" s="32"/>
      <c r="AO45" s="32"/>
      <c r="AP45" s="32"/>
      <c r="AQ45" s="33"/>
      <c r="AR45" s="33"/>
      <c r="AS45" s="33"/>
      <c r="AT45" s="64"/>
      <c r="AU45" s="34"/>
      <c r="AV45" s="35"/>
      <c r="AW45" s="38"/>
      <c r="AX45" s="38"/>
      <c r="AY45" s="54"/>
      <c r="AZ45" s="54"/>
      <c r="BA45" s="38"/>
    </row>
    <row r="46" ht="15.75" customHeight="1">
      <c r="A46" s="62"/>
      <c r="B46" s="63"/>
      <c r="C46" s="63"/>
      <c r="D46" s="38"/>
      <c r="E46" s="38"/>
      <c r="F46" s="36"/>
      <c r="G46" s="36"/>
      <c r="H46" s="62"/>
      <c r="I46" s="38"/>
      <c r="J46" s="38"/>
      <c r="K46" s="38"/>
      <c r="L46" s="38"/>
      <c r="M46" s="38"/>
      <c r="N46" s="38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3"/>
      <c r="AJ46" s="32"/>
      <c r="AK46" s="32"/>
      <c r="AL46" s="32"/>
      <c r="AM46" s="32"/>
      <c r="AN46" s="32"/>
      <c r="AO46" s="32"/>
      <c r="AP46" s="32"/>
      <c r="AQ46" s="33"/>
      <c r="AR46" s="33"/>
      <c r="AS46" s="33"/>
      <c r="AT46" s="64"/>
      <c r="AU46" s="34"/>
      <c r="AV46" s="35"/>
      <c r="AW46" s="38"/>
      <c r="AX46" s="38"/>
      <c r="AY46" s="54"/>
      <c r="AZ46" s="54"/>
      <c r="BA46" s="38"/>
    </row>
    <row r="47" ht="15.75" customHeight="1">
      <c r="A47" s="62"/>
      <c r="B47" s="63"/>
      <c r="C47" s="63"/>
      <c r="D47" s="38"/>
      <c r="E47" s="38"/>
      <c r="F47" s="36"/>
      <c r="G47" s="36"/>
      <c r="H47" s="62"/>
      <c r="I47" s="38"/>
      <c r="J47" s="38"/>
      <c r="K47" s="38"/>
      <c r="L47" s="38"/>
      <c r="M47" s="38"/>
      <c r="N47" s="38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3"/>
      <c r="AJ47" s="32"/>
      <c r="AK47" s="32"/>
      <c r="AL47" s="32"/>
      <c r="AM47" s="32"/>
      <c r="AN47" s="32"/>
      <c r="AO47" s="32"/>
      <c r="AP47" s="32"/>
      <c r="AQ47" s="33"/>
      <c r="AR47" s="33"/>
      <c r="AS47" s="33"/>
      <c r="AT47" s="64"/>
      <c r="AU47" s="34"/>
      <c r="AV47" s="35"/>
      <c r="AW47" s="38"/>
      <c r="AX47" s="38"/>
      <c r="AY47" s="54"/>
      <c r="AZ47" s="54"/>
      <c r="BA47" s="38"/>
    </row>
    <row r="48" ht="15.75" customHeight="1">
      <c r="A48" s="62"/>
      <c r="B48" s="63"/>
      <c r="C48" s="63"/>
      <c r="D48" s="38"/>
      <c r="E48" s="38"/>
      <c r="F48" s="36"/>
      <c r="G48" s="36"/>
      <c r="H48" s="62"/>
      <c r="I48" s="38"/>
      <c r="J48" s="38"/>
      <c r="K48" s="38"/>
      <c r="L48" s="38"/>
      <c r="M48" s="38"/>
      <c r="N48" s="38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3"/>
      <c r="AJ48" s="32"/>
      <c r="AK48" s="32"/>
      <c r="AL48" s="32"/>
      <c r="AM48" s="32"/>
      <c r="AN48" s="32"/>
      <c r="AO48" s="32"/>
      <c r="AP48" s="32"/>
      <c r="AQ48" s="33"/>
      <c r="AR48" s="33"/>
      <c r="AS48" s="33"/>
      <c r="AT48" s="64"/>
      <c r="AU48" s="34"/>
      <c r="AV48" s="35"/>
      <c r="AW48" s="38"/>
      <c r="AX48" s="38"/>
      <c r="AY48" s="54"/>
      <c r="AZ48" s="54"/>
      <c r="BA48" s="38"/>
    </row>
    <row r="49" ht="15.75" customHeight="1">
      <c r="A49" s="62"/>
      <c r="B49" s="63"/>
      <c r="C49" s="63"/>
      <c r="D49" s="38"/>
      <c r="E49" s="38"/>
      <c r="F49" s="36"/>
      <c r="G49" s="36"/>
      <c r="H49" s="62"/>
      <c r="I49" s="38"/>
      <c r="J49" s="38"/>
      <c r="K49" s="38"/>
      <c r="L49" s="38"/>
      <c r="M49" s="38"/>
      <c r="N49" s="38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3"/>
      <c r="AJ49" s="32"/>
      <c r="AK49" s="32"/>
      <c r="AL49" s="32"/>
      <c r="AM49" s="32"/>
      <c r="AN49" s="32"/>
      <c r="AO49" s="32"/>
      <c r="AP49" s="32"/>
      <c r="AQ49" s="33"/>
      <c r="AR49" s="33"/>
      <c r="AS49" s="33"/>
      <c r="AT49" s="64"/>
      <c r="AU49" s="34"/>
      <c r="AV49" s="35"/>
      <c r="AW49" s="38"/>
      <c r="AX49" s="38"/>
      <c r="AY49" s="54"/>
      <c r="AZ49" s="54"/>
      <c r="BA49" s="38"/>
    </row>
    <row r="50" ht="15.75" customHeight="1">
      <c r="A50" s="62"/>
      <c r="B50" s="63"/>
      <c r="C50" s="63"/>
      <c r="D50" s="38"/>
      <c r="E50" s="38"/>
      <c r="F50" s="36"/>
      <c r="G50" s="36"/>
      <c r="H50" s="62"/>
      <c r="I50" s="38"/>
      <c r="J50" s="38"/>
      <c r="K50" s="38"/>
      <c r="L50" s="38"/>
      <c r="M50" s="38"/>
      <c r="N50" s="38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3"/>
      <c r="AJ50" s="32"/>
      <c r="AK50" s="32"/>
      <c r="AL50" s="32"/>
      <c r="AM50" s="32"/>
      <c r="AN50" s="32"/>
      <c r="AO50" s="32"/>
      <c r="AP50" s="32"/>
      <c r="AQ50" s="33"/>
      <c r="AR50" s="33"/>
      <c r="AS50" s="33"/>
      <c r="AT50" s="64"/>
      <c r="AU50" s="34"/>
      <c r="AV50" s="35"/>
      <c r="AW50" s="38"/>
      <c r="AX50" s="38"/>
      <c r="AY50" s="54"/>
      <c r="AZ50" s="54"/>
      <c r="BA50" s="38"/>
    </row>
    <row r="51" ht="15.75" customHeight="1">
      <c r="A51" s="62"/>
      <c r="B51" s="63"/>
      <c r="C51" s="63"/>
      <c r="D51" s="38"/>
      <c r="E51" s="38"/>
      <c r="F51" s="36"/>
      <c r="G51" s="36"/>
      <c r="H51" s="62"/>
      <c r="I51" s="38"/>
      <c r="J51" s="38"/>
      <c r="K51" s="38"/>
      <c r="L51" s="38"/>
      <c r="M51" s="38"/>
      <c r="N51" s="38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3"/>
      <c r="AJ51" s="32"/>
      <c r="AK51" s="32"/>
      <c r="AL51" s="32"/>
      <c r="AM51" s="32"/>
      <c r="AN51" s="32"/>
      <c r="AO51" s="32"/>
      <c r="AP51" s="32"/>
      <c r="AQ51" s="33"/>
      <c r="AR51" s="33"/>
      <c r="AS51" s="33"/>
      <c r="AT51" s="64"/>
      <c r="AU51" s="34"/>
      <c r="AV51" s="35"/>
      <c r="AW51" s="38"/>
      <c r="AX51" s="38"/>
      <c r="AY51" s="54"/>
      <c r="AZ51" s="54"/>
      <c r="BA51" s="38"/>
    </row>
    <row r="52" ht="15.75" customHeight="1">
      <c r="A52" s="62"/>
      <c r="B52" s="63"/>
      <c r="C52" s="63"/>
      <c r="D52" s="38"/>
      <c r="E52" s="38"/>
      <c r="F52" s="36"/>
      <c r="G52" s="36"/>
      <c r="H52" s="62"/>
      <c r="I52" s="38"/>
      <c r="J52" s="38"/>
      <c r="K52" s="38"/>
      <c r="L52" s="38"/>
      <c r="M52" s="38"/>
      <c r="N52" s="38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3"/>
      <c r="AJ52" s="32"/>
      <c r="AK52" s="32"/>
      <c r="AL52" s="32"/>
      <c r="AM52" s="32"/>
      <c r="AN52" s="32"/>
      <c r="AO52" s="32"/>
      <c r="AP52" s="32"/>
      <c r="AQ52" s="33"/>
      <c r="AR52" s="33"/>
      <c r="AS52" s="33"/>
      <c r="AT52" s="64"/>
      <c r="AU52" s="34"/>
      <c r="AV52" s="35"/>
      <c r="AW52" s="38"/>
      <c r="AX52" s="38"/>
      <c r="AY52" s="54"/>
      <c r="AZ52" s="54"/>
      <c r="BA52" s="38"/>
    </row>
    <row r="53" ht="15.75" customHeight="1">
      <c r="A53" s="62"/>
      <c r="B53" s="63"/>
      <c r="C53" s="63"/>
      <c r="D53" s="38"/>
      <c r="E53" s="38"/>
      <c r="F53" s="36"/>
      <c r="G53" s="36"/>
      <c r="H53" s="62"/>
      <c r="I53" s="38"/>
      <c r="J53" s="38"/>
      <c r="K53" s="38"/>
      <c r="L53" s="38"/>
      <c r="M53" s="38"/>
      <c r="N53" s="38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3"/>
      <c r="AJ53" s="32"/>
      <c r="AK53" s="32"/>
      <c r="AL53" s="32"/>
      <c r="AM53" s="32"/>
      <c r="AN53" s="32"/>
      <c r="AO53" s="32"/>
      <c r="AP53" s="32"/>
      <c r="AQ53" s="33"/>
      <c r="AR53" s="33"/>
      <c r="AS53" s="33"/>
      <c r="AT53" s="64"/>
      <c r="AU53" s="34"/>
      <c r="AV53" s="35"/>
      <c r="AW53" s="38"/>
      <c r="AX53" s="38"/>
      <c r="AY53" s="54"/>
      <c r="AZ53" s="54"/>
      <c r="BA53" s="38"/>
    </row>
    <row r="54" ht="15.75" customHeight="1">
      <c r="A54" s="62"/>
      <c r="B54" s="63"/>
      <c r="C54" s="63"/>
      <c r="D54" s="38"/>
      <c r="E54" s="38"/>
      <c r="F54" s="36"/>
      <c r="G54" s="36"/>
      <c r="H54" s="62"/>
      <c r="I54" s="38"/>
      <c r="J54" s="38"/>
      <c r="K54" s="38"/>
      <c r="L54" s="38"/>
      <c r="M54" s="38"/>
      <c r="N54" s="38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3"/>
      <c r="AJ54" s="32"/>
      <c r="AK54" s="32"/>
      <c r="AL54" s="32"/>
      <c r="AM54" s="32"/>
      <c r="AN54" s="32"/>
      <c r="AO54" s="32"/>
      <c r="AP54" s="32"/>
      <c r="AQ54" s="33"/>
      <c r="AR54" s="33"/>
      <c r="AS54" s="33"/>
      <c r="AT54" s="64"/>
      <c r="AU54" s="34"/>
      <c r="AV54" s="35"/>
      <c r="AW54" s="38"/>
      <c r="AX54" s="38"/>
      <c r="AY54" s="54"/>
      <c r="AZ54" s="54"/>
      <c r="BA54" s="38"/>
    </row>
    <row r="55" ht="15.75" customHeight="1">
      <c r="A55" s="62"/>
      <c r="B55" s="63"/>
      <c r="C55" s="63"/>
      <c r="D55" s="38"/>
      <c r="E55" s="38"/>
      <c r="F55" s="36"/>
      <c r="G55" s="36"/>
      <c r="H55" s="62"/>
      <c r="I55" s="38"/>
      <c r="J55" s="38"/>
      <c r="K55" s="38"/>
      <c r="L55" s="38"/>
      <c r="M55" s="38"/>
      <c r="N55" s="38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3"/>
      <c r="AJ55" s="32"/>
      <c r="AK55" s="32"/>
      <c r="AL55" s="32"/>
      <c r="AM55" s="32"/>
      <c r="AN55" s="32"/>
      <c r="AO55" s="32"/>
      <c r="AP55" s="32"/>
      <c r="AQ55" s="33"/>
      <c r="AR55" s="33"/>
      <c r="AS55" s="33"/>
      <c r="AT55" s="64"/>
      <c r="AU55" s="34"/>
      <c r="AV55" s="35"/>
      <c r="AW55" s="38"/>
      <c r="AX55" s="38"/>
      <c r="AY55" s="54"/>
      <c r="AZ55" s="54"/>
      <c r="BA55" s="38"/>
    </row>
    <row r="56" ht="15.75" customHeight="1">
      <c r="A56" s="62"/>
      <c r="B56" s="63"/>
      <c r="C56" s="63"/>
      <c r="D56" s="38"/>
      <c r="E56" s="38"/>
      <c r="F56" s="36"/>
      <c r="G56" s="36"/>
      <c r="H56" s="62"/>
      <c r="I56" s="38"/>
      <c r="J56" s="38"/>
      <c r="K56" s="38"/>
      <c r="L56" s="38"/>
      <c r="M56" s="38"/>
      <c r="N56" s="38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3"/>
      <c r="AJ56" s="32"/>
      <c r="AK56" s="32"/>
      <c r="AL56" s="32"/>
      <c r="AM56" s="32"/>
      <c r="AN56" s="32"/>
      <c r="AO56" s="32"/>
      <c r="AP56" s="32"/>
      <c r="AQ56" s="33"/>
      <c r="AR56" s="33"/>
      <c r="AS56" s="33"/>
      <c r="AT56" s="64"/>
      <c r="AU56" s="34"/>
      <c r="AV56" s="35"/>
      <c r="AW56" s="38"/>
      <c r="AX56" s="38"/>
      <c r="AY56" s="54"/>
      <c r="AZ56" s="54"/>
      <c r="BA56" s="38"/>
    </row>
    <row r="57" ht="15.75" customHeight="1">
      <c r="A57" s="62"/>
      <c r="B57" s="63"/>
      <c r="C57" s="63"/>
      <c r="D57" s="38"/>
      <c r="E57" s="38"/>
      <c r="F57" s="36"/>
      <c r="G57" s="36"/>
      <c r="H57" s="62"/>
      <c r="I57" s="38"/>
      <c r="J57" s="38"/>
      <c r="K57" s="38"/>
      <c r="L57" s="38"/>
      <c r="M57" s="38"/>
      <c r="N57" s="38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3"/>
      <c r="AJ57" s="32"/>
      <c r="AK57" s="32"/>
      <c r="AL57" s="32"/>
      <c r="AM57" s="32"/>
      <c r="AN57" s="32"/>
      <c r="AO57" s="32"/>
      <c r="AP57" s="32"/>
      <c r="AQ57" s="33"/>
      <c r="AR57" s="33"/>
      <c r="AS57" s="33"/>
      <c r="AT57" s="64"/>
      <c r="AU57" s="34"/>
      <c r="AV57" s="35"/>
      <c r="AW57" s="38"/>
      <c r="AX57" s="38"/>
      <c r="AY57" s="54"/>
      <c r="AZ57" s="54"/>
      <c r="BA57" s="38"/>
    </row>
    <row r="58" ht="15.75" customHeight="1">
      <c r="A58" s="62"/>
      <c r="B58" s="63"/>
      <c r="C58" s="63"/>
      <c r="D58" s="38"/>
      <c r="E58" s="38"/>
      <c r="F58" s="36"/>
      <c r="G58" s="36"/>
      <c r="H58" s="62"/>
      <c r="I58" s="38"/>
      <c r="J58" s="38"/>
      <c r="K58" s="38"/>
      <c r="L58" s="38"/>
      <c r="M58" s="38"/>
      <c r="N58" s="38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3"/>
      <c r="AJ58" s="32"/>
      <c r="AK58" s="32"/>
      <c r="AL58" s="32"/>
      <c r="AM58" s="32"/>
      <c r="AN58" s="32"/>
      <c r="AO58" s="32"/>
      <c r="AP58" s="32"/>
      <c r="AQ58" s="33"/>
      <c r="AR58" s="33"/>
      <c r="AS58" s="33"/>
      <c r="AT58" s="64"/>
      <c r="AU58" s="34"/>
      <c r="AV58" s="35"/>
      <c r="AW58" s="38"/>
      <c r="AX58" s="38"/>
      <c r="AY58" s="54"/>
      <c r="AZ58" s="54"/>
      <c r="BA58" s="38"/>
    </row>
    <row r="59" ht="15.75" customHeight="1">
      <c r="A59" s="62"/>
      <c r="B59" s="63"/>
      <c r="C59" s="63"/>
      <c r="D59" s="38"/>
      <c r="E59" s="38"/>
      <c r="F59" s="36"/>
      <c r="G59" s="36"/>
      <c r="H59" s="62"/>
      <c r="I59" s="38"/>
      <c r="J59" s="38"/>
      <c r="K59" s="38"/>
      <c r="L59" s="38"/>
      <c r="M59" s="38"/>
      <c r="N59" s="38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3"/>
      <c r="AJ59" s="32"/>
      <c r="AK59" s="32"/>
      <c r="AL59" s="32"/>
      <c r="AM59" s="32"/>
      <c r="AN59" s="32"/>
      <c r="AO59" s="32"/>
      <c r="AP59" s="32"/>
      <c r="AQ59" s="33"/>
      <c r="AR59" s="33"/>
      <c r="AS59" s="33"/>
      <c r="AT59" s="64"/>
      <c r="AU59" s="34"/>
      <c r="AV59" s="35"/>
      <c r="AW59" s="38"/>
      <c r="AX59" s="38"/>
      <c r="AY59" s="54"/>
      <c r="AZ59" s="54"/>
      <c r="BA59" s="38"/>
    </row>
    <row r="60" ht="15.75" customHeight="1">
      <c r="A60" s="62"/>
      <c r="B60" s="63"/>
      <c r="C60" s="63"/>
      <c r="D60" s="38"/>
      <c r="E60" s="38"/>
      <c r="F60" s="36"/>
      <c r="G60" s="36"/>
      <c r="H60" s="62"/>
      <c r="I60" s="38"/>
      <c r="J60" s="38"/>
      <c r="K60" s="38"/>
      <c r="L60" s="38"/>
      <c r="M60" s="38"/>
      <c r="N60" s="38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3"/>
      <c r="AJ60" s="32"/>
      <c r="AK60" s="32"/>
      <c r="AL60" s="32"/>
      <c r="AM60" s="32"/>
      <c r="AN60" s="32"/>
      <c r="AO60" s="32"/>
      <c r="AP60" s="32"/>
      <c r="AQ60" s="33"/>
      <c r="AR60" s="33"/>
      <c r="AS60" s="33"/>
      <c r="AT60" s="64"/>
      <c r="AU60" s="34"/>
      <c r="AV60" s="35"/>
      <c r="AW60" s="38"/>
      <c r="AX60" s="38"/>
      <c r="AY60" s="54"/>
      <c r="AZ60" s="54"/>
      <c r="BA60" s="38"/>
    </row>
    <row r="61" ht="15.75" customHeight="1">
      <c r="A61" s="62"/>
      <c r="B61" s="63"/>
      <c r="C61" s="63"/>
      <c r="D61" s="38"/>
      <c r="E61" s="38"/>
      <c r="F61" s="36"/>
      <c r="G61" s="36"/>
      <c r="H61" s="62"/>
      <c r="I61" s="38"/>
      <c r="J61" s="38"/>
      <c r="K61" s="38"/>
      <c r="L61" s="38"/>
      <c r="M61" s="38"/>
      <c r="N61" s="38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3"/>
      <c r="AJ61" s="32"/>
      <c r="AK61" s="32"/>
      <c r="AL61" s="32"/>
      <c r="AM61" s="32"/>
      <c r="AN61" s="32"/>
      <c r="AO61" s="32"/>
      <c r="AP61" s="32"/>
      <c r="AQ61" s="33"/>
      <c r="AR61" s="33"/>
      <c r="AS61" s="33"/>
      <c r="AT61" s="64"/>
      <c r="AU61" s="34"/>
      <c r="AV61" s="35"/>
      <c r="AW61" s="38"/>
      <c r="AX61" s="38"/>
      <c r="AY61" s="54"/>
      <c r="AZ61" s="54"/>
      <c r="BA61" s="38"/>
    </row>
    <row r="62" ht="15.75" customHeight="1">
      <c r="A62" s="62"/>
      <c r="B62" s="63"/>
      <c r="C62" s="63"/>
      <c r="D62" s="38"/>
      <c r="E62" s="38"/>
      <c r="F62" s="36"/>
      <c r="G62" s="36"/>
      <c r="H62" s="62"/>
      <c r="I62" s="38"/>
      <c r="J62" s="38"/>
      <c r="K62" s="38"/>
      <c r="L62" s="38"/>
      <c r="M62" s="38"/>
      <c r="N62" s="38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3"/>
      <c r="AJ62" s="32"/>
      <c r="AK62" s="32"/>
      <c r="AL62" s="32"/>
      <c r="AM62" s="32"/>
      <c r="AN62" s="32"/>
      <c r="AO62" s="32"/>
      <c r="AP62" s="32"/>
      <c r="AQ62" s="33"/>
      <c r="AR62" s="33"/>
      <c r="AS62" s="33"/>
      <c r="AT62" s="64"/>
      <c r="AU62" s="34"/>
      <c r="AV62" s="35"/>
      <c r="AW62" s="38"/>
      <c r="AX62" s="38"/>
      <c r="AY62" s="54"/>
      <c r="AZ62" s="54"/>
      <c r="BA62" s="38"/>
    </row>
    <row r="63" ht="15.75" customHeight="1">
      <c r="A63" s="62"/>
      <c r="B63" s="63"/>
      <c r="C63" s="63"/>
      <c r="D63" s="38"/>
      <c r="E63" s="38"/>
      <c r="F63" s="36"/>
      <c r="G63" s="36"/>
      <c r="H63" s="62"/>
      <c r="I63" s="38"/>
      <c r="J63" s="38"/>
      <c r="K63" s="38"/>
      <c r="L63" s="38"/>
      <c r="M63" s="38"/>
      <c r="N63" s="38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3"/>
      <c r="AJ63" s="32"/>
      <c r="AK63" s="32"/>
      <c r="AL63" s="32"/>
      <c r="AM63" s="32"/>
      <c r="AN63" s="32"/>
      <c r="AO63" s="32"/>
      <c r="AP63" s="32"/>
      <c r="AQ63" s="33"/>
      <c r="AR63" s="33"/>
      <c r="AS63" s="33"/>
      <c r="AT63" s="64"/>
      <c r="AU63" s="34"/>
      <c r="AV63" s="35"/>
      <c r="AW63" s="38"/>
      <c r="AX63" s="38"/>
      <c r="AY63" s="54"/>
      <c r="AZ63" s="54"/>
      <c r="BA63" s="38"/>
    </row>
    <row r="64" ht="15.75" customHeight="1">
      <c r="A64" s="62"/>
      <c r="B64" s="63"/>
      <c r="C64" s="63"/>
      <c r="D64" s="38"/>
      <c r="E64" s="38"/>
      <c r="F64" s="36"/>
      <c r="G64" s="36"/>
      <c r="H64" s="62"/>
      <c r="I64" s="38"/>
      <c r="J64" s="38"/>
      <c r="K64" s="38"/>
      <c r="L64" s="38"/>
      <c r="M64" s="38"/>
      <c r="N64" s="38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3"/>
      <c r="AJ64" s="32"/>
      <c r="AK64" s="32"/>
      <c r="AL64" s="32"/>
      <c r="AM64" s="32"/>
      <c r="AN64" s="32"/>
      <c r="AO64" s="32"/>
      <c r="AP64" s="32"/>
      <c r="AQ64" s="33"/>
      <c r="AR64" s="33"/>
      <c r="AS64" s="33"/>
      <c r="AT64" s="64"/>
      <c r="AU64" s="34"/>
      <c r="AV64" s="35"/>
      <c r="AW64" s="38"/>
      <c r="AX64" s="38"/>
      <c r="AY64" s="54"/>
      <c r="AZ64" s="54"/>
      <c r="BA64" s="38"/>
    </row>
    <row r="65" ht="15.75" customHeight="1">
      <c r="A65" s="62"/>
      <c r="B65" s="63"/>
      <c r="C65" s="63"/>
      <c r="D65" s="38"/>
      <c r="E65" s="38"/>
      <c r="F65" s="36"/>
      <c r="G65" s="36"/>
      <c r="H65" s="62"/>
      <c r="I65" s="38"/>
      <c r="J65" s="38"/>
      <c r="K65" s="38"/>
      <c r="L65" s="38"/>
      <c r="M65" s="38"/>
      <c r="N65" s="38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3"/>
      <c r="AJ65" s="32"/>
      <c r="AK65" s="32"/>
      <c r="AL65" s="32"/>
      <c r="AM65" s="32"/>
      <c r="AN65" s="32"/>
      <c r="AO65" s="32"/>
      <c r="AP65" s="32"/>
      <c r="AQ65" s="33"/>
      <c r="AR65" s="33"/>
      <c r="AS65" s="33"/>
      <c r="AT65" s="64"/>
      <c r="AU65" s="34"/>
      <c r="AV65" s="35"/>
      <c r="AW65" s="38"/>
      <c r="AX65" s="38"/>
      <c r="AY65" s="54"/>
      <c r="AZ65" s="54"/>
      <c r="BA65" s="38"/>
    </row>
    <row r="66" ht="15.75" customHeight="1">
      <c r="A66" s="62"/>
      <c r="B66" s="63"/>
      <c r="C66" s="63"/>
      <c r="D66" s="38"/>
      <c r="E66" s="38"/>
      <c r="F66" s="36"/>
      <c r="G66" s="36"/>
      <c r="H66" s="62"/>
      <c r="I66" s="38"/>
      <c r="J66" s="38"/>
      <c r="K66" s="38"/>
      <c r="L66" s="38"/>
      <c r="M66" s="38"/>
      <c r="N66" s="38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3"/>
      <c r="AJ66" s="32"/>
      <c r="AK66" s="32"/>
      <c r="AL66" s="32"/>
      <c r="AM66" s="32"/>
      <c r="AN66" s="32"/>
      <c r="AO66" s="32"/>
      <c r="AP66" s="32"/>
      <c r="AQ66" s="33"/>
      <c r="AR66" s="33"/>
      <c r="AS66" s="33"/>
      <c r="AT66" s="64"/>
      <c r="AU66" s="34"/>
      <c r="AV66" s="35"/>
      <c r="AW66" s="38"/>
      <c r="AX66" s="38"/>
      <c r="AY66" s="54"/>
      <c r="AZ66" s="54"/>
      <c r="BA66" s="38"/>
    </row>
    <row r="67" ht="15.75" customHeight="1">
      <c r="A67" s="62"/>
      <c r="B67" s="63"/>
      <c r="C67" s="63"/>
      <c r="D67" s="38"/>
      <c r="E67" s="38"/>
      <c r="F67" s="36"/>
      <c r="G67" s="36"/>
      <c r="H67" s="62"/>
      <c r="I67" s="38"/>
      <c r="J67" s="38"/>
      <c r="K67" s="38"/>
      <c r="L67" s="38"/>
      <c r="M67" s="38"/>
      <c r="N67" s="38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3"/>
      <c r="AJ67" s="32"/>
      <c r="AK67" s="32"/>
      <c r="AL67" s="32"/>
      <c r="AM67" s="32"/>
      <c r="AN67" s="32"/>
      <c r="AO67" s="32"/>
      <c r="AP67" s="32"/>
      <c r="AQ67" s="33"/>
      <c r="AR67" s="33"/>
      <c r="AS67" s="33"/>
      <c r="AT67" s="64"/>
      <c r="AU67" s="34"/>
      <c r="AV67" s="35"/>
      <c r="AW67" s="38"/>
      <c r="AX67" s="38"/>
      <c r="AY67" s="54"/>
      <c r="AZ67" s="54"/>
      <c r="BA67" s="38"/>
    </row>
    <row r="68" ht="15.75" customHeight="1">
      <c r="A68" s="62"/>
      <c r="B68" s="63"/>
      <c r="C68" s="63"/>
      <c r="D68" s="38"/>
      <c r="E68" s="38"/>
      <c r="F68" s="36"/>
      <c r="G68" s="36"/>
      <c r="H68" s="62"/>
      <c r="I68" s="38"/>
      <c r="J68" s="38"/>
      <c r="K68" s="38"/>
      <c r="L68" s="38"/>
      <c r="M68" s="38"/>
      <c r="N68" s="38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3"/>
      <c r="AJ68" s="32"/>
      <c r="AK68" s="32"/>
      <c r="AL68" s="32"/>
      <c r="AM68" s="32"/>
      <c r="AN68" s="32"/>
      <c r="AO68" s="32"/>
      <c r="AP68" s="32"/>
      <c r="AQ68" s="33"/>
      <c r="AR68" s="33"/>
      <c r="AS68" s="33"/>
      <c r="AT68" s="64"/>
      <c r="AU68" s="34"/>
      <c r="AV68" s="35"/>
      <c r="AW68" s="38"/>
      <c r="AX68" s="38"/>
      <c r="AY68" s="54"/>
      <c r="AZ68" s="54"/>
      <c r="BA68" s="38"/>
    </row>
    <row r="69" ht="15.75" customHeight="1">
      <c r="A69" s="62"/>
      <c r="B69" s="63"/>
      <c r="C69" s="63"/>
      <c r="D69" s="38"/>
      <c r="E69" s="38"/>
      <c r="F69" s="36"/>
      <c r="G69" s="36"/>
      <c r="H69" s="62"/>
      <c r="I69" s="38"/>
      <c r="J69" s="38"/>
      <c r="K69" s="38"/>
      <c r="L69" s="38"/>
      <c r="M69" s="38"/>
      <c r="N69" s="38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3"/>
      <c r="AJ69" s="32"/>
      <c r="AK69" s="32"/>
      <c r="AL69" s="32"/>
      <c r="AM69" s="32"/>
      <c r="AN69" s="32"/>
      <c r="AO69" s="32"/>
      <c r="AP69" s="32"/>
      <c r="AQ69" s="33"/>
      <c r="AR69" s="33"/>
      <c r="AS69" s="33"/>
      <c r="AT69" s="64"/>
      <c r="AU69" s="34"/>
      <c r="AV69" s="35"/>
      <c r="AW69" s="38"/>
      <c r="AX69" s="38"/>
      <c r="AY69" s="54"/>
      <c r="AZ69" s="54"/>
      <c r="BA69" s="38"/>
    </row>
    <row r="70" ht="15.75" customHeight="1">
      <c r="A70" s="62"/>
      <c r="B70" s="63"/>
      <c r="C70" s="63"/>
      <c r="D70" s="38"/>
      <c r="E70" s="38"/>
      <c r="F70" s="36"/>
      <c r="G70" s="36"/>
      <c r="H70" s="62"/>
      <c r="I70" s="38"/>
      <c r="J70" s="38"/>
      <c r="K70" s="38"/>
      <c r="L70" s="38"/>
      <c r="M70" s="38"/>
      <c r="N70" s="38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3"/>
      <c r="AJ70" s="32"/>
      <c r="AK70" s="32"/>
      <c r="AL70" s="32"/>
      <c r="AM70" s="32"/>
      <c r="AN70" s="32"/>
      <c r="AO70" s="32"/>
      <c r="AP70" s="32"/>
      <c r="AQ70" s="33"/>
      <c r="AR70" s="33"/>
      <c r="AS70" s="33"/>
      <c r="AT70" s="64"/>
      <c r="AU70" s="34"/>
      <c r="AV70" s="35"/>
      <c r="AW70" s="38"/>
      <c r="AX70" s="38"/>
      <c r="AY70" s="54"/>
      <c r="AZ70" s="54"/>
      <c r="BA70" s="38"/>
    </row>
    <row r="71" ht="15.75" customHeight="1">
      <c r="A71" s="62"/>
      <c r="B71" s="63"/>
      <c r="C71" s="63"/>
      <c r="D71" s="38"/>
      <c r="E71" s="38"/>
      <c r="F71" s="36"/>
      <c r="G71" s="36"/>
      <c r="H71" s="62"/>
      <c r="I71" s="38"/>
      <c r="J71" s="38"/>
      <c r="K71" s="38"/>
      <c r="L71" s="38"/>
      <c r="M71" s="38"/>
      <c r="N71" s="38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3"/>
      <c r="AJ71" s="32"/>
      <c r="AK71" s="32"/>
      <c r="AL71" s="32"/>
      <c r="AM71" s="32"/>
      <c r="AN71" s="32"/>
      <c r="AO71" s="32"/>
      <c r="AP71" s="32"/>
      <c r="AQ71" s="33"/>
      <c r="AR71" s="33"/>
      <c r="AS71" s="33"/>
      <c r="AT71" s="64"/>
      <c r="AU71" s="34"/>
      <c r="AV71" s="35"/>
      <c r="AW71" s="38"/>
      <c r="AX71" s="38"/>
      <c r="AY71" s="54"/>
      <c r="AZ71" s="54"/>
      <c r="BA71" s="38"/>
    </row>
    <row r="72" ht="15.75" customHeight="1">
      <c r="A72" s="62"/>
      <c r="B72" s="63"/>
      <c r="C72" s="63"/>
      <c r="D72" s="38"/>
      <c r="E72" s="38"/>
      <c r="F72" s="36"/>
      <c r="G72" s="36"/>
      <c r="H72" s="62"/>
      <c r="I72" s="38"/>
      <c r="J72" s="38"/>
      <c r="K72" s="38"/>
      <c r="L72" s="38"/>
      <c r="M72" s="38"/>
      <c r="N72" s="38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3"/>
      <c r="AJ72" s="32"/>
      <c r="AK72" s="32"/>
      <c r="AL72" s="32"/>
      <c r="AM72" s="32"/>
      <c r="AN72" s="32"/>
      <c r="AO72" s="32"/>
      <c r="AP72" s="32"/>
      <c r="AQ72" s="33"/>
      <c r="AR72" s="33"/>
      <c r="AS72" s="33"/>
      <c r="AT72" s="64"/>
      <c r="AU72" s="34"/>
      <c r="AV72" s="35"/>
      <c r="AW72" s="38"/>
      <c r="AX72" s="38"/>
      <c r="AY72" s="54"/>
      <c r="AZ72" s="54"/>
      <c r="BA72" s="38"/>
    </row>
    <row r="73" ht="15.75" customHeight="1">
      <c r="A73" s="62"/>
      <c r="B73" s="63"/>
      <c r="C73" s="63"/>
      <c r="D73" s="38"/>
      <c r="E73" s="38"/>
      <c r="F73" s="36"/>
      <c r="G73" s="36"/>
      <c r="H73" s="62"/>
      <c r="I73" s="38"/>
      <c r="J73" s="38"/>
      <c r="K73" s="38"/>
      <c r="L73" s="38"/>
      <c r="M73" s="38"/>
      <c r="N73" s="38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3"/>
      <c r="AJ73" s="32"/>
      <c r="AK73" s="32"/>
      <c r="AL73" s="32"/>
      <c r="AM73" s="32"/>
      <c r="AN73" s="32"/>
      <c r="AO73" s="32"/>
      <c r="AP73" s="32"/>
      <c r="AQ73" s="33"/>
      <c r="AR73" s="33"/>
      <c r="AS73" s="33"/>
      <c r="AT73" s="64"/>
      <c r="AU73" s="34"/>
      <c r="AV73" s="35"/>
      <c r="AW73" s="38"/>
      <c r="AX73" s="38"/>
      <c r="AY73" s="54"/>
      <c r="AZ73" s="54"/>
      <c r="BA73" s="38"/>
    </row>
    <row r="74" ht="15.75" customHeight="1">
      <c r="A74" s="62"/>
      <c r="B74" s="63"/>
      <c r="C74" s="63"/>
      <c r="D74" s="38"/>
      <c r="E74" s="38"/>
      <c r="F74" s="36"/>
      <c r="G74" s="36"/>
      <c r="H74" s="62"/>
      <c r="I74" s="38"/>
      <c r="J74" s="38"/>
      <c r="K74" s="38"/>
      <c r="L74" s="38"/>
      <c r="M74" s="38"/>
      <c r="N74" s="38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3"/>
      <c r="AJ74" s="32"/>
      <c r="AK74" s="32"/>
      <c r="AL74" s="32"/>
      <c r="AM74" s="32"/>
      <c r="AN74" s="32"/>
      <c r="AO74" s="32"/>
      <c r="AP74" s="32"/>
      <c r="AQ74" s="33"/>
      <c r="AR74" s="33"/>
      <c r="AS74" s="33"/>
      <c r="AT74" s="64"/>
      <c r="AU74" s="34"/>
      <c r="AV74" s="35"/>
      <c r="AW74" s="38"/>
      <c r="AX74" s="38"/>
      <c r="AY74" s="54"/>
      <c r="AZ74" s="54"/>
      <c r="BA74" s="38"/>
    </row>
    <row r="75" ht="15.75" customHeight="1">
      <c r="A75" s="62"/>
      <c r="B75" s="63"/>
      <c r="C75" s="63"/>
      <c r="D75" s="38"/>
      <c r="E75" s="38"/>
      <c r="F75" s="36"/>
      <c r="G75" s="36"/>
      <c r="H75" s="62"/>
      <c r="I75" s="38"/>
      <c r="J75" s="38"/>
      <c r="K75" s="38"/>
      <c r="L75" s="38"/>
      <c r="M75" s="38"/>
      <c r="N75" s="38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3"/>
      <c r="AJ75" s="32"/>
      <c r="AK75" s="32"/>
      <c r="AL75" s="32"/>
      <c r="AM75" s="32"/>
      <c r="AN75" s="32"/>
      <c r="AO75" s="32"/>
      <c r="AP75" s="32"/>
      <c r="AQ75" s="33"/>
      <c r="AR75" s="33"/>
      <c r="AS75" s="33"/>
      <c r="AT75" s="64"/>
      <c r="AU75" s="34"/>
      <c r="AV75" s="35"/>
      <c r="AW75" s="38"/>
      <c r="AX75" s="38"/>
      <c r="AY75" s="54"/>
      <c r="AZ75" s="54"/>
      <c r="BA75" s="38"/>
    </row>
    <row r="76" ht="15.75" customHeight="1">
      <c r="A76" s="62"/>
      <c r="B76" s="63"/>
      <c r="C76" s="63"/>
      <c r="D76" s="38"/>
      <c r="E76" s="38"/>
      <c r="F76" s="36"/>
      <c r="G76" s="36"/>
      <c r="H76" s="62"/>
      <c r="I76" s="38"/>
      <c r="J76" s="38"/>
      <c r="K76" s="38"/>
      <c r="L76" s="38"/>
      <c r="M76" s="38"/>
      <c r="N76" s="38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3"/>
      <c r="AJ76" s="32"/>
      <c r="AK76" s="32"/>
      <c r="AL76" s="32"/>
      <c r="AM76" s="32"/>
      <c r="AN76" s="32"/>
      <c r="AO76" s="32"/>
      <c r="AP76" s="32"/>
      <c r="AQ76" s="33"/>
      <c r="AR76" s="33"/>
      <c r="AS76" s="33"/>
      <c r="AT76" s="64"/>
      <c r="AU76" s="34"/>
      <c r="AV76" s="35"/>
      <c r="AW76" s="38"/>
      <c r="AX76" s="38"/>
      <c r="AY76" s="54"/>
      <c r="AZ76" s="54"/>
      <c r="BA76" s="38"/>
    </row>
    <row r="77" ht="15.75" customHeight="1">
      <c r="A77" s="62"/>
      <c r="B77" s="63"/>
      <c r="C77" s="63"/>
      <c r="D77" s="38"/>
      <c r="E77" s="38"/>
      <c r="F77" s="36"/>
      <c r="G77" s="36"/>
      <c r="H77" s="62"/>
      <c r="I77" s="38"/>
      <c r="J77" s="38"/>
      <c r="K77" s="38"/>
      <c r="L77" s="38"/>
      <c r="M77" s="38"/>
      <c r="N77" s="38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3"/>
      <c r="AJ77" s="32"/>
      <c r="AK77" s="32"/>
      <c r="AL77" s="32"/>
      <c r="AM77" s="32"/>
      <c r="AN77" s="32"/>
      <c r="AO77" s="32"/>
      <c r="AP77" s="32"/>
      <c r="AQ77" s="33"/>
      <c r="AR77" s="33"/>
      <c r="AS77" s="33"/>
      <c r="AT77" s="64"/>
      <c r="AU77" s="34"/>
      <c r="AV77" s="35"/>
      <c r="AW77" s="38"/>
      <c r="AX77" s="38"/>
      <c r="AY77" s="54"/>
      <c r="AZ77" s="54"/>
      <c r="BA77" s="38"/>
    </row>
    <row r="78" ht="15.75" customHeight="1">
      <c r="A78" s="62"/>
      <c r="B78" s="63"/>
      <c r="C78" s="63"/>
      <c r="D78" s="38"/>
      <c r="E78" s="38"/>
      <c r="F78" s="36"/>
      <c r="G78" s="36"/>
      <c r="H78" s="62"/>
      <c r="I78" s="38"/>
      <c r="J78" s="38"/>
      <c r="K78" s="38"/>
      <c r="L78" s="38"/>
      <c r="M78" s="38"/>
      <c r="N78" s="38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3"/>
      <c r="AJ78" s="32"/>
      <c r="AK78" s="32"/>
      <c r="AL78" s="32"/>
      <c r="AM78" s="32"/>
      <c r="AN78" s="32"/>
      <c r="AO78" s="32"/>
      <c r="AP78" s="32"/>
      <c r="AQ78" s="33"/>
      <c r="AR78" s="33"/>
      <c r="AS78" s="33"/>
      <c r="AT78" s="64"/>
      <c r="AU78" s="34"/>
      <c r="AV78" s="35"/>
      <c r="AW78" s="38"/>
      <c r="AX78" s="38"/>
      <c r="AY78" s="54"/>
      <c r="AZ78" s="54"/>
      <c r="BA78" s="38"/>
    </row>
    <row r="79" ht="15.75" customHeight="1">
      <c r="A79" s="62"/>
      <c r="B79" s="63"/>
      <c r="C79" s="63"/>
      <c r="D79" s="38"/>
      <c r="E79" s="38"/>
      <c r="F79" s="36"/>
      <c r="G79" s="36"/>
      <c r="H79" s="62"/>
      <c r="I79" s="38"/>
      <c r="J79" s="38"/>
      <c r="K79" s="38"/>
      <c r="L79" s="38"/>
      <c r="M79" s="38"/>
      <c r="N79" s="38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3"/>
      <c r="AJ79" s="32"/>
      <c r="AK79" s="32"/>
      <c r="AL79" s="32"/>
      <c r="AM79" s="32"/>
      <c r="AN79" s="32"/>
      <c r="AO79" s="32"/>
      <c r="AP79" s="32"/>
      <c r="AQ79" s="33"/>
      <c r="AR79" s="33"/>
      <c r="AS79" s="33"/>
      <c r="AT79" s="64"/>
      <c r="AU79" s="34"/>
      <c r="AV79" s="35"/>
      <c r="AW79" s="38"/>
      <c r="AX79" s="38"/>
      <c r="AY79" s="54"/>
      <c r="AZ79" s="54"/>
      <c r="BA79" s="38"/>
    </row>
    <row r="80" ht="15.75" customHeight="1">
      <c r="A80" s="62"/>
      <c r="B80" s="63"/>
      <c r="C80" s="63"/>
      <c r="D80" s="38"/>
      <c r="E80" s="38"/>
      <c r="F80" s="36"/>
      <c r="G80" s="36"/>
      <c r="H80" s="62"/>
      <c r="I80" s="38"/>
      <c r="J80" s="38"/>
      <c r="K80" s="38"/>
      <c r="L80" s="38"/>
      <c r="M80" s="38"/>
      <c r="N80" s="38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3"/>
      <c r="AJ80" s="32"/>
      <c r="AK80" s="32"/>
      <c r="AL80" s="32"/>
      <c r="AM80" s="32"/>
      <c r="AN80" s="32"/>
      <c r="AO80" s="32"/>
      <c r="AP80" s="32"/>
      <c r="AQ80" s="33"/>
      <c r="AR80" s="33"/>
      <c r="AS80" s="33"/>
      <c r="AT80" s="64"/>
      <c r="AU80" s="34"/>
      <c r="AV80" s="35"/>
      <c r="AW80" s="38"/>
      <c r="AX80" s="38"/>
      <c r="AY80" s="54"/>
      <c r="AZ80" s="54"/>
      <c r="BA80" s="38"/>
    </row>
    <row r="81" ht="15.75" customHeight="1">
      <c r="A81" s="62"/>
      <c r="B81" s="63"/>
      <c r="C81" s="63"/>
      <c r="D81" s="38"/>
      <c r="E81" s="38"/>
      <c r="F81" s="36"/>
      <c r="G81" s="36"/>
      <c r="H81" s="62"/>
      <c r="I81" s="38"/>
      <c r="J81" s="38"/>
      <c r="K81" s="38"/>
      <c r="L81" s="38"/>
      <c r="M81" s="38"/>
      <c r="N81" s="38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3"/>
      <c r="AJ81" s="32"/>
      <c r="AK81" s="32"/>
      <c r="AL81" s="32"/>
      <c r="AM81" s="32"/>
      <c r="AN81" s="32"/>
      <c r="AO81" s="32"/>
      <c r="AP81" s="32"/>
      <c r="AQ81" s="33"/>
      <c r="AR81" s="33"/>
      <c r="AS81" s="33"/>
      <c r="AT81" s="64"/>
      <c r="AU81" s="34"/>
      <c r="AV81" s="35"/>
      <c r="AW81" s="38"/>
      <c r="AX81" s="38"/>
      <c r="AY81" s="54"/>
      <c r="AZ81" s="54"/>
      <c r="BA81" s="38"/>
    </row>
    <row r="82" ht="15.75" customHeight="1">
      <c r="A82" s="62"/>
      <c r="B82" s="63"/>
      <c r="C82" s="63"/>
      <c r="D82" s="38"/>
      <c r="E82" s="38"/>
      <c r="F82" s="36"/>
      <c r="G82" s="36"/>
      <c r="H82" s="62"/>
      <c r="I82" s="38"/>
      <c r="J82" s="38"/>
      <c r="K82" s="38"/>
      <c r="L82" s="38"/>
      <c r="M82" s="38"/>
      <c r="N82" s="38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3"/>
      <c r="AJ82" s="32"/>
      <c r="AK82" s="32"/>
      <c r="AL82" s="32"/>
      <c r="AM82" s="32"/>
      <c r="AN82" s="32"/>
      <c r="AO82" s="32"/>
      <c r="AP82" s="32"/>
      <c r="AQ82" s="33"/>
      <c r="AR82" s="33"/>
      <c r="AS82" s="33"/>
      <c r="AT82" s="64"/>
      <c r="AU82" s="34"/>
      <c r="AV82" s="35"/>
      <c r="AW82" s="38"/>
      <c r="AX82" s="38"/>
      <c r="AY82" s="54"/>
      <c r="AZ82" s="54"/>
      <c r="BA82" s="38"/>
    </row>
    <row r="83" ht="15.75" customHeight="1">
      <c r="A83" s="62"/>
      <c r="B83" s="63"/>
      <c r="C83" s="63"/>
      <c r="D83" s="38"/>
      <c r="E83" s="38"/>
      <c r="F83" s="36"/>
      <c r="G83" s="36"/>
      <c r="H83" s="62"/>
      <c r="I83" s="38"/>
      <c r="J83" s="38"/>
      <c r="K83" s="38"/>
      <c r="L83" s="38"/>
      <c r="M83" s="38"/>
      <c r="N83" s="38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3"/>
      <c r="AJ83" s="32"/>
      <c r="AK83" s="32"/>
      <c r="AL83" s="32"/>
      <c r="AM83" s="32"/>
      <c r="AN83" s="32"/>
      <c r="AO83" s="32"/>
      <c r="AP83" s="32"/>
      <c r="AQ83" s="33"/>
      <c r="AR83" s="33"/>
      <c r="AS83" s="33"/>
      <c r="AT83" s="64"/>
      <c r="AU83" s="34"/>
      <c r="AV83" s="35"/>
      <c r="AW83" s="38"/>
      <c r="AX83" s="38"/>
      <c r="AY83" s="54"/>
      <c r="AZ83" s="54"/>
      <c r="BA83" s="38"/>
    </row>
    <row r="84" ht="15.75" customHeight="1">
      <c r="A84" s="62"/>
      <c r="B84" s="63"/>
      <c r="C84" s="63"/>
      <c r="D84" s="38"/>
      <c r="E84" s="38"/>
      <c r="F84" s="36"/>
      <c r="G84" s="36"/>
      <c r="H84" s="62"/>
      <c r="I84" s="38"/>
      <c r="J84" s="38"/>
      <c r="K84" s="38"/>
      <c r="L84" s="38"/>
      <c r="M84" s="38"/>
      <c r="N84" s="38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3"/>
      <c r="AJ84" s="32"/>
      <c r="AK84" s="32"/>
      <c r="AL84" s="32"/>
      <c r="AM84" s="32"/>
      <c r="AN84" s="32"/>
      <c r="AO84" s="32"/>
      <c r="AP84" s="32"/>
      <c r="AQ84" s="33"/>
      <c r="AR84" s="33"/>
      <c r="AS84" s="33"/>
      <c r="AT84" s="64"/>
      <c r="AU84" s="34"/>
      <c r="AV84" s="35"/>
      <c r="AW84" s="38"/>
      <c r="AX84" s="38"/>
      <c r="AY84" s="54"/>
      <c r="AZ84" s="54"/>
      <c r="BA84" s="38"/>
    </row>
    <row r="85" ht="15.75" customHeight="1">
      <c r="A85" s="62"/>
      <c r="B85" s="63"/>
      <c r="C85" s="63"/>
      <c r="D85" s="38"/>
      <c r="E85" s="38"/>
      <c r="F85" s="36"/>
      <c r="G85" s="36"/>
      <c r="H85" s="62"/>
      <c r="I85" s="38"/>
      <c r="J85" s="38"/>
      <c r="K85" s="38"/>
      <c r="L85" s="38"/>
      <c r="M85" s="38"/>
      <c r="N85" s="38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3"/>
      <c r="AJ85" s="32"/>
      <c r="AK85" s="32"/>
      <c r="AL85" s="32"/>
      <c r="AM85" s="32"/>
      <c r="AN85" s="32"/>
      <c r="AO85" s="32"/>
      <c r="AP85" s="32"/>
      <c r="AQ85" s="33"/>
      <c r="AR85" s="33"/>
      <c r="AS85" s="33"/>
      <c r="AT85" s="64"/>
      <c r="AU85" s="34"/>
      <c r="AV85" s="35"/>
      <c r="AW85" s="38"/>
      <c r="AX85" s="38"/>
      <c r="AY85" s="54"/>
      <c r="AZ85" s="54"/>
      <c r="BA85" s="38"/>
    </row>
    <row r="86" ht="15.75" customHeight="1">
      <c r="A86" s="62"/>
      <c r="B86" s="63"/>
      <c r="C86" s="63"/>
      <c r="D86" s="38"/>
      <c r="E86" s="38"/>
      <c r="F86" s="36"/>
      <c r="G86" s="36"/>
      <c r="H86" s="62"/>
      <c r="I86" s="38"/>
      <c r="J86" s="38"/>
      <c r="K86" s="38"/>
      <c r="L86" s="38"/>
      <c r="M86" s="38"/>
      <c r="N86" s="38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3"/>
      <c r="AJ86" s="32"/>
      <c r="AK86" s="32"/>
      <c r="AL86" s="32"/>
      <c r="AM86" s="32"/>
      <c r="AN86" s="32"/>
      <c r="AO86" s="32"/>
      <c r="AP86" s="32"/>
      <c r="AQ86" s="33"/>
      <c r="AR86" s="33"/>
      <c r="AS86" s="33"/>
      <c r="AT86" s="64"/>
      <c r="AU86" s="34"/>
      <c r="AV86" s="35"/>
      <c r="AW86" s="38"/>
      <c r="AX86" s="38"/>
      <c r="AY86" s="54"/>
      <c r="AZ86" s="54"/>
      <c r="BA86" s="38"/>
    </row>
    <row r="87" ht="15.75" customHeight="1">
      <c r="A87" s="62"/>
      <c r="B87" s="63"/>
      <c r="C87" s="63"/>
      <c r="D87" s="38"/>
      <c r="E87" s="38"/>
      <c r="F87" s="36"/>
      <c r="G87" s="36"/>
      <c r="H87" s="62"/>
      <c r="I87" s="38"/>
      <c r="J87" s="38"/>
      <c r="K87" s="38"/>
      <c r="L87" s="38"/>
      <c r="M87" s="38"/>
      <c r="N87" s="38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3"/>
      <c r="AJ87" s="32"/>
      <c r="AK87" s="32"/>
      <c r="AL87" s="32"/>
      <c r="AM87" s="32"/>
      <c r="AN87" s="32"/>
      <c r="AO87" s="32"/>
      <c r="AP87" s="32"/>
      <c r="AQ87" s="33"/>
      <c r="AR87" s="33"/>
      <c r="AS87" s="33"/>
      <c r="AT87" s="64"/>
      <c r="AU87" s="34"/>
      <c r="AV87" s="35"/>
      <c r="AW87" s="38"/>
      <c r="AX87" s="38"/>
      <c r="AY87" s="54"/>
      <c r="AZ87" s="54"/>
      <c r="BA87" s="38"/>
    </row>
    <row r="88" ht="15.75" customHeight="1">
      <c r="A88" s="62"/>
      <c r="B88" s="63"/>
      <c r="C88" s="63"/>
      <c r="D88" s="38"/>
      <c r="E88" s="38"/>
      <c r="F88" s="36"/>
      <c r="G88" s="36"/>
      <c r="H88" s="62"/>
      <c r="I88" s="38"/>
      <c r="J88" s="38"/>
      <c r="K88" s="38"/>
      <c r="L88" s="38"/>
      <c r="M88" s="38"/>
      <c r="N88" s="38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3"/>
      <c r="AJ88" s="32"/>
      <c r="AK88" s="32"/>
      <c r="AL88" s="32"/>
      <c r="AM88" s="32"/>
      <c r="AN88" s="32"/>
      <c r="AO88" s="32"/>
      <c r="AP88" s="32"/>
      <c r="AQ88" s="33"/>
      <c r="AR88" s="33"/>
      <c r="AS88" s="33"/>
      <c r="AT88" s="64"/>
      <c r="AU88" s="34"/>
      <c r="AV88" s="35"/>
      <c r="AW88" s="38"/>
      <c r="AX88" s="38"/>
      <c r="AY88" s="54"/>
      <c r="AZ88" s="54"/>
      <c r="BA88" s="38"/>
    </row>
    <row r="89" ht="15.75" customHeight="1">
      <c r="A89" s="62"/>
      <c r="B89" s="63"/>
      <c r="C89" s="63"/>
      <c r="D89" s="38"/>
      <c r="E89" s="38"/>
      <c r="F89" s="36"/>
      <c r="G89" s="36"/>
      <c r="H89" s="62"/>
      <c r="I89" s="38"/>
      <c r="J89" s="38"/>
      <c r="K89" s="38"/>
      <c r="L89" s="38"/>
      <c r="M89" s="38"/>
      <c r="N89" s="38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3"/>
      <c r="AJ89" s="32"/>
      <c r="AK89" s="32"/>
      <c r="AL89" s="32"/>
      <c r="AM89" s="32"/>
      <c r="AN89" s="32"/>
      <c r="AO89" s="32"/>
      <c r="AP89" s="32"/>
      <c r="AQ89" s="33"/>
      <c r="AR89" s="33"/>
      <c r="AS89" s="33"/>
      <c r="AT89" s="64"/>
      <c r="AU89" s="34"/>
      <c r="AV89" s="35"/>
      <c r="AW89" s="38"/>
      <c r="AX89" s="38"/>
      <c r="AY89" s="54"/>
      <c r="AZ89" s="54"/>
      <c r="BA89" s="38"/>
    </row>
    <row r="90" ht="15.75" customHeight="1">
      <c r="A90" s="62"/>
      <c r="B90" s="63"/>
      <c r="C90" s="63"/>
      <c r="D90" s="38"/>
      <c r="E90" s="38"/>
      <c r="F90" s="36"/>
      <c r="G90" s="36"/>
      <c r="H90" s="62"/>
      <c r="I90" s="38"/>
      <c r="J90" s="38"/>
      <c r="K90" s="38"/>
      <c r="L90" s="38"/>
      <c r="M90" s="38"/>
      <c r="N90" s="38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3"/>
      <c r="AJ90" s="32"/>
      <c r="AK90" s="32"/>
      <c r="AL90" s="32"/>
      <c r="AM90" s="32"/>
      <c r="AN90" s="32"/>
      <c r="AO90" s="32"/>
      <c r="AP90" s="32"/>
      <c r="AQ90" s="33"/>
      <c r="AR90" s="33"/>
      <c r="AS90" s="33"/>
      <c r="AT90" s="64"/>
      <c r="AU90" s="34"/>
      <c r="AV90" s="35"/>
      <c r="AW90" s="38"/>
      <c r="AX90" s="38"/>
      <c r="AY90" s="54"/>
      <c r="AZ90" s="54"/>
      <c r="BA90" s="38"/>
    </row>
    <row r="91" ht="15.75" customHeight="1">
      <c r="A91" s="62"/>
      <c r="B91" s="63"/>
      <c r="C91" s="63"/>
      <c r="D91" s="38"/>
      <c r="E91" s="38"/>
      <c r="F91" s="36"/>
      <c r="G91" s="36"/>
      <c r="H91" s="62"/>
      <c r="I91" s="38"/>
      <c r="J91" s="38"/>
      <c r="K91" s="38"/>
      <c r="L91" s="38"/>
      <c r="M91" s="38"/>
      <c r="N91" s="38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3"/>
      <c r="AJ91" s="32"/>
      <c r="AK91" s="32"/>
      <c r="AL91" s="32"/>
      <c r="AM91" s="32"/>
      <c r="AN91" s="32"/>
      <c r="AO91" s="32"/>
      <c r="AP91" s="32"/>
      <c r="AQ91" s="33"/>
      <c r="AR91" s="33"/>
      <c r="AS91" s="33"/>
      <c r="AT91" s="64"/>
      <c r="AU91" s="34"/>
      <c r="AV91" s="35"/>
      <c r="AW91" s="38"/>
      <c r="AX91" s="38"/>
      <c r="AY91" s="54"/>
      <c r="AZ91" s="54"/>
      <c r="BA91" s="38"/>
    </row>
    <row r="92" ht="15.75" customHeight="1">
      <c r="A92" s="62"/>
      <c r="B92" s="63"/>
      <c r="C92" s="63"/>
      <c r="D92" s="38"/>
      <c r="E92" s="38"/>
      <c r="F92" s="36"/>
      <c r="G92" s="36"/>
      <c r="H92" s="62"/>
      <c r="I92" s="38"/>
      <c r="J92" s="38"/>
      <c r="K92" s="38"/>
      <c r="L92" s="38"/>
      <c r="M92" s="38"/>
      <c r="N92" s="38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3"/>
      <c r="AJ92" s="32"/>
      <c r="AK92" s="32"/>
      <c r="AL92" s="32"/>
      <c r="AM92" s="32"/>
      <c r="AN92" s="32"/>
      <c r="AO92" s="32"/>
      <c r="AP92" s="32"/>
      <c r="AQ92" s="33"/>
      <c r="AR92" s="33"/>
      <c r="AS92" s="33"/>
      <c r="AT92" s="64"/>
      <c r="AU92" s="34"/>
      <c r="AV92" s="35"/>
      <c r="AW92" s="38"/>
      <c r="AX92" s="38"/>
      <c r="AY92" s="54"/>
      <c r="AZ92" s="54"/>
      <c r="BA92" s="38"/>
    </row>
    <row r="93" ht="15.75" customHeight="1">
      <c r="A93" s="62"/>
      <c r="B93" s="63"/>
      <c r="C93" s="63"/>
      <c r="D93" s="38"/>
      <c r="E93" s="38"/>
      <c r="F93" s="36"/>
      <c r="G93" s="36"/>
      <c r="H93" s="62"/>
      <c r="I93" s="38"/>
      <c r="J93" s="38"/>
      <c r="K93" s="38"/>
      <c r="L93" s="38"/>
      <c r="M93" s="38"/>
      <c r="N93" s="38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3"/>
      <c r="AJ93" s="32"/>
      <c r="AK93" s="32"/>
      <c r="AL93" s="32"/>
      <c r="AM93" s="32"/>
      <c r="AN93" s="32"/>
      <c r="AO93" s="32"/>
      <c r="AP93" s="32"/>
      <c r="AQ93" s="33"/>
      <c r="AR93" s="33"/>
      <c r="AS93" s="33"/>
      <c r="AT93" s="64"/>
      <c r="AU93" s="34"/>
      <c r="AV93" s="35"/>
      <c r="AW93" s="38"/>
      <c r="AX93" s="38"/>
      <c r="AY93" s="54"/>
      <c r="AZ93" s="54"/>
      <c r="BA93" s="38"/>
    </row>
    <row r="94" ht="15.75" customHeight="1">
      <c r="A94" s="62"/>
      <c r="B94" s="63"/>
      <c r="C94" s="63"/>
      <c r="D94" s="38"/>
      <c r="E94" s="38"/>
      <c r="F94" s="36"/>
      <c r="G94" s="36"/>
      <c r="H94" s="62"/>
      <c r="I94" s="38"/>
      <c r="J94" s="38"/>
      <c r="K94" s="38"/>
      <c r="L94" s="38"/>
      <c r="M94" s="38"/>
      <c r="N94" s="38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3"/>
      <c r="AJ94" s="32"/>
      <c r="AK94" s="32"/>
      <c r="AL94" s="32"/>
      <c r="AM94" s="32"/>
      <c r="AN94" s="32"/>
      <c r="AO94" s="32"/>
      <c r="AP94" s="32"/>
      <c r="AQ94" s="33"/>
      <c r="AR94" s="33"/>
      <c r="AS94" s="33"/>
      <c r="AT94" s="64"/>
      <c r="AU94" s="34"/>
      <c r="AV94" s="35"/>
      <c r="AW94" s="38"/>
      <c r="AX94" s="38"/>
      <c r="AY94" s="54"/>
      <c r="AZ94" s="54"/>
      <c r="BA94" s="38"/>
    </row>
    <row r="95" ht="15.75" customHeight="1">
      <c r="A95" s="62"/>
      <c r="B95" s="63"/>
      <c r="C95" s="63"/>
      <c r="D95" s="38"/>
      <c r="E95" s="38"/>
      <c r="F95" s="36"/>
      <c r="G95" s="36"/>
      <c r="H95" s="62"/>
      <c r="I95" s="38"/>
      <c r="J95" s="38"/>
      <c r="K95" s="38"/>
      <c r="L95" s="38"/>
      <c r="M95" s="38"/>
      <c r="N95" s="38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3"/>
      <c r="AJ95" s="32"/>
      <c r="AK95" s="32"/>
      <c r="AL95" s="32"/>
      <c r="AM95" s="32"/>
      <c r="AN95" s="32"/>
      <c r="AO95" s="32"/>
      <c r="AP95" s="32"/>
      <c r="AQ95" s="33"/>
      <c r="AR95" s="33"/>
      <c r="AS95" s="33"/>
      <c r="AT95" s="64"/>
      <c r="AU95" s="34"/>
      <c r="AV95" s="35"/>
      <c r="AW95" s="38"/>
      <c r="AX95" s="38"/>
      <c r="AY95" s="54"/>
      <c r="AZ95" s="54"/>
      <c r="BA95" s="38"/>
    </row>
    <row r="96" ht="15.75" customHeight="1">
      <c r="A96" s="62"/>
      <c r="B96" s="63"/>
      <c r="C96" s="63"/>
      <c r="D96" s="38"/>
      <c r="E96" s="38"/>
      <c r="F96" s="36"/>
      <c r="G96" s="36"/>
      <c r="H96" s="62"/>
      <c r="I96" s="38"/>
      <c r="J96" s="38"/>
      <c r="K96" s="38"/>
      <c r="L96" s="38"/>
      <c r="M96" s="38"/>
      <c r="N96" s="38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3"/>
      <c r="AJ96" s="32"/>
      <c r="AK96" s="32"/>
      <c r="AL96" s="32"/>
      <c r="AM96" s="32"/>
      <c r="AN96" s="32"/>
      <c r="AO96" s="32"/>
      <c r="AP96" s="32"/>
      <c r="AQ96" s="33"/>
      <c r="AR96" s="33"/>
      <c r="AS96" s="33"/>
      <c r="AT96" s="64"/>
      <c r="AU96" s="34"/>
      <c r="AV96" s="35"/>
      <c r="AW96" s="38"/>
      <c r="AX96" s="38"/>
      <c r="AY96" s="54"/>
      <c r="AZ96" s="54"/>
      <c r="BA96" s="38"/>
    </row>
    <row r="97" ht="15.75" customHeight="1">
      <c r="A97" s="62"/>
      <c r="B97" s="63"/>
      <c r="C97" s="63"/>
      <c r="D97" s="38"/>
      <c r="E97" s="38"/>
      <c r="F97" s="36"/>
      <c r="G97" s="36"/>
      <c r="H97" s="62"/>
      <c r="I97" s="38"/>
      <c r="J97" s="38"/>
      <c r="K97" s="38"/>
      <c r="L97" s="38"/>
      <c r="M97" s="38"/>
      <c r="N97" s="38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3"/>
      <c r="AJ97" s="32"/>
      <c r="AK97" s="32"/>
      <c r="AL97" s="32"/>
      <c r="AM97" s="32"/>
      <c r="AN97" s="32"/>
      <c r="AO97" s="32"/>
      <c r="AP97" s="32"/>
      <c r="AQ97" s="33"/>
      <c r="AR97" s="33"/>
      <c r="AS97" s="33"/>
      <c r="AT97" s="64"/>
      <c r="AU97" s="34"/>
      <c r="AV97" s="35"/>
      <c r="AW97" s="38"/>
      <c r="AX97" s="38"/>
      <c r="AY97" s="54"/>
      <c r="AZ97" s="54"/>
      <c r="BA97" s="38"/>
    </row>
    <row r="98" ht="15.75" customHeight="1">
      <c r="A98" s="62"/>
      <c r="B98" s="63"/>
      <c r="C98" s="63"/>
      <c r="D98" s="38"/>
      <c r="E98" s="38"/>
      <c r="F98" s="36"/>
      <c r="G98" s="36"/>
      <c r="H98" s="62"/>
      <c r="I98" s="38"/>
      <c r="J98" s="38"/>
      <c r="K98" s="38"/>
      <c r="L98" s="38"/>
      <c r="M98" s="38"/>
      <c r="N98" s="38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3"/>
      <c r="AJ98" s="32"/>
      <c r="AK98" s="32"/>
      <c r="AL98" s="32"/>
      <c r="AM98" s="32"/>
      <c r="AN98" s="32"/>
      <c r="AO98" s="32"/>
      <c r="AP98" s="32"/>
      <c r="AQ98" s="33"/>
      <c r="AR98" s="33"/>
      <c r="AS98" s="33"/>
      <c r="AT98" s="64"/>
      <c r="AU98" s="34"/>
      <c r="AV98" s="35"/>
      <c r="AW98" s="38"/>
      <c r="AX98" s="38"/>
      <c r="AY98" s="54"/>
      <c r="AZ98" s="54"/>
      <c r="BA98" s="38"/>
    </row>
    <row r="99" ht="15.75" customHeight="1">
      <c r="A99" s="62"/>
      <c r="B99" s="63"/>
      <c r="C99" s="63"/>
      <c r="D99" s="38"/>
      <c r="E99" s="38"/>
      <c r="F99" s="36"/>
      <c r="G99" s="36"/>
      <c r="H99" s="62"/>
      <c r="I99" s="38"/>
      <c r="J99" s="38"/>
      <c r="K99" s="38"/>
      <c r="L99" s="38"/>
      <c r="M99" s="38"/>
      <c r="N99" s="38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3"/>
      <c r="AJ99" s="32"/>
      <c r="AK99" s="32"/>
      <c r="AL99" s="32"/>
      <c r="AM99" s="32"/>
      <c r="AN99" s="32"/>
      <c r="AO99" s="32"/>
      <c r="AP99" s="32"/>
      <c r="AQ99" s="33"/>
      <c r="AR99" s="33"/>
      <c r="AS99" s="33"/>
      <c r="AT99" s="64"/>
      <c r="AU99" s="34"/>
      <c r="AV99" s="35"/>
      <c r="AW99" s="38"/>
      <c r="AX99" s="38"/>
      <c r="AY99" s="54"/>
      <c r="AZ99" s="54"/>
      <c r="BA99" s="38"/>
    </row>
    <row r="100" ht="15.75" customHeight="1">
      <c r="A100" s="62"/>
      <c r="B100" s="63"/>
      <c r="C100" s="63"/>
      <c r="D100" s="38"/>
      <c r="E100" s="38"/>
      <c r="F100" s="36"/>
      <c r="G100" s="36"/>
      <c r="H100" s="62"/>
      <c r="I100" s="38"/>
      <c r="J100" s="38"/>
      <c r="K100" s="38"/>
      <c r="L100" s="38"/>
      <c r="M100" s="38"/>
      <c r="N100" s="38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3"/>
      <c r="AJ100" s="32"/>
      <c r="AK100" s="32"/>
      <c r="AL100" s="32"/>
      <c r="AM100" s="32"/>
      <c r="AN100" s="32"/>
      <c r="AO100" s="32"/>
      <c r="AP100" s="32"/>
      <c r="AQ100" s="33"/>
      <c r="AR100" s="33"/>
      <c r="AS100" s="33"/>
      <c r="AT100" s="64"/>
      <c r="AU100" s="34"/>
      <c r="AV100" s="35"/>
      <c r="AW100" s="38"/>
      <c r="AX100" s="38"/>
      <c r="AY100" s="54"/>
      <c r="AZ100" s="54"/>
      <c r="BA100" s="38"/>
    </row>
    <row r="101" ht="15.75" customHeight="1">
      <c r="A101" s="62"/>
      <c r="B101" s="63"/>
      <c r="C101" s="63"/>
      <c r="D101" s="38"/>
      <c r="E101" s="38"/>
      <c r="F101" s="36"/>
      <c r="G101" s="36"/>
      <c r="H101" s="62"/>
      <c r="I101" s="38"/>
      <c r="J101" s="38"/>
      <c r="K101" s="38"/>
      <c r="L101" s="38"/>
      <c r="M101" s="38"/>
      <c r="N101" s="38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3"/>
      <c r="AJ101" s="32"/>
      <c r="AK101" s="32"/>
      <c r="AL101" s="32"/>
      <c r="AM101" s="32"/>
      <c r="AN101" s="32"/>
      <c r="AO101" s="32"/>
      <c r="AP101" s="32"/>
      <c r="AQ101" s="33"/>
      <c r="AR101" s="33"/>
      <c r="AS101" s="33"/>
      <c r="AT101" s="64"/>
      <c r="AU101" s="34"/>
      <c r="AV101" s="35"/>
      <c r="AW101" s="38"/>
      <c r="AX101" s="38"/>
      <c r="AY101" s="54"/>
      <c r="AZ101" s="54"/>
      <c r="BA101" s="38"/>
    </row>
    <row r="102" ht="15.75" customHeight="1">
      <c r="A102" s="62"/>
      <c r="B102" s="63"/>
      <c r="C102" s="63"/>
      <c r="D102" s="38"/>
      <c r="E102" s="38"/>
      <c r="F102" s="36"/>
      <c r="G102" s="36"/>
      <c r="H102" s="62"/>
      <c r="I102" s="38"/>
      <c r="J102" s="38"/>
      <c r="K102" s="38"/>
      <c r="L102" s="38"/>
      <c r="M102" s="38"/>
      <c r="N102" s="38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3"/>
      <c r="AJ102" s="32"/>
      <c r="AK102" s="32"/>
      <c r="AL102" s="32"/>
      <c r="AM102" s="32"/>
      <c r="AN102" s="32"/>
      <c r="AO102" s="32"/>
      <c r="AP102" s="32"/>
      <c r="AQ102" s="33"/>
      <c r="AR102" s="33"/>
      <c r="AS102" s="33"/>
      <c r="AT102" s="64"/>
      <c r="AU102" s="34"/>
      <c r="AV102" s="35"/>
      <c r="AW102" s="38"/>
      <c r="AX102" s="38"/>
      <c r="AY102" s="54"/>
      <c r="AZ102" s="54"/>
      <c r="BA102" s="38"/>
    </row>
    <row r="103" ht="15.75" customHeight="1">
      <c r="A103" s="62"/>
      <c r="B103" s="63"/>
      <c r="C103" s="63"/>
      <c r="D103" s="38"/>
      <c r="E103" s="38"/>
      <c r="F103" s="36"/>
      <c r="G103" s="36"/>
      <c r="H103" s="62"/>
      <c r="I103" s="38"/>
      <c r="J103" s="38"/>
      <c r="K103" s="38"/>
      <c r="L103" s="38"/>
      <c r="M103" s="38"/>
      <c r="N103" s="38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3"/>
      <c r="AJ103" s="32"/>
      <c r="AK103" s="32"/>
      <c r="AL103" s="32"/>
      <c r="AM103" s="32"/>
      <c r="AN103" s="32"/>
      <c r="AO103" s="32"/>
      <c r="AP103" s="32"/>
      <c r="AQ103" s="33"/>
      <c r="AR103" s="33"/>
      <c r="AS103" s="33"/>
      <c r="AT103" s="64"/>
      <c r="AU103" s="34"/>
      <c r="AV103" s="35"/>
      <c r="AW103" s="38"/>
      <c r="AX103" s="38"/>
      <c r="AY103" s="54"/>
      <c r="AZ103" s="54"/>
      <c r="BA103" s="38"/>
    </row>
    <row r="104" ht="15.75" customHeight="1">
      <c r="A104" s="62"/>
      <c r="B104" s="63"/>
      <c r="C104" s="63"/>
      <c r="D104" s="38"/>
      <c r="E104" s="38"/>
      <c r="F104" s="36"/>
      <c r="G104" s="36"/>
      <c r="H104" s="62"/>
      <c r="I104" s="38"/>
      <c r="J104" s="38"/>
      <c r="K104" s="38"/>
      <c r="L104" s="38"/>
      <c r="M104" s="38"/>
      <c r="N104" s="38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3"/>
      <c r="AJ104" s="32"/>
      <c r="AK104" s="32"/>
      <c r="AL104" s="32"/>
      <c r="AM104" s="32"/>
      <c r="AN104" s="32"/>
      <c r="AO104" s="32"/>
      <c r="AP104" s="32"/>
      <c r="AQ104" s="33"/>
      <c r="AR104" s="33"/>
      <c r="AS104" s="33"/>
      <c r="AT104" s="64"/>
      <c r="AU104" s="34"/>
      <c r="AV104" s="35"/>
      <c r="AW104" s="38"/>
      <c r="AX104" s="38"/>
      <c r="AY104" s="54"/>
      <c r="AZ104" s="54"/>
      <c r="BA104" s="38"/>
    </row>
    <row r="105" ht="15.75" customHeight="1">
      <c r="A105" s="62"/>
      <c r="B105" s="63"/>
      <c r="C105" s="63"/>
      <c r="D105" s="38"/>
      <c r="E105" s="38"/>
      <c r="F105" s="36"/>
      <c r="G105" s="36"/>
      <c r="H105" s="62"/>
      <c r="I105" s="38"/>
      <c r="J105" s="38"/>
      <c r="K105" s="38"/>
      <c r="L105" s="38"/>
      <c r="M105" s="38"/>
      <c r="N105" s="38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3"/>
      <c r="AJ105" s="32"/>
      <c r="AK105" s="32"/>
      <c r="AL105" s="32"/>
      <c r="AM105" s="32"/>
      <c r="AN105" s="32"/>
      <c r="AO105" s="32"/>
      <c r="AP105" s="32"/>
      <c r="AQ105" s="33"/>
      <c r="AR105" s="33"/>
      <c r="AS105" s="33"/>
      <c r="AT105" s="64"/>
      <c r="AU105" s="34"/>
      <c r="AV105" s="35"/>
      <c r="AW105" s="38"/>
      <c r="AX105" s="38"/>
      <c r="AY105" s="54"/>
      <c r="AZ105" s="54"/>
      <c r="BA105" s="38"/>
    </row>
    <row r="106" ht="15.75" customHeight="1">
      <c r="A106" s="62"/>
      <c r="B106" s="63"/>
      <c r="C106" s="63"/>
      <c r="D106" s="38"/>
      <c r="E106" s="38"/>
      <c r="F106" s="36"/>
      <c r="G106" s="36"/>
      <c r="H106" s="62"/>
      <c r="I106" s="38"/>
      <c r="J106" s="38"/>
      <c r="K106" s="38"/>
      <c r="L106" s="38"/>
      <c r="M106" s="38"/>
      <c r="N106" s="38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3"/>
      <c r="AJ106" s="32"/>
      <c r="AK106" s="32"/>
      <c r="AL106" s="32"/>
      <c r="AM106" s="32"/>
      <c r="AN106" s="32"/>
      <c r="AO106" s="32"/>
      <c r="AP106" s="32"/>
      <c r="AQ106" s="33"/>
      <c r="AR106" s="33"/>
      <c r="AS106" s="33"/>
      <c r="AT106" s="64"/>
      <c r="AU106" s="34"/>
      <c r="AV106" s="35"/>
      <c r="AW106" s="38"/>
      <c r="AX106" s="38"/>
      <c r="AY106" s="54"/>
      <c r="AZ106" s="54"/>
      <c r="BA106" s="38"/>
    </row>
    <row r="107" ht="15.75" customHeight="1">
      <c r="A107" s="62"/>
      <c r="B107" s="63"/>
      <c r="C107" s="63"/>
      <c r="D107" s="38"/>
      <c r="E107" s="38"/>
      <c r="F107" s="36"/>
      <c r="G107" s="36"/>
      <c r="H107" s="62"/>
      <c r="I107" s="38"/>
      <c r="J107" s="38"/>
      <c r="K107" s="38"/>
      <c r="L107" s="38"/>
      <c r="M107" s="38"/>
      <c r="N107" s="38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3"/>
      <c r="AJ107" s="32"/>
      <c r="AK107" s="32"/>
      <c r="AL107" s="32"/>
      <c r="AM107" s="32"/>
      <c r="AN107" s="32"/>
      <c r="AO107" s="32"/>
      <c r="AP107" s="32"/>
      <c r="AQ107" s="33"/>
      <c r="AR107" s="33"/>
      <c r="AS107" s="33"/>
      <c r="AT107" s="64"/>
      <c r="AU107" s="34"/>
      <c r="AV107" s="35"/>
      <c r="AW107" s="38"/>
      <c r="AX107" s="38"/>
      <c r="AY107" s="54"/>
      <c r="AZ107" s="54"/>
      <c r="BA107" s="38"/>
    </row>
    <row r="108" ht="15.75" customHeight="1">
      <c r="A108" s="62"/>
      <c r="B108" s="63"/>
      <c r="C108" s="63"/>
      <c r="D108" s="38"/>
      <c r="E108" s="38"/>
      <c r="F108" s="36"/>
      <c r="G108" s="36"/>
      <c r="H108" s="62"/>
      <c r="I108" s="38"/>
      <c r="J108" s="38"/>
      <c r="K108" s="38"/>
      <c r="L108" s="38"/>
      <c r="M108" s="38"/>
      <c r="N108" s="38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3"/>
      <c r="AJ108" s="32"/>
      <c r="AK108" s="32"/>
      <c r="AL108" s="32"/>
      <c r="AM108" s="32"/>
      <c r="AN108" s="32"/>
      <c r="AO108" s="32"/>
      <c r="AP108" s="32"/>
      <c r="AQ108" s="33"/>
      <c r="AR108" s="33"/>
      <c r="AS108" s="33"/>
      <c r="AT108" s="64"/>
      <c r="AU108" s="34"/>
      <c r="AV108" s="35"/>
      <c r="AW108" s="38"/>
      <c r="AX108" s="38"/>
      <c r="AY108" s="54"/>
      <c r="AZ108" s="54"/>
      <c r="BA108" s="38"/>
    </row>
    <row r="109" ht="15.75" customHeight="1">
      <c r="A109" s="62"/>
      <c r="B109" s="63"/>
      <c r="C109" s="63"/>
      <c r="D109" s="38"/>
      <c r="E109" s="38"/>
      <c r="F109" s="36"/>
      <c r="G109" s="36"/>
      <c r="H109" s="62"/>
      <c r="I109" s="38"/>
      <c r="J109" s="38"/>
      <c r="K109" s="38"/>
      <c r="L109" s="38"/>
      <c r="M109" s="38"/>
      <c r="N109" s="38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3"/>
      <c r="AJ109" s="32"/>
      <c r="AK109" s="32"/>
      <c r="AL109" s="32"/>
      <c r="AM109" s="32"/>
      <c r="AN109" s="32"/>
      <c r="AO109" s="32"/>
      <c r="AP109" s="32"/>
      <c r="AQ109" s="33"/>
      <c r="AR109" s="33"/>
      <c r="AS109" s="33"/>
      <c r="AT109" s="64"/>
      <c r="AU109" s="34"/>
      <c r="AV109" s="35"/>
      <c r="AW109" s="38"/>
      <c r="AX109" s="38"/>
      <c r="AY109" s="54"/>
      <c r="AZ109" s="54"/>
      <c r="BA109" s="38"/>
    </row>
    <row r="110" ht="15.75" customHeight="1">
      <c r="A110" s="62"/>
      <c r="B110" s="63"/>
      <c r="C110" s="63"/>
      <c r="D110" s="38"/>
      <c r="E110" s="38"/>
      <c r="F110" s="36"/>
      <c r="G110" s="36"/>
      <c r="H110" s="62"/>
      <c r="I110" s="38"/>
      <c r="J110" s="38"/>
      <c r="K110" s="38"/>
      <c r="L110" s="38"/>
      <c r="M110" s="38"/>
      <c r="N110" s="38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3"/>
      <c r="AJ110" s="32"/>
      <c r="AK110" s="32"/>
      <c r="AL110" s="32"/>
      <c r="AM110" s="32"/>
      <c r="AN110" s="32"/>
      <c r="AO110" s="32"/>
      <c r="AP110" s="32"/>
      <c r="AQ110" s="33"/>
      <c r="AR110" s="33"/>
      <c r="AS110" s="33"/>
      <c r="AT110" s="64"/>
      <c r="AU110" s="34"/>
      <c r="AV110" s="35"/>
      <c r="AW110" s="38"/>
      <c r="AX110" s="38"/>
      <c r="AY110" s="54"/>
      <c r="AZ110" s="54"/>
      <c r="BA110" s="38"/>
    </row>
    <row r="111" ht="15.75" customHeight="1">
      <c r="A111" s="62"/>
      <c r="B111" s="63"/>
      <c r="C111" s="63"/>
      <c r="D111" s="38"/>
      <c r="E111" s="38"/>
      <c r="F111" s="36"/>
      <c r="G111" s="36"/>
      <c r="H111" s="62"/>
      <c r="I111" s="38"/>
      <c r="J111" s="38"/>
      <c r="K111" s="38"/>
      <c r="L111" s="38"/>
      <c r="M111" s="38"/>
      <c r="N111" s="38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3"/>
      <c r="AJ111" s="32"/>
      <c r="AK111" s="32"/>
      <c r="AL111" s="32"/>
      <c r="AM111" s="32"/>
      <c r="AN111" s="32"/>
      <c r="AO111" s="32"/>
      <c r="AP111" s="32"/>
      <c r="AQ111" s="33"/>
      <c r="AR111" s="33"/>
      <c r="AS111" s="33"/>
      <c r="AT111" s="64"/>
      <c r="AU111" s="34"/>
      <c r="AV111" s="35"/>
      <c r="AW111" s="38"/>
      <c r="AX111" s="38"/>
      <c r="AY111" s="54"/>
      <c r="AZ111" s="54"/>
      <c r="BA111" s="38"/>
    </row>
    <row r="112" ht="15.75" customHeight="1">
      <c r="A112" s="62"/>
      <c r="B112" s="63"/>
      <c r="C112" s="63"/>
      <c r="D112" s="38"/>
      <c r="E112" s="38"/>
      <c r="F112" s="36"/>
      <c r="G112" s="36"/>
      <c r="H112" s="62"/>
      <c r="I112" s="38"/>
      <c r="J112" s="38"/>
      <c r="K112" s="38"/>
      <c r="L112" s="38"/>
      <c r="M112" s="38"/>
      <c r="N112" s="38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3"/>
      <c r="AJ112" s="32"/>
      <c r="AK112" s="32"/>
      <c r="AL112" s="32"/>
      <c r="AM112" s="32"/>
      <c r="AN112" s="32"/>
      <c r="AO112" s="32"/>
      <c r="AP112" s="32"/>
      <c r="AQ112" s="33"/>
      <c r="AR112" s="33"/>
      <c r="AS112" s="33"/>
      <c r="AT112" s="64"/>
      <c r="AU112" s="34"/>
      <c r="AV112" s="35"/>
      <c r="AW112" s="38"/>
      <c r="AX112" s="38"/>
      <c r="AY112" s="54"/>
      <c r="AZ112" s="54"/>
      <c r="BA112" s="38"/>
    </row>
    <row r="113" ht="15.75" customHeight="1">
      <c r="A113" s="62"/>
      <c r="B113" s="63"/>
      <c r="C113" s="63"/>
      <c r="D113" s="38"/>
      <c r="E113" s="38"/>
      <c r="F113" s="36"/>
      <c r="G113" s="36"/>
      <c r="H113" s="62"/>
      <c r="I113" s="38"/>
      <c r="J113" s="38"/>
      <c r="K113" s="38"/>
      <c r="L113" s="38"/>
      <c r="M113" s="38"/>
      <c r="N113" s="38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3"/>
      <c r="AJ113" s="32"/>
      <c r="AK113" s="32"/>
      <c r="AL113" s="32"/>
      <c r="AM113" s="32"/>
      <c r="AN113" s="32"/>
      <c r="AO113" s="32"/>
      <c r="AP113" s="32"/>
      <c r="AQ113" s="33"/>
      <c r="AR113" s="33"/>
      <c r="AS113" s="33"/>
      <c r="AT113" s="64"/>
      <c r="AU113" s="34"/>
      <c r="AV113" s="35"/>
      <c r="AW113" s="38"/>
      <c r="AX113" s="38"/>
      <c r="AY113" s="54"/>
      <c r="AZ113" s="54"/>
      <c r="BA113" s="38"/>
    </row>
    <row r="114" ht="15.75" customHeight="1">
      <c r="A114" s="62"/>
      <c r="B114" s="63"/>
      <c r="C114" s="63"/>
      <c r="D114" s="38"/>
      <c r="E114" s="38"/>
      <c r="F114" s="36"/>
      <c r="G114" s="36"/>
      <c r="H114" s="62"/>
      <c r="I114" s="38"/>
      <c r="J114" s="38"/>
      <c r="K114" s="38"/>
      <c r="L114" s="38"/>
      <c r="M114" s="38"/>
      <c r="N114" s="38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3"/>
      <c r="AJ114" s="32"/>
      <c r="AK114" s="32"/>
      <c r="AL114" s="32"/>
      <c r="AM114" s="32"/>
      <c r="AN114" s="32"/>
      <c r="AO114" s="32"/>
      <c r="AP114" s="32"/>
      <c r="AQ114" s="33"/>
      <c r="AR114" s="33"/>
      <c r="AS114" s="33"/>
      <c r="AT114" s="64"/>
      <c r="AU114" s="34"/>
      <c r="AV114" s="35"/>
      <c r="AW114" s="38"/>
      <c r="AX114" s="38"/>
      <c r="AY114" s="54"/>
      <c r="AZ114" s="54"/>
      <c r="BA114" s="38"/>
    </row>
    <row r="115" ht="15.75" customHeight="1">
      <c r="A115" s="62"/>
      <c r="B115" s="63"/>
      <c r="C115" s="63"/>
      <c r="D115" s="38"/>
      <c r="E115" s="38"/>
      <c r="F115" s="36"/>
      <c r="G115" s="36"/>
      <c r="H115" s="62"/>
      <c r="I115" s="38"/>
      <c r="J115" s="38"/>
      <c r="K115" s="38"/>
      <c r="L115" s="38"/>
      <c r="M115" s="38"/>
      <c r="N115" s="38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3"/>
      <c r="AJ115" s="32"/>
      <c r="AK115" s="32"/>
      <c r="AL115" s="32"/>
      <c r="AM115" s="32"/>
      <c r="AN115" s="32"/>
      <c r="AO115" s="32"/>
      <c r="AP115" s="32"/>
      <c r="AQ115" s="33"/>
      <c r="AR115" s="33"/>
      <c r="AS115" s="33"/>
      <c r="AT115" s="64"/>
      <c r="AU115" s="34"/>
      <c r="AV115" s="35"/>
      <c r="AW115" s="38"/>
      <c r="AX115" s="38"/>
      <c r="AY115" s="54"/>
      <c r="AZ115" s="54"/>
      <c r="BA115" s="38"/>
    </row>
    <row r="116" ht="15.75" customHeight="1">
      <c r="A116" s="62"/>
      <c r="B116" s="63"/>
      <c r="C116" s="63"/>
      <c r="D116" s="38"/>
      <c r="E116" s="38"/>
      <c r="F116" s="36"/>
      <c r="G116" s="36"/>
      <c r="H116" s="62"/>
      <c r="I116" s="38"/>
      <c r="J116" s="38"/>
      <c r="K116" s="38"/>
      <c r="L116" s="38"/>
      <c r="M116" s="38"/>
      <c r="N116" s="38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3"/>
      <c r="AJ116" s="32"/>
      <c r="AK116" s="32"/>
      <c r="AL116" s="32"/>
      <c r="AM116" s="32"/>
      <c r="AN116" s="32"/>
      <c r="AO116" s="32"/>
      <c r="AP116" s="32"/>
      <c r="AQ116" s="33"/>
      <c r="AR116" s="33"/>
      <c r="AS116" s="33"/>
      <c r="AT116" s="64"/>
      <c r="AU116" s="34"/>
      <c r="AV116" s="35"/>
      <c r="AW116" s="38"/>
      <c r="AX116" s="38"/>
      <c r="AY116" s="54"/>
      <c r="AZ116" s="54"/>
      <c r="BA116" s="38"/>
    </row>
    <row r="117" ht="15.75" customHeight="1">
      <c r="A117" s="62"/>
      <c r="B117" s="63"/>
      <c r="C117" s="63"/>
      <c r="D117" s="38"/>
      <c r="E117" s="38"/>
      <c r="F117" s="36"/>
      <c r="G117" s="36"/>
      <c r="H117" s="62"/>
      <c r="I117" s="38"/>
      <c r="J117" s="38"/>
      <c r="K117" s="38"/>
      <c r="L117" s="38"/>
      <c r="M117" s="38"/>
      <c r="N117" s="38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3"/>
      <c r="AJ117" s="32"/>
      <c r="AK117" s="32"/>
      <c r="AL117" s="32"/>
      <c r="AM117" s="32"/>
      <c r="AN117" s="32"/>
      <c r="AO117" s="32"/>
      <c r="AP117" s="32"/>
      <c r="AQ117" s="33"/>
      <c r="AR117" s="33"/>
      <c r="AS117" s="33"/>
      <c r="AT117" s="64"/>
      <c r="AU117" s="34"/>
      <c r="AV117" s="35"/>
      <c r="AW117" s="38"/>
      <c r="AX117" s="38"/>
      <c r="AY117" s="54"/>
      <c r="AZ117" s="54"/>
      <c r="BA117" s="38"/>
    </row>
    <row r="118" ht="15.75" customHeight="1">
      <c r="A118" s="62"/>
      <c r="B118" s="63"/>
      <c r="C118" s="63"/>
      <c r="D118" s="38"/>
      <c r="E118" s="38"/>
      <c r="F118" s="36"/>
      <c r="G118" s="36"/>
      <c r="H118" s="62"/>
      <c r="I118" s="38"/>
      <c r="J118" s="38"/>
      <c r="K118" s="38"/>
      <c r="L118" s="38"/>
      <c r="M118" s="38"/>
      <c r="N118" s="38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3"/>
      <c r="AJ118" s="32"/>
      <c r="AK118" s="32"/>
      <c r="AL118" s="32"/>
      <c r="AM118" s="32"/>
      <c r="AN118" s="32"/>
      <c r="AO118" s="32"/>
      <c r="AP118" s="32"/>
      <c r="AQ118" s="33"/>
      <c r="AR118" s="33"/>
      <c r="AS118" s="33"/>
      <c r="AT118" s="64"/>
      <c r="AU118" s="34"/>
      <c r="AV118" s="35"/>
      <c r="AW118" s="38"/>
      <c r="AX118" s="38"/>
      <c r="AY118" s="54"/>
      <c r="AZ118" s="54"/>
      <c r="BA118" s="38"/>
    </row>
    <row r="119" ht="15.75" customHeight="1">
      <c r="A119" s="62"/>
      <c r="B119" s="63"/>
      <c r="C119" s="63"/>
      <c r="D119" s="38"/>
      <c r="E119" s="38"/>
      <c r="F119" s="36"/>
      <c r="G119" s="36"/>
      <c r="H119" s="62"/>
      <c r="I119" s="38"/>
      <c r="J119" s="38"/>
      <c r="K119" s="38"/>
      <c r="L119" s="38"/>
      <c r="M119" s="38"/>
      <c r="N119" s="38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3"/>
      <c r="AJ119" s="32"/>
      <c r="AK119" s="32"/>
      <c r="AL119" s="32"/>
      <c r="AM119" s="32"/>
      <c r="AN119" s="32"/>
      <c r="AO119" s="32"/>
      <c r="AP119" s="32"/>
      <c r="AQ119" s="33"/>
      <c r="AR119" s="33"/>
      <c r="AS119" s="33"/>
      <c r="AT119" s="64"/>
      <c r="AU119" s="34"/>
      <c r="AV119" s="35"/>
      <c r="AW119" s="38"/>
      <c r="AX119" s="38"/>
      <c r="AY119" s="54"/>
      <c r="AZ119" s="54"/>
      <c r="BA119" s="38"/>
    </row>
    <row r="120" ht="15.75" customHeight="1">
      <c r="A120" s="62"/>
      <c r="B120" s="63"/>
      <c r="C120" s="63"/>
      <c r="D120" s="38"/>
      <c r="E120" s="38"/>
      <c r="F120" s="36"/>
      <c r="G120" s="36"/>
      <c r="H120" s="62"/>
      <c r="I120" s="38"/>
      <c r="J120" s="38"/>
      <c r="K120" s="38"/>
      <c r="L120" s="38"/>
      <c r="M120" s="38"/>
      <c r="N120" s="38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3"/>
      <c r="AJ120" s="32"/>
      <c r="AK120" s="32"/>
      <c r="AL120" s="32"/>
      <c r="AM120" s="32"/>
      <c r="AN120" s="32"/>
      <c r="AO120" s="32"/>
      <c r="AP120" s="32"/>
      <c r="AQ120" s="33"/>
      <c r="AR120" s="33"/>
      <c r="AS120" s="33"/>
      <c r="AT120" s="64"/>
      <c r="AU120" s="34"/>
      <c r="AV120" s="35"/>
      <c r="AW120" s="38"/>
      <c r="AX120" s="38"/>
      <c r="AY120" s="54"/>
      <c r="AZ120" s="54"/>
      <c r="BA120" s="38"/>
    </row>
    <row r="121" ht="15.75" customHeight="1">
      <c r="A121" s="62"/>
      <c r="B121" s="63"/>
      <c r="C121" s="63"/>
      <c r="D121" s="38"/>
      <c r="E121" s="38"/>
      <c r="F121" s="36"/>
      <c r="G121" s="36"/>
      <c r="H121" s="62"/>
      <c r="I121" s="38"/>
      <c r="J121" s="38"/>
      <c r="K121" s="38"/>
      <c r="L121" s="38"/>
      <c r="M121" s="38"/>
      <c r="N121" s="38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3"/>
      <c r="AJ121" s="32"/>
      <c r="AK121" s="32"/>
      <c r="AL121" s="32"/>
      <c r="AM121" s="32"/>
      <c r="AN121" s="32"/>
      <c r="AO121" s="32"/>
      <c r="AP121" s="32"/>
      <c r="AQ121" s="33"/>
      <c r="AR121" s="33"/>
      <c r="AS121" s="33"/>
      <c r="AT121" s="64"/>
      <c r="AU121" s="34"/>
      <c r="AV121" s="35"/>
      <c r="AW121" s="38"/>
      <c r="AX121" s="38"/>
      <c r="AY121" s="54"/>
      <c r="AZ121" s="54"/>
      <c r="BA121" s="38"/>
    </row>
    <row r="122" ht="15.75" customHeight="1">
      <c r="A122" s="62"/>
      <c r="B122" s="63"/>
      <c r="C122" s="63"/>
      <c r="D122" s="38"/>
      <c r="E122" s="38"/>
      <c r="F122" s="36"/>
      <c r="G122" s="36"/>
      <c r="H122" s="62"/>
      <c r="I122" s="38"/>
      <c r="J122" s="38"/>
      <c r="K122" s="38"/>
      <c r="L122" s="38"/>
      <c r="M122" s="38"/>
      <c r="N122" s="38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3"/>
      <c r="AJ122" s="32"/>
      <c r="AK122" s="32"/>
      <c r="AL122" s="32"/>
      <c r="AM122" s="32"/>
      <c r="AN122" s="32"/>
      <c r="AO122" s="32"/>
      <c r="AP122" s="32"/>
      <c r="AQ122" s="33"/>
      <c r="AR122" s="33"/>
      <c r="AS122" s="33"/>
      <c r="AT122" s="64"/>
      <c r="AU122" s="34"/>
      <c r="AV122" s="35"/>
      <c r="AW122" s="38"/>
      <c r="AX122" s="38"/>
      <c r="AY122" s="54"/>
      <c r="AZ122" s="54"/>
      <c r="BA122" s="38"/>
    </row>
    <row r="123" ht="15.75" customHeight="1">
      <c r="A123" s="62"/>
      <c r="B123" s="63"/>
      <c r="C123" s="63"/>
      <c r="D123" s="38"/>
      <c r="E123" s="38"/>
      <c r="F123" s="36"/>
      <c r="G123" s="36"/>
      <c r="H123" s="62"/>
      <c r="I123" s="38"/>
      <c r="J123" s="38"/>
      <c r="K123" s="38"/>
      <c r="L123" s="38"/>
      <c r="M123" s="38"/>
      <c r="N123" s="38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3"/>
      <c r="AJ123" s="32"/>
      <c r="AK123" s="32"/>
      <c r="AL123" s="32"/>
      <c r="AM123" s="32"/>
      <c r="AN123" s="32"/>
      <c r="AO123" s="32"/>
      <c r="AP123" s="32"/>
      <c r="AQ123" s="33"/>
      <c r="AR123" s="33"/>
      <c r="AS123" s="33"/>
      <c r="AT123" s="64"/>
      <c r="AU123" s="34"/>
      <c r="AV123" s="35"/>
      <c r="AW123" s="38"/>
      <c r="AX123" s="38"/>
      <c r="AY123" s="54"/>
      <c r="AZ123" s="54"/>
      <c r="BA123" s="38"/>
    </row>
    <row r="124" ht="15.75" customHeight="1">
      <c r="A124" s="62"/>
      <c r="B124" s="63"/>
      <c r="C124" s="63"/>
      <c r="D124" s="38"/>
      <c r="E124" s="38"/>
      <c r="F124" s="36"/>
      <c r="G124" s="36"/>
      <c r="H124" s="62"/>
      <c r="I124" s="38"/>
      <c r="J124" s="38"/>
      <c r="K124" s="38"/>
      <c r="L124" s="38"/>
      <c r="M124" s="38"/>
      <c r="N124" s="38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3"/>
      <c r="AJ124" s="32"/>
      <c r="AK124" s="32"/>
      <c r="AL124" s="32"/>
      <c r="AM124" s="32"/>
      <c r="AN124" s="32"/>
      <c r="AO124" s="32"/>
      <c r="AP124" s="32"/>
      <c r="AQ124" s="33"/>
      <c r="AR124" s="33"/>
      <c r="AS124" s="33"/>
      <c r="AT124" s="64"/>
      <c r="AU124" s="34"/>
      <c r="AV124" s="35"/>
      <c r="AW124" s="38"/>
      <c r="AX124" s="38"/>
      <c r="AY124" s="54"/>
      <c r="AZ124" s="54"/>
      <c r="BA124" s="38"/>
    </row>
    <row r="125" ht="15.75" customHeight="1">
      <c r="A125" s="62"/>
      <c r="B125" s="63"/>
      <c r="C125" s="63"/>
      <c r="D125" s="38"/>
      <c r="E125" s="38"/>
      <c r="F125" s="36"/>
      <c r="G125" s="36"/>
      <c r="H125" s="62"/>
      <c r="I125" s="38"/>
      <c r="J125" s="38"/>
      <c r="K125" s="38"/>
      <c r="L125" s="38"/>
      <c r="M125" s="38"/>
      <c r="N125" s="38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3"/>
      <c r="AJ125" s="32"/>
      <c r="AK125" s="32"/>
      <c r="AL125" s="32"/>
      <c r="AM125" s="32"/>
      <c r="AN125" s="32"/>
      <c r="AO125" s="32"/>
      <c r="AP125" s="32"/>
      <c r="AQ125" s="33"/>
      <c r="AR125" s="33"/>
      <c r="AS125" s="33"/>
      <c r="AT125" s="64"/>
      <c r="AU125" s="34"/>
      <c r="AV125" s="35"/>
      <c r="AW125" s="38"/>
      <c r="AX125" s="38"/>
      <c r="AY125" s="54"/>
      <c r="AZ125" s="54"/>
      <c r="BA125" s="38"/>
    </row>
    <row r="126" ht="15.75" customHeight="1">
      <c r="A126" s="62"/>
      <c r="B126" s="63"/>
      <c r="C126" s="63"/>
      <c r="D126" s="38"/>
      <c r="E126" s="38"/>
      <c r="F126" s="36"/>
      <c r="G126" s="36"/>
      <c r="H126" s="62"/>
      <c r="I126" s="38"/>
      <c r="J126" s="38"/>
      <c r="K126" s="38"/>
      <c r="L126" s="38"/>
      <c r="M126" s="38"/>
      <c r="N126" s="38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3"/>
      <c r="AJ126" s="32"/>
      <c r="AK126" s="32"/>
      <c r="AL126" s="32"/>
      <c r="AM126" s="32"/>
      <c r="AN126" s="32"/>
      <c r="AO126" s="32"/>
      <c r="AP126" s="32"/>
      <c r="AQ126" s="33"/>
      <c r="AR126" s="33"/>
      <c r="AS126" s="33"/>
      <c r="AT126" s="64"/>
      <c r="AU126" s="34"/>
      <c r="AV126" s="35"/>
      <c r="AW126" s="38"/>
      <c r="AX126" s="38"/>
      <c r="AY126" s="54"/>
      <c r="AZ126" s="54"/>
      <c r="BA126" s="38"/>
    </row>
    <row r="127" ht="15.75" customHeight="1">
      <c r="A127" s="62"/>
      <c r="B127" s="63"/>
      <c r="C127" s="63"/>
      <c r="D127" s="38"/>
      <c r="E127" s="38"/>
      <c r="F127" s="36"/>
      <c r="G127" s="36"/>
      <c r="H127" s="62"/>
      <c r="I127" s="38"/>
      <c r="J127" s="38"/>
      <c r="K127" s="38"/>
      <c r="L127" s="38"/>
      <c r="M127" s="38"/>
      <c r="N127" s="38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3"/>
      <c r="AJ127" s="32"/>
      <c r="AK127" s="32"/>
      <c r="AL127" s="32"/>
      <c r="AM127" s="32"/>
      <c r="AN127" s="32"/>
      <c r="AO127" s="32"/>
      <c r="AP127" s="32"/>
      <c r="AQ127" s="33"/>
      <c r="AR127" s="33"/>
      <c r="AS127" s="33"/>
      <c r="AT127" s="64"/>
      <c r="AU127" s="34"/>
      <c r="AV127" s="35"/>
      <c r="AW127" s="38"/>
      <c r="AX127" s="38"/>
      <c r="AY127" s="54"/>
      <c r="AZ127" s="54"/>
      <c r="BA127" s="38"/>
    </row>
    <row r="128" ht="15.75" customHeight="1">
      <c r="A128" s="62"/>
      <c r="B128" s="63"/>
      <c r="C128" s="63"/>
      <c r="D128" s="38"/>
      <c r="E128" s="38"/>
      <c r="F128" s="36"/>
      <c r="G128" s="36"/>
      <c r="H128" s="62"/>
      <c r="I128" s="38"/>
      <c r="J128" s="38"/>
      <c r="K128" s="38"/>
      <c r="L128" s="38"/>
      <c r="M128" s="38"/>
      <c r="N128" s="38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3"/>
      <c r="AJ128" s="32"/>
      <c r="AK128" s="32"/>
      <c r="AL128" s="32"/>
      <c r="AM128" s="32"/>
      <c r="AN128" s="32"/>
      <c r="AO128" s="32"/>
      <c r="AP128" s="32"/>
      <c r="AQ128" s="33"/>
      <c r="AR128" s="33"/>
      <c r="AS128" s="33"/>
      <c r="AT128" s="64"/>
      <c r="AU128" s="34"/>
      <c r="AV128" s="35"/>
      <c r="AW128" s="38"/>
      <c r="AX128" s="38"/>
      <c r="AY128" s="54"/>
      <c r="AZ128" s="54"/>
      <c r="BA128" s="38"/>
    </row>
    <row r="129" ht="15.75" customHeight="1">
      <c r="A129" s="62"/>
      <c r="B129" s="63"/>
      <c r="C129" s="63"/>
      <c r="D129" s="38"/>
      <c r="E129" s="38"/>
      <c r="F129" s="36"/>
      <c r="G129" s="36"/>
      <c r="H129" s="62"/>
      <c r="I129" s="38"/>
      <c r="J129" s="38"/>
      <c r="K129" s="38"/>
      <c r="L129" s="38"/>
      <c r="M129" s="38"/>
      <c r="N129" s="38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3"/>
      <c r="AJ129" s="32"/>
      <c r="AK129" s="32"/>
      <c r="AL129" s="32"/>
      <c r="AM129" s="32"/>
      <c r="AN129" s="32"/>
      <c r="AO129" s="32"/>
      <c r="AP129" s="32"/>
      <c r="AQ129" s="33"/>
      <c r="AR129" s="33"/>
      <c r="AS129" s="33"/>
      <c r="AT129" s="64"/>
      <c r="AU129" s="34"/>
      <c r="AV129" s="35"/>
      <c r="AW129" s="38"/>
      <c r="AX129" s="38"/>
      <c r="AY129" s="54"/>
      <c r="AZ129" s="54"/>
      <c r="BA129" s="38"/>
    </row>
    <row r="130" ht="15.75" customHeight="1">
      <c r="A130" s="62"/>
      <c r="B130" s="63"/>
      <c r="C130" s="63"/>
      <c r="D130" s="38"/>
      <c r="E130" s="38"/>
      <c r="F130" s="36"/>
      <c r="G130" s="36"/>
      <c r="H130" s="62"/>
      <c r="I130" s="38"/>
      <c r="J130" s="38"/>
      <c r="K130" s="38"/>
      <c r="L130" s="38"/>
      <c r="M130" s="38"/>
      <c r="N130" s="38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3"/>
      <c r="AJ130" s="32"/>
      <c r="AK130" s="32"/>
      <c r="AL130" s="32"/>
      <c r="AM130" s="32"/>
      <c r="AN130" s="32"/>
      <c r="AO130" s="32"/>
      <c r="AP130" s="32"/>
      <c r="AQ130" s="33"/>
      <c r="AR130" s="33"/>
      <c r="AS130" s="33"/>
      <c r="AT130" s="64"/>
      <c r="AU130" s="34"/>
      <c r="AV130" s="35"/>
      <c r="AW130" s="38"/>
      <c r="AX130" s="38"/>
      <c r="AY130" s="54"/>
      <c r="AZ130" s="54"/>
      <c r="BA130" s="38"/>
    </row>
    <row r="131" ht="15.75" customHeight="1">
      <c r="A131" s="62"/>
      <c r="B131" s="63"/>
      <c r="C131" s="63"/>
      <c r="D131" s="38"/>
      <c r="E131" s="38"/>
      <c r="F131" s="36"/>
      <c r="G131" s="36"/>
      <c r="H131" s="62"/>
      <c r="I131" s="38"/>
      <c r="J131" s="38"/>
      <c r="K131" s="38"/>
      <c r="L131" s="38"/>
      <c r="M131" s="38"/>
      <c r="N131" s="38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3"/>
      <c r="AJ131" s="32"/>
      <c r="AK131" s="32"/>
      <c r="AL131" s="32"/>
      <c r="AM131" s="32"/>
      <c r="AN131" s="32"/>
      <c r="AO131" s="32"/>
      <c r="AP131" s="32"/>
      <c r="AQ131" s="33"/>
      <c r="AR131" s="33"/>
      <c r="AS131" s="33"/>
      <c r="AT131" s="64"/>
      <c r="AU131" s="34"/>
      <c r="AV131" s="35"/>
      <c r="AW131" s="38"/>
      <c r="AX131" s="38"/>
      <c r="AY131" s="54"/>
      <c r="AZ131" s="54"/>
      <c r="BA131" s="38"/>
    </row>
    <row r="132" ht="15.75" customHeight="1">
      <c r="A132" s="62"/>
      <c r="B132" s="63"/>
      <c r="C132" s="63"/>
      <c r="D132" s="38"/>
      <c r="E132" s="38"/>
      <c r="F132" s="36"/>
      <c r="G132" s="36"/>
      <c r="H132" s="62"/>
      <c r="I132" s="38"/>
      <c r="J132" s="38"/>
      <c r="K132" s="38"/>
      <c r="L132" s="38"/>
      <c r="M132" s="38"/>
      <c r="N132" s="38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3"/>
      <c r="AJ132" s="32"/>
      <c r="AK132" s="32"/>
      <c r="AL132" s="32"/>
      <c r="AM132" s="32"/>
      <c r="AN132" s="32"/>
      <c r="AO132" s="32"/>
      <c r="AP132" s="32"/>
      <c r="AQ132" s="33"/>
      <c r="AR132" s="33"/>
      <c r="AS132" s="33"/>
      <c r="AT132" s="64"/>
      <c r="AU132" s="34"/>
      <c r="AV132" s="35"/>
      <c r="AW132" s="38"/>
      <c r="AX132" s="38"/>
      <c r="AY132" s="54"/>
      <c r="AZ132" s="54"/>
      <c r="BA132" s="38"/>
    </row>
    <row r="133" ht="15.75" customHeight="1">
      <c r="A133" s="62"/>
      <c r="B133" s="63"/>
      <c r="C133" s="63"/>
      <c r="D133" s="38"/>
      <c r="E133" s="38"/>
      <c r="F133" s="36"/>
      <c r="G133" s="36"/>
      <c r="H133" s="62"/>
      <c r="I133" s="38"/>
      <c r="J133" s="38"/>
      <c r="K133" s="38"/>
      <c r="L133" s="38"/>
      <c r="M133" s="38"/>
      <c r="N133" s="38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3"/>
      <c r="AJ133" s="32"/>
      <c r="AK133" s="32"/>
      <c r="AL133" s="32"/>
      <c r="AM133" s="32"/>
      <c r="AN133" s="32"/>
      <c r="AO133" s="32"/>
      <c r="AP133" s="32"/>
      <c r="AQ133" s="33"/>
      <c r="AR133" s="33"/>
      <c r="AS133" s="33"/>
      <c r="AT133" s="64"/>
      <c r="AU133" s="34"/>
      <c r="AV133" s="35"/>
      <c r="AW133" s="38"/>
      <c r="AX133" s="38"/>
      <c r="AY133" s="54"/>
      <c r="AZ133" s="54"/>
      <c r="BA133" s="38"/>
    </row>
    <row r="134" ht="15.75" customHeight="1">
      <c r="A134" s="62"/>
      <c r="B134" s="63"/>
      <c r="C134" s="63"/>
      <c r="D134" s="38"/>
      <c r="E134" s="38"/>
      <c r="F134" s="36"/>
      <c r="G134" s="36"/>
      <c r="H134" s="62"/>
      <c r="I134" s="38"/>
      <c r="J134" s="38"/>
      <c r="K134" s="38"/>
      <c r="L134" s="38"/>
      <c r="M134" s="38"/>
      <c r="N134" s="38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3"/>
      <c r="AJ134" s="32"/>
      <c r="AK134" s="32"/>
      <c r="AL134" s="32"/>
      <c r="AM134" s="32"/>
      <c r="AN134" s="32"/>
      <c r="AO134" s="32"/>
      <c r="AP134" s="32"/>
      <c r="AQ134" s="33"/>
      <c r="AR134" s="33"/>
      <c r="AS134" s="33"/>
      <c r="AT134" s="64"/>
      <c r="AU134" s="34"/>
      <c r="AV134" s="35"/>
      <c r="AW134" s="38"/>
      <c r="AX134" s="38"/>
      <c r="AY134" s="54"/>
      <c r="AZ134" s="54"/>
      <c r="BA134" s="38"/>
    </row>
    <row r="135" ht="15.75" customHeight="1">
      <c r="A135" s="62"/>
      <c r="B135" s="63"/>
      <c r="C135" s="63"/>
      <c r="D135" s="38"/>
      <c r="E135" s="38"/>
      <c r="F135" s="36"/>
      <c r="G135" s="36"/>
      <c r="H135" s="62"/>
      <c r="I135" s="38"/>
      <c r="J135" s="38"/>
      <c r="K135" s="38"/>
      <c r="L135" s="38"/>
      <c r="M135" s="38"/>
      <c r="N135" s="38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3"/>
      <c r="AJ135" s="32"/>
      <c r="AK135" s="32"/>
      <c r="AL135" s="32"/>
      <c r="AM135" s="32"/>
      <c r="AN135" s="32"/>
      <c r="AO135" s="32"/>
      <c r="AP135" s="32"/>
      <c r="AQ135" s="33"/>
      <c r="AR135" s="33"/>
      <c r="AS135" s="33"/>
      <c r="AT135" s="64"/>
      <c r="AU135" s="34"/>
      <c r="AV135" s="35"/>
      <c r="AW135" s="38"/>
      <c r="AX135" s="38"/>
      <c r="AY135" s="54"/>
      <c r="AZ135" s="54"/>
      <c r="BA135" s="38"/>
    </row>
    <row r="136" ht="15.75" customHeight="1">
      <c r="A136" s="62"/>
      <c r="B136" s="63"/>
      <c r="C136" s="63"/>
      <c r="D136" s="38"/>
      <c r="E136" s="38"/>
      <c r="F136" s="36"/>
      <c r="G136" s="36"/>
      <c r="H136" s="62"/>
      <c r="I136" s="38"/>
      <c r="J136" s="38"/>
      <c r="K136" s="38"/>
      <c r="L136" s="38"/>
      <c r="M136" s="38"/>
      <c r="N136" s="38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3"/>
      <c r="AJ136" s="32"/>
      <c r="AK136" s="32"/>
      <c r="AL136" s="32"/>
      <c r="AM136" s="32"/>
      <c r="AN136" s="32"/>
      <c r="AO136" s="32"/>
      <c r="AP136" s="32"/>
      <c r="AQ136" s="33"/>
      <c r="AR136" s="33"/>
      <c r="AS136" s="33"/>
      <c r="AT136" s="64"/>
      <c r="AU136" s="34"/>
      <c r="AV136" s="35"/>
      <c r="AW136" s="38"/>
      <c r="AX136" s="38"/>
      <c r="AY136" s="54"/>
      <c r="AZ136" s="54"/>
      <c r="BA136" s="38"/>
    </row>
    <row r="137" ht="15.75" customHeight="1">
      <c r="A137" s="62"/>
      <c r="B137" s="63"/>
      <c r="C137" s="63"/>
      <c r="D137" s="38"/>
      <c r="E137" s="38"/>
      <c r="F137" s="36"/>
      <c r="G137" s="36"/>
      <c r="H137" s="62"/>
      <c r="I137" s="38"/>
      <c r="J137" s="38"/>
      <c r="K137" s="38"/>
      <c r="L137" s="38"/>
      <c r="M137" s="38"/>
      <c r="N137" s="38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3"/>
      <c r="AJ137" s="32"/>
      <c r="AK137" s="32"/>
      <c r="AL137" s="32"/>
      <c r="AM137" s="32"/>
      <c r="AN137" s="32"/>
      <c r="AO137" s="32"/>
      <c r="AP137" s="32"/>
      <c r="AQ137" s="33"/>
      <c r="AR137" s="33"/>
      <c r="AS137" s="33"/>
      <c r="AT137" s="64"/>
      <c r="AU137" s="34"/>
      <c r="AV137" s="35"/>
      <c r="AW137" s="38"/>
      <c r="AX137" s="38"/>
      <c r="AY137" s="54"/>
      <c r="AZ137" s="54"/>
      <c r="BA137" s="38"/>
    </row>
    <row r="138" ht="15.75" customHeight="1">
      <c r="A138" s="62"/>
      <c r="B138" s="63"/>
      <c r="C138" s="63"/>
      <c r="D138" s="38"/>
      <c r="E138" s="38"/>
      <c r="F138" s="36"/>
      <c r="G138" s="36"/>
      <c r="H138" s="62"/>
      <c r="I138" s="38"/>
      <c r="J138" s="38"/>
      <c r="K138" s="38"/>
      <c r="L138" s="38"/>
      <c r="M138" s="38"/>
      <c r="N138" s="38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3"/>
      <c r="AJ138" s="32"/>
      <c r="AK138" s="32"/>
      <c r="AL138" s="32"/>
      <c r="AM138" s="32"/>
      <c r="AN138" s="32"/>
      <c r="AO138" s="32"/>
      <c r="AP138" s="32"/>
      <c r="AQ138" s="33"/>
      <c r="AR138" s="33"/>
      <c r="AS138" s="33"/>
      <c r="AT138" s="64"/>
      <c r="AU138" s="34"/>
      <c r="AV138" s="35"/>
      <c r="AW138" s="38"/>
      <c r="AX138" s="38"/>
      <c r="AY138" s="54"/>
      <c r="AZ138" s="54"/>
      <c r="BA138" s="38"/>
    </row>
    <row r="139" ht="15.75" customHeight="1">
      <c r="A139" s="62"/>
      <c r="B139" s="63"/>
      <c r="C139" s="63"/>
      <c r="D139" s="38"/>
      <c r="E139" s="38"/>
      <c r="F139" s="36"/>
      <c r="G139" s="36"/>
      <c r="H139" s="62"/>
      <c r="I139" s="38"/>
      <c r="J139" s="38"/>
      <c r="K139" s="38"/>
      <c r="L139" s="38"/>
      <c r="M139" s="38"/>
      <c r="N139" s="38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3"/>
      <c r="AJ139" s="32"/>
      <c r="AK139" s="32"/>
      <c r="AL139" s="32"/>
      <c r="AM139" s="32"/>
      <c r="AN139" s="32"/>
      <c r="AO139" s="32"/>
      <c r="AP139" s="32"/>
      <c r="AQ139" s="33"/>
      <c r="AR139" s="33"/>
      <c r="AS139" s="33"/>
      <c r="AT139" s="64"/>
      <c r="AU139" s="34"/>
      <c r="AV139" s="35"/>
      <c r="AW139" s="38"/>
      <c r="AX139" s="38"/>
      <c r="AY139" s="54"/>
      <c r="AZ139" s="54"/>
      <c r="BA139" s="38"/>
    </row>
    <row r="140" ht="15.75" customHeight="1">
      <c r="A140" s="62"/>
      <c r="B140" s="63"/>
      <c r="C140" s="63"/>
      <c r="D140" s="38"/>
      <c r="E140" s="38"/>
      <c r="F140" s="36"/>
      <c r="G140" s="36"/>
      <c r="H140" s="62"/>
      <c r="I140" s="38"/>
      <c r="J140" s="38"/>
      <c r="K140" s="38"/>
      <c r="L140" s="38"/>
      <c r="M140" s="38"/>
      <c r="N140" s="38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3"/>
      <c r="AJ140" s="32"/>
      <c r="AK140" s="32"/>
      <c r="AL140" s="32"/>
      <c r="AM140" s="32"/>
      <c r="AN140" s="32"/>
      <c r="AO140" s="32"/>
      <c r="AP140" s="32"/>
      <c r="AQ140" s="33"/>
      <c r="AR140" s="33"/>
      <c r="AS140" s="33"/>
      <c r="AT140" s="64"/>
      <c r="AU140" s="34"/>
      <c r="AV140" s="35"/>
      <c r="AW140" s="38"/>
      <c r="AX140" s="38"/>
      <c r="AY140" s="54"/>
      <c r="AZ140" s="54"/>
      <c r="BA140" s="38"/>
    </row>
    <row r="141" ht="15.75" customHeight="1">
      <c r="A141" s="62"/>
      <c r="B141" s="63"/>
      <c r="C141" s="63"/>
      <c r="D141" s="38"/>
      <c r="E141" s="38"/>
      <c r="F141" s="36"/>
      <c r="G141" s="36"/>
      <c r="H141" s="62"/>
      <c r="I141" s="38"/>
      <c r="J141" s="38"/>
      <c r="K141" s="38"/>
      <c r="L141" s="38"/>
      <c r="M141" s="38"/>
      <c r="N141" s="38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3"/>
      <c r="AJ141" s="32"/>
      <c r="AK141" s="32"/>
      <c r="AL141" s="32"/>
      <c r="AM141" s="32"/>
      <c r="AN141" s="32"/>
      <c r="AO141" s="32"/>
      <c r="AP141" s="32"/>
      <c r="AQ141" s="33"/>
      <c r="AR141" s="33"/>
      <c r="AS141" s="33"/>
      <c r="AT141" s="64"/>
      <c r="AU141" s="34"/>
      <c r="AV141" s="35"/>
      <c r="AW141" s="38"/>
      <c r="AX141" s="38"/>
      <c r="AY141" s="54"/>
      <c r="AZ141" s="54"/>
      <c r="BA141" s="38"/>
    </row>
    <row r="142" ht="15.75" customHeight="1">
      <c r="A142" s="62"/>
      <c r="B142" s="63"/>
      <c r="C142" s="63"/>
      <c r="D142" s="38"/>
      <c r="E142" s="38"/>
      <c r="F142" s="36"/>
      <c r="G142" s="36"/>
      <c r="H142" s="62"/>
      <c r="I142" s="38"/>
      <c r="J142" s="38"/>
      <c r="K142" s="38"/>
      <c r="L142" s="38"/>
      <c r="M142" s="38"/>
      <c r="N142" s="38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3"/>
      <c r="AJ142" s="32"/>
      <c r="AK142" s="32"/>
      <c r="AL142" s="32"/>
      <c r="AM142" s="32"/>
      <c r="AN142" s="32"/>
      <c r="AO142" s="32"/>
      <c r="AP142" s="32"/>
      <c r="AQ142" s="33"/>
      <c r="AR142" s="33"/>
      <c r="AS142" s="33"/>
      <c r="AT142" s="64"/>
      <c r="AU142" s="34"/>
      <c r="AV142" s="35"/>
      <c r="AW142" s="38"/>
      <c r="AX142" s="38"/>
      <c r="AY142" s="54"/>
      <c r="AZ142" s="54"/>
      <c r="BA142" s="38"/>
    </row>
    <row r="143" ht="15.75" customHeight="1">
      <c r="A143" s="62"/>
      <c r="B143" s="63"/>
      <c r="C143" s="63"/>
      <c r="D143" s="38"/>
      <c r="E143" s="38"/>
      <c r="F143" s="36"/>
      <c r="G143" s="36"/>
      <c r="H143" s="62"/>
      <c r="I143" s="38"/>
      <c r="J143" s="38"/>
      <c r="K143" s="38"/>
      <c r="L143" s="38"/>
      <c r="M143" s="38"/>
      <c r="N143" s="38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3"/>
      <c r="AJ143" s="32"/>
      <c r="AK143" s="32"/>
      <c r="AL143" s="32"/>
      <c r="AM143" s="32"/>
      <c r="AN143" s="32"/>
      <c r="AO143" s="32"/>
      <c r="AP143" s="32"/>
      <c r="AQ143" s="33"/>
      <c r="AR143" s="33"/>
      <c r="AS143" s="33"/>
      <c r="AT143" s="64"/>
      <c r="AU143" s="34"/>
      <c r="AV143" s="35"/>
      <c r="AW143" s="38"/>
      <c r="AX143" s="38"/>
      <c r="AY143" s="54"/>
      <c r="AZ143" s="54"/>
      <c r="BA143" s="38"/>
    </row>
    <row r="144" ht="15.75" customHeight="1">
      <c r="A144" s="62"/>
      <c r="B144" s="63"/>
      <c r="C144" s="63"/>
      <c r="D144" s="38"/>
      <c r="E144" s="38"/>
      <c r="F144" s="36"/>
      <c r="G144" s="36"/>
      <c r="H144" s="62"/>
      <c r="I144" s="38"/>
      <c r="J144" s="38"/>
      <c r="K144" s="38"/>
      <c r="L144" s="38"/>
      <c r="M144" s="38"/>
      <c r="N144" s="38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3"/>
      <c r="AJ144" s="32"/>
      <c r="AK144" s="32"/>
      <c r="AL144" s="32"/>
      <c r="AM144" s="32"/>
      <c r="AN144" s="32"/>
      <c r="AO144" s="32"/>
      <c r="AP144" s="32"/>
      <c r="AQ144" s="33"/>
      <c r="AR144" s="33"/>
      <c r="AS144" s="33"/>
      <c r="AT144" s="64"/>
      <c r="AU144" s="34"/>
      <c r="AV144" s="35"/>
      <c r="AW144" s="38"/>
      <c r="AX144" s="38"/>
      <c r="AY144" s="54"/>
      <c r="AZ144" s="54"/>
      <c r="BA144" s="38"/>
    </row>
    <row r="145" ht="15.75" customHeight="1">
      <c r="A145" s="62"/>
      <c r="B145" s="63"/>
      <c r="C145" s="63"/>
      <c r="D145" s="38"/>
      <c r="E145" s="38"/>
      <c r="F145" s="36"/>
      <c r="G145" s="36"/>
      <c r="H145" s="62"/>
      <c r="I145" s="38"/>
      <c r="J145" s="38"/>
      <c r="K145" s="38"/>
      <c r="L145" s="38"/>
      <c r="M145" s="38"/>
      <c r="N145" s="38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3"/>
      <c r="AJ145" s="32"/>
      <c r="AK145" s="32"/>
      <c r="AL145" s="32"/>
      <c r="AM145" s="32"/>
      <c r="AN145" s="32"/>
      <c r="AO145" s="32"/>
      <c r="AP145" s="32"/>
      <c r="AQ145" s="33"/>
      <c r="AR145" s="33"/>
      <c r="AS145" s="33"/>
      <c r="AT145" s="64"/>
      <c r="AU145" s="34"/>
      <c r="AV145" s="35"/>
      <c r="AW145" s="38"/>
      <c r="AX145" s="38"/>
      <c r="AY145" s="54"/>
      <c r="AZ145" s="54"/>
      <c r="BA145" s="38"/>
    </row>
    <row r="146" ht="15.75" customHeight="1">
      <c r="A146" s="62"/>
      <c r="B146" s="63"/>
      <c r="C146" s="63"/>
      <c r="D146" s="38"/>
      <c r="E146" s="38"/>
      <c r="F146" s="36"/>
      <c r="G146" s="36"/>
      <c r="H146" s="62"/>
      <c r="I146" s="38"/>
      <c r="J146" s="38"/>
      <c r="K146" s="38"/>
      <c r="L146" s="38"/>
      <c r="M146" s="38"/>
      <c r="N146" s="38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3"/>
      <c r="AJ146" s="32"/>
      <c r="AK146" s="32"/>
      <c r="AL146" s="32"/>
      <c r="AM146" s="32"/>
      <c r="AN146" s="32"/>
      <c r="AO146" s="32"/>
      <c r="AP146" s="32"/>
      <c r="AQ146" s="33"/>
      <c r="AR146" s="33"/>
      <c r="AS146" s="33"/>
      <c r="AT146" s="64"/>
      <c r="AU146" s="34"/>
      <c r="AV146" s="35"/>
      <c r="AW146" s="38"/>
      <c r="AX146" s="38"/>
      <c r="AY146" s="54"/>
      <c r="AZ146" s="54"/>
      <c r="BA146" s="38"/>
    </row>
    <row r="147" ht="15.75" customHeight="1">
      <c r="A147" s="62"/>
      <c r="B147" s="63"/>
      <c r="C147" s="63"/>
      <c r="D147" s="38"/>
      <c r="E147" s="38"/>
      <c r="F147" s="36"/>
      <c r="G147" s="36"/>
      <c r="H147" s="62"/>
      <c r="I147" s="38"/>
      <c r="J147" s="38"/>
      <c r="K147" s="38"/>
      <c r="L147" s="38"/>
      <c r="M147" s="38"/>
      <c r="N147" s="38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3"/>
      <c r="AJ147" s="32"/>
      <c r="AK147" s="32"/>
      <c r="AL147" s="32"/>
      <c r="AM147" s="32"/>
      <c r="AN147" s="32"/>
      <c r="AO147" s="32"/>
      <c r="AP147" s="32"/>
      <c r="AQ147" s="33"/>
      <c r="AR147" s="33"/>
      <c r="AS147" s="33"/>
      <c r="AT147" s="64"/>
      <c r="AU147" s="34"/>
      <c r="AV147" s="35"/>
      <c r="AW147" s="38"/>
      <c r="AX147" s="38"/>
      <c r="AY147" s="54"/>
      <c r="AZ147" s="54"/>
      <c r="BA147" s="38"/>
    </row>
    <row r="148" ht="15.75" customHeight="1">
      <c r="A148" s="62"/>
      <c r="B148" s="63"/>
      <c r="C148" s="63"/>
      <c r="D148" s="38"/>
      <c r="E148" s="38"/>
      <c r="F148" s="36"/>
      <c r="G148" s="36"/>
      <c r="H148" s="62"/>
      <c r="I148" s="38"/>
      <c r="J148" s="38"/>
      <c r="K148" s="38"/>
      <c r="L148" s="38"/>
      <c r="M148" s="38"/>
      <c r="N148" s="38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3"/>
      <c r="AJ148" s="32"/>
      <c r="AK148" s="32"/>
      <c r="AL148" s="32"/>
      <c r="AM148" s="32"/>
      <c r="AN148" s="32"/>
      <c r="AO148" s="32"/>
      <c r="AP148" s="32"/>
      <c r="AQ148" s="33"/>
      <c r="AR148" s="33"/>
      <c r="AS148" s="33"/>
      <c r="AT148" s="64"/>
      <c r="AU148" s="34"/>
      <c r="AV148" s="35"/>
      <c r="AW148" s="38"/>
      <c r="AX148" s="38"/>
      <c r="AY148" s="54"/>
      <c r="AZ148" s="54"/>
      <c r="BA148" s="38"/>
    </row>
    <row r="149" ht="15.75" customHeight="1">
      <c r="A149" s="62"/>
      <c r="B149" s="63"/>
      <c r="C149" s="63"/>
      <c r="D149" s="38"/>
      <c r="E149" s="38"/>
      <c r="F149" s="36"/>
      <c r="G149" s="36"/>
      <c r="H149" s="62"/>
      <c r="I149" s="38"/>
      <c r="J149" s="38"/>
      <c r="K149" s="38"/>
      <c r="L149" s="38"/>
      <c r="M149" s="38"/>
      <c r="N149" s="38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3"/>
      <c r="AJ149" s="32"/>
      <c r="AK149" s="32"/>
      <c r="AL149" s="32"/>
      <c r="AM149" s="32"/>
      <c r="AN149" s="32"/>
      <c r="AO149" s="32"/>
      <c r="AP149" s="32"/>
      <c r="AQ149" s="33"/>
      <c r="AR149" s="33"/>
      <c r="AS149" s="33"/>
      <c r="AT149" s="64"/>
      <c r="AU149" s="34"/>
      <c r="AV149" s="35"/>
      <c r="AW149" s="38"/>
      <c r="AX149" s="38"/>
      <c r="AY149" s="54"/>
      <c r="AZ149" s="54"/>
      <c r="BA149" s="38"/>
    </row>
    <row r="150" ht="15.75" customHeight="1">
      <c r="A150" s="62"/>
      <c r="B150" s="63"/>
      <c r="C150" s="63"/>
      <c r="D150" s="38"/>
      <c r="E150" s="38"/>
      <c r="F150" s="36"/>
      <c r="G150" s="36"/>
      <c r="H150" s="62"/>
      <c r="I150" s="38"/>
      <c r="J150" s="38"/>
      <c r="K150" s="38"/>
      <c r="L150" s="38"/>
      <c r="M150" s="38"/>
      <c r="N150" s="38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3"/>
      <c r="AJ150" s="32"/>
      <c r="AK150" s="32"/>
      <c r="AL150" s="32"/>
      <c r="AM150" s="32"/>
      <c r="AN150" s="32"/>
      <c r="AO150" s="32"/>
      <c r="AP150" s="32"/>
      <c r="AQ150" s="33"/>
      <c r="AR150" s="33"/>
      <c r="AS150" s="33"/>
      <c r="AT150" s="64"/>
      <c r="AU150" s="34"/>
      <c r="AV150" s="35"/>
      <c r="AW150" s="38"/>
      <c r="AX150" s="38"/>
      <c r="AY150" s="54"/>
      <c r="AZ150" s="54"/>
      <c r="BA150" s="38"/>
    </row>
    <row r="151" ht="15.75" customHeight="1">
      <c r="A151" s="62"/>
      <c r="B151" s="63"/>
      <c r="C151" s="63"/>
      <c r="D151" s="38"/>
      <c r="E151" s="38"/>
      <c r="F151" s="36"/>
      <c r="G151" s="36"/>
      <c r="H151" s="62"/>
      <c r="I151" s="38"/>
      <c r="J151" s="38"/>
      <c r="K151" s="38"/>
      <c r="L151" s="38"/>
      <c r="M151" s="38"/>
      <c r="N151" s="38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3"/>
      <c r="AJ151" s="32"/>
      <c r="AK151" s="32"/>
      <c r="AL151" s="32"/>
      <c r="AM151" s="32"/>
      <c r="AN151" s="32"/>
      <c r="AO151" s="32"/>
      <c r="AP151" s="32"/>
      <c r="AQ151" s="33"/>
      <c r="AR151" s="33"/>
      <c r="AS151" s="33"/>
      <c r="AT151" s="64"/>
      <c r="AU151" s="34"/>
      <c r="AV151" s="35"/>
      <c r="AW151" s="38"/>
      <c r="AX151" s="38"/>
      <c r="AY151" s="54"/>
      <c r="AZ151" s="54"/>
      <c r="BA151" s="38"/>
    </row>
    <row r="152" ht="15.75" customHeight="1">
      <c r="A152" s="62"/>
      <c r="B152" s="63"/>
      <c r="C152" s="63"/>
      <c r="D152" s="38"/>
      <c r="E152" s="38"/>
      <c r="F152" s="36"/>
      <c r="G152" s="36"/>
      <c r="H152" s="62"/>
      <c r="I152" s="38"/>
      <c r="J152" s="38"/>
      <c r="K152" s="38"/>
      <c r="L152" s="38"/>
      <c r="M152" s="38"/>
      <c r="N152" s="38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3"/>
      <c r="AJ152" s="32"/>
      <c r="AK152" s="32"/>
      <c r="AL152" s="32"/>
      <c r="AM152" s="32"/>
      <c r="AN152" s="32"/>
      <c r="AO152" s="32"/>
      <c r="AP152" s="32"/>
      <c r="AQ152" s="33"/>
      <c r="AR152" s="33"/>
      <c r="AS152" s="33"/>
      <c r="AT152" s="64"/>
      <c r="AU152" s="34"/>
      <c r="AV152" s="35"/>
      <c r="AW152" s="38"/>
      <c r="AX152" s="38"/>
      <c r="AY152" s="54"/>
      <c r="AZ152" s="54"/>
      <c r="BA152" s="38"/>
    </row>
    <row r="153" ht="15.75" customHeight="1">
      <c r="A153" s="62"/>
      <c r="B153" s="63"/>
      <c r="C153" s="63"/>
      <c r="D153" s="38"/>
      <c r="E153" s="38"/>
      <c r="F153" s="36"/>
      <c r="G153" s="36"/>
      <c r="H153" s="62"/>
      <c r="I153" s="38"/>
      <c r="J153" s="38"/>
      <c r="K153" s="38"/>
      <c r="L153" s="38"/>
      <c r="M153" s="38"/>
      <c r="N153" s="38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3"/>
      <c r="AJ153" s="32"/>
      <c r="AK153" s="32"/>
      <c r="AL153" s="32"/>
      <c r="AM153" s="32"/>
      <c r="AN153" s="32"/>
      <c r="AO153" s="32"/>
      <c r="AP153" s="32"/>
      <c r="AQ153" s="33"/>
      <c r="AR153" s="33"/>
      <c r="AS153" s="33"/>
      <c r="AT153" s="64"/>
      <c r="AU153" s="34"/>
      <c r="AV153" s="35"/>
      <c r="AW153" s="38"/>
      <c r="AX153" s="38"/>
      <c r="AY153" s="54"/>
      <c r="AZ153" s="54"/>
      <c r="BA153" s="38"/>
    </row>
    <row r="154" ht="15.75" customHeight="1">
      <c r="A154" s="62"/>
      <c r="B154" s="63"/>
      <c r="C154" s="63"/>
      <c r="D154" s="38"/>
      <c r="E154" s="38"/>
      <c r="F154" s="36"/>
      <c r="G154" s="36"/>
      <c r="H154" s="62"/>
      <c r="I154" s="38"/>
      <c r="J154" s="38"/>
      <c r="K154" s="38"/>
      <c r="L154" s="38"/>
      <c r="M154" s="38"/>
      <c r="N154" s="38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3"/>
      <c r="AJ154" s="32"/>
      <c r="AK154" s="32"/>
      <c r="AL154" s="32"/>
      <c r="AM154" s="32"/>
      <c r="AN154" s="32"/>
      <c r="AO154" s="32"/>
      <c r="AP154" s="32"/>
      <c r="AQ154" s="33"/>
      <c r="AR154" s="33"/>
      <c r="AS154" s="33"/>
      <c r="AT154" s="64"/>
      <c r="AU154" s="34"/>
      <c r="AV154" s="35"/>
      <c r="AW154" s="38"/>
      <c r="AX154" s="38"/>
      <c r="AY154" s="54"/>
      <c r="AZ154" s="54"/>
      <c r="BA154" s="38"/>
    </row>
    <row r="155" ht="15.75" customHeight="1">
      <c r="A155" s="62"/>
      <c r="B155" s="63"/>
      <c r="C155" s="63"/>
      <c r="D155" s="38"/>
      <c r="E155" s="38"/>
      <c r="F155" s="36"/>
      <c r="G155" s="36"/>
      <c r="H155" s="62"/>
      <c r="I155" s="38"/>
      <c r="J155" s="38"/>
      <c r="K155" s="38"/>
      <c r="L155" s="38"/>
      <c r="M155" s="38"/>
      <c r="N155" s="38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3"/>
      <c r="AJ155" s="32"/>
      <c r="AK155" s="32"/>
      <c r="AL155" s="32"/>
      <c r="AM155" s="32"/>
      <c r="AN155" s="32"/>
      <c r="AO155" s="32"/>
      <c r="AP155" s="32"/>
      <c r="AQ155" s="33"/>
      <c r="AR155" s="33"/>
      <c r="AS155" s="33"/>
      <c r="AT155" s="64"/>
      <c r="AU155" s="34"/>
      <c r="AV155" s="35"/>
      <c r="AW155" s="38"/>
      <c r="AX155" s="38"/>
      <c r="AY155" s="54"/>
      <c r="AZ155" s="54"/>
      <c r="BA155" s="38"/>
    </row>
    <row r="156" ht="15.75" customHeight="1">
      <c r="A156" s="62"/>
      <c r="B156" s="63"/>
      <c r="C156" s="63"/>
      <c r="D156" s="38"/>
      <c r="E156" s="38"/>
      <c r="F156" s="36"/>
      <c r="G156" s="36"/>
      <c r="H156" s="62"/>
      <c r="I156" s="38"/>
      <c r="J156" s="38"/>
      <c r="K156" s="38"/>
      <c r="L156" s="38"/>
      <c r="M156" s="38"/>
      <c r="N156" s="38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3"/>
      <c r="AJ156" s="32"/>
      <c r="AK156" s="32"/>
      <c r="AL156" s="32"/>
      <c r="AM156" s="32"/>
      <c r="AN156" s="32"/>
      <c r="AO156" s="32"/>
      <c r="AP156" s="32"/>
      <c r="AQ156" s="33"/>
      <c r="AR156" s="33"/>
      <c r="AS156" s="33"/>
      <c r="AT156" s="64"/>
      <c r="AU156" s="34"/>
      <c r="AV156" s="35"/>
      <c r="AW156" s="38"/>
      <c r="AX156" s="38"/>
      <c r="AY156" s="54"/>
      <c r="AZ156" s="54"/>
      <c r="BA156" s="38"/>
    </row>
    <row r="157" ht="15.75" customHeight="1">
      <c r="A157" s="62"/>
      <c r="B157" s="63"/>
      <c r="C157" s="63"/>
      <c r="D157" s="38"/>
      <c r="E157" s="38"/>
      <c r="F157" s="36"/>
      <c r="G157" s="36"/>
      <c r="H157" s="62"/>
      <c r="I157" s="38"/>
      <c r="J157" s="38"/>
      <c r="K157" s="38"/>
      <c r="L157" s="38"/>
      <c r="M157" s="38"/>
      <c r="N157" s="38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3"/>
      <c r="AJ157" s="32"/>
      <c r="AK157" s="32"/>
      <c r="AL157" s="32"/>
      <c r="AM157" s="32"/>
      <c r="AN157" s="32"/>
      <c r="AO157" s="32"/>
      <c r="AP157" s="32"/>
      <c r="AQ157" s="33"/>
      <c r="AR157" s="33"/>
      <c r="AS157" s="33"/>
      <c r="AT157" s="64"/>
      <c r="AU157" s="34"/>
      <c r="AV157" s="35"/>
      <c r="AW157" s="38"/>
      <c r="AX157" s="38"/>
      <c r="AY157" s="54"/>
      <c r="AZ157" s="54"/>
      <c r="BA157" s="38"/>
    </row>
    <row r="158" ht="15.75" customHeight="1">
      <c r="A158" s="62"/>
      <c r="B158" s="63"/>
      <c r="C158" s="63"/>
      <c r="D158" s="38"/>
      <c r="E158" s="38"/>
      <c r="F158" s="36"/>
      <c r="G158" s="36"/>
      <c r="H158" s="62"/>
      <c r="I158" s="38"/>
      <c r="J158" s="38"/>
      <c r="K158" s="38"/>
      <c r="L158" s="38"/>
      <c r="M158" s="38"/>
      <c r="N158" s="38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3"/>
      <c r="AJ158" s="32"/>
      <c r="AK158" s="32"/>
      <c r="AL158" s="32"/>
      <c r="AM158" s="32"/>
      <c r="AN158" s="32"/>
      <c r="AO158" s="32"/>
      <c r="AP158" s="32"/>
      <c r="AQ158" s="33"/>
      <c r="AR158" s="33"/>
      <c r="AS158" s="33"/>
      <c r="AT158" s="64"/>
      <c r="AU158" s="34"/>
      <c r="AV158" s="35"/>
      <c r="AW158" s="38"/>
      <c r="AX158" s="38"/>
      <c r="AY158" s="54"/>
      <c r="AZ158" s="54"/>
      <c r="BA158" s="38"/>
    </row>
    <row r="159" ht="15.75" customHeight="1">
      <c r="A159" s="62"/>
      <c r="B159" s="63"/>
      <c r="C159" s="63"/>
      <c r="D159" s="38"/>
      <c r="E159" s="38"/>
      <c r="F159" s="36"/>
      <c r="G159" s="36"/>
      <c r="H159" s="62"/>
      <c r="I159" s="38"/>
      <c r="J159" s="38"/>
      <c r="K159" s="38"/>
      <c r="L159" s="38"/>
      <c r="M159" s="38"/>
      <c r="N159" s="38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3"/>
      <c r="AJ159" s="32"/>
      <c r="AK159" s="32"/>
      <c r="AL159" s="32"/>
      <c r="AM159" s="32"/>
      <c r="AN159" s="32"/>
      <c r="AO159" s="32"/>
      <c r="AP159" s="32"/>
      <c r="AQ159" s="33"/>
      <c r="AR159" s="33"/>
      <c r="AS159" s="33"/>
      <c r="AT159" s="64"/>
      <c r="AU159" s="34"/>
      <c r="AV159" s="35"/>
      <c r="AW159" s="38"/>
      <c r="AX159" s="38"/>
      <c r="AY159" s="54"/>
      <c r="AZ159" s="54"/>
      <c r="BA159" s="38"/>
    </row>
    <row r="160" ht="15.75" customHeight="1">
      <c r="A160" s="62"/>
      <c r="B160" s="63"/>
      <c r="C160" s="63"/>
      <c r="D160" s="38"/>
      <c r="E160" s="38"/>
      <c r="F160" s="36"/>
      <c r="G160" s="36"/>
      <c r="H160" s="62"/>
      <c r="I160" s="38"/>
      <c r="J160" s="38"/>
      <c r="K160" s="38"/>
      <c r="L160" s="38"/>
      <c r="M160" s="38"/>
      <c r="N160" s="38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3"/>
      <c r="AJ160" s="32"/>
      <c r="AK160" s="32"/>
      <c r="AL160" s="32"/>
      <c r="AM160" s="32"/>
      <c r="AN160" s="32"/>
      <c r="AO160" s="32"/>
      <c r="AP160" s="32"/>
      <c r="AQ160" s="33"/>
      <c r="AR160" s="33"/>
      <c r="AS160" s="33"/>
      <c r="AT160" s="64"/>
      <c r="AU160" s="34"/>
      <c r="AV160" s="35"/>
      <c r="AW160" s="38"/>
      <c r="AX160" s="38"/>
      <c r="AY160" s="54"/>
      <c r="AZ160" s="54"/>
      <c r="BA160" s="38"/>
    </row>
    <row r="161" ht="15.75" customHeight="1">
      <c r="A161" s="62"/>
      <c r="B161" s="63"/>
      <c r="C161" s="63"/>
      <c r="D161" s="38"/>
      <c r="E161" s="38"/>
      <c r="F161" s="36"/>
      <c r="G161" s="36"/>
      <c r="H161" s="62"/>
      <c r="I161" s="38"/>
      <c r="J161" s="38"/>
      <c r="K161" s="38"/>
      <c r="L161" s="38"/>
      <c r="M161" s="38"/>
      <c r="N161" s="38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3"/>
      <c r="AJ161" s="32"/>
      <c r="AK161" s="32"/>
      <c r="AL161" s="32"/>
      <c r="AM161" s="32"/>
      <c r="AN161" s="32"/>
      <c r="AO161" s="32"/>
      <c r="AP161" s="32"/>
      <c r="AQ161" s="33"/>
      <c r="AR161" s="33"/>
      <c r="AS161" s="33"/>
      <c r="AT161" s="64"/>
      <c r="AU161" s="34"/>
      <c r="AV161" s="35"/>
      <c r="AW161" s="38"/>
      <c r="AX161" s="38"/>
      <c r="AY161" s="54"/>
      <c r="AZ161" s="54"/>
      <c r="BA161" s="38"/>
    </row>
    <row r="162" ht="15.75" customHeight="1">
      <c r="A162" s="62"/>
      <c r="B162" s="63"/>
      <c r="C162" s="63"/>
      <c r="D162" s="38"/>
      <c r="E162" s="38"/>
      <c r="F162" s="36"/>
      <c r="G162" s="36"/>
      <c r="H162" s="62"/>
      <c r="I162" s="38"/>
      <c r="J162" s="38"/>
      <c r="K162" s="38"/>
      <c r="L162" s="38"/>
      <c r="M162" s="38"/>
      <c r="N162" s="38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3"/>
      <c r="AJ162" s="32"/>
      <c r="AK162" s="32"/>
      <c r="AL162" s="32"/>
      <c r="AM162" s="32"/>
      <c r="AN162" s="32"/>
      <c r="AO162" s="32"/>
      <c r="AP162" s="32"/>
      <c r="AQ162" s="33"/>
      <c r="AR162" s="33"/>
      <c r="AS162" s="33"/>
      <c r="AT162" s="64"/>
      <c r="AU162" s="34"/>
      <c r="AV162" s="35"/>
      <c r="AW162" s="38"/>
      <c r="AX162" s="38"/>
      <c r="AY162" s="54"/>
      <c r="AZ162" s="54"/>
      <c r="BA162" s="38"/>
    </row>
    <row r="163" ht="15.75" customHeight="1">
      <c r="A163" s="62"/>
      <c r="B163" s="63"/>
      <c r="C163" s="63"/>
      <c r="D163" s="38"/>
      <c r="E163" s="38"/>
      <c r="F163" s="36"/>
      <c r="G163" s="36"/>
      <c r="H163" s="62"/>
      <c r="I163" s="38"/>
      <c r="J163" s="38"/>
      <c r="K163" s="38"/>
      <c r="L163" s="38"/>
      <c r="M163" s="38"/>
      <c r="N163" s="38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3"/>
      <c r="AJ163" s="32"/>
      <c r="AK163" s="32"/>
      <c r="AL163" s="32"/>
      <c r="AM163" s="32"/>
      <c r="AN163" s="32"/>
      <c r="AO163" s="32"/>
      <c r="AP163" s="32"/>
      <c r="AQ163" s="33"/>
      <c r="AR163" s="33"/>
      <c r="AS163" s="33"/>
      <c r="AT163" s="64"/>
      <c r="AU163" s="34"/>
      <c r="AV163" s="35"/>
      <c r="AW163" s="38"/>
      <c r="AX163" s="38"/>
      <c r="AY163" s="54"/>
      <c r="AZ163" s="54"/>
      <c r="BA163" s="38"/>
    </row>
    <row r="164" ht="15.75" customHeight="1">
      <c r="A164" s="62"/>
      <c r="B164" s="63"/>
      <c r="C164" s="63"/>
      <c r="D164" s="38"/>
      <c r="E164" s="38"/>
      <c r="F164" s="36"/>
      <c r="G164" s="36"/>
      <c r="H164" s="62"/>
      <c r="I164" s="38"/>
      <c r="J164" s="38"/>
      <c r="K164" s="38"/>
      <c r="L164" s="38"/>
      <c r="M164" s="38"/>
      <c r="N164" s="38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3"/>
      <c r="AJ164" s="32"/>
      <c r="AK164" s="32"/>
      <c r="AL164" s="32"/>
      <c r="AM164" s="32"/>
      <c r="AN164" s="32"/>
      <c r="AO164" s="32"/>
      <c r="AP164" s="32"/>
      <c r="AQ164" s="33"/>
      <c r="AR164" s="33"/>
      <c r="AS164" s="33"/>
      <c r="AT164" s="64"/>
      <c r="AU164" s="34"/>
      <c r="AV164" s="35"/>
      <c r="AW164" s="38"/>
      <c r="AX164" s="38"/>
      <c r="AY164" s="54"/>
      <c r="AZ164" s="54"/>
      <c r="BA164" s="38"/>
    </row>
    <row r="165" ht="15.75" customHeight="1">
      <c r="A165" s="62"/>
      <c r="B165" s="63"/>
      <c r="C165" s="63"/>
      <c r="D165" s="38"/>
      <c r="E165" s="38"/>
      <c r="F165" s="36"/>
      <c r="G165" s="36"/>
      <c r="H165" s="62"/>
      <c r="I165" s="38"/>
      <c r="J165" s="38"/>
      <c r="K165" s="38"/>
      <c r="L165" s="38"/>
      <c r="M165" s="38"/>
      <c r="N165" s="38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3"/>
      <c r="AJ165" s="32"/>
      <c r="AK165" s="32"/>
      <c r="AL165" s="32"/>
      <c r="AM165" s="32"/>
      <c r="AN165" s="32"/>
      <c r="AO165" s="32"/>
      <c r="AP165" s="32"/>
      <c r="AQ165" s="33"/>
      <c r="AR165" s="33"/>
      <c r="AS165" s="33"/>
      <c r="AT165" s="64"/>
      <c r="AU165" s="34"/>
      <c r="AV165" s="35"/>
      <c r="AW165" s="38"/>
      <c r="AX165" s="38"/>
      <c r="AY165" s="54"/>
      <c r="AZ165" s="54"/>
      <c r="BA165" s="38"/>
    </row>
    <row r="166" ht="15.75" customHeight="1">
      <c r="A166" s="62"/>
      <c r="B166" s="63"/>
      <c r="C166" s="63"/>
      <c r="D166" s="38"/>
      <c r="E166" s="38"/>
      <c r="F166" s="36"/>
      <c r="G166" s="36"/>
      <c r="H166" s="62"/>
      <c r="I166" s="38"/>
      <c r="J166" s="38"/>
      <c r="K166" s="38"/>
      <c r="L166" s="38"/>
      <c r="M166" s="38"/>
      <c r="N166" s="38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3"/>
      <c r="AJ166" s="32"/>
      <c r="AK166" s="32"/>
      <c r="AL166" s="32"/>
      <c r="AM166" s="32"/>
      <c r="AN166" s="32"/>
      <c r="AO166" s="32"/>
      <c r="AP166" s="32"/>
      <c r="AQ166" s="33"/>
      <c r="AR166" s="33"/>
      <c r="AS166" s="33"/>
      <c r="AT166" s="64"/>
      <c r="AU166" s="34"/>
      <c r="AV166" s="35"/>
      <c r="AW166" s="38"/>
      <c r="AX166" s="38"/>
      <c r="AY166" s="54"/>
      <c r="AZ166" s="54"/>
      <c r="BA166" s="38"/>
    </row>
    <row r="167" ht="15.75" customHeight="1">
      <c r="A167" s="62"/>
      <c r="B167" s="63"/>
      <c r="C167" s="63"/>
      <c r="D167" s="38"/>
      <c r="E167" s="38"/>
      <c r="F167" s="36"/>
      <c r="G167" s="36"/>
      <c r="H167" s="62"/>
      <c r="I167" s="38"/>
      <c r="J167" s="38"/>
      <c r="K167" s="38"/>
      <c r="L167" s="38"/>
      <c r="M167" s="38"/>
      <c r="N167" s="38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3"/>
      <c r="AJ167" s="32"/>
      <c r="AK167" s="32"/>
      <c r="AL167" s="32"/>
      <c r="AM167" s="32"/>
      <c r="AN167" s="32"/>
      <c r="AO167" s="32"/>
      <c r="AP167" s="32"/>
      <c r="AQ167" s="33"/>
      <c r="AR167" s="33"/>
      <c r="AS167" s="33"/>
      <c r="AT167" s="64"/>
      <c r="AU167" s="34"/>
      <c r="AV167" s="35"/>
      <c r="AW167" s="38"/>
      <c r="AX167" s="38"/>
      <c r="AY167" s="54"/>
      <c r="AZ167" s="54"/>
      <c r="BA167" s="38"/>
    </row>
    <row r="168" ht="15.75" customHeight="1">
      <c r="A168" s="62"/>
      <c r="B168" s="63"/>
      <c r="C168" s="63"/>
      <c r="D168" s="38"/>
      <c r="E168" s="38"/>
      <c r="F168" s="36"/>
      <c r="G168" s="36"/>
      <c r="H168" s="62"/>
      <c r="I168" s="38"/>
      <c r="J168" s="38"/>
      <c r="K168" s="38"/>
      <c r="L168" s="38"/>
      <c r="M168" s="38"/>
      <c r="N168" s="38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3"/>
      <c r="AJ168" s="32"/>
      <c r="AK168" s="32"/>
      <c r="AL168" s="32"/>
      <c r="AM168" s="32"/>
      <c r="AN168" s="32"/>
      <c r="AO168" s="32"/>
      <c r="AP168" s="32"/>
      <c r="AQ168" s="33"/>
      <c r="AR168" s="33"/>
      <c r="AS168" s="33"/>
      <c r="AT168" s="64"/>
      <c r="AU168" s="34"/>
      <c r="AV168" s="35"/>
      <c r="AW168" s="38"/>
      <c r="AX168" s="38"/>
      <c r="AY168" s="54"/>
      <c r="AZ168" s="54"/>
      <c r="BA168" s="38"/>
    </row>
    <row r="169" ht="15.75" customHeight="1">
      <c r="A169" s="62"/>
      <c r="B169" s="63"/>
      <c r="C169" s="63"/>
      <c r="D169" s="38"/>
      <c r="E169" s="38"/>
      <c r="F169" s="36"/>
      <c r="G169" s="36"/>
      <c r="H169" s="62"/>
      <c r="I169" s="38"/>
      <c r="J169" s="38"/>
      <c r="K169" s="38"/>
      <c r="L169" s="38"/>
      <c r="M169" s="38"/>
      <c r="N169" s="38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3"/>
      <c r="AJ169" s="32"/>
      <c r="AK169" s="32"/>
      <c r="AL169" s="32"/>
      <c r="AM169" s="32"/>
      <c r="AN169" s="32"/>
      <c r="AO169" s="32"/>
      <c r="AP169" s="32"/>
      <c r="AQ169" s="33"/>
      <c r="AR169" s="33"/>
      <c r="AS169" s="33"/>
      <c r="AT169" s="64"/>
      <c r="AU169" s="34"/>
      <c r="AV169" s="35"/>
      <c r="AW169" s="38"/>
      <c r="AX169" s="38"/>
      <c r="AY169" s="54"/>
      <c r="AZ169" s="54"/>
      <c r="BA169" s="38"/>
    </row>
    <row r="170" ht="15.75" customHeight="1">
      <c r="A170" s="62"/>
      <c r="B170" s="63"/>
      <c r="C170" s="63"/>
      <c r="D170" s="38"/>
      <c r="E170" s="38"/>
      <c r="F170" s="36"/>
      <c r="G170" s="36"/>
      <c r="H170" s="62"/>
      <c r="I170" s="38"/>
      <c r="J170" s="38"/>
      <c r="K170" s="38"/>
      <c r="L170" s="38"/>
      <c r="M170" s="38"/>
      <c r="N170" s="38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3"/>
      <c r="AJ170" s="32"/>
      <c r="AK170" s="32"/>
      <c r="AL170" s="32"/>
      <c r="AM170" s="32"/>
      <c r="AN170" s="32"/>
      <c r="AO170" s="32"/>
      <c r="AP170" s="32"/>
      <c r="AQ170" s="33"/>
      <c r="AR170" s="33"/>
      <c r="AS170" s="33"/>
      <c r="AT170" s="64"/>
      <c r="AU170" s="34"/>
      <c r="AV170" s="35"/>
      <c r="AW170" s="38"/>
      <c r="AX170" s="38"/>
      <c r="AY170" s="54"/>
      <c r="AZ170" s="54"/>
      <c r="BA170" s="38"/>
    </row>
    <row r="171" ht="15.75" customHeight="1">
      <c r="A171" s="62"/>
      <c r="B171" s="63"/>
      <c r="C171" s="63"/>
      <c r="D171" s="38"/>
      <c r="E171" s="38"/>
      <c r="F171" s="36"/>
      <c r="G171" s="36"/>
      <c r="H171" s="62"/>
      <c r="I171" s="38"/>
      <c r="J171" s="38"/>
      <c r="K171" s="38"/>
      <c r="L171" s="38"/>
      <c r="M171" s="38"/>
      <c r="N171" s="38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3"/>
      <c r="AJ171" s="32"/>
      <c r="AK171" s="32"/>
      <c r="AL171" s="32"/>
      <c r="AM171" s="32"/>
      <c r="AN171" s="32"/>
      <c r="AO171" s="32"/>
      <c r="AP171" s="32"/>
      <c r="AQ171" s="33"/>
      <c r="AR171" s="33"/>
      <c r="AS171" s="33"/>
      <c r="AT171" s="64"/>
      <c r="AU171" s="34"/>
      <c r="AV171" s="35"/>
      <c r="AW171" s="38"/>
      <c r="AX171" s="38"/>
      <c r="AY171" s="54"/>
      <c r="AZ171" s="54"/>
      <c r="BA171" s="38"/>
    </row>
    <row r="172" ht="15.75" customHeight="1">
      <c r="A172" s="62"/>
      <c r="B172" s="63"/>
      <c r="C172" s="63"/>
      <c r="D172" s="38"/>
      <c r="E172" s="38"/>
      <c r="F172" s="36"/>
      <c r="G172" s="36"/>
      <c r="H172" s="62"/>
      <c r="I172" s="38"/>
      <c r="J172" s="38"/>
      <c r="K172" s="38"/>
      <c r="L172" s="38"/>
      <c r="M172" s="38"/>
      <c r="N172" s="38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3"/>
      <c r="AJ172" s="32"/>
      <c r="AK172" s="32"/>
      <c r="AL172" s="32"/>
      <c r="AM172" s="32"/>
      <c r="AN172" s="32"/>
      <c r="AO172" s="32"/>
      <c r="AP172" s="32"/>
      <c r="AQ172" s="33"/>
      <c r="AR172" s="33"/>
      <c r="AS172" s="33"/>
      <c r="AT172" s="64"/>
      <c r="AU172" s="34"/>
      <c r="AV172" s="35"/>
      <c r="AW172" s="38"/>
      <c r="AX172" s="38"/>
      <c r="AY172" s="54"/>
      <c r="AZ172" s="54"/>
      <c r="BA172" s="38"/>
    </row>
    <row r="173" ht="15.75" customHeight="1">
      <c r="A173" s="62"/>
      <c r="B173" s="63"/>
      <c r="C173" s="63"/>
      <c r="D173" s="38"/>
      <c r="E173" s="38"/>
      <c r="F173" s="36"/>
      <c r="G173" s="36"/>
      <c r="H173" s="62"/>
      <c r="I173" s="38"/>
      <c r="J173" s="38"/>
      <c r="K173" s="38"/>
      <c r="L173" s="38"/>
      <c r="M173" s="38"/>
      <c r="N173" s="38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3"/>
      <c r="AJ173" s="32"/>
      <c r="AK173" s="32"/>
      <c r="AL173" s="32"/>
      <c r="AM173" s="32"/>
      <c r="AN173" s="32"/>
      <c r="AO173" s="32"/>
      <c r="AP173" s="32"/>
      <c r="AQ173" s="33"/>
      <c r="AR173" s="33"/>
      <c r="AS173" s="33"/>
      <c r="AT173" s="64"/>
      <c r="AU173" s="34"/>
      <c r="AV173" s="35"/>
      <c r="AW173" s="38"/>
      <c r="AX173" s="38"/>
      <c r="AY173" s="54"/>
      <c r="AZ173" s="54"/>
      <c r="BA173" s="38"/>
    </row>
    <row r="174" ht="15.75" customHeight="1">
      <c r="A174" s="62"/>
      <c r="B174" s="63"/>
      <c r="C174" s="63"/>
      <c r="D174" s="38"/>
      <c r="E174" s="38"/>
      <c r="F174" s="36"/>
      <c r="G174" s="36"/>
      <c r="H174" s="62"/>
      <c r="I174" s="38"/>
      <c r="J174" s="38"/>
      <c r="K174" s="38"/>
      <c r="L174" s="38"/>
      <c r="M174" s="38"/>
      <c r="N174" s="38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3"/>
      <c r="AJ174" s="32"/>
      <c r="AK174" s="32"/>
      <c r="AL174" s="32"/>
      <c r="AM174" s="32"/>
      <c r="AN174" s="32"/>
      <c r="AO174" s="32"/>
      <c r="AP174" s="32"/>
      <c r="AQ174" s="33"/>
      <c r="AR174" s="33"/>
      <c r="AS174" s="33"/>
      <c r="AT174" s="64"/>
      <c r="AU174" s="34"/>
      <c r="AV174" s="35"/>
      <c r="AW174" s="38"/>
      <c r="AX174" s="38"/>
      <c r="AY174" s="54"/>
      <c r="AZ174" s="54"/>
      <c r="BA174" s="38"/>
    </row>
    <row r="175" ht="15.75" customHeight="1">
      <c r="A175" s="62"/>
      <c r="B175" s="63"/>
      <c r="C175" s="63"/>
      <c r="D175" s="38"/>
      <c r="E175" s="38"/>
      <c r="F175" s="36"/>
      <c r="G175" s="36"/>
      <c r="H175" s="62"/>
      <c r="I175" s="38"/>
      <c r="J175" s="38"/>
      <c r="K175" s="38"/>
      <c r="L175" s="38"/>
      <c r="M175" s="38"/>
      <c r="N175" s="38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3"/>
      <c r="AJ175" s="32"/>
      <c r="AK175" s="32"/>
      <c r="AL175" s="32"/>
      <c r="AM175" s="32"/>
      <c r="AN175" s="32"/>
      <c r="AO175" s="32"/>
      <c r="AP175" s="32"/>
      <c r="AQ175" s="33"/>
      <c r="AR175" s="33"/>
      <c r="AS175" s="33"/>
      <c r="AT175" s="64"/>
      <c r="AU175" s="34"/>
      <c r="AV175" s="35"/>
      <c r="AW175" s="38"/>
      <c r="AX175" s="38"/>
      <c r="AY175" s="54"/>
      <c r="AZ175" s="54"/>
      <c r="BA175" s="38"/>
    </row>
    <row r="176" ht="15.75" customHeight="1">
      <c r="A176" s="62"/>
      <c r="B176" s="63"/>
      <c r="C176" s="63"/>
      <c r="D176" s="38"/>
      <c r="E176" s="38"/>
      <c r="F176" s="36"/>
      <c r="G176" s="36"/>
      <c r="H176" s="62"/>
      <c r="I176" s="38"/>
      <c r="J176" s="38"/>
      <c r="K176" s="38"/>
      <c r="L176" s="38"/>
      <c r="M176" s="38"/>
      <c r="N176" s="38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3"/>
      <c r="AJ176" s="32"/>
      <c r="AK176" s="32"/>
      <c r="AL176" s="32"/>
      <c r="AM176" s="32"/>
      <c r="AN176" s="32"/>
      <c r="AO176" s="32"/>
      <c r="AP176" s="32"/>
      <c r="AQ176" s="33"/>
      <c r="AR176" s="33"/>
      <c r="AS176" s="33"/>
      <c r="AT176" s="64"/>
      <c r="AU176" s="34"/>
      <c r="AV176" s="35"/>
      <c r="AW176" s="38"/>
      <c r="AX176" s="38"/>
      <c r="AY176" s="54"/>
      <c r="AZ176" s="54"/>
      <c r="BA176" s="38"/>
    </row>
    <row r="177" ht="15.75" customHeight="1">
      <c r="A177" s="62"/>
      <c r="B177" s="63"/>
      <c r="C177" s="63"/>
      <c r="D177" s="38"/>
      <c r="E177" s="38"/>
      <c r="F177" s="36"/>
      <c r="G177" s="36"/>
      <c r="H177" s="62"/>
      <c r="I177" s="38"/>
      <c r="J177" s="38"/>
      <c r="K177" s="38"/>
      <c r="L177" s="38"/>
      <c r="M177" s="38"/>
      <c r="N177" s="38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3"/>
      <c r="AJ177" s="32"/>
      <c r="AK177" s="32"/>
      <c r="AL177" s="32"/>
      <c r="AM177" s="32"/>
      <c r="AN177" s="32"/>
      <c r="AO177" s="32"/>
      <c r="AP177" s="32"/>
      <c r="AQ177" s="33"/>
      <c r="AR177" s="33"/>
      <c r="AS177" s="33"/>
      <c r="AT177" s="64"/>
      <c r="AU177" s="34"/>
      <c r="AV177" s="35"/>
      <c r="AW177" s="38"/>
      <c r="AX177" s="38"/>
      <c r="AY177" s="54"/>
      <c r="AZ177" s="54"/>
      <c r="BA177" s="38"/>
    </row>
    <row r="178" ht="15.75" customHeight="1">
      <c r="A178" s="62"/>
      <c r="B178" s="63"/>
      <c r="C178" s="63"/>
      <c r="D178" s="38"/>
      <c r="E178" s="38"/>
      <c r="F178" s="36"/>
      <c r="G178" s="36"/>
      <c r="H178" s="62"/>
      <c r="I178" s="38"/>
      <c r="J178" s="38"/>
      <c r="K178" s="38"/>
      <c r="L178" s="38"/>
      <c r="M178" s="38"/>
      <c r="N178" s="38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3"/>
      <c r="AJ178" s="32"/>
      <c r="AK178" s="32"/>
      <c r="AL178" s="32"/>
      <c r="AM178" s="32"/>
      <c r="AN178" s="32"/>
      <c r="AO178" s="32"/>
      <c r="AP178" s="32"/>
      <c r="AQ178" s="33"/>
      <c r="AR178" s="33"/>
      <c r="AS178" s="33"/>
      <c r="AT178" s="64"/>
      <c r="AU178" s="34"/>
      <c r="AV178" s="35"/>
      <c r="AW178" s="38"/>
      <c r="AX178" s="38"/>
      <c r="AY178" s="54"/>
      <c r="AZ178" s="54"/>
      <c r="BA178" s="38"/>
    </row>
    <row r="179" ht="15.75" customHeight="1">
      <c r="A179" s="62"/>
      <c r="B179" s="63"/>
      <c r="C179" s="63"/>
      <c r="D179" s="38"/>
      <c r="E179" s="38"/>
      <c r="F179" s="36"/>
      <c r="G179" s="36"/>
      <c r="H179" s="62"/>
      <c r="I179" s="38"/>
      <c r="J179" s="38"/>
      <c r="K179" s="38"/>
      <c r="L179" s="38"/>
      <c r="M179" s="38"/>
      <c r="N179" s="38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3"/>
      <c r="AJ179" s="32"/>
      <c r="AK179" s="32"/>
      <c r="AL179" s="32"/>
      <c r="AM179" s="32"/>
      <c r="AN179" s="32"/>
      <c r="AO179" s="32"/>
      <c r="AP179" s="32"/>
      <c r="AQ179" s="33"/>
      <c r="AR179" s="33"/>
      <c r="AS179" s="33"/>
      <c r="AT179" s="64"/>
      <c r="AU179" s="34"/>
      <c r="AV179" s="35"/>
      <c r="AW179" s="38"/>
      <c r="AX179" s="38"/>
      <c r="AY179" s="54"/>
      <c r="AZ179" s="54"/>
      <c r="BA179" s="38"/>
    </row>
    <row r="180" ht="15.75" customHeight="1">
      <c r="A180" s="62"/>
      <c r="B180" s="63"/>
      <c r="C180" s="63"/>
      <c r="D180" s="38"/>
      <c r="E180" s="38"/>
      <c r="F180" s="36"/>
      <c r="G180" s="36"/>
      <c r="H180" s="62"/>
      <c r="I180" s="38"/>
      <c r="J180" s="38"/>
      <c r="K180" s="38"/>
      <c r="L180" s="38"/>
      <c r="M180" s="38"/>
      <c r="N180" s="38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3"/>
      <c r="AJ180" s="32"/>
      <c r="AK180" s="32"/>
      <c r="AL180" s="32"/>
      <c r="AM180" s="32"/>
      <c r="AN180" s="32"/>
      <c r="AO180" s="32"/>
      <c r="AP180" s="32"/>
      <c r="AQ180" s="33"/>
      <c r="AR180" s="33"/>
      <c r="AS180" s="33"/>
      <c r="AT180" s="64"/>
      <c r="AU180" s="34"/>
      <c r="AV180" s="35"/>
      <c r="AW180" s="38"/>
      <c r="AX180" s="38"/>
      <c r="AY180" s="54"/>
      <c r="AZ180" s="54"/>
      <c r="BA180" s="38"/>
    </row>
    <row r="181" ht="15.75" customHeight="1">
      <c r="A181" s="62"/>
      <c r="B181" s="63"/>
      <c r="C181" s="63"/>
      <c r="D181" s="38"/>
      <c r="E181" s="38"/>
      <c r="F181" s="36"/>
      <c r="G181" s="36"/>
      <c r="H181" s="62"/>
      <c r="I181" s="38"/>
      <c r="J181" s="38"/>
      <c r="K181" s="38"/>
      <c r="L181" s="38"/>
      <c r="M181" s="38"/>
      <c r="N181" s="38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3"/>
      <c r="AJ181" s="32"/>
      <c r="AK181" s="32"/>
      <c r="AL181" s="32"/>
      <c r="AM181" s="32"/>
      <c r="AN181" s="32"/>
      <c r="AO181" s="32"/>
      <c r="AP181" s="32"/>
      <c r="AQ181" s="33"/>
      <c r="AR181" s="33"/>
      <c r="AS181" s="33"/>
      <c r="AT181" s="64"/>
      <c r="AU181" s="34"/>
      <c r="AV181" s="35"/>
      <c r="AW181" s="38"/>
      <c r="AX181" s="38"/>
      <c r="AY181" s="54"/>
      <c r="AZ181" s="54"/>
      <c r="BA181" s="38"/>
    </row>
    <row r="182" ht="15.75" customHeight="1">
      <c r="A182" s="62"/>
      <c r="B182" s="63"/>
      <c r="C182" s="63"/>
      <c r="D182" s="38"/>
      <c r="E182" s="38"/>
      <c r="F182" s="36"/>
      <c r="G182" s="36"/>
      <c r="H182" s="62"/>
      <c r="I182" s="38"/>
      <c r="J182" s="38"/>
      <c r="K182" s="38"/>
      <c r="L182" s="38"/>
      <c r="M182" s="38"/>
      <c r="N182" s="38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3"/>
      <c r="AJ182" s="32"/>
      <c r="AK182" s="32"/>
      <c r="AL182" s="32"/>
      <c r="AM182" s="32"/>
      <c r="AN182" s="32"/>
      <c r="AO182" s="32"/>
      <c r="AP182" s="32"/>
      <c r="AQ182" s="33"/>
      <c r="AR182" s="33"/>
      <c r="AS182" s="33"/>
      <c r="AT182" s="64"/>
      <c r="AU182" s="34"/>
      <c r="AV182" s="35"/>
      <c r="AW182" s="38"/>
      <c r="AX182" s="38"/>
      <c r="AY182" s="54"/>
      <c r="AZ182" s="54"/>
      <c r="BA182" s="38"/>
    </row>
    <row r="183" ht="15.75" customHeight="1">
      <c r="A183" s="62"/>
      <c r="B183" s="63"/>
      <c r="C183" s="63"/>
      <c r="D183" s="38"/>
      <c r="E183" s="38"/>
      <c r="F183" s="36"/>
      <c r="G183" s="36"/>
      <c r="H183" s="62"/>
      <c r="I183" s="38"/>
      <c r="J183" s="38"/>
      <c r="K183" s="38"/>
      <c r="L183" s="38"/>
      <c r="M183" s="38"/>
      <c r="N183" s="38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3"/>
      <c r="AJ183" s="32"/>
      <c r="AK183" s="32"/>
      <c r="AL183" s="32"/>
      <c r="AM183" s="32"/>
      <c r="AN183" s="32"/>
      <c r="AO183" s="32"/>
      <c r="AP183" s="32"/>
      <c r="AQ183" s="33"/>
      <c r="AR183" s="33"/>
      <c r="AS183" s="33"/>
      <c r="AT183" s="64"/>
      <c r="AU183" s="34"/>
      <c r="AV183" s="35"/>
      <c r="AW183" s="38"/>
      <c r="AX183" s="38"/>
      <c r="AY183" s="54"/>
      <c r="AZ183" s="54"/>
      <c r="BA183" s="38"/>
    </row>
    <row r="184" ht="15.75" customHeight="1">
      <c r="A184" s="62"/>
      <c r="B184" s="63"/>
      <c r="C184" s="63"/>
      <c r="D184" s="38"/>
      <c r="E184" s="38"/>
      <c r="F184" s="36"/>
      <c r="G184" s="36"/>
      <c r="H184" s="62"/>
      <c r="I184" s="38"/>
      <c r="J184" s="38"/>
      <c r="K184" s="38"/>
      <c r="L184" s="38"/>
      <c r="M184" s="38"/>
      <c r="N184" s="38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3"/>
      <c r="AJ184" s="32"/>
      <c r="AK184" s="32"/>
      <c r="AL184" s="32"/>
      <c r="AM184" s="32"/>
      <c r="AN184" s="32"/>
      <c r="AO184" s="32"/>
      <c r="AP184" s="32"/>
      <c r="AQ184" s="33"/>
      <c r="AR184" s="33"/>
      <c r="AS184" s="33"/>
      <c r="AT184" s="64"/>
      <c r="AU184" s="34"/>
      <c r="AV184" s="35"/>
      <c r="AW184" s="38"/>
      <c r="AX184" s="38"/>
      <c r="AY184" s="54"/>
      <c r="AZ184" s="54"/>
      <c r="BA184" s="38"/>
    </row>
    <row r="185" ht="15.75" customHeight="1">
      <c r="A185" s="62"/>
      <c r="B185" s="63"/>
      <c r="C185" s="63"/>
      <c r="D185" s="38"/>
      <c r="E185" s="38"/>
      <c r="F185" s="36"/>
      <c r="G185" s="36"/>
      <c r="H185" s="62"/>
      <c r="I185" s="38"/>
      <c r="J185" s="38"/>
      <c r="K185" s="38"/>
      <c r="L185" s="38"/>
      <c r="M185" s="38"/>
      <c r="N185" s="38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3"/>
      <c r="AJ185" s="32"/>
      <c r="AK185" s="32"/>
      <c r="AL185" s="32"/>
      <c r="AM185" s="32"/>
      <c r="AN185" s="32"/>
      <c r="AO185" s="32"/>
      <c r="AP185" s="32"/>
      <c r="AQ185" s="33"/>
      <c r="AR185" s="33"/>
      <c r="AS185" s="33"/>
      <c r="AT185" s="64"/>
      <c r="AU185" s="34"/>
      <c r="AV185" s="35"/>
      <c r="AW185" s="38"/>
      <c r="AX185" s="38"/>
      <c r="AY185" s="54"/>
      <c r="AZ185" s="54"/>
      <c r="BA185" s="38"/>
    </row>
    <row r="186" ht="15.75" customHeight="1">
      <c r="A186" s="62"/>
      <c r="B186" s="63"/>
      <c r="C186" s="63"/>
      <c r="D186" s="38"/>
      <c r="E186" s="38"/>
      <c r="F186" s="36"/>
      <c r="G186" s="36"/>
      <c r="H186" s="62"/>
      <c r="I186" s="38"/>
      <c r="J186" s="38"/>
      <c r="K186" s="38"/>
      <c r="L186" s="38"/>
      <c r="M186" s="38"/>
      <c r="N186" s="38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3"/>
      <c r="AJ186" s="32"/>
      <c r="AK186" s="32"/>
      <c r="AL186" s="32"/>
      <c r="AM186" s="32"/>
      <c r="AN186" s="32"/>
      <c r="AO186" s="32"/>
      <c r="AP186" s="32"/>
      <c r="AQ186" s="33"/>
      <c r="AR186" s="33"/>
      <c r="AS186" s="33"/>
      <c r="AT186" s="64"/>
      <c r="AU186" s="34"/>
      <c r="AV186" s="35"/>
      <c r="AW186" s="38"/>
      <c r="AX186" s="38"/>
      <c r="AY186" s="54"/>
      <c r="AZ186" s="54"/>
      <c r="BA186" s="38"/>
    </row>
    <row r="187" ht="15.75" customHeight="1">
      <c r="A187" s="62"/>
      <c r="B187" s="63"/>
      <c r="C187" s="63"/>
      <c r="D187" s="38"/>
      <c r="E187" s="38"/>
      <c r="F187" s="36"/>
      <c r="G187" s="36"/>
      <c r="H187" s="62"/>
      <c r="I187" s="38"/>
      <c r="J187" s="38"/>
      <c r="K187" s="38"/>
      <c r="L187" s="38"/>
      <c r="M187" s="38"/>
      <c r="N187" s="38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3"/>
      <c r="AJ187" s="32"/>
      <c r="AK187" s="32"/>
      <c r="AL187" s="32"/>
      <c r="AM187" s="32"/>
      <c r="AN187" s="32"/>
      <c r="AO187" s="32"/>
      <c r="AP187" s="32"/>
      <c r="AQ187" s="33"/>
      <c r="AR187" s="33"/>
      <c r="AS187" s="33"/>
      <c r="AT187" s="64"/>
      <c r="AU187" s="34"/>
      <c r="AV187" s="35"/>
      <c r="AW187" s="38"/>
      <c r="AX187" s="38"/>
      <c r="AY187" s="54"/>
      <c r="AZ187" s="54"/>
      <c r="BA187" s="38"/>
    </row>
    <row r="188" ht="15.75" customHeight="1">
      <c r="A188" s="62"/>
      <c r="B188" s="63"/>
      <c r="C188" s="63"/>
      <c r="D188" s="38"/>
      <c r="E188" s="38"/>
      <c r="F188" s="36"/>
      <c r="G188" s="36"/>
      <c r="H188" s="62"/>
      <c r="I188" s="38"/>
      <c r="J188" s="38"/>
      <c r="K188" s="38"/>
      <c r="L188" s="38"/>
      <c r="M188" s="38"/>
      <c r="N188" s="38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3"/>
      <c r="AJ188" s="32"/>
      <c r="AK188" s="32"/>
      <c r="AL188" s="32"/>
      <c r="AM188" s="32"/>
      <c r="AN188" s="32"/>
      <c r="AO188" s="32"/>
      <c r="AP188" s="32"/>
      <c r="AQ188" s="33"/>
      <c r="AR188" s="33"/>
      <c r="AS188" s="33"/>
      <c r="AT188" s="64"/>
      <c r="AU188" s="34"/>
      <c r="AV188" s="35"/>
      <c r="AW188" s="38"/>
      <c r="AX188" s="38"/>
      <c r="AY188" s="54"/>
      <c r="AZ188" s="54"/>
      <c r="BA188" s="38"/>
    </row>
    <row r="189" ht="15.75" customHeight="1">
      <c r="A189" s="62"/>
      <c r="B189" s="63"/>
      <c r="C189" s="63"/>
      <c r="D189" s="38"/>
      <c r="E189" s="38"/>
      <c r="F189" s="36"/>
      <c r="G189" s="36"/>
      <c r="H189" s="62"/>
      <c r="I189" s="38"/>
      <c r="J189" s="38"/>
      <c r="K189" s="38"/>
      <c r="L189" s="38"/>
      <c r="M189" s="38"/>
      <c r="N189" s="38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3"/>
      <c r="AJ189" s="32"/>
      <c r="AK189" s="32"/>
      <c r="AL189" s="32"/>
      <c r="AM189" s="32"/>
      <c r="AN189" s="32"/>
      <c r="AO189" s="32"/>
      <c r="AP189" s="32"/>
      <c r="AQ189" s="33"/>
      <c r="AR189" s="33"/>
      <c r="AS189" s="33"/>
      <c r="AT189" s="64"/>
      <c r="AU189" s="34"/>
      <c r="AV189" s="35"/>
      <c r="AW189" s="38"/>
      <c r="AX189" s="38"/>
      <c r="AY189" s="54"/>
      <c r="AZ189" s="54"/>
      <c r="BA189" s="38"/>
    </row>
    <row r="190" ht="15.75" customHeight="1">
      <c r="A190" s="62"/>
      <c r="B190" s="63"/>
      <c r="C190" s="63"/>
      <c r="D190" s="38"/>
      <c r="E190" s="38"/>
      <c r="F190" s="36"/>
      <c r="G190" s="36"/>
      <c r="H190" s="62"/>
      <c r="I190" s="38"/>
      <c r="J190" s="38"/>
      <c r="K190" s="38"/>
      <c r="L190" s="38"/>
      <c r="M190" s="38"/>
      <c r="N190" s="38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3"/>
      <c r="AJ190" s="32"/>
      <c r="AK190" s="32"/>
      <c r="AL190" s="32"/>
      <c r="AM190" s="32"/>
      <c r="AN190" s="32"/>
      <c r="AO190" s="32"/>
      <c r="AP190" s="32"/>
      <c r="AQ190" s="33"/>
      <c r="AR190" s="33"/>
      <c r="AS190" s="33"/>
      <c r="AT190" s="64"/>
      <c r="AU190" s="34"/>
      <c r="AV190" s="35"/>
      <c r="AW190" s="38"/>
      <c r="AX190" s="38"/>
      <c r="AY190" s="54"/>
      <c r="AZ190" s="54"/>
      <c r="BA190" s="38"/>
    </row>
    <row r="191" ht="15.75" customHeight="1">
      <c r="A191" s="62"/>
      <c r="B191" s="63"/>
      <c r="C191" s="63"/>
      <c r="D191" s="38"/>
      <c r="E191" s="38"/>
      <c r="F191" s="36"/>
      <c r="G191" s="36"/>
      <c r="H191" s="62"/>
      <c r="I191" s="38"/>
      <c r="J191" s="38"/>
      <c r="K191" s="38"/>
      <c r="L191" s="38"/>
      <c r="M191" s="38"/>
      <c r="N191" s="38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3"/>
      <c r="AJ191" s="32"/>
      <c r="AK191" s="32"/>
      <c r="AL191" s="32"/>
      <c r="AM191" s="32"/>
      <c r="AN191" s="32"/>
      <c r="AO191" s="32"/>
      <c r="AP191" s="32"/>
      <c r="AQ191" s="33"/>
      <c r="AR191" s="33"/>
      <c r="AS191" s="33"/>
      <c r="AT191" s="64"/>
      <c r="AU191" s="34"/>
      <c r="AV191" s="35"/>
      <c r="AW191" s="38"/>
      <c r="AX191" s="38"/>
      <c r="AY191" s="54"/>
      <c r="AZ191" s="54"/>
      <c r="BA191" s="38"/>
    </row>
    <row r="192" ht="15.75" customHeight="1">
      <c r="A192" s="62"/>
      <c r="B192" s="63"/>
      <c r="C192" s="63"/>
      <c r="D192" s="38"/>
      <c r="E192" s="38"/>
      <c r="F192" s="36"/>
      <c r="G192" s="36"/>
      <c r="H192" s="62"/>
      <c r="I192" s="38"/>
      <c r="J192" s="38"/>
      <c r="K192" s="38"/>
      <c r="L192" s="38"/>
      <c r="M192" s="38"/>
      <c r="N192" s="38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3"/>
      <c r="AJ192" s="32"/>
      <c r="AK192" s="32"/>
      <c r="AL192" s="32"/>
      <c r="AM192" s="32"/>
      <c r="AN192" s="32"/>
      <c r="AO192" s="32"/>
      <c r="AP192" s="32"/>
      <c r="AQ192" s="33"/>
      <c r="AR192" s="33"/>
      <c r="AS192" s="33"/>
      <c r="AT192" s="64"/>
      <c r="AU192" s="34"/>
      <c r="AV192" s="35"/>
      <c r="AW192" s="38"/>
      <c r="AX192" s="38"/>
      <c r="AY192" s="54"/>
      <c r="AZ192" s="54"/>
      <c r="BA192" s="38"/>
    </row>
    <row r="193" ht="15.75" customHeight="1">
      <c r="A193" s="62"/>
      <c r="B193" s="63"/>
      <c r="C193" s="63"/>
      <c r="D193" s="38"/>
      <c r="E193" s="38"/>
      <c r="F193" s="36"/>
      <c r="G193" s="36"/>
      <c r="H193" s="62"/>
      <c r="I193" s="38"/>
      <c r="J193" s="38"/>
      <c r="K193" s="38"/>
      <c r="L193" s="38"/>
      <c r="M193" s="38"/>
      <c r="N193" s="38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3"/>
      <c r="AJ193" s="32"/>
      <c r="AK193" s="32"/>
      <c r="AL193" s="32"/>
      <c r="AM193" s="32"/>
      <c r="AN193" s="32"/>
      <c r="AO193" s="32"/>
      <c r="AP193" s="32"/>
      <c r="AQ193" s="33"/>
      <c r="AR193" s="33"/>
      <c r="AS193" s="33"/>
      <c r="AT193" s="64"/>
      <c r="AU193" s="34"/>
      <c r="AV193" s="35"/>
      <c r="AW193" s="38"/>
      <c r="AX193" s="38"/>
      <c r="AY193" s="54"/>
      <c r="AZ193" s="54"/>
      <c r="BA193" s="38"/>
    </row>
    <row r="194" ht="15.75" customHeight="1">
      <c r="A194" s="62"/>
      <c r="B194" s="63"/>
      <c r="C194" s="63"/>
      <c r="D194" s="38"/>
      <c r="E194" s="38"/>
      <c r="F194" s="36"/>
      <c r="G194" s="36"/>
      <c r="H194" s="62"/>
      <c r="I194" s="38"/>
      <c r="J194" s="38"/>
      <c r="K194" s="38"/>
      <c r="L194" s="38"/>
      <c r="M194" s="38"/>
      <c r="N194" s="38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3"/>
      <c r="AJ194" s="32"/>
      <c r="AK194" s="32"/>
      <c r="AL194" s="32"/>
      <c r="AM194" s="32"/>
      <c r="AN194" s="32"/>
      <c r="AO194" s="32"/>
      <c r="AP194" s="32"/>
      <c r="AQ194" s="33"/>
      <c r="AR194" s="33"/>
      <c r="AS194" s="33"/>
      <c r="AT194" s="64"/>
      <c r="AU194" s="34"/>
      <c r="AV194" s="35"/>
      <c r="AW194" s="38"/>
      <c r="AX194" s="38"/>
      <c r="AY194" s="54"/>
      <c r="AZ194" s="54"/>
      <c r="BA194" s="38"/>
    </row>
    <row r="195" ht="15.75" customHeight="1">
      <c r="A195" s="62"/>
      <c r="B195" s="63"/>
      <c r="C195" s="63"/>
      <c r="D195" s="38"/>
      <c r="E195" s="38"/>
      <c r="F195" s="36"/>
      <c r="G195" s="36"/>
      <c r="H195" s="62"/>
      <c r="I195" s="38"/>
      <c r="J195" s="38"/>
      <c r="K195" s="38"/>
      <c r="L195" s="38"/>
      <c r="M195" s="38"/>
      <c r="N195" s="38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3"/>
      <c r="AJ195" s="32"/>
      <c r="AK195" s="32"/>
      <c r="AL195" s="32"/>
      <c r="AM195" s="32"/>
      <c r="AN195" s="32"/>
      <c r="AO195" s="32"/>
      <c r="AP195" s="32"/>
      <c r="AQ195" s="33"/>
      <c r="AR195" s="33"/>
      <c r="AS195" s="33"/>
      <c r="AT195" s="64"/>
      <c r="AU195" s="34"/>
      <c r="AV195" s="35"/>
      <c r="AW195" s="38"/>
      <c r="AX195" s="38"/>
      <c r="AY195" s="54"/>
      <c r="AZ195" s="54"/>
      <c r="BA195" s="38"/>
    </row>
    <row r="196" ht="15.75" customHeight="1">
      <c r="A196" s="62"/>
      <c r="B196" s="63"/>
      <c r="C196" s="63"/>
      <c r="D196" s="38"/>
      <c r="E196" s="38"/>
      <c r="F196" s="36"/>
      <c r="G196" s="36"/>
      <c r="H196" s="62"/>
      <c r="I196" s="38"/>
      <c r="J196" s="38"/>
      <c r="K196" s="38"/>
      <c r="L196" s="38"/>
      <c r="M196" s="38"/>
      <c r="N196" s="38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3"/>
      <c r="AJ196" s="32"/>
      <c r="AK196" s="32"/>
      <c r="AL196" s="32"/>
      <c r="AM196" s="32"/>
      <c r="AN196" s="32"/>
      <c r="AO196" s="32"/>
      <c r="AP196" s="32"/>
      <c r="AQ196" s="33"/>
      <c r="AR196" s="33"/>
      <c r="AS196" s="33"/>
      <c r="AT196" s="64"/>
      <c r="AU196" s="34"/>
      <c r="AV196" s="35"/>
      <c r="AW196" s="38"/>
      <c r="AX196" s="38"/>
      <c r="AY196" s="54"/>
      <c r="AZ196" s="54"/>
      <c r="BA196" s="38"/>
    </row>
    <row r="197" ht="15.75" customHeight="1">
      <c r="A197" s="62"/>
      <c r="B197" s="63"/>
      <c r="C197" s="63"/>
      <c r="D197" s="38"/>
      <c r="E197" s="38"/>
      <c r="F197" s="36"/>
      <c r="G197" s="36"/>
      <c r="H197" s="62"/>
      <c r="I197" s="38"/>
      <c r="J197" s="38"/>
      <c r="K197" s="38"/>
      <c r="L197" s="38"/>
      <c r="M197" s="38"/>
      <c r="N197" s="38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3"/>
      <c r="AJ197" s="32"/>
      <c r="AK197" s="32"/>
      <c r="AL197" s="32"/>
      <c r="AM197" s="32"/>
      <c r="AN197" s="32"/>
      <c r="AO197" s="32"/>
      <c r="AP197" s="32"/>
      <c r="AQ197" s="33"/>
      <c r="AR197" s="33"/>
      <c r="AS197" s="33"/>
      <c r="AT197" s="64"/>
      <c r="AU197" s="34"/>
      <c r="AV197" s="35"/>
      <c r="AW197" s="38"/>
      <c r="AX197" s="38"/>
      <c r="AY197" s="54"/>
      <c r="AZ197" s="54"/>
      <c r="BA197" s="38"/>
    </row>
    <row r="198" ht="15.75" customHeight="1">
      <c r="A198" s="62"/>
      <c r="B198" s="63"/>
      <c r="C198" s="63"/>
      <c r="D198" s="38"/>
      <c r="E198" s="38"/>
      <c r="F198" s="36"/>
      <c r="G198" s="36"/>
      <c r="H198" s="62"/>
      <c r="I198" s="38"/>
      <c r="J198" s="38"/>
      <c r="K198" s="38"/>
      <c r="L198" s="38"/>
      <c r="M198" s="38"/>
      <c r="N198" s="38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3"/>
      <c r="AJ198" s="32"/>
      <c r="AK198" s="32"/>
      <c r="AL198" s="32"/>
      <c r="AM198" s="32"/>
      <c r="AN198" s="32"/>
      <c r="AO198" s="32"/>
      <c r="AP198" s="32"/>
      <c r="AQ198" s="33"/>
      <c r="AR198" s="33"/>
      <c r="AS198" s="33"/>
      <c r="AT198" s="64"/>
      <c r="AU198" s="34"/>
      <c r="AV198" s="35"/>
      <c r="AW198" s="38"/>
      <c r="AX198" s="38"/>
      <c r="AY198" s="54"/>
      <c r="AZ198" s="54"/>
      <c r="BA198" s="38"/>
    </row>
    <row r="199" ht="15.75" customHeight="1">
      <c r="A199" s="62"/>
      <c r="B199" s="63"/>
      <c r="C199" s="63"/>
      <c r="D199" s="38"/>
      <c r="E199" s="38"/>
      <c r="F199" s="36"/>
      <c r="G199" s="36"/>
      <c r="H199" s="62"/>
      <c r="I199" s="38"/>
      <c r="J199" s="38"/>
      <c r="K199" s="38"/>
      <c r="L199" s="38"/>
      <c r="M199" s="38"/>
      <c r="N199" s="38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3"/>
      <c r="AJ199" s="32"/>
      <c r="AK199" s="32"/>
      <c r="AL199" s="32"/>
      <c r="AM199" s="32"/>
      <c r="AN199" s="32"/>
      <c r="AO199" s="32"/>
      <c r="AP199" s="32"/>
      <c r="AQ199" s="33"/>
      <c r="AR199" s="33"/>
      <c r="AS199" s="33"/>
      <c r="AT199" s="64"/>
      <c r="AU199" s="34"/>
      <c r="AV199" s="35"/>
      <c r="AW199" s="38"/>
      <c r="AX199" s="38"/>
      <c r="AY199" s="54"/>
      <c r="AZ199" s="54"/>
      <c r="BA199" s="38"/>
    </row>
    <row r="200" ht="15.75" customHeight="1">
      <c r="A200" s="62"/>
      <c r="B200" s="63"/>
      <c r="C200" s="63"/>
      <c r="D200" s="38"/>
      <c r="E200" s="38"/>
      <c r="F200" s="36"/>
      <c r="G200" s="36"/>
      <c r="H200" s="62"/>
      <c r="I200" s="38"/>
      <c r="J200" s="38"/>
      <c r="K200" s="38"/>
      <c r="L200" s="38"/>
      <c r="M200" s="38"/>
      <c r="N200" s="38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3"/>
      <c r="AJ200" s="32"/>
      <c r="AK200" s="32"/>
      <c r="AL200" s="32"/>
      <c r="AM200" s="32"/>
      <c r="AN200" s="32"/>
      <c r="AO200" s="32"/>
      <c r="AP200" s="32"/>
      <c r="AQ200" s="33"/>
      <c r="AR200" s="33"/>
      <c r="AS200" s="33"/>
      <c r="AT200" s="64"/>
      <c r="AU200" s="34"/>
      <c r="AV200" s="35"/>
      <c r="AW200" s="38"/>
      <c r="AX200" s="38"/>
      <c r="AY200" s="54"/>
      <c r="AZ200" s="54"/>
      <c r="BA200" s="38"/>
    </row>
    <row r="201" ht="15.75" customHeight="1">
      <c r="A201" s="62"/>
      <c r="B201" s="63"/>
      <c r="C201" s="63"/>
      <c r="D201" s="38"/>
      <c r="E201" s="38"/>
      <c r="F201" s="36"/>
      <c r="G201" s="36"/>
      <c r="H201" s="62"/>
      <c r="I201" s="38"/>
      <c r="J201" s="38"/>
      <c r="K201" s="38"/>
      <c r="L201" s="38"/>
      <c r="M201" s="38"/>
      <c r="N201" s="38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3"/>
      <c r="AJ201" s="32"/>
      <c r="AK201" s="32"/>
      <c r="AL201" s="32"/>
      <c r="AM201" s="32"/>
      <c r="AN201" s="32"/>
      <c r="AO201" s="32"/>
      <c r="AP201" s="32"/>
      <c r="AQ201" s="33"/>
      <c r="AR201" s="33"/>
      <c r="AS201" s="33"/>
      <c r="AT201" s="64"/>
      <c r="AU201" s="34"/>
      <c r="AV201" s="35"/>
      <c r="AW201" s="38"/>
      <c r="AX201" s="38"/>
      <c r="AY201" s="54"/>
      <c r="AZ201" s="54"/>
      <c r="BA201" s="38"/>
    </row>
    <row r="202" ht="15.75" customHeight="1">
      <c r="A202" s="62"/>
      <c r="B202" s="63"/>
      <c r="C202" s="63"/>
      <c r="D202" s="38"/>
      <c r="E202" s="38"/>
      <c r="F202" s="36"/>
      <c r="G202" s="36"/>
      <c r="H202" s="62"/>
      <c r="I202" s="38"/>
      <c r="J202" s="38"/>
      <c r="K202" s="38"/>
      <c r="L202" s="38"/>
      <c r="M202" s="38"/>
      <c r="N202" s="38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3"/>
      <c r="AJ202" s="32"/>
      <c r="AK202" s="32"/>
      <c r="AL202" s="32"/>
      <c r="AM202" s="32"/>
      <c r="AN202" s="32"/>
      <c r="AO202" s="32"/>
      <c r="AP202" s="32"/>
      <c r="AQ202" s="33"/>
      <c r="AR202" s="33"/>
      <c r="AS202" s="33"/>
      <c r="AT202" s="64"/>
      <c r="AU202" s="34"/>
      <c r="AV202" s="35"/>
      <c r="AW202" s="38"/>
      <c r="AX202" s="38"/>
      <c r="AY202" s="54"/>
      <c r="AZ202" s="54"/>
      <c r="BA202" s="38"/>
    </row>
    <row r="203" ht="15.75" customHeight="1">
      <c r="A203" s="62"/>
      <c r="B203" s="63"/>
      <c r="C203" s="63"/>
      <c r="D203" s="38"/>
      <c r="E203" s="38"/>
      <c r="F203" s="36"/>
      <c r="G203" s="36"/>
      <c r="H203" s="62"/>
      <c r="I203" s="38"/>
      <c r="J203" s="38"/>
      <c r="K203" s="38"/>
      <c r="L203" s="38"/>
      <c r="M203" s="38"/>
      <c r="N203" s="38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3"/>
      <c r="AJ203" s="32"/>
      <c r="AK203" s="32"/>
      <c r="AL203" s="32"/>
      <c r="AM203" s="32"/>
      <c r="AN203" s="32"/>
      <c r="AO203" s="32"/>
      <c r="AP203" s="32"/>
      <c r="AQ203" s="33"/>
      <c r="AR203" s="33"/>
      <c r="AS203" s="33"/>
      <c r="AT203" s="64"/>
      <c r="AU203" s="34"/>
      <c r="AV203" s="35"/>
      <c r="AW203" s="38"/>
      <c r="AX203" s="38"/>
      <c r="AY203" s="54"/>
      <c r="AZ203" s="54"/>
      <c r="BA203" s="38"/>
    </row>
    <row r="204" ht="15.75" customHeight="1">
      <c r="A204" s="62"/>
      <c r="B204" s="63"/>
      <c r="C204" s="63"/>
      <c r="D204" s="38"/>
      <c r="E204" s="38"/>
      <c r="F204" s="36"/>
      <c r="G204" s="36"/>
      <c r="H204" s="62"/>
      <c r="I204" s="38"/>
      <c r="J204" s="38"/>
      <c r="K204" s="38"/>
      <c r="L204" s="38"/>
      <c r="M204" s="38"/>
      <c r="N204" s="38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3"/>
      <c r="AJ204" s="32"/>
      <c r="AK204" s="32"/>
      <c r="AL204" s="32"/>
      <c r="AM204" s="32"/>
      <c r="AN204" s="32"/>
      <c r="AO204" s="32"/>
      <c r="AP204" s="32"/>
      <c r="AQ204" s="33"/>
      <c r="AR204" s="33"/>
      <c r="AS204" s="33"/>
      <c r="AT204" s="64"/>
      <c r="AU204" s="34"/>
      <c r="AV204" s="35"/>
      <c r="AW204" s="38"/>
      <c r="AX204" s="38"/>
      <c r="AY204" s="54"/>
      <c r="AZ204" s="54"/>
      <c r="BA204" s="38"/>
    </row>
    <row r="205" ht="15.75" customHeight="1">
      <c r="A205" s="62"/>
      <c r="B205" s="63"/>
      <c r="C205" s="63"/>
      <c r="D205" s="38"/>
      <c r="E205" s="38"/>
      <c r="F205" s="36"/>
      <c r="G205" s="36"/>
      <c r="H205" s="62"/>
      <c r="I205" s="38"/>
      <c r="J205" s="38"/>
      <c r="K205" s="38"/>
      <c r="L205" s="38"/>
      <c r="M205" s="38"/>
      <c r="N205" s="38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3"/>
      <c r="AJ205" s="32"/>
      <c r="AK205" s="32"/>
      <c r="AL205" s="32"/>
      <c r="AM205" s="32"/>
      <c r="AN205" s="32"/>
      <c r="AO205" s="32"/>
      <c r="AP205" s="32"/>
      <c r="AQ205" s="33"/>
      <c r="AR205" s="33"/>
      <c r="AS205" s="33"/>
      <c r="AT205" s="64"/>
      <c r="AU205" s="34"/>
      <c r="AV205" s="35"/>
      <c r="AW205" s="38"/>
      <c r="AX205" s="38"/>
      <c r="AY205" s="54"/>
      <c r="AZ205" s="54"/>
      <c r="BA205" s="38"/>
    </row>
    <row r="206" ht="15.75" customHeight="1">
      <c r="A206" s="62"/>
      <c r="B206" s="63"/>
      <c r="C206" s="63"/>
      <c r="D206" s="38"/>
      <c r="E206" s="38"/>
      <c r="F206" s="36"/>
      <c r="G206" s="36"/>
      <c r="H206" s="62"/>
      <c r="I206" s="38"/>
      <c r="J206" s="38"/>
      <c r="K206" s="38"/>
      <c r="L206" s="38"/>
      <c r="M206" s="38"/>
      <c r="N206" s="38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3"/>
      <c r="AJ206" s="32"/>
      <c r="AK206" s="32"/>
      <c r="AL206" s="32"/>
      <c r="AM206" s="32"/>
      <c r="AN206" s="32"/>
      <c r="AO206" s="32"/>
      <c r="AP206" s="32"/>
      <c r="AQ206" s="33"/>
      <c r="AR206" s="33"/>
      <c r="AS206" s="33"/>
      <c r="AT206" s="64"/>
      <c r="AU206" s="34"/>
      <c r="AV206" s="35"/>
      <c r="AW206" s="38"/>
      <c r="AX206" s="38"/>
      <c r="AY206" s="54"/>
      <c r="AZ206" s="54"/>
      <c r="BA206" s="38"/>
    </row>
    <row r="207" ht="15.75" customHeight="1">
      <c r="A207" s="62"/>
      <c r="B207" s="63"/>
      <c r="C207" s="63"/>
      <c r="D207" s="38"/>
      <c r="E207" s="38"/>
      <c r="F207" s="36"/>
      <c r="G207" s="36"/>
      <c r="H207" s="62"/>
      <c r="I207" s="38"/>
      <c r="J207" s="38"/>
      <c r="K207" s="38"/>
      <c r="L207" s="38"/>
      <c r="M207" s="38"/>
      <c r="N207" s="38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3"/>
      <c r="AJ207" s="32"/>
      <c r="AK207" s="32"/>
      <c r="AL207" s="32"/>
      <c r="AM207" s="32"/>
      <c r="AN207" s="32"/>
      <c r="AO207" s="32"/>
      <c r="AP207" s="32"/>
      <c r="AQ207" s="33"/>
      <c r="AR207" s="33"/>
      <c r="AS207" s="33"/>
      <c r="AT207" s="64"/>
      <c r="AU207" s="34"/>
      <c r="AV207" s="35"/>
      <c r="AW207" s="38"/>
      <c r="AX207" s="38"/>
      <c r="AY207" s="54"/>
      <c r="AZ207" s="54"/>
      <c r="BA207" s="38"/>
    </row>
    <row r="208" ht="15.75" customHeight="1">
      <c r="A208" s="62"/>
      <c r="B208" s="63"/>
      <c r="C208" s="63"/>
      <c r="D208" s="38"/>
      <c r="E208" s="38"/>
      <c r="F208" s="36"/>
      <c r="G208" s="36"/>
      <c r="H208" s="62"/>
      <c r="I208" s="38"/>
      <c r="J208" s="38"/>
      <c r="K208" s="38"/>
      <c r="L208" s="38"/>
      <c r="M208" s="38"/>
      <c r="N208" s="38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3"/>
      <c r="AJ208" s="32"/>
      <c r="AK208" s="32"/>
      <c r="AL208" s="32"/>
      <c r="AM208" s="32"/>
      <c r="AN208" s="32"/>
      <c r="AO208" s="32"/>
      <c r="AP208" s="32"/>
      <c r="AQ208" s="33"/>
      <c r="AR208" s="33"/>
      <c r="AS208" s="33"/>
      <c r="AT208" s="64"/>
      <c r="AU208" s="34"/>
      <c r="AV208" s="35"/>
      <c r="AW208" s="38"/>
      <c r="AX208" s="38"/>
      <c r="AY208" s="54"/>
      <c r="AZ208" s="54"/>
      <c r="BA208" s="38"/>
    </row>
    <row r="209" ht="15.75" customHeight="1">
      <c r="A209" s="62"/>
      <c r="B209" s="63"/>
      <c r="C209" s="63"/>
      <c r="D209" s="38"/>
      <c r="E209" s="38"/>
      <c r="F209" s="36"/>
      <c r="G209" s="36"/>
      <c r="H209" s="62"/>
      <c r="I209" s="38"/>
      <c r="J209" s="38"/>
      <c r="K209" s="38"/>
      <c r="L209" s="38"/>
      <c r="M209" s="38"/>
      <c r="N209" s="38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3"/>
      <c r="AJ209" s="32"/>
      <c r="AK209" s="32"/>
      <c r="AL209" s="32"/>
      <c r="AM209" s="32"/>
      <c r="AN209" s="32"/>
      <c r="AO209" s="32"/>
      <c r="AP209" s="32"/>
      <c r="AQ209" s="33"/>
      <c r="AR209" s="33"/>
      <c r="AS209" s="33"/>
      <c r="AT209" s="64"/>
      <c r="AU209" s="34"/>
      <c r="AV209" s="35"/>
      <c r="AW209" s="38"/>
      <c r="AX209" s="38"/>
      <c r="AY209" s="54"/>
      <c r="AZ209" s="54"/>
      <c r="BA209" s="38"/>
    </row>
    <row r="210" ht="15.75" customHeight="1">
      <c r="A210" s="62"/>
      <c r="B210" s="63"/>
      <c r="C210" s="63"/>
      <c r="D210" s="38"/>
      <c r="E210" s="38"/>
      <c r="F210" s="36"/>
      <c r="G210" s="36"/>
      <c r="H210" s="62"/>
      <c r="I210" s="38"/>
      <c r="J210" s="38"/>
      <c r="K210" s="38"/>
      <c r="L210" s="38"/>
      <c r="M210" s="38"/>
      <c r="N210" s="38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3"/>
      <c r="AJ210" s="32"/>
      <c r="AK210" s="32"/>
      <c r="AL210" s="32"/>
      <c r="AM210" s="32"/>
      <c r="AN210" s="32"/>
      <c r="AO210" s="32"/>
      <c r="AP210" s="32"/>
      <c r="AQ210" s="33"/>
      <c r="AR210" s="33"/>
      <c r="AS210" s="33"/>
      <c r="AT210" s="64"/>
      <c r="AU210" s="34"/>
      <c r="AV210" s="35"/>
      <c r="AW210" s="38"/>
      <c r="AX210" s="38"/>
      <c r="AY210" s="54"/>
      <c r="AZ210" s="54"/>
      <c r="BA210" s="38"/>
    </row>
    <row r="211" ht="15.75" customHeight="1">
      <c r="A211" s="62"/>
      <c r="B211" s="63"/>
      <c r="C211" s="63"/>
      <c r="D211" s="38"/>
      <c r="E211" s="38"/>
      <c r="F211" s="36"/>
      <c r="G211" s="36"/>
      <c r="H211" s="62"/>
      <c r="I211" s="38"/>
      <c r="J211" s="38"/>
      <c r="K211" s="38"/>
      <c r="L211" s="38"/>
      <c r="M211" s="38"/>
      <c r="N211" s="38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3"/>
      <c r="AJ211" s="32"/>
      <c r="AK211" s="32"/>
      <c r="AL211" s="32"/>
      <c r="AM211" s="32"/>
      <c r="AN211" s="32"/>
      <c r="AO211" s="32"/>
      <c r="AP211" s="32"/>
      <c r="AQ211" s="33"/>
      <c r="AR211" s="33"/>
      <c r="AS211" s="33"/>
      <c r="AT211" s="64"/>
      <c r="AU211" s="34"/>
      <c r="AV211" s="35"/>
      <c r="AW211" s="38"/>
      <c r="AX211" s="38"/>
      <c r="AY211" s="54"/>
      <c r="AZ211" s="54"/>
      <c r="BA211" s="38"/>
    </row>
    <row r="212" ht="15.75" customHeight="1">
      <c r="A212" s="62"/>
      <c r="B212" s="63"/>
      <c r="C212" s="63"/>
      <c r="D212" s="38"/>
      <c r="E212" s="38"/>
      <c r="F212" s="36"/>
      <c r="G212" s="36"/>
      <c r="H212" s="62"/>
      <c r="I212" s="38"/>
      <c r="J212" s="38"/>
      <c r="K212" s="38"/>
      <c r="L212" s="38"/>
      <c r="M212" s="38"/>
      <c r="N212" s="38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3"/>
      <c r="AJ212" s="32"/>
      <c r="AK212" s="32"/>
      <c r="AL212" s="32"/>
      <c r="AM212" s="32"/>
      <c r="AN212" s="32"/>
      <c r="AO212" s="32"/>
      <c r="AP212" s="32"/>
      <c r="AQ212" s="33"/>
      <c r="AR212" s="33"/>
      <c r="AS212" s="33"/>
      <c r="AT212" s="64"/>
      <c r="AU212" s="34"/>
      <c r="AV212" s="35"/>
      <c r="AW212" s="38"/>
      <c r="AX212" s="38"/>
      <c r="AY212" s="54"/>
      <c r="AZ212" s="54"/>
      <c r="BA212" s="38"/>
    </row>
    <row r="213" ht="15.75" customHeight="1">
      <c r="A213" s="62"/>
      <c r="B213" s="63"/>
      <c r="C213" s="63"/>
      <c r="D213" s="38"/>
      <c r="E213" s="38"/>
      <c r="F213" s="36"/>
      <c r="G213" s="36"/>
      <c r="H213" s="62"/>
      <c r="I213" s="38"/>
      <c r="J213" s="38"/>
      <c r="K213" s="38"/>
      <c r="L213" s="38"/>
      <c r="M213" s="38"/>
      <c r="N213" s="38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3"/>
      <c r="AJ213" s="32"/>
      <c r="AK213" s="32"/>
      <c r="AL213" s="32"/>
      <c r="AM213" s="32"/>
      <c r="AN213" s="32"/>
      <c r="AO213" s="32"/>
      <c r="AP213" s="32"/>
      <c r="AQ213" s="33"/>
      <c r="AR213" s="33"/>
      <c r="AS213" s="33"/>
      <c r="AT213" s="64"/>
      <c r="AU213" s="34"/>
      <c r="AV213" s="35"/>
      <c r="AW213" s="38"/>
      <c r="AX213" s="38"/>
      <c r="AY213" s="54"/>
      <c r="AZ213" s="54"/>
      <c r="BA213" s="38"/>
    </row>
    <row r="214" ht="15.75" customHeight="1">
      <c r="A214" s="62"/>
      <c r="B214" s="63"/>
      <c r="C214" s="63"/>
      <c r="D214" s="38"/>
      <c r="E214" s="38"/>
      <c r="F214" s="36"/>
      <c r="G214" s="36"/>
      <c r="H214" s="62"/>
      <c r="I214" s="38"/>
      <c r="J214" s="38"/>
      <c r="K214" s="38"/>
      <c r="L214" s="38"/>
      <c r="M214" s="38"/>
      <c r="N214" s="38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3"/>
      <c r="AJ214" s="32"/>
      <c r="AK214" s="32"/>
      <c r="AL214" s="32"/>
      <c r="AM214" s="32"/>
      <c r="AN214" s="32"/>
      <c r="AO214" s="32"/>
      <c r="AP214" s="32"/>
      <c r="AQ214" s="33"/>
      <c r="AR214" s="33"/>
      <c r="AS214" s="33"/>
      <c r="AT214" s="64"/>
      <c r="AU214" s="34"/>
      <c r="AV214" s="35"/>
      <c r="AW214" s="38"/>
      <c r="AX214" s="38"/>
      <c r="AY214" s="54"/>
      <c r="AZ214" s="54"/>
      <c r="BA214" s="38"/>
    </row>
    <row r="215" ht="15.75" customHeight="1">
      <c r="A215" s="62"/>
      <c r="B215" s="63"/>
      <c r="C215" s="63"/>
      <c r="D215" s="38"/>
      <c r="E215" s="38"/>
      <c r="F215" s="36"/>
      <c r="G215" s="36"/>
      <c r="H215" s="62"/>
      <c r="I215" s="38"/>
      <c r="J215" s="38"/>
      <c r="K215" s="38"/>
      <c r="L215" s="38"/>
      <c r="M215" s="38"/>
      <c r="N215" s="38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3"/>
      <c r="AJ215" s="32"/>
      <c r="AK215" s="32"/>
      <c r="AL215" s="32"/>
      <c r="AM215" s="32"/>
      <c r="AN215" s="32"/>
      <c r="AO215" s="32"/>
      <c r="AP215" s="32"/>
      <c r="AQ215" s="33"/>
      <c r="AR215" s="33"/>
      <c r="AS215" s="33"/>
      <c r="AT215" s="64"/>
      <c r="AU215" s="34"/>
      <c r="AV215" s="35"/>
      <c r="AW215" s="38"/>
      <c r="AX215" s="38"/>
      <c r="AY215" s="54"/>
      <c r="AZ215" s="54"/>
      <c r="BA215" s="38"/>
    </row>
    <row r="216" ht="15.75" customHeight="1">
      <c r="A216" s="62"/>
      <c r="B216" s="63"/>
      <c r="C216" s="63"/>
      <c r="D216" s="38"/>
      <c r="E216" s="38"/>
      <c r="F216" s="36"/>
      <c r="G216" s="36"/>
      <c r="H216" s="62"/>
      <c r="I216" s="38"/>
      <c r="J216" s="38"/>
      <c r="K216" s="38"/>
      <c r="L216" s="38"/>
      <c r="M216" s="38"/>
      <c r="N216" s="38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3"/>
      <c r="AJ216" s="32"/>
      <c r="AK216" s="32"/>
      <c r="AL216" s="32"/>
      <c r="AM216" s="32"/>
      <c r="AN216" s="32"/>
      <c r="AO216" s="32"/>
      <c r="AP216" s="32"/>
      <c r="AQ216" s="33"/>
      <c r="AR216" s="33"/>
      <c r="AS216" s="33"/>
      <c r="AT216" s="64"/>
      <c r="AU216" s="34"/>
      <c r="AV216" s="35"/>
      <c r="AW216" s="38"/>
      <c r="AX216" s="38"/>
      <c r="AY216" s="54"/>
      <c r="AZ216" s="54"/>
      <c r="BA216" s="38"/>
    </row>
    <row r="217" ht="15.75" customHeight="1">
      <c r="A217" s="62"/>
      <c r="B217" s="63"/>
      <c r="C217" s="63"/>
      <c r="D217" s="38"/>
      <c r="E217" s="38"/>
      <c r="F217" s="36"/>
      <c r="G217" s="36"/>
      <c r="H217" s="62"/>
      <c r="I217" s="38"/>
      <c r="J217" s="38"/>
      <c r="K217" s="38"/>
      <c r="L217" s="38"/>
      <c r="M217" s="38"/>
      <c r="N217" s="38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3"/>
      <c r="AJ217" s="32"/>
      <c r="AK217" s="32"/>
      <c r="AL217" s="32"/>
      <c r="AM217" s="32"/>
      <c r="AN217" s="32"/>
      <c r="AO217" s="32"/>
      <c r="AP217" s="32"/>
      <c r="AQ217" s="33"/>
      <c r="AR217" s="33"/>
      <c r="AS217" s="33"/>
      <c r="AT217" s="64"/>
      <c r="AU217" s="34"/>
      <c r="AV217" s="35"/>
      <c r="AW217" s="38"/>
      <c r="AX217" s="38"/>
      <c r="AY217" s="54"/>
      <c r="AZ217" s="54"/>
      <c r="BA217" s="38"/>
    </row>
    <row r="218" ht="15.75" customHeight="1">
      <c r="A218" s="62"/>
      <c r="B218" s="63"/>
      <c r="C218" s="63"/>
      <c r="D218" s="38"/>
      <c r="E218" s="38"/>
      <c r="F218" s="36"/>
      <c r="G218" s="36"/>
      <c r="H218" s="62"/>
      <c r="I218" s="38"/>
      <c r="J218" s="38"/>
      <c r="K218" s="38"/>
      <c r="L218" s="38"/>
      <c r="M218" s="38"/>
      <c r="N218" s="38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3"/>
      <c r="AJ218" s="32"/>
      <c r="AK218" s="32"/>
      <c r="AL218" s="32"/>
      <c r="AM218" s="32"/>
      <c r="AN218" s="32"/>
      <c r="AO218" s="32"/>
      <c r="AP218" s="32"/>
      <c r="AQ218" s="33"/>
      <c r="AR218" s="33"/>
      <c r="AS218" s="33"/>
      <c r="AT218" s="64"/>
      <c r="AU218" s="34"/>
      <c r="AV218" s="35"/>
      <c r="AW218" s="38"/>
      <c r="AX218" s="38"/>
      <c r="AY218" s="54"/>
      <c r="AZ218" s="54"/>
      <c r="BA218" s="38"/>
    </row>
    <row r="219" ht="15.75" customHeight="1">
      <c r="A219" s="62"/>
      <c r="B219" s="63"/>
      <c r="C219" s="63"/>
      <c r="D219" s="38"/>
      <c r="E219" s="38"/>
      <c r="F219" s="36"/>
      <c r="G219" s="36"/>
      <c r="H219" s="62"/>
      <c r="I219" s="38"/>
      <c r="J219" s="38"/>
      <c r="K219" s="38"/>
      <c r="L219" s="38"/>
      <c r="M219" s="38"/>
      <c r="N219" s="38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3"/>
      <c r="AJ219" s="32"/>
      <c r="AK219" s="32"/>
      <c r="AL219" s="32"/>
      <c r="AM219" s="32"/>
      <c r="AN219" s="32"/>
      <c r="AO219" s="32"/>
      <c r="AP219" s="32"/>
      <c r="AQ219" s="33"/>
      <c r="AR219" s="33"/>
      <c r="AS219" s="33"/>
      <c r="AT219" s="64"/>
      <c r="AU219" s="34"/>
      <c r="AV219" s="35"/>
      <c r="AW219" s="38"/>
      <c r="AX219" s="38"/>
      <c r="AY219" s="54"/>
      <c r="AZ219" s="54"/>
      <c r="BA219" s="38"/>
    </row>
    <row r="220" ht="15.75" customHeight="1">
      <c r="A220" s="62"/>
      <c r="B220" s="63"/>
      <c r="C220" s="63"/>
      <c r="D220" s="38"/>
      <c r="E220" s="38"/>
      <c r="F220" s="36"/>
      <c r="G220" s="36"/>
      <c r="H220" s="62"/>
      <c r="I220" s="38"/>
      <c r="J220" s="38"/>
      <c r="K220" s="38"/>
      <c r="L220" s="38"/>
      <c r="M220" s="38"/>
      <c r="N220" s="38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3"/>
      <c r="AJ220" s="32"/>
      <c r="AK220" s="32"/>
      <c r="AL220" s="32"/>
      <c r="AM220" s="32"/>
      <c r="AN220" s="32"/>
      <c r="AO220" s="32"/>
      <c r="AP220" s="32"/>
      <c r="AQ220" s="33"/>
      <c r="AR220" s="33"/>
      <c r="AS220" s="33"/>
      <c r="AT220" s="64"/>
      <c r="AU220" s="34"/>
      <c r="AV220" s="35"/>
      <c r="AW220" s="38"/>
      <c r="AX220" s="38"/>
      <c r="AY220" s="54"/>
      <c r="AZ220" s="54"/>
      <c r="BA220" s="38"/>
    </row>
    <row r="221" ht="15.75" customHeight="1">
      <c r="A221" s="62"/>
      <c r="B221" s="63"/>
      <c r="C221" s="63"/>
      <c r="D221" s="38"/>
      <c r="E221" s="38"/>
      <c r="F221" s="36"/>
      <c r="G221" s="36"/>
      <c r="H221" s="62"/>
      <c r="I221" s="38"/>
      <c r="J221" s="38"/>
      <c r="K221" s="38"/>
      <c r="L221" s="38"/>
      <c r="M221" s="38"/>
      <c r="N221" s="38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3"/>
      <c r="AJ221" s="32"/>
      <c r="AK221" s="32"/>
      <c r="AL221" s="32"/>
      <c r="AM221" s="32"/>
      <c r="AN221" s="32"/>
      <c r="AO221" s="32"/>
      <c r="AP221" s="32"/>
      <c r="AQ221" s="33"/>
      <c r="AR221" s="33"/>
      <c r="AS221" s="33"/>
      <c r="AT221" s="64"/>
      <c r="AU221" s="34"/>
      <c r="AV221" s="35"/>
      <c r="AW221" s="38"/>
      <c r="AX221" s="38"/>
      <c r="AY221" s="54"/>
      <c r="AZ221" s="54"/>
      <c r="BA221" s="38"/>
    </row>
    <row r="222" ht="15.75" customHeight="1">
      <c r="A222" s="62"/>
      <c r="B222" s="63"/>
      <c r="C222" s="63"/>
      <c r="D222" s="38"/>
      <c r="E222" s="38"/>
      <c r="F222" s="36"/>
      <c r="G222" s="36"/>
      <c r="H222" s="62"/>
      <c r="I222" s="38"/>
      <c r="J222" s="38"/>
      <c r="K222" s="38"/>
      <c r="L222" s="38"/>
      <c r="M222" s="38"/>
      <c r="N222" s="38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3"/>
      <c r="AJ222" s="32"/>
      <c r="AK222" s="32"/>
      <c r="AL222" s="32"/>
      <c r="AM222" s="32"/>
      <c r="AN222" s="32"/>
      <c r="AO222" s="32"/>
      <c r="AP222" s="32"/>
      <c r="AQ222" s="33"/>
      <c r="AR222" s="33"/>
      <c r="AS222" s="33"/>
      <c r="AT222" s="64"/>
      <c r="AU222" s="34"/>
      <c r="AV222" s="35"/>
      <c r="AW222" s="38"/>
      <c r="AX222" s="38"/>
      <c r="AY222" s="54"/>
      <c r="AZ222" s="54"/>
      <c r="BA222" s="38"/>
    </row>
    <row r="223" ht="15.75" customHeight="1">
      <c r="A223" s="62"/>
      <c r="B223" s="63"/>
      <c r="C223" s="63"/>
      <c r="D223" s="38"/>
      <c r="E223" s="38"/>
      <c r="F223" s="36"/>
      <c r="G223" s="36"/>
      <c r="H223" s="62"/>
      <c r="I223" s="38"/>
      <c r="J223" s="38"/>
      <c r="K223" s="38"/>
      <c r="L223" s="38"/>
      <c r="M223" s="38"/>
      <c r="N223" s="38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3"/>
      <c r="AJ223" s="32"/>
      <c r="AK223" s="32"/>
      <c r="AL223" s="32"/>
      <c r="AM223" s="32"/>
      <c r="AN223" s="32"/>
      <c r="AO223" s="32"/>
      <c r="AP223" s="32"/>
      <c r="AQ223" s="33"/>
      <c r="AR223" s="33"/>
      <c r="AS223" s="33"/>
      <c r="AT223" s="64"/>
      <c r="AU223" s="34"/>
      <c r="AV223" s="35"/>
      <c r="AW223" s="38"/>
      <c r="AX223" s="38"/>
      <c r="AY223" s="54"/>
      <c r="AZ223" s="54"/>
      <c r="BA223" s="38"/>
    </row>
    <row r="224" ht="15.75" customHeight="1">
      <c r="A224" s="62"/>
      <c r="B224" s="63"/>
      <c r="C224" s="63"/>
      <c r="D224" s="38"/>
      <c r="E224" s="38"/>
      <c r="F224" s="36"/>
      <c r="G224" s="36"/>
      <c r="H224" s="62"/>
      <c r="I224" s="38"/>
      <c r="J224" s="38"/>
      <c r="K224" s="38"/>
      <c r="L224" s="38"/>
      <c r="M224" s="38"/>
      <c r="N224" s="38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3"/>
      <c r="AJ224" s="32"/>
      <c r="AK224" s="32"/>
      <c r="AL224" s="32"/>
      <c r="AM224" s="32"/>
      <c r="AN224" s="32"/>
      <c r="AO224" s="32"/>
      <c r="AP224" s="32"/>
      <c r="AQ224" s="33"/>
      <c r="AR224" s="33"/>
      <c r="AS224" s="33"/>
      <c r="AT224" s="64"/>
      <c r="AU224" s="34"/>
      <c r="AV224" s="35"/>
      <c r="AW224" s="38"/>
      <c r="AX224" s="38"/>
      <c r="AY224" s="54"/>
      <c r="AZ224" s="54"/>
      <c r="BA224" s="38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3:$AU$24"/>
  <mergeCells count="6">
    <mergeCell ref="D13:J13"/>
    <mergeCell ref="K13:N13"/>
    <mergeCell ref="O13:AI13"/>
    <mergeCell ref="AJ13:AL13"/>
    <mergeCell ref="AM13:AR13"/>
    <mergeCell ref="AT13:AU13"/>
  </mergeCells>
  <conditionalFormatting sqref="B18:B19">
    <cfRule type="cellIs" dxfId="0" priority="1" stopIfTrue="1" operator="equal">
      <formula>"FALSE"</formula>
    </cfRule>
  </conditionalFormatting>
  <conditionalFormatting sqref="A1:A24 B1:H14 J1:P14 Q1:S24 T1:U14 V1:X24 Y1:Z14 AA1:AC24 AD1:AE14 AF1:AI24 AJ1:AO14 AP1:AR12 AS1:BA24 I4:I14 AP14:AR24">
    <cfRule type="cellIs" dxfId="0" priority="2" stopIfTrue="1" operator="equal">
      <formula>"FALSE"</formula>
    </cfRule>
  </conditionalFormatting>
  <dataValidations>
    <dataValidation type="decimal" allowBlank="1" showInputMessage="1" showErrorMessage="1" prompt="Número de documento - Escriba el número de documento del docente evaluado, sin utilizar comas ni puntos. EJEMPLO: 79802825" sqref="E15:E24">
      <formula1>1.0</formula1>
      <formula2>9.0E9</formula2>
    </dataValidation>
    <dataValidation type="list" allowBlank="1" showInputMessage="1" showErrorMessage="1" prompt="Competencias comportamentales - Seleccione las competencias comportamentales evaluadas. Recuerede que no se pueden repetir para un evaluado." sqref="AJ15:AL24">
      <formula1>$BA$14:$BA$19</formula1>
    </dataValidation>
    <dataValidation type="list" allowBlank="1" showInputMessage="1" showErrorMessage="1" prompt="Tipo de identificación - Seleccione el Tipo de Identificación del Evaluado. CC: Cédula de Ciudadanía CE: Cédula de Extranjería" sqref="D15:D17 D19:D24">
      <formula1>$AW$14:$AW$15</formula1>
    </dataValidation>
    <dataValidation type="list" allowBlank="1" showInputMessage="1" showErrorMessage="1" prompt="CARGO - Seleccione el cargo que desempeña el directivo docente evaluado." sqref="J15:J24">
      <formula1>$AZ$14:$AZ$16</formula1>
    </dataValidation>
    <dataValidation type="decimal" allowBlank="1" showInputMessage="1" showErrorMessage="1" prompt="PUNTAJE DE LA COMPETENCIA - ESCRIBA EL PUNTAJE ASIGNADO A CADA COMPETENCIA (ENTRE 1 Y 100)" sqref="AM15:AO15">
      <formula1>1.0</formula1>
      <formula2>100.0</formula2>
    </dataValidation>
    <dataValidation type="decimal" allowBlank="1" showInputMessage="1" showErrorMessage="1" prompt="PUNTAJE DE LA COMPETENCIA - POR FAVOR DIGITE EL PUNTAJE ASIGNADO A CADA COMPETENCIA (ENTRE 1 Y 100 PUNTOS)" sqref="O15:P24 T15:U24 Y15:Z24 AD15:AE24 AM16:AO24">
      <formula1>1.0</formula1>
      <formula2>100.0</formula2>
    </dataValidation>
    <dataValidation type="list" allowBlank="1" showInputMessage="1" showErrorMessage="1" prompt="Tipo de identificación - Seleccione el Tipo de Identificación del Evaluado. CC: Cédula de Ciudadanía CE: Cédula de Extranjería" sqref="D18">
      <formula1>#REF!</formula1>
    </dataValidation>
    <dataValidation type="list" allowBlank="1" showInputMessage="1" showErrorMessage="1" prompt="ZONA - Seleccione la zona en la que se ubica el establecimiento educativo." sqref="I15:I24">
      <formula1>$AX$14:$AX$15</formula1>
    </dataValidation>
  </dataValidations>
  <printOptions/>
  <pageMargins bottom="0.1968503937007874" footer="0.0" header="0.0" left="0.1968503937007874" right="0.1968503937007874" top="0.1968503937007874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6.0" ySplit="14.0" topLeftCell="G15" activePane="bottomRight" state="frozen"/>
      <selection activeCell="G1" sqref="G1" pane="topRight"/>
      <selection activeCell="A15" sqref="A15" pane="bottomLeft"/>
      <selection activeCell="G15" sqref="G15" pane="bottomRight"/>
    </sheetView>
  </sheetViews>
  <sheetFormatPr customHeight="1" defaultColWidth="12.63" defaultRowHeight="15.0"/>
  <cols>
    <col customWidth="1" min="1" max="1" width="7.38"/>
    <col customWidth="1" min="2" max="2" width="4.63"/>
    <col customWidth="1" min="3" max="3" width="10.0"/>
    <col customWidth="1" min="4" max="4" width="6.5"/>
    <col customWidth="1" min="5" max="5" width="10.13"/>
    <col customWidth="1" min="6" max="7" width="39.88"/>
    <col customWidth="1" min="8" max="8" width="20.25"/>
    <col customWidth="1" min="9" max="9" width="9.63"/>
    <col customWidth="1" min="10" max="10" width="34.5"/>
    <col customWidth="1" min="11" max="11" width="29.0"/>
    <col customWidth="1" min="12" max="14" width="10.13"/>
    <col customWidth="1" min="15" max="15" width="14.5"/>
    <col customWidth="1" min="16" max="23" width="11.88"/>
    <col customWidth="1" hidden="1" min="24" max="24" width="11.88"/>
    <col customWidth="1" min="25" max="28" width="11.88"/>
    <col customWidth="1" hidden="1" min="29" max="29" width="11.88"/>
    <col customWidth="1" min="30" max="31" width="11.88"/>
    <col customWidth="1" min="32" max="32" width="9.13"/>
    <col customWidth="1" min="33" max="35" width="18.0"/>
    <col customWidth="1" min="36" max="38" width="13.25"/>
    <col customWidth="1" hidden="1" min="39" max="39" width="12.63"/>
    <col customWidth="1" min="40" max="41" width="16.25"/>
    <col customWidth="1" hidden="1" min="42" max="42" width="8.38"/>
    <col customWidth="1" min="43" max="43" width="14.5"/>
    <col customWidth="1" min="44" max="44" width="17.5"/>
    <col customWidth="1" min="45" max="45" width="0.38"/>
    <col customWidth="1" hidden="1" min="46" max="46" width="8.38"/>
    <col customWidth="1" hidden="1" min="47" max="47" width="5.13"/>
    <col customWidth="1" hidden="1" min="48" max="48" width="28.0"/>
    <col customWidth="1" hidden="1" min="49" max="50" width="17.0"/>
  </cols>
  <sheetData>
    <row r="1" hidden="1">
      <c r="A1" s="1"/>
      <c r="B1" s="2"/>
      <c r="C1" s="2"/>
      <c r="D1" s="3"/>
      <c r="E1" s="3"/>
      <c r="F1" s="4"/>
      <c r="G1" s="4"/>
      <c r="H1" s="1"/>
      <c r="I1" s="9" t="s">
        <v>83</v>
      </c>
      <c r="J1" s="3">
        <f>(COUNTIF($J$15:$J$44,"Ciencias Naturales y Educación Ambiental")+COUNTIF($J$15:$J$44,"Ciencias Naturales – Química")+COUNTIF($J$15:$J$44,"Ciencias Naturales – Física"))</f>
        <v>4</v>
      </c>
      <c r="K1" s="6"/>
      <c r="L1" s="7"/>
      <c r="M1" s="7"/>
      <c r="N1" s="7" t="s">
        <v>2</v>
      </c>
      <c r="O1" s="1">
        <f t="shared" ref="O1:R1" si="1">COUNT(O15:O44)</f>
        <v>30</v>
      </c>
      <c r="P1" s="1">
        <f t="shared" si="1"/>
        <v>30</v>
      </c>
      <c r="Q1" s="1">
        <f t="shared" si="1"/>
        <v>30</v>
      </c>
      <c r="R1" s="1">
        <f t="shared" si="1"/>
        <v>30</v>
      </c>
      <c r="S1" s="1"/>
      <c r="T1" s="1">
        <f>COUNT(T15:T44)</f>
        <v>30</v>
      </c>
      <c r="U1" s="1"/>
      <c r="V1" s="1">
        <f t="shared" ref="V1:W1" si="2">COUNT(V15:V44)</f>
        <v>30</v>
      </c>
      <c r="W1" s="1">
        <f t="shared" si="2"/>
        <v>30</v>
      </c>
      <c r="X1" s="1"/>
      <c r="Y1" s="1">
        <f>COUNT(Y15:Y44)</f>
        <v>30</v>
      </c>
      <c r="Z1" s="1"/>
      <c r="AA1" s="1">
        <f t="shared" ref="AA1:AB1" si="3">COUNT(AA15:AA44)</f>
        <v>30</v>
      </c>
      <c r="AB1" s="1">
        <f t="shared" si="3"/>
        <v>30</v>
      </c>
      <c r="AC1" s="1"/>
      <c r="AD1" s="1">
        <f>COUNT(AD15:AD44)</f>
        <v>30</v>
      </c>
      <c r="AE1" s="1" t="s">
        <v>3</v>
      </c>
      <c r="AF1" s="1">
        <f t="shared" ref="AF1:AF7" si="9">SUM(AG1:AI1)</f>
        <v>18</v>
      </c>
      <c r="AG1" s="1">
        <f t="shared" ref="AG1:AI1" si="4">COUNTIF(AG15:AG44,"Liderazgo")</f>
        <v>16</v>
      </c>
      <c r="AH1" s="1">
        <f t="shared" si="4"/>
        <v>1</v>
      </c>
      <c r="AI1" s="1">
        <f t="shared" si="4"/>
        <v>1</v>
      </c>
      <c r="AJ1" s="1">
        <f t="shared" ref="AJ1:AL1" si="5">COUNT(AJ15:AJ44)</f>
        <v>30</v>
      </c>
      <c r="AK1" s="1">
        <f t="shared" si="5"/>
        <v>30</v>
      </c>
      <c r="AL1" s="1">
        <f t="shared" si="5"/>
        <v>30</v>
      </c>
      <c r="AM1" s="1"/>
      <c r="AN1" s="1">
        <f>COUNT(AN15:AN44)</f>
        <v>30</v>
      </c>
      <c r="AO1" s="1"/>
      <c r="AP1" s="1"/>
      <c r="AQ1" s="1">
        <f>COUNT(AQ15:AQ44)</f>
        <v>30</v>
      </c>
      <c r="AR1" s="3">
        <f>COUNTIF(AR15:AR44,"NO SATISFACTORIO")</f>
        <v>0</v>
      </c>
      <c r="AS1" s="8"/>
      <c r="AT1" s="6"/>
      <c r="AU1" s="6"/>
      <c r="AV1" s="6"/>
      <c r="AW1" s="6"/>
      <c r="AX1" s="6"/>
    </row>
    <row r="2" hidden="1">
      <c r="A2" s="1"/>
      <c r="B2" s="2"/>
      <c r="C2" s="2"/>
      <c r="D2" s="3"/>
      <c r="E2" s="3"/>
      <c r="F2" s="4"/>
      <c r="G2" s="4"/>
      <c r="H2" s="1"/>
      <c r="I2" s="9" t="s">
        <v>84</v>
      </c>
      <c r="J2" s="3">
        <f>COUNTIF($J$15:$J$44,"Ciencias Sociales")</f>
        <v>3</v>
      </c>
      <c r="K2" s="6"/>
      <c r="L2" s="9"/>
      <c r="M2" s="9"/>
      <c r="N2" s="9" t="s">
        <v>6</v>
      </c>
      <c r="O2" s="10">
        <f t="shared" ref="O2:R2" si="6">AVERAGE(O15:O44)</f>
        <v>94.68333333</v>
      </c>
      <c r="P2" s="10">
        <f t="shared" si="6"/>
        <v>94.78333333</v>
      </c>
      <c r="Q2" s="10">
        <f t="shared" si="6"/>
        <v>94.52</v>
      </c>
      <c r="R2" s="10">
        <f t="shared" si="6"/>
        <v>94.36666667</v>
      </c>
      <c r="S2" s="10"/>
      <c r="T2" s="10">
        <f>AVERAGE(T15:T44)</f>
        <v>94.58833333</v>
      </c>
      <c r="U2" s="10"/>
      <c r="V2" s="10">
        <f t="shared" ref="V2:W2" si="7">AVERAGE(V15:V44)</f>
        <v>94.76666667</v>
      </c>
      <c r="W2" s="10">
        <f t="shared" si="7"/>
        <v>94.16666667</v>
      </c>
      <c r="X2" s="10"/>
      <c r="Y2" s="10">
        <f>AVERAGE(Y15:Y44)</f>
        <v>94.46666667</v>
      </c>
      <c r="Z2" s="10"/>
      <c r="AA2" s="10">
        <f t="shared" ref="AA2:AB2" si="8">AVERAGE(AA15:AA44)</f>
        <v>94.60333333</v>
      </c>
      <c r="AB2" s="10">
        <f t="shared" si="8"/>
        <v>94.64</v>
      </c>
      <c r="AC2" s="10"/>
      <c r="AD2" s="10">
        <f>AVERAGE(AD15:AD44)</f>
        <v>94.62166667</v>
      </c>
      <c r="AE2" s="10" t="s">
        <v>7</v>
      </c>
      <c r="AF2" s="1">
        <f t="shared" si="9"/>
        <v>8</v>
      </c>
      <c r="AG2" s="1">
        <f t="shared" ref="AG2:AI2" si="10">COUNTIF(AG15:AG44,"Comunicación y relaciones")</f>
        <v>3</v>
      </c>
      <c r="AH2" s="1">
        <f t="shared" si="10"/>
        <v>4</v>
      </c>
      <c r="AI2" s="1">
        <f t="shared" si="10"/>
        <v>1</v>
      </c>
      <c r="AJ2" s="10">
        <f t="shared" ref="AJ2:AL2" si="11">AVERAGE(AJ15:AJ44)</f>
        <v>94.9</v>
      </c>
      <c r="AK2" s="10">
        <f t="shared" si="11"/>
        <v>94.86666667</v>
      </c>
      <c r="AL2" s="10">
        <f t="shared" si="11"/>
        <v>94.57</v>
      </c>
      <c r="AM2" s="10"/>
      <c r="AN2" s="10">
        <f>AVERAGE(AN15:AN44)</f>
        <v>94.77888889</v>
      </c>
      <c r="AO2" s="10"/>
      <c r="AP2" s="10"/>
      <c r="AQ2" s="10">
        <f>AVERAGE(AQ15:AQ44)</f>
        <v>94.63558333</v>
      </c>
      <c r="AR2" s="3">
        <f>COUNTIF(AR15:AR44,"SATISFACTORIO")</f>
        <v>1</v>
      </c>
      <c r="AS2" s="11"/>
      <c r="AT2" s="6"/>
      <c r="AU2" s="6"/>
      <c r="AV2" s="6"/>
      <c r="AW2" s="6"/>
      <c r="AX2" s="6"/>
    </row>
    <row r="3" hidden="1">
      <c r="A3" s="1"/>
      <c r="B3" s="2"/>
      <c r="C3" s="2"/>
      <c r="D3" s="3"/>
      <c r="E3" s="3"/>
      <c r="F3" s="4"/>
      <c r="G3" s="4"/>
      <c r="H3" s="1"/>
      <c r="I3" s="9" t="s">
        <v>85</v>
      </c>
      <c r="J3" s="3">
        <f>(COUNTIF($J$15:$J$44,"Educación Artística y Cultural (Integral)")+COUNTIF($J$15:$J$44,"Educación Artística y Cultural – Plásticas")+COUNTIF($J$15:$J$44,"Educación Artística y Cultural – Música")+COUNTIF($J$15:$J$44,"Educación Artística y Cultural – A. Escénicas")+COUNTIF($J$15:$J$44,"Educación Artística y Cultural – Danzas"))</f>
        <v>0</v>
      </c>
      <c r="K3" s="6"/>
      <c r="L3" s="9"/>
      <c r="M3" s="9"/>
      <c r="N3" s="9" t="s">
        <v>9</v>
      </c>
      <c r="O3" s="10">
        <f t="shared" ref="O3:R3" si="12">IF(O1&gt;1,STDEV(O15:O44))</f>
        <v>2.69892486</v>
      </c>
      <c r="P3" s="10">
        <f t="shared" si="12"/>
        <v>2.702755086</v>
      </c>
      <c r="Q3" s="10">
        <f t="shared" si="12"/>
        <v>2.670709579</v>
      </c>
      <c r="R3" s="10">
        <f t="shared" si="12"/>
        <v>2.722617064</v>
      </c>
      <c r="S3" s="10"/>
      <c r="T3" s="10">
        <f>IF(T1&gt;1,STDEV(T15:T44))</f>
        <v>2.5888582</v>
      </c>
      <c r="U3" s="10"/>
      <c r="V3" s="10">
        <f t="shared" ref="V3:W3" si="13">IF(V1&gt;1,STDEV(V15:V44))</f>
        <v>2.595531084</v>
      </c>
      <c r="W3" s="10">
        <f t="shared" si="13"/>
        <v>2.600839829</v>
      </c>
      <c r="X3" s="10"/>
      <c r="Y3" s="10">
        <f>IF(Y1&gt;1,STDEV(Y15:Y44))</f>
        <v>2.315365962</v>
      </c>
      <c r="Z3" s="10"/>
      <c r="AA3" s="10">
        <f t="shared" ref="AA3:AB3" si="14">IF(AA1&gt;1,STDEV(AA15:AA44))</f>
        <v>2.256711574</v>
      </c>
      <c r="AB3" s="10">
        <f t="shared" si="14"/>
        <v>1.9114176</v>
      </c>
      <c r="AC3" s="10"/>
      <c r="AD3" s="10">
        <f>IF(AD1&gt;1,STDEV(AD15:AD44))</f>
        <v>1.939413497</v>
      </c>
      <c r="AE3" s="10" t="s">
        <v>10</v>
      </c>
      <c r="AF3" s="1">
        <f t="shared" si="9"/>
        <v>23</v>
      </c>
      <c r="AG3" s="1">
        <f t="shared" ref="AG3:AI3" si="15">COUNTIF(AG15:AG44,"Trabajo en equipo")</f>
        <v>5</v>
      </c>
      <c r="AH3" s="1">
        <f t="shared" si="15"/>
        <v>11</v>
      </c>
      <c r="AI3" s="1">
        <f t="shared" si="15"/>
        <v>7</v>
      </c>
      <c r="AJ3" s="10">
        <f t="shared" ref="AJ3:AL3" si="16">IF(AJ1&gt;1,STDEV(AJ15:AJ44))</f>
        <v>1.7878903</v>
      </c>
      <c r="AK3" s="10">
        <f t="shared" si="16"/>
        <v>1.634400308</v>
      </c>
      <c r="AL3" s="10">
        <f t="shared" si="16"/>
        <v>2.049920099</v>
      </c>
      <c r="AM3" s="10"/>
      <c r="AN3" s="10">
        <f>IF(AN1&gt;1,STDEV(AN15:AN44))</f>
        <v>1.692907977</v>
      </c>
      <c r="AO3" s="10"/>
      <c r="AP3" s="10"/>
      <c r="AQ3" s="10">
        <f>IF(AQ1&gt;1,STDEV(AQ15:AQ44))</f>
        <v>2.084072985</v>
      </c>
      <c r="AR3" s="3">
        <f>COUNTIF(AR15:AR44,"SOBRESALIENTE")</f>
        <v>29</v>
      </c>
      <c r="AS3" s="11"/>
      <c r="AT3" s="6"/>
      <c r="AU3" s="6"/>
      <c r="AV3" s="6"/>
      <c r="AW3" s="6"/>
      <c r="AX3" s="6"/>
    </row>
    <row r="4" hidden="1">
      <c r="A4" s="1"/>
      <c r="B4" s="2"/>
      <c r="C4" s="2"/>
      <c r="D4" s="3"/>
      <c r="E4" s="3"/>
      <c r="F4" s="4"/>
      <c r="G4" s="4"/>
      <c r="H4" s="1"/>
      <c r="I4" s="9" t="s">
        <v>86</v>
      </c>
      <c r="J4" s="3">
        <f>COUNTIF($J$15:$J$44,"Educación Física, Recreación y Deportes")</f>
        <v>1</v>
      </c>
      <c r="K4" s="6"/>
      <c r="L4" s="9"/>
      <c r="M4" s="9"/>
      <c r="N4" s="9" t="s">
        <v>11</v>
      </c>
      <c r="O4" s="10">
        <f t="shared" ref="O4:R4" si="17">MIN(O15:O44)</f>
        <v>84</v>
      </c>
      <c r="P4" s="10">
        <f t="shared" si="17"/>
        <v>84</v>
      </c>
      <c r="Q4" s="10">
        <f t="shared" si="17"/>
        <v>84</v>
      </c>
      <c r="R4" s="10">
        <f t="shared" si="17"/>
        <v>84</v>
      </c>
      <c r="S4" s="10"/>
      <c r="T4" s="10">
        <f>MIN(T15:T44)</f>
        <v>84</v>
      </c>
      <c r="U4" s="10"/>
      <c r="V4" s="10">
        <f t="shared" ref="V4:W4" si="18">MIN(V15:V44)</f>
        <v>85</v>
      </c>
      <c r="W4" s="10">
        <f t="shared" si="18"/>
        <v>86</v>
      </c>
      <c r="X4" s="10"/>
      <c r="Y4" s="10">
        <f>MIN(Y15:Y44)</f>
        <v>85.5</v>
      </c>
      <c r="Z4" s="10"/>
      <c r="AA4" s="10">
        <f t="shared" ref="AA4:AB4" si="19">MIN(AA15:AA44)</f>
        <v>86</v>
      </c>
      <c r="AB4" s="10">
        <f t="shared" si="19"/>
        <v>90</v>
      </c>
      <c r="AC4" s="10"/>
      <c r="AD4" s="10">
        <f>MIN(AD15:AD44)</f>
        <v>89</v>
      </c>
      <c r="AE4" s="10" t="s">
        <v>12</v>
      </c>
      <c r="AF4" s="1">
        <f t="shared" si="9"/>
        <v>0</v>
      </c>
      <c r="AG4" s="1">
        <f t="shared" ref="AG4:AI4" si="20">COUNTIF(AG15:AG44,"Negociación y mediación")</f>
        <v>0</v>
      </c>
      <c r="AH4" s="1">
        <f t="shared" si="20"/>
        <v>0</v>
      </c>
      <c r="AI4" s="1">
        <f t="shared" si="20"/>
        <v>0</v>
      </c>
      <c r="AJ4" s="10">
        <f t="shared" ref="AJ4:AL4" si="21">MIN(AJ15:AJ44)</f>
        <v>92</v>
      </c>
      <c r="AK4" s="10">
        <f t="shared" si="21"/>
        <v>92</v>
      </c>
      <c r="AL4" s="10">
        <f t="shared" si="21"/>
        <v>90</v>
      </c>
      <c r="AM4" s="10"/>
      <c r="AN4" s="10">
        <f>MIN(AN15:AN44)</f>
        <v>91.33333333</v>
      </c>
      <c r="AO4" s="10"/>
      <c r="AP4" s="10"/>
      <c r="AQ4" s="10">
        <f>MIN(AQ15:AQ44)</f>
        <v>87.375</v>
      </c>
      <c r="AR4" s="3"/>
      <c r="AS4" s="11"/>
      <c r="AT4" s="6"/>
      <c r="AU4" s="6"/>
      <c r="AV4" s="6"/>
      <c r="AW4" s="6"/>
      <c r="AX4" s="6"/>
    </row>
    <row r="5" hidden="1">
      <c r="A5" s="1"/>
      <c r="B5" s="2"/>
      <c r="C5" s="2"/>
      <c r="D5" s="3"/>
      <c r="E5" s="3"/>
      <c r="F5" s="4"/>
      <c r="G5" s="4"/>
      <c r="H5" s="1"/>
      <c r="I5" s="9" t="s">
        <v>87</v>
      </c>
      <c r="J5" s="3">
        <f>COUNTIF($J$15:$J$44,"Educación Ética y en Valores")</f>
        <v>1</v>
      </c>
      <c r="K5" s="6"/>
      <c r="L5" s="9"/>
      <c r="M5" s="9"/>
      <c r="N5" s="9" t="s">
        <v>13</v>
      </c>
      <c r="O5" s="10">
        <f t="shared" ref="O5:R5" si="22">MAX(O15:O44)</f>
        <v>97.5</v>
      </c>
      <c r="P5" s="10">
        <f t="shared" si="22"/>
        <v>98</v>
      </c>
      <c r="Q5" s="10">
        <f t="shared" si="22"/>
        <v>97.6</v>
      </c>
      <c r="R5" s="10">
        <f t="shared" si="22"/>
        <v>98</v>
      </c>
      <c r="S5" s="10"/>
      <c r="T5" s="10">
        <f>MAX(T15:T44)</f>
        <v>97.4</v>
      </c>
      <c r="U5" s="10"/>
      <c r="V5" s="10">
        <f t="shared" ref="V5:W5" si="23">MAX(V15:V44)</f>
        <v>97</v>
      </c>
      <c r="W5" s="10">
        <f t="shared" si="23"/>
        <v>98</v>
      </c>
      <c r="X5" s="10"/>
      <c r="Y5" s="10">
        <f>MAX(Y15:Y44)</f>
        <v>97</v>
      </c>
      <c r="Z5" s="10"/>
      <c r="AA5" s="10">
        <f t="shared" ref="AA5:AB5" si="24">MAX(AA15:AA44)</f>
        <v>97.1</v>
      </c>
      <c r="AB5" s="10">
        <f t="shared" si="24"/>
        <v>97.2</v>
      </c>
      <c r="AC5" s="10"/>
      <c r="AD5" s="10">
        <f>MAX(AD15:AD44)</f>
        <v>97.15</v>
      </c>
      <c r="AE5" s="10" t="s">
        <v>14</v>
      </c>
      <c r="AF5" s="1">
        <f t="shared" si="9"/>
        <v>20</v>
      </c>
      <c r="AG5" s="1">
        <f t="shared" ref="AG5:AI5" si="25">COUNTIF(AG15:AG44,"Compromiso social")</f>
        <v>2</v>
      </c>
      <c r="AH5" s="1">
        <f t="shared" si="25"/>
        <v>11</v>
      </c>
      <c r="AI5" s="1">
        <f t="shared" si="25"/>
        <v>7</v>
      </c>
      <c r="AJ5" s="10">
        <f t="shared" ref="AJ5:AL5" si="26">MAX(AJ15:AJ44)</f>
        <v>98</v>
      </c>
      <c r="AK5" s="10">
        <f t="shared" si="26"/>
        <v>98</v>
      </c>
      <c r="AL5" s="10">
        <f t="shared" si="26"/>
        <v>97.1</v>
      </c>
      <c r="AM5" s="10"/>
      <c r="AN5" s="10">
        <f>MAX(AN15:AN44)</f>
        <v>97.03333333</v>
      </c>
      <c r="AO5" s="10"/>
      <c r="AP5" s="10"/>
      <c r="AQ5" s="10">
        <f>MAX(AQ15:AQ44)</f>
        <v>97.1925</v>
      </c>
      <c r="AR5" s="3"/>
      <c r="AS5" s="11"/>
      <c r="AT5" s="6"/>
      <c r="AU5" s="6"/>
      <c r="AV5" s="6"/>
      <c r="AW5" s="6"/>
      <c r="AX5" s="6"/>
    </row>
    <row r="6" hidden="1">
      <c r="A6" s="1"/>
      <c r="B6" s="2"/>
      <c r="C6" s="2"/>
      <c r="D6" s="3"/>
      <c r="E6" s="3"/>
      <c r="F6" s="4"/>
      <c r="G6" s="4"/>
      <c r="H6" s="1"/>
      <c r="I6" s="9" t="s">
        <v>88</v>
      </c>
      <c r="J6" s="3">
        <f>COUNTIF($J$15:$J$44,"Educación Religiosa")</f>
        <v>0</v>
      </c>
      <c r="K6" s="6"/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 t="s">
        <v>15</v>
      </c>
      <c r="AF6" s="1">
        <f t="shared" si="9"/>
        <v>11</v>
      </c>
      <c r="AG6" s="1">
        <f t="shared" ref="AG6:AI6" si="27">COUNTIF(AG15:AG44,"Iniciativa")</f>
        <v>2</v>
      </c>
      <c r="AH6" s="1">
        <f t="shared" si="27"/>
        <v>2</v>
      </c>
      <c r="AI6" s="1">
        <f t="shared" si="27"/>
        <v>7</v>
      </c>
      <c r="AJ6" s="10"/>
      <c r="AK6" s="10"/>
      <c r="AL6" s="10"/>
      <c r="AM6" s="10"/>
      <c r="AN6" s="10"/>
      <c r="AO6" s="10"/>
      <c r="AP6" s="10"/>
      <c r="AQ6" s="10"/>
      <c r="AR6" s="3"/>
      <c r="AS6" s="11"/>
      <c r="AT6" s="6"/>
      <c r="AU6" s="6"/>
      <c r="AV6" s="6"/>
      <c r="AW6" s="6"/>
      <c r="AX6" s="6"/>
    </row>
    <row r="7" hidden="1">
      <c r="A7" s="1"/>
      <c r="B7" s="2"/>
      <c r="C7" s="2"/>
      <c r="D7" s="3"/>
      <c r="E7" s="3"/>
      <c r="F7" s="4"/>
      <c r="G7" s="4"/>
      <c r="H7" s="1"/>
      <c r="I7" s="9" t="s">
        <v>89</v>
      </c>
      <c r="J7" s="3">
        <f>COUNTIF($J$15:$J$44,"Humanidades - Lengua Castellana")</f>
        <v>2</v>
      </c>
      <c r="K7" s="6"/>
      <c r="L7" s="9"/>
      <c r="M7" s="9"/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 t="s">
        <v>16</v>
      </c>
      <c r="AF7" s="1">
        <f t="shared" si="9"/>
        <v>10</v>
      </c>
      <c r="AG7" s="1">
        <f t="shared" ref="AG7:AI7" si="28">COUNTIF(AG15:AG44,"Orientación al logro")</f>
        <v>2</v>
      </c>
      <c r="AH7" s="1">
        <f t="shared" si="28"/>
        <v>1</v>
      </c>
      <c r="AI7" s="1">
        <f t="shared" si="28"/>
        <v>7</v>
      </c>
      <c r="AJ7" s="10"/>
      <c r="AK7" s="10"/>
      <c r="AL7" s="10"/>
      <c r="AM7" s="10"/>
      <c r="AN7" s="10"/>
      <c r="AO7" s="10"/>
      <c r="AP7" s="10"/>
      <c r="AQ7" s="10"/>
      <c r="AR7" s="3"/>
      <c r="AS7" s="11"/>
      <c r="AT7" s="6"/>
      <c r="AU7" s="6"/>
      <c r="AV7" s="6"/>
      <c r="AW7" s="6"/>
      <c r="AX7" s="6"/>
    </row>
    <row r="8" hidden="1">
      <c r="A8" s="1"/>
      <c r="B8" s="2"/>
      <c r="C8" s="2"/>
      <c r="D8" s="3"/>
      <c r="E8" s="3"/>
      <c r="F8" s="4"/>
      <c r="G8" s="4"/>
      <c r="H8" s="1"/>
      <c r="I8" s="9" t="s">
        <v>90</v>
      </c>
      <c r="J8" s="3">
        <f>COUNTIF($J$15:$J$44,"Idioma Extranjero – Francés")+COUNTIF($J$15:$J$44,"Idioma Extranjero – Inglés")</f>
        <v>2</v>
      </c>
      <c r="K8" s="6"/>
      <c r="L8" s="9"/>
      <c r="M8" s="9"/>
      <c r="N8" s="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3"/>
      <c r="AS8" s="11"/>
      <c r="AT8" s="6"/>
      <c r="AU8" s="6"/>
      <c r="AV8" s="6"/>
      <c r="AW8" s="6"/>
      <c r="AX8" s="6"/>
    </row>
    <row r="9" hidden="1">
      <c r="A9" s="1"/>
      <c r="B9" s="2"/>
      <c r="C9" s="2"/>
      <c r="D9" s="3"/>
      <c r="E9" s="3"/>
      <c r="F9" s="4"/>
      <c r="G9" s="4"/>
      <c r="H9" s="1"/>
      <c r="I9" s="9" t="s">
        <v>91</v>
      </c>
      <c r="J9" s="3">
        <f>COUNTIF($J$15:$J$44,"Matemáticas")</f>
        <v>7</v>
      </c>
      <c r="K9" s="6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3"/>
      <c r="AS9" s="11"/>
      <c r="AT9" s="6"/>
      <c r="AU9" s="6"/>
      <c r="AV9" s="6"/>
      <c r="AW9" s="6"/>
      <c r="AX9" s="6"/>
    </row>
    <row r="10" hidden="1">
      <c r="A10" s="1"/>
      <c r="B10" s="2"/>
      <c r="C10" s="2"/>
      <c r="D10" s="3"/>
      <c r="E10" s="3"/>
      <c r="F10" s="4"/>
      <c r="G10" s="4"/>
      <c r="H10" s="1"/>
      <c r="I10" s="9" t="s">
        <v>92</v>
      </c>
      <c r="J10" s="3">
        <f>COUNTIF($J$15:$J$44,"Tecnología e Informática")</f>
        <v>1</v>
      </c>
      <c r="K10" s="6"/>
      <c r="L10" s="9"/>
      <c r="M10" s="9"/>
      <c r="N10" s="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3"/>
      <c r="AS10" s="11"/>
      <c r="AT10" s="6"/>
      <c r="AU10" s="6"/>
      <c r="AV10" s="6"/>
      <c r="AW10" s="6"/>
      <c r="AX10" s="6"/>
    </row>
    <row r="11" hidden="1">
      <c r="A11" s="1"/>
      <c r="B11" s="2"/>
      <c r="C11" s="2"/>
      <c r="D11" s="3"/>
      <c r="E11" s="3"/>
      <c r="F11" s="4"/>
      <c r="G11" s="4"/>
      <c r="H11" s="1"/>
      <c r="I11" s="9" t="s">
        <v>93</v>
      </c>
      <c r="J11" s="3">
        <f>COUNTIF($J$15:$J$44,"Filosofía")</f>
        <v>0</v>
      </c>
      <c r="K11" s="6"/>
      <c r="L11" s="9"/>
      <c r="M11" s="9"/>
      <c r="N11" s="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3"/>
      <c r="AS11" s="11"/>
      <c r="AT11" s="6"/>
      <c r="AU11" s="6"/>
      <c r="AV11" s="6"/>
      <c r="AW11" s="6"/>
      <c r="AX11" s="6"/>
    </row>
    <row r="12" ht="36.75" hidden="1" customHeight="1">
      <c r="A12" s="1"/>
      <c r="B12" s="2"/>
      <c r="C12" s="2"/>
      <c r="D12" s="3"/>
      <c r="E12" s="3"/>
      <c r="F12" s="4"/>
      <c r="G12" s="4"/>
      <c r="H12" s="1"/>
      <c r="I12" s="9" t="s">
        <v>94</v>
      </c>
      <c r="J12" s="3">
        <f>COUNTIF($J$15:$J$44,"Ciencias Económicas y Políticas")</f>
        <v>0</v>
      </c>
      <c r="K12" s="6"/>
      <c r="L12" s="9"/>
      <c r="M12" s="9"/>
      <c r="N12" s="9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3"/>
      <c r="AS12" s="11"/>
      <c r="AT12" s="6"/>
      <c r="AU12" s="6"/>
      <c r="AV12" s="6"/>
      <c r="AW12" s="6"/>
      <c r="AX12" s="6"/>
    </row>
    <row r="13" ht="44.25" customHeight="1">
      <c r="A13" s="65" t="s">
        <v>17</v>
      </c>
      <c r="B13" s="12" t="s">
        <v>95</v>
      </c>
      <c r="C13" s="12" t="s">
        <v>19</v>
      </c>
      <c r="D13" s="13" t="s">
        <v>96</v>
      </c>
      <c r="E13" s="14"/>
      <c r="F13" s="66"/>
      <c r="G13" s="67"/>
      <c r="H13" s="67"/>
      <c r="I13" s="67"/>
      <c r="J13" s="67"/>
      <c r="K13" s="68"/>
      <c r="L13" s="13" t="s">
        <v>97</v>
      </c>
      <c r="M13" s="14"/>
      <c r="N13" s="15"/>
      <c r="O13" s="13" t="s">
        <v>98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5"/>
      <c r="AG13" s="13" t="s">
        <v>99</v>
      </c>
      <c r="AH13" s="14"/>
      <c r="AI13" s="15"/>
      <c r="AJ13" s="13" t="s">
        <v>24</v>
      </c>
      <c r="AK13" s="14"/>
      <c r="AL13" s="14"/>
      <c r="AM13" s="14"/>
      <c r="AN13" s="14"/>
      <c r="AO13" s="15"/>
      <c r="AP13" s="12"/>
      <c r="AQ13" s="13" t="s">
        <v>25</v>
      </c>
      <c r="AR13" s="15"/>
      <c r="AS13" s="16"/>
      <c r="AT13" s="17" t="s">
        <v>26</v>
      </c>
      <c r="AU13" s="18" t="s">
        <v>27</v>
      </c>
      <c r="AV13" s="18" t="s">
        <v>100</v>
      </c>
      <c r="AW13" s="18" t="s">
        <v>101</v>
      </c>
      <c r="AX13" s="18" t="s">
        <v>29</v>
      </c>
    </row>
    <row r="14" ht="48.0" customHeight="1">
      <c r="A14" s="69"/>
      <c r="B14" s="12"/>
      <c r="C14" s="12"/>
      <c r="D14" s="12" t="s">
        <v>30</v>
      </c>
      <c r="E14" s="12" t="s">
        <v>31</v>
      </c>
      <c r="F14" s="12" t="s">
        <v>32</v>
      </c>
      <c r="G14" s="12" t="s">
        <v>33</v>
      </c>
      <c r="H14" s="70" t="s">
        <v>34</v>
      </c>
      <c r="I14" s="12" t="s">
        <v>27</v>
      </c>
      <c r="J14" s="12" t="s">
        <v>102</v>
      </c>
      <c r="K14" s="12" t="s">
        <v>103</v>
      </c>
      <c r="L14" s="12" t="s">
        <v>37</v>
      </c>
      <c r="M14" s="12" t="s">
        <v>38</v>
      </c>
      <c r="N14" s="12" t="s">
        <v>39</v>
      </c>
      <c r="O14" s="12" t="s">
        <v>104</v>
      </c>
      <c r="P14" s="12" t="s">
        <v>40</v>
      </c>
      <c r="Q14" s="12" t="s">
        <v>44</v>
      </c>
      <c r="R14" s="12" t="s">
        <v>105</v>
      </c>
      <c r="S14" s="12" t="s">
        <v>46</v>
      </c>
      <c r="T14" s="70" t="s">
        <v>47</v>
      </c>
      <c r="U14" s="70" t="s">
        <v>37</v>
      </c>
      <c r="V14" s="12" t="s">
        <v>106</v>
      </c>
      <c r="W14" s="12" t="s">
        <v>107</v>
      </c>
      <c r="X14" s="12" t="s">
        <v>50</v>
      </c>
      <c r="Y14" s="70" t="s">
        <v>51</v>
      </c>
      <c r="Z14" s="70" t="s">
        <v>38</v>
      </c>
      <c r="AA14" s="12" t="s">
        <v>52</v>
      </c>
      <c r="AB14" s="12" t="s">
        <v>53</v>
      </c>
      <c r="AC14" s="12" t="s">
        <v>54</v>
      </c>
      <c r="AD14" s="70" t="s">
        <v>55</v>
      </c>
      <c r="AE14" s="70" t="s">
        <v>39</v>
      </c>
      <c r="AF14" s="70" t="s">
        <v>56</v>
      </c>
      <c r="AG14" s="12" t="s">
        <v>57</v>
      </c>
      <c r="AH14" s="12" t="s">
        <v>58</v>
      </c>
      <c r="AI14" s="12" t="s">
        <v>59</v>
      </c>
      <c r="AJ14" s="12" t="s">
        <v>60</v>
      </c>
      <c r="AK14" s="12" t="s">
        <v>61</v>
      </c>
      <c r="AL14" s="12" t="s">
        <v>62</v>
      </c>
      <c r="AM14" s="12" t="s">
        <v>63</v>
      </c>
      <c r="AN14" s="70" t="s">
        <v>64</v>
      </c>
      <c r="AO14" s="70" t="s">
        <v>65</v>
      </c>
      <c r="AP14" s="70" t="s">
        <v>63</v>
      </c>
      <c r="AQ14" s="70" t="s">
        <v>66</v>
      </c>
      <c r="AR14" s="70" t="s">
        <v>67</v>
      </c>
      <c r="AS14" s="16"/>
      <c r="AT14" s="20" t="s">
        <v>68</v>
      </c>
      <c r="AU14" s="21" t="s">
        <v>0</v>
      </c>
      <c r="AV14" s="36" t="s">
        <v>83</v>
      </c>
      <c r="AW14" s="21" t="s">
        <v>108</v>
      </c>
      <c r="AX14" s="23" t="s">
        <v>69</v>
      </c>
    </row>
    <row r="15" ht="15.0" customHeight="1">
      <c r="A15" s="24">
        <v>1.0</v>
      </c>
      <c r="B15" s="25" t="s">
        <v>70</v>
      </c>
      <c r="C15" s="27" t="s">
        <v>71</v>
      </c>
      <c r="D15" s="27" t="s">
        <v>68</v>
      </c>
      <c r="E15" s="29">
        <v>3.7367263E7</v>
      </c>
      <c r="F15" s="29" t="s">
        <v>109</v>
      </c>
      <c r="G15" s="71" t="s">
        <v>73</v>
      </c>
      <c r="H15" s="30">
        <v>1.54405000161E11</v>
      </c>
      <c r="I15" s="27" t="s">
        <v>4</v>
      </c>
      <c r="J15" s="72" t="s">
        <v>83</v>
      </c>
      <c r="K15" s="27" t="s">
        <v>110</v>
      </c>
      <c r="L15" s="27">
        <v>40.0</v>
      </c>
      <c r="M15" s="73">
        <v>15.0</v>
      </c>
      <c r="N15" s="73">
        <v>15.0</v>
      </c>
      <c r="O15" s="73">
        <v>94.0</v>
      </c>
      <c r="P15" s="73">
        <v>94.0</v>
      </c>
      <c r="Q15" s="73">
        <v>94.0</v>
      </c>
      <c r="R15" s="73">
        <v>94.0</v>
      </c>
      <c r="S15" s="32">
        <f t="shared" ref="S15:S43" si="29">SUM(O15:R15)</f>
        <v>376</v>
      </c>
      <c r="T15" s="74">
        <f t="shared" ref="T15:T45" si="30">IF(S15&gt;0,AVERAGE(O15:R15))</f>
        <v>94</v>
      </c>
      <c r="U15" s="74">
        <f t="shared" ref="U15:U45" si="31">(T15*L15)/100</f>
        <v>37.6</v>
      </c>
      <c r="V15" s="27">
        <v>94.0</v>
      </c>
      <c r="W15" s="27">
        <v>94.0</v>
      </c>
      <c r="X15" s="32">
        <f t="shared" ref="X15:X45" si="32">SUM(V15:W15)</f>
        <v>188</v>
      </c>
      <c r="Y15" s="74">
        <f t="shared" ref="Y15:Y45" si="33">IF(X15&gt;0,AVERAGE(V15:W15))</f>
        <v>94</v>
      </c>
      <c r="Z15" s="74">
        <f t="shared" ref="Z15:Z45" si="34">(Y15*M15)/100</f>
        <v>14.1</v>
      </c>
      <c r="AA15" s="27">
        <v>94.0</v>
      </c>
      <c r="AB15" s="27">
        <v>94.0</v>
      </c>
      <c r="AC15" s="32">
        <f t="shared" ref="AC15:AC45" si="35">SUM(AA15:AB15)</f>
        <v>188</v>
      </c>
      <c r="AD15" s="74">
        <f t="shared" ref="AD15:AD45" si="36">IF(AC15&gt;0,AVERAGE(AA15:AB15))</f>
        <v>94</v>
      </c>
      <c r="AE15" s="74">
        <f t="shared" ref="AE15:AE45" si="37">(AD15*N15)/100</f>
        <v>14.1</v>
      </c>
      <c r="AF15" s="74">
        <f t="shared" ref="AF15:AF45" si="38">U15+Z15+AE15</f>
        <v>65.8</v>
      </c>
      <c r="AG15" s="27" t="s">
        <v>69</v>
      </c>
      <c r="AH15" s="27" t="s">
        <v>74</v>
      </c>
      <c r="AI15" s="27" t="s">
        <v>75</v>
      </c>
      <c r="AJ15" s="27">
        <v>94.0</v>
      </c>
      <c r="AK15" s="27">
        <v>94.0</v>
      </c>
      <c r="AL15" s="27">
        <v>94.0</v>
      </c>
      <c r="AM15" s="32">
        <f t="shared" ref="AM15:AM45" si="39">SUM(AJ15:AL15)</f>
        <v>282</v>
      </c>
      <c r="AN15" s="74">
        <f t="shared" ref="AN15:AN45" si="40">IF(AM15&gt;0,AVERAGE(AJ15:AL15))</f>
        <v>94</v>
      </c>
      <c r="AO15" s="74">
        <f t="shared" ref="AO15:AO45" si="41">AN15*0.3</f>
        <v>28.2</v>
      </c>
      <c r="AP15" s="74">
        <f t="shared" ref="AP15:AP45" si="42">S15+X15+AC15+AM15</f>
        <v>1034</v>
      </c>
      <c r="AQ15" s="74">
        <f t="shared" ref="AQ15:AQ18" si="43">IF(AP15&gt;0,(AF15+AO15))</f>
        <v>94</v>
      </c>
      <c r="AR15" s="75" t="str">
        <f t="shared" ref="AR15:AR45" si="44">IF(AQ15=FALSE,FALSE,IF(AQ15&lt;60,"NO SATISFACTORIO",IF(AQ15&gt;=90,"SOBRESALIENTE","SATISFACTORIO")))</f>
        <v>SOBRESALIENTE</v>
      </c>
      <c r="AS15" s="35"/>
      <c r="AT15" s="36" t="s">
        <v>76</v>
      </c>
      <c r="AU15" s="36" t="s">
        <v>4</v>
      </c>
      <c r="AV15" s="36" t="s">
        <v>84</v>
      </c>
      <c r="AW15" s="36" t="s">
        <v>110</v>
      </c>
      <c r="AX15" s="38" t="s">
        <v>74</v>
      </c>
    </row>
    <row r="16" ht="15.0" customHeight="1">
      <c r="A16" s="24">
        <v>2.0</v>
      </c>
      <c r="B16" s="25" t="s">
        <v>70</v>
      </c>
      <c r="C16" s="27" t="s">
        <v>71</v>
      </c>
      <c r="D16" s="27" t="s">
        <v>68</v>
      </c>
      <c r="E16" s="29">
        <v>6.0257084E7</v>
      </c>
      <c r="F16" s="29" t="s">
        <v>111</v>
      </c>
      <c r="G16" s="71" t="s">
        <v>73</v>
      </c>
      <c r="H16" s="30">
        <v>1.54405000161E11</v>
      </c>
      <c r="I16" s="27" t="s">
        <v>4</v>
      </c>
      <c r="J16" s="72" t="s">
        <v>110</v>
      </c>
      <c r="K16" s="27" t="s">
        <v>112</v>
      </c>
      <c r="L16" s="27">
        <v>40.0</v>
      </c>
      <c r="M16" s="73">
        <v>15.0</v>
      </c>
      <c r="N16" s="73">
        <v>15.0</v>
      </c>
      <c r="O16" s="57">
        <v>97.5</v>
      </c>
      <c r="P16" s="57">
        <v>97.5</v>
      </c>
      <c r="Q16" s="57">
        <v>97.6</v>
      </c>
      <c r="R16" s="57">
        <v>97.0</v>
      </c>
      <c r="S16" s="32">
        <f t="shared" si="29"/>
        <v>389.6</v>
      </c>
      <c r="T16" s="74">
        <f t="shared" si="30"/>
        <v>97.4</v>
      </c>
      <c r="U16" s="74">
        <f t="shared" si="31"/>
        <v>38.96</v>
      </c>
      <c r="V16" s="57">
        <v>97.0</v>
      </c>
      <c r="W16" s="57">
        <v>97.0</v>
      </c>
      <c r="X16" s="32">
        <f t="shared" si="32"/>
        <v>194</v>
      </c>
      <c r="Y16" s="74">
        <f t="shared" si="33"/>
        <v>97</v>
      </c>
      <c r="Z16" s="74">
        <f t="shared" si="34"/>
        <v>14.55</v>
      </c>
      <c r="AA16" s="57">
        <v>97.1</v>
      </c>
      <c r="AB16" s="57">
        <v>97.2</v>
      </c>
      <c r="AC16" s="32">
        <f t="shared" si="35"/>
        <v>194.3</v>
      </c>
      <c r="AD16" s="74">
        <f t="shared" si="36"/>
        <v>97.15</v>
      </c>
      <c r="AE16" s="74">
        <f t="shared" si="37"/>
        <v>14.5725</v>
      </c>
      <c r="AF16" s="74">
        <f t="shared" si="38"/>
        <v>68.0825</v>
      </c>
      <c r="AG16" s="57" t="s">
        <v>69</v>
      </c>
      <c r="AH16" s="57" t="s">
        <v>75</v>
      </c>
      <c r="AI16" s="57" t="s">
        <v>80</v>
      </c>
      <c r="AJ16" s="57">
        <v>97.0</v>
      </c>
      <c r="AK16" s="57">
        <v>97.0</v>
      </c>
      <c r="AL16" s="57">
        <v>97.1</v>
      </c>
      <c r="AM16" s="32">
        <f t="shared" si="39"/>
        <v>291.1</v>
      </c>
      <c r="AN16" s="74">
        <f t="shared" si="40"/>
        <v>97.03333333</v>
      </c>
      <c r="AO16" s="74">
        <f t="shared" si="41"/>
        <v>29.11</v>
      </c>
      <c r="AP16" s="74">
        <f t="shared" si="42"/>
        <v>1069</v>
      </c>
      <c r="AQ16" s="74">
        <f t="shared" si="43"/>
        <v>97.1925</v>
      </c>
      <c r="AR16" s="75" t="str">
        <f t="shared" si="44"/>
        <v>SOBRESALIENTE</v>
      </c>
      <c r="AS16" s="35"/>
      <c r="AT16" s="36"/>
      <c r="AU16" s="36"/>
      <c r="AV16" s="36" t="s">
        <v>113</v>
      </c>
      <c r="AW16" s="36" t="s">
        <v>114</v>
      </c>
      <c r="AX16" s="38" t="s">
        <v>75</v>
      </c>
    </row>
    <row r="17" ht="15.0" customHeight="1">
      <c r="A17" s="24">
        <v>3.0</v>
      </c>
      <c r="B17" s="25" t="s">
        <v>70</v>
      </c>
      <c r="C17" s="27" t="s">
        <v>71</v>
      </c>
      <c r="D17" s="27" t="s">
        <v>68</v>
      </c>
      <c r="E17" s="29">
        <v>1.3438818E7</v>
      </c>
      <c r="F17" s="29" t="s">
        <v>115</v>
      </c>
      <c r="G17" s="71" t="s">
        <v>73</v>
      </c>
      <c r="H17" s="30">
        <v>1.54405000161E11</v>
      </c>
      <c r="I17" s="27" t="s">
        <v>4</v>
      </c>
      <c r="J17" s="72" t="s">
        <v>91</v>
      </c>
      <c r="K17" s="27" t="s">
        <v>114</v>
      </c>
      <c r="L17" s="27">
        <v>40.0</v>
      </c>
      <c r="M17" s="73">
        <v>15.0</v>
      </c>
      <c r="N17" s="73">
        <v>15.0</v>
      </c>
      <c r="O17" s="57">
        <v>93.0</v>
      </c>
      <c r="P17" s="57">
        <v>94.0</v>
      </c>
      <c r="Q17" s="57">
        <v>94.0</v>
      </c>
      <c r="R17" s="57">
        <v>93.0</v>
      </c>
      <c r="S17" s="32">
        <f t="shared" si="29"/>
        <v>374</v>
      </c>
      <c r="T17" s="74">
        <f t="shared" si="30"/>
        <v>93.5</v>
      </c>
      <c r="U17" s="74">
        <f t="shared" si="31"/>
        <v>37.4</v>
      </c>
      <c r="V17" s="57">
        <v>95.0</v>
      </c>
      <c r="W17" s="57">
        <v>93.0</v>
      </c>
      <c r="X17" s="32">
        <f t="shared" si="32"/>
        <v>188</v>
      </c>
      <c r="Y17" s="74">
        <f t="shared" si="33"/>
        <v>94</v>
      </c>
      <c r="Z17" s="74">
        <f t="shared" si="34"/>
        <v>14.1</v>
      </c>
      <c r="AA17" s="57">
        <v>94.0</v>
      </c>
      <c r="AB17" s="57">
        <v>95.0</v>
      </c>
      <c r="AC17" s="32">
        <f t="shared" si="35"/>
        <v>189</v>
      </c>
      <c r="AD17" s="74">
        <f t="shared" si="36"/>
        <v>94.5</v>
      </c>
      <c r="AE17" s="74">
        <f t="shared" si="37"/>
        <v>14.175</v>
      </c>
      <c r="AF17" s="74">
        <f t="shared" si="38"/>
        <v>65.675</v>
      </c>
      <c r="AG17" s="57" t="s">
        <v>82</v>
      </c>
      <c r="AH17" s="57" t="s">
        <v>69</v>
      </c>
      <c r="AI17" s="57" t="s">
        <v>116</v>
      </c>
      <c r="AJ17" s="57">
        <v>92.0</v>
      </c>
      <c r="AK17" s="57">
        <v>92.0</v>
      </c>
      <c r="AL17" s="57">
        <v>92.0</v>
      </c>
      <c r="AM17" s="32">
        <f t="shared" si="39"/>
        <v>276</v>
      </c>
      <c r="AN17" s="74">
        <f t="shared" si="40"/>
        <v>92</v>
      </c>
      <c r="AO17" s="74">
        <f t="shared" si="41"/>
        <v>27.6</v>
      </c>
      <c r="AP17" s="74">
        <f t="shared" si="42"/>
        <v>1027</v>
      </c>
      <c r="AQ17" s="74">
        <f t="shared" si="43"/>
        <v>93.275</v>
      </c>
      <c r="AR17" s="75" t="str">
        <f t="shared" si="44"/>
        <v>SOBRESALIENTE</v>
      </c>
      <c r="AS17" s="35"/>
      <c r="AT17" s="36"/>
      <c r="AU17" s="36"/>
      <c r="AV17" s="36" t="s">
        <v>117</v>
      </c>
      <c r="AW17" s="36"/>
      <c r="AX17" s="38" t="s">
        <v>118</v>
      </c>
    </row>
    <row r="18" ht="15.0" customHeight="1">
      <c r="A18" s="24">
        <v>4.0</v>
      </c>
      <c r="B18" s="25" t="s">
        <v>70</v>
      </c>
      <c r="C18" s="27" t="s">
        <v>71</v>
      </c>
      <c r="D18" s="27" t="s">
        <v>68</v>
      </c>
      <c r="E18" s="29">
        <v>1.348072E7</v>
      </c>
      <c r="F18" s="29" t="s">
        <v>119</v>
      </c>
      <c r="G18" s="71" t="s">
        <v>73</v>
      </c>
      <c r="H18" s="30">
        <v>1.54405000161E11</v>
      </c>
      <c r="I18" s="27" t="s">
        <v>4</v>
      </c>
      <c r="J18" s="72" t="s">
        <v>91</v>
      </c>
      <c r="K18" s="27" t="s">
        <v>114</v>
      </c>
      <c r="L18" s="27">
        <v>40.0</v>
      </c>
      <c r="M18" s="73">
        <v>15.0</v>
      </c>
      <c r="N18" s="73">
        <v>15.0</v>
      </c>
      <c r="O18" s="57">
        <v>90.0</v>
      </c>
      <c r="P18" s="57">
        <v>92.0</v>
      </c>
      <c r="Q18" s="57">
        <v>95.0</v>
      </c>
      <c r="R18" s="57">
        <v>95.0</v>
      </c>
      <c r="S18" s="32">
        <f t="shared" si="29"/>
        <v>372</v>
      </c>
      <c r="T18" s="74">
        <f t="shared" si="30"/>
        <v>93</v>
      </c>
      <c r="U18" s="74">
        <f t="shared" si="31"/>
        <v>37.2</v>
      </c>
      <c r="V18" s="57">
        <v>92.0</v>
      </c>
      <c r="W18" s="57">
        <v>95.0</v>
      </c>
      <c r="X18" s="32">
        <f t="shared" si="32"/>
        <v>187</v>
      </c>
      <c r="Y18" s="74">
        <f t="shared" si="33"/>
        <v>93.5</v>
      </c>
      <c r="Z18" s="74">
        <f t="shared" si="34"/>
        <v>14.025</v>
      </c>
      <c r="AA18" s="57">
        <v>92.0</v>
      </c>
      <c r="AB18" s="57">
        <v>92.0</v>
      </c>
      <c r="AC18" s="32">
        <f t="shared" si="35"/>
        <v>184</v>
      </c>
      <c r="AD18" s="74">
        <f t="shared" si="36"/>
        <v>92</v>
      </c>
      <c r="AE18" s="74">
        <f t="shared" si="37"/>
        <v>13.8</v>
      </c>
      <c r="AF18" s="74">
        <f t="shared" si="38"/>
        <v>65.025</v>
      </c>
      <c r="AG18" s="57" t="s">
        <v>80</v>
      </c>
      <c r="AH18" s="57" t="s">
        <v>82</v>
      </c>
      <c r="AI18" s="57" t="s">
        <v>75</v>
      </c>
      <c r="AJ18" s="57">
        <v>92.0</v>
      </c>
      <c r="AK18" s="57">
        <v>92.0</v>
      </c>
      <c r="AL18" s="57">
        <v>92.0</v>
      </c>
      <c r="AM18" s="32">
        <f t="shared" si="39"/>
        <v>276</v>
      </c>
      <c r="AN18" s="74">
        <f t="shared" si="40"/>
        <v>92</v>
      </c>
      <c r="AO18" s="74">
        <f t="shared" si="41"/>
        <v>27.6</v>
      </c>
      <c r="AP18" s="74">
        <f t="shared" si="42"/>
        <v>1019</v>
      </c>
      <c r="AQ18" s="74">
        <f t="shared" si="43"/>
        <v>92.625</v>
      </c>
      <c r="AR18" s="75" t="str">
        <f t="shared" si="44"/>
        <v>SOBRESALIENTE</v>
      </c>
      <c r="AS18" s="35"/>
      <c r="AT18" s="36"/>
      <c r="AU18" s="36"/>
      <c r="AV18" s="36" t="s">
        <v>120</v>
      </c>
      <c r="AW18" s="36"/>
      <c r="AX18" s="38" t="s">
        <v>80</v>
      </c>
    </row>
    <row r="19" ht="15.0" customHeight="1">
      <c r="A19" s="24">
        <v>5.0</v>
      </c>
      <c r="B19" s="25" t="s">
        <v>70</v>
      </c>
      <c r="C19" s="27" t="s">
        <v>71</v>
      </c>
      <c r="D19" s="27" t="s">
        <v>68</v>
      </c>
      <c r="E19" s="29">
        <v>8.8210465E7</v>
      </c>
      <c r="F19" s="29" t="s">
        <v>121</v>
      </c>
      <c r="G19" s="71" t="s">
        <v>73</v>
      </c>
      <c r="H19" s="30">
        <v>1.54405000161E11</v>
      </c>
      <c r="I19" s="27" t="s">
        <v>4</v>
      </c>
      <c r="J19" s="72" t="s">
        <v>91</v>
      </c>
      <c r="K19" s="27" t="s">
        <v>114</v>
      </c>
      <c r="L19" s="27">
        <v>40.0</v>
      </c>
      <c r="M19" s="73">
        <v>15.0</v>
      </c>
      <c r="N19" s="73">
        <v>15.0</v>
      </c>
      <c r="O19" s="27">
        <v>97.0</v>
      </c>
      <c r="P19" s="27">
        <v>97.0</v>
      </c>
      <c r="Q19" s="27">
        <v>97.0</v>
      </c>
      <c r="R19" s="27">
        <v>97.0</v>
      </c>
      <c r="S19" s="32">
        <f t="shared" si="29"/>
        <v>388</v>
      </c>
      <c r="T19" s="74">
        <f t="shared" si="30"/>
        <v>97</v>
      </c>
      <c r="U19" s="74">
        <f t="shared" si="31"/>
        <v>38.8</v>
      </c>
      <c r="V19" s="27">
        <v>97.0</v>
      </c>
      <c r="W19" s="27">
        <v>97.0</v>
      </c>
      <c r="X19" s="32">
        <f t="shared" si="32"/>
        <v>194</v>
      </c>
      <c r="Y19" s="74">
        <f t="shared" si="33"/>
        <v>97</v>
      </c>
      <c r="Z19" s="74">
        <f t="shared" si="34"/>
        <v>14.55</v>
      </c>
      <c r="AA19" s="27">
        <v>97.0</v>
      </c>
      <c r="AB19" s="27">
        <v>97.0</v>
      </c>
      <c r="AC19" s="32">
        <f t="shared" si="35"/>
        <v>194</v>
      </c>
      <c r="AD19" s="74">
        <f t="shared" si="36"/>
        <v>97</v>
      </c>
      <c r="AE19" s="74">
        <f t="shared" si="37"/>
        <v>14.55</v>
      </c>
      <c r="AF19" s="74">
        <f t="shared" si="38"/>
        <v>67.9</v>
      </c>
      <c r="AG19" s="27" t="s">
        <v>116</v>
      </c>
      <c r="AH19" s="27" t="s">
        <v>75</v>
      </c>
      <c r="AI19" s="27" t="s">
        <v>69</v>
      </c>
      <c r="AJ19" s="27">
        <v>97.0</v>
      </c>
      <c r="AK19" s="27">
        <v>97.0</v>
      </c>
      <c r="AL19" s="27">
        <v>97.0</v>
      </c>
      <c r="AM19" s="32">
        <f t="shared" si="39"/>
        <v>291</v>
      </c>
      <c r="AN19" s="74">
        <f t="shared" si="40"/>
        <v>97</v>
      </c>
      <c r="AO19" s="74">
        <f t="shared" si="41"/>
        <v>29.1</v>
      </c>
      <c r="AP19" s="74">
        <f t="shared" si="42"/>
        <v>1067</v>
      </c>
      <c r="AQ19" s="74">
        <v>97.0</v>
      </c>
      <c r="AR19" s="75" t="str">
        <f t="shared" si="44"/>
        <v>SOBRESALIENTE</v>
      </c>
      <c r="AS19" s="35"/>
      <c r="AT19" s="36"/>
      <c r="AU19" s="36"/>
      <c r="AV19" s="36" t="s">
        <v>122</v>
      </c>
      <c r="AW19" s="36"/>
      <c r="AX19" s="38" t="s">
        <v>82</v>
      </c>
    </row>
    <row r="20" ht="15.0" customHeight="1">
      <c r="A20" s="24">
        <v>6.0</v>
      </c>
      <c r="B20" s="25" t="s">
        <v>70</v>
      </c>
      <c r="C20" s="27" t="s">
        <v>71</v>
      </c>
      <c r="D20" s="27" t="s">
        <v>68</v>
      </c>
      <c r="E20" s="29">
        <v>1.3173644E7</v>
      </c>
      <c r="F20" s="29" t="s">
        <v>123</v>
      </c>
      <c r="G20" s="71" t="s">
        <v>73</v>
      </c>
      <c r="H20" s="30">
        <v>1.54405000161E11</v>
      </c>
      <c r="I20" s="27" t="s">
        <v>4</v>
      </c>
      <c r="J20" s="72" t="s">
        <v>110</v>
      </c>
      <c r="K20" s="27" t="s">
        <v>110</v>
      </c>
      <c r="L20" s="27">
        <v>40.0</v>
      </c>
      <c r="M20" s="73">
        <v>15.0</v>
      </c>
      <c r="N20" s="73">
        <v>15.0</v>
      </c>
      <c r="O20" s="57">
        <v>93.0</v>
      </c>
      <c r="P20" s="57">
        <v>93.0</v>
      </c>
      <c r="Q20" s="57">
        <v>94.0</v>
      </c>
      <c r="R20" s="57">
        <v>93.0</v>
      </c>
      <c r="S20" s="32">
        <f t="shared" si="29"/>
        <v>373</v>
      </c>
      <c r="T20" s="74">
        <f t="shared" si="30"/>
        <v>93.25</v>
      </c>
      <c r="U20" s="74">
        <f t="shared" si="31"/>
        <v>37.3</v>
      </c>
      <c r="V20" s="57">
        <v>93.0</v>
      </c>
      <c r="W20" s="57">
        <v>93.0</v>
      </c>
      <c r="X20" s="32">
        <f t="shared" si="32"/>
        <v>186</v>
      </c>
      <c r="Y20" s="74">
        <f t="shared" si="33"/>
        <v>93</v>
      </c>
      <c r="Z20" s="74">
        <f t="shared" si="34"/>
        <v>13.95</v>
      </c>
      <c r="AA20" s="57">
        <v>93.0</v>
      </c>
      <c r="AB20" s="57">
        <v>93.0</v>
      </c>
      <c r="AC20" s="32">
        <f t="shared" si="35"/>
        <v>186</v>
      </c>
      <c r="AD20" s="74">
        <f t="shared" si="36"/>
        <v>93</v>
      </c>
      <c r="AE20" s="74">
        <f t="shared" si="37"/>
        <v>13.95</v>
      </c>
      <c r="AF20" s="74">
        <f t="shared" si="38"/>
        <v>65.2</v>
      </c>
      <c r="AG20" s="57" t="s">
        <v>69</v>
      </c>
      <c r="AH20" s="57" t="s">
        <v>74</v>
      </c>
      <c r="AI20" s="57" t="s">
        <v>75</v>
      </c>
      <c r="AJ20" s="57">
        <v>93.0</v>
      </c>
      <c r="AK20" s="57">
        <v>93.0</v>
      </c>
      <c r="AL20" s="57">
        <v>94.0</v>
      </c>
      <c r="AM20" s="32">
        <f t="shared" si="39"/>
        <v>280</v>
      </c>
      <c r="AN20" s="74">
        <f t="shared" si="40"/>
        <v>93.33333333</v>
      </c>
      <c r="AO20" s="74">
        <f t="shared" si="41"/>
        <v>28</v>
      </c>
      <c r="AP20" s="74">
        <f t="shared" si="42"/>
        <v>1025</v>
      </c>
      <c r="AQ20" s="74">
        <f t="shared" ref="AQ20:AQ45" si="45">IF(AP20&gt;0,(AF20+AO20))</f>
        <v>93.2</v>
      </c>
      <c r="AR20" s="75" t="str">
        <f t="shared" si="44"/>
        <v>SOBRESALIENTE</v>
      </c>
      <c r="AS20" s="35"/>
      <c r="AT20" s="36"/>
      <c r="AU20" s="36"/>
      <c r="AV20" s="36" t="s">
        <v>124</v>
      </c>
      <c r="AW20" s="36"/>
      <c r="AX20" s="38" t="s">
        <v>116</v>
      </c>
    </row>
    <row r="21" ht="15.0" customHeight="1">
      <c r="A21" s="24">
        <v>7.0</v>
      </c>
      <c r="B21" s="25" t="s">
        <v>70</v>
      </c>
      <c r="C21" s="27" t="s">
        <v>71</v>
      </c>
      <c r="D21" s="27" t="s">
        <v>68</v>
      </c>
      <c r="E21" s="29">
        <v>6.0326088E7</v>
      </c>
      <c r="F21" s="29" t="s">
        <v>125</v>
      </c>
      <c r="G21" s="71" t="s">
        <v>73</v>
      </c>
      <c r="H21" s="30">
        <v>1.54405000161E11</v>
      </c>
      <c r="I21" s="27" t="s">
        <v>4</v>
      </c>
      <c r="J21" s="72" t="s">
        <v>126</v>
      </c>
      <c r="K21" s="27" t="s">
        <v>114</v>
      </c>
      <c r="L21" s="27">
        <v>40.0</v>
      </c>
      <c r="M21" s="73">
        <v>15.0</v>
      </c>
      <c r="N21" s="73">
        <v>15.0</v>
      </c>
      <c r="O21" s="57">
        <v>97.0</v>
      </c>
      <c r="P21" s="57">
        <v>97.0</v>
      </c>
      <c r="Q21" s="57">
        <v>95.0</v>
      </c>
      <c r="R21" s="57">
        <v>97.0</v>
      </c>
      <c r="S21" s="32">
        <f t="shared" si="29"/>
        <v>386</v>
      </c>
      <c r="T21" s="74">
        <f t="shared" si="30"/>
        <v>96.5</v>
      </c>
      <c r="U21" s="74">
        <f t="shared" si="31"/>
        <v>38.6</v>
      </c>
      <c r="V21" s="57">
        <v>97.0</v>
      </c>
      <c r="W21" s="57">
        <v>96.0</v>
      </c>
      <c r="X21" s="32">
        <f t="shared" si="32"/>
        <v>193</v>
      </c>
      <c r="Y21" s="74">
        <f t="shared" si="33"/>
        <v>96.5</v>
      </c>
      <c r="Z21" s="74">
        <f t="shared" si="34"/>
        <v>14.475</v>
      </c>
      <c r="AA21" s="57">
        <v>97.0</v>
      </c>
      <c r="AB21" s="57">
        <v>96.0</v>
      </c>
      <c r="AC21" s="32">
        <f t="shared" si="35"/>
        <v>193</v>
      </c>
      <c r="AD21" s="74">
        <f t="shared" si="36"/>
        <v>96.5</v>
      </c>
      <c r="AE21" s="74">
        <f t="shared" si="37"/>
        <v>14.475</v>
      </c>
      <c r="AF21" s="74">
        <f t="shared" si="38"/>
        <v>67.55</v>
      </c>
      <c r="AG21" s="57" t="s">
        <v>69</v>
      </c>
      <c r="AH21" s="57" t="s">
        <v>75</v>
      </c>
      <c r="AI21" s="57" t="s">
        <v>116</v>
      </c>
      <c r="AJ21" s="57">
        <v>95.0</v>
      </c>
      <c r="AK21" s="57">
        <v>96.0</v>
      </c>
      <c r="AL21" s="57">
        <v>96.0</v>
      </c>
      <c r="AM21" s="32">
        <f t="shared" si="39"/>
        <v>287</v>
      </c>
      <c r="AN21" s="74">
        <f t="shared" si="40"/>
        <v>95.66666667</v>
      </c>
      <c r="AO21" s="74">
        <f t="shared" si="41"/>
        <v>28.7</v>
      </c>
      <c r="AP21" s="74">
        <f t="shared" si="42"/>
        <v>1059</v>
      </c>
      <c r="AQ21" s="74">
        <f t="shared" si="45"/>
        <v>96.25</v>
      </c>
      <c r="AR21" s="75" t="str">
        <f t="shared" si="44"/>
        <v>SOBRESALIENTE</v>
      </c>
      <c r="AS21" s="35"/>
      <c r="AT21" s="36"/>
      <c r="AU21" s="36"/>
      <c r="AV21" s="36" t="s">
        <v>86</v>
      </c>
      <c r="AW21" s="36"/>
      <c r="AX21" s="38"/>
    </row>
    <row r="22" ht="15.0" customHeight="1">
      <c r="A22" s="24">
        <v>8.0</v>
      </c>
      <c r="B22" s="25" t="s">
        <v>70</v>
      </c>
      <c r="C22" s="27" t="s">
        <v>71</v>
      </c>
      <c r="D22" s="27" t="s">
        <v>68</v>
      </c>
      <c r="E22" s="29">
        <v>6.0339178E7</v>
      </c>
      <c r="F22" s="29" t="s">
        <v>127</v>
      </c>
      <c r="G22" s="71" t="s">
        <v>73</v>
      </c>
      <c r="H22" s="30">
        <v>1.54405000161E11</v>
      </c>
      <c r="I22" s="27" t="s">
        <v>4</v>
      </c>
      <c r="J22" s="72" t="s">
        <v>83</v>
      </c>
      <c r="K22" s="27" t="s">
        <v>114</v>
      </c>
      <c r="L22" s="27">
        <v>40.0</v>
      </c>
      <c r="M22" s="73">
        <v>15.0</v>
      </c>
      <c r="N22" s="73">
        <v>15.0</v>
      </c>
      <c r="O22" s="27">
        <v>96.0</v>
      </c>
      <c r="P22" s="27">
        <v>98.0</v>
      </c>
      <c r="Q22" s="27">
        <v>96.0</v>
      </c>
      <c r="R22" s="27">
        <v>98.0</v>
      </c>
      <c r="S22" s="32">
        <f t="shared" si="29"/>
        <v>388</v>
      </c>
      <c r="T22" s="74">
        <f t="shared" si="30"/>
        <v>97</v>
      </c>
      <c r="U22" s="74">
        <f t="shared" si="31"/>
        <v>38.8</v>
      </c>
      <c r="V22" s="27">
        <v>96.0</v>
      </c>
      <c r="W22" s="27">
        <v>98.0</v>
      </c>
      <c r="X22" s="32">
        <f t="shared" si="32"/>
        <v>194</v>
      </c>
      <c r="Y22" s="74">
        <f t="shared" si="33"/>
        <v>97</v>
      </c>
      <c r="Z22" s="74">
        <f t="shared" si="34"/>
        <v>14.55</v>
      </c>
      <c r="AA22" s="27">
        <v>97.0</v>
      </c>
      <c r="AB22" s="27">
        <v>95.0</v>
      </c>
      <c r="AC22" s="32">
        <f t="shared" si="35"/>
        <v>192</v>
      </c>
      <c r="AD22" s="74">
        <f t="shared" si="36"/>
        <v>96</v>
      </c>
      <c r="AE22" s="74">
        <f t="shared" si="37"/>
        <v>14.4</v>
      </c>
      <c r="AF22" s="74">
        <f t="shared" si="38"/>
        <v>67.75</v>
      </c>
      <c r="AG22" s="27" t="s">
        <v>75</v>
      </c>
      <c r="AH22" s="27" t="s">
        <v>80</v>
      </c>
      <c r="AI22" s="27" t="s">
        <v>116</v>
      </c>
      <c r="AJ22" s="27">
        <v>98.0</v>
      </c>
      <c r="AK22" s="27">
        <v>98.0</v>
      </c>
      <c r="AL22" s="27">
        <v>95.0</v>
      </c>
      <c r="AM22" s="32">
        <f t="shared" si="39"/>
        <v>291</v>
      </c>
      <c r="AN22" s="74">
        <f t="shared" si="40"/>
        <v>97</v>
      </c>
      <c r="AO22" s="74">
        <f t="shared" si="41"/>
        <v>29.1</v>
      </c>
      <c r="AP22" s="74">
        <f t="shared" si="42"/>
        <v>1065</v>
      </c>
      <c r="AQ22" s="74">
        <f t="shared" si="45"/>
        <v>96.85</v>
      </c>
      <c r="AR22" s="75" t="str">
        <f t="shared" si="44"/>
        <v>SOBRESALIENTE</v>
      </c>
      <c r="AS22" s="35"/>
      <c r="AT22" s="36"/>
      <c r="AU22" s="36"/>
      <c r="AV22" s="36" t="s">
        <v>128</v>
      </c>
      <c r="AW22" s="36"/>
      <c r="AX22" s="38"/>
    </row>
    <row r="23" ht="15.0" customHeight="1">
      <c r="A23" s="24">
        <v>9.0</v>
      </c>
      <c r="B23" s="25" t="s">
        <v>70</v>
      </c>
      <c r="C23" s="27" t="s">
        <v>71</v>
      </c>
      <c r="D23" s="27" t="s">
        <v>68</v>
      </c>
      <c r="E23" s="29">
        <v>6.333898E7</v>
      </c>
      <c r="F23" s="29" t="s">
        <v>129</v>
      </c>
      <c r="G23" s="71" t="s">
        <v>73</v>
      </c>
      <c r="H23" s="30">
        <v>1.54405000161E11</v>
      </c>
      <c r="I23" s="27" t="s">
        <v>4</v>
      </c>
      <c r="J23" s="72" t="s">
        <v>128</v>
      </c>
      <c r="K23" s="27" t="s">
        <v>114</v>
      </c>
      <c r="L23" s="27">
        <v>40.0</v>
      </c>
      <c r="M23" s="73">
        <v>15.0</v>
      </c>
      <c r="N23" s="73">
        <v>15.0</v>
      </c>
      <c r="O23" s="57">
        <v>97.0</v>
      </c>
      <c r="P23" s="57">
        <v>97.0</v>
      </c>
      <c r="Q23" s="57">
        <v>97.0</v>
      </c>
      <c r="R23" s="57">
        <v>97.0</v>
      </c>
      <c r="S23" s="32">
        <f t="shared" si="29"/>
        <v>388</v>
      </c>
      <c r="T23" s="74">
        <f t="shared" si="30"/>
        <v>97</v>
      </c>
      <c r="U23" s="74">
        <f t="shared" si="31"/>
        <v>38.8</v>
      </c>
      <c r="V23" s="57">
        <v>96.0</v>
      </c>
      <c r="W23" s="57">
        <v>96.0</v>
      </c>
      <c r="X23" s="32">
        <f t="shared" si="32"/>
        <v>192</v>
      </c>
      <c r="Y23" s="74">
        <f t="shared" si="33"/>
        <v>96</v>
      </c>
      <c r="Z23" s="74">
        <f t="shared" si="34"/>
        <v>14.4</v>
      </c>
      <c r="AA23" s="57">
        <v>97.0</v>
      </c>
      <c r="AB23" s="57">
        <v>96.0</v>
      </c>
      <c r="AC23" s="32">
        <f t="shared" si="35"/>
        <v>193</v>
      </c>
      <c r="AD23" s="74">
        <f t="shared" si="36"/>
        <v>96.5</v>
      </c>
      <c r="AE23" s="74">
        <f t="shared" si="37"/>
        <v>14.475</v>
      </c>
      <c r="AF23" s="74">
        <f t="shared" si="38"/>
        <v>67.675</v>
      </c>
      <c r="AG23" s="57" t="s">
        <v>69</v>
      </c>
      <c r="AH23" s="57" t="s">
        <v>75</v>
      </c>
      <c r="AI23" s="57" t="s">
        <v>116</v>
      </c>
      <c r="AJ23" s="57">
        <v>96.0</v>
      </c>
      <c r="AK23" s="57">
        <v>96.0</v>
      </c>
      <c r="AL23" s="57">
        <v>95.0</v>
      </c>
      <c r="AM23" s="32">
        <f t="shared" si="39"/>
        <v>287</v>
      </c>
      <c r="AN23" s="74">
        <f t="shared" si="40"/>
        <v>95.66666667</v>
      </c>
      <c r="AO23" s="74">
        <f t="shared" si="41"/>
        <v>28.7</v>
      </c>
      <c r="AP23" s="74">
        <f t="shared" si="42"/>
        <v>1060</v>
      </c>
      <c r="AQ23" s="74">
        <f t="shared" si="45"/>
        <v>96.375</v>
      </c>
      <c r="AR23" s="75" t="str">
        <f t="shared" si="44"/>
        <v>SOBRESALIENTE</v>
      </c>
      <c r="AS23" s="35"/>
      <c r="AT23" s="36"/>
      <c r="AU23" s="36"/>
      <c r="AV23" s="36" t="s">
        <v>88</v>
      </c>
      <c r="AW23" s="36"/>
      <c r="AX23" s="38"/>
    </row>
    <row r="24" ht="15.0" customHeight="1">
      <c r="A24" s="24">
        <v>10.0</v>
      </c>
      <c r="B24" s="25" t="s">
        <v>70</v>
      </c>
      <c r="C24" s="27" t="s">
        <v>71</v>
      </c>
      <c r="D24" s="27" t="s">
        <v>68</v>
      </c>
      <c r="E24" s="29">
        <v>6.032811E7</v>
      </c>
      <c r="F24" s="76" t="s">
        <v>130</v>
      </c>
      <c r="G24" s="71" t="s">
        <v>73</v>
      </c>
      <c r="H24" s="30">
        <v>1.54405000161E11</v>
      </c>
      <c r="I24" s="27" t="s">
        <v>4</v>
      </c>
      <c r="J24" s="72" t="s">
        <v>84</v>
      </c>
      <c r="K24" s="27" t="s">
        <v>114</v>
      </c>
      <c r="L24" s="27">
        <v>40.0</v>
      </c>
      <c r="M24" s="73">
        <v>15.0</v>
      </c>
      <c r="N24" s="73">
        <v>15.0</v>
      </c>
      <c r="O24" s="57">
        <v>97.0</v>
      </c>
      <c r="P24" s="57">
        <v>97.0</v>
      </c>
      <c r="Q24" s="57">
        <v>97.0</v>
      </c>
      <c r="R24" s="57">
        <v>96.0</v>
      </c>
      <c r="S24" s="32">
        <f t="shared" si="29"/>
        <v>387</v>
      </c>
      <c r="T24" s="74">
        <f t="shared" si="30"/>
        <v>96.75</v>
      </c>
      <c r="U24" s="74">
        <f t="shared" si="31"/>
        <v>38.7</v>
      </c>
      <c r="V24" s="57">
        <v>97.0</v>
      </c>
      <c r="W24" s="57">
        <v>97.0</v>
      </c>
      <c r="X24" s="32">
        <f t="shared" si="32"/>
        <v>194</v>
      </c>
      <c r="Y24" s="74">
        <f t="shared" si="33"/>
        <v>97</v>
      </c>
      <c r="Z24" s="74">
        <f t="shared" si="34"/>
        <v>14.55</v>
      </c>
      <c r="AA24" s="57">
        <v>96.0</v>
      </c>
      <c r="AB24" s="57">
        <v>97.0</v>
      </c>
      <c r="AC24" s="32">
        <f t="shared" si="35"/>
        <v>193</v>
      </c>
      <c r="AD24" s="74">
        <f t="shared" si="36"/>
        <v>96.5</v>
      </c>
      <c r="AE24" s="74">
        <f t="shared" si="37"/>
        <v>14.475</v>
      </c>
      <c r="AF24" s="74">
        <f t="shared" si="38"/>
        <v>67.725</v>
      </c>
      <c r="AG24" s="57" t="s">
        <v>69</v>
      </c>
      <c r="AH24" s="57" t="s">
        <v>80</v>
      </c>
      <c r="AI24" s="57" t="s">
        <v>75</v>
      </c>
      <c r="AJ24" s="57">
        <v>97.0</v>
      </c>
      <c r="AK24" s="57">
        <v>96.0</v>
      </c>
      <c r="AL24" s="57">
        <v>97.0</v>
      </c>
      <c r="AM24" s="32">
        <f t="shared" si="39"/>
        <v>290</v>
      </c>
      <c r="AN24" s="74">
        <f t="shared" si="40"/>
        <v>96.66666667</v>
      </c>
      <c r="AO24" s="74">
        <f t="shared" si="41"/>
        <v>29</v>
      </c>
      <c r="AP24" s="74">
        <f t="shared" si="42"/>
        <v>1064</v>
      </c>
      <c r="AQ24" s="74">
        <f t="shared" si="45"/>
        <v>96.725</v>
      </c>
      <c r="AR24" s="75" t="str">
        <f t="shared" si="44"/>
        <v>SOBRESALIENTE</v>
      </c>
      <c r="AS24" s="35"/>
      <c r="AT24" s="36"/>
      <c r="AU24" s="36"/>
      <c r="AV24" s="36" t="s">
        <v>89</v>
      </c>
      <c r="AW24" s="36"/>
      <c r="AX24" s="38"/>
    </row>
    <row r="25" ht="15.0" customHeight="1">
      <c r="A25" s="24">
        <v>11.0</v>
      </c>
      <c r="B25" s="25" t="s">
        <v>70</v>
      </c>
      <c r="C25" s="27" t="s">
        <v>71</v>
      </c>
      <c r="D25" s="27" t="s">
        <v>68</v>
      </c>
      <c r="E25" s="29">
        <v>8.8255186E7</v>
      </c>
      <c r="F25" s="29" t="s">
        <v>131</v>
      </c>
      <c r="G25" s="71" t="s">
        <v>73</v>
      </c>
      <c r="H25" s="30">
        <v>1.54405000161E11</v>
      </c>
      <c r="I25" s="27" t="s">
        <v>4</v>
      </c>
      <c r="J25" s="72" t="s">
        <v>132</v>
      </c>
      <c r="K25" s="27" t="s">
        <v>114</v>
      </c>
      <c r="L25" s="27">
        <v>40.0</v>
      </c>
      <c r="M25" s="73">
        <v>15.0</v>
      </c>
      <c r="N25" s="73">
        <v>15.0</v>
      </c>
      <c r="O25" s="57">
        <v>95.0</v>
      </c>
      <c r="P25" s="57">
        <v>95.0</v>
      </c>
      <c r="Q25" s="57">
        <v>95.0</v>
      </c>
      <c r="R25" s="57">
        <v>95.0</v>
      </c>
      <c r="S25" s="32">
        <f t="shared" si="29"/>
        <v>380</v>
      </c>
      <c r="T25" s="74">
        <f t="shared" si="30"/>
        <v>95</v>
      </c>
      <c r="U25" s="74">
        <f t="shared" si="31"/>
        <v>38</v>
      </c>
      <c r="V25" s="57">
        <v>95.0</v>
      </c>
      <c r="W25" s="57">
        <v>95.0</v>
      </c>
      <c r="X25" s="32">
        <f t="shared" si="32"/>
        <v>190</v>
      </c>
      <c r="Y25" s="74">
        <f t="shared" si="33"/>
        <v>95</v>
      </c>
      <c r="Z25" s="74">
        <f t="shared" si="34"/>
        <v>14.25</v>
      </c>
      <c r="AA25" s="57">
        <v>95.0</v>
      </c>
      <c r="AB25" s="57">
        <v>94.0</v>
      </c>
      <c r="AC25" s="32">
        <f t="shared" si="35"/>
        <v>189</v>
      </c>
      <c r="AD25" s="74">
        <f t="shared" si="36"/>
        <v>94.5</v>
      </c>
      <c r="AE25" s="74">
        <f t="shared" si="37"/>
        <v>14.175</v>
      </c>
      <c r="AF25" s="74">
        <f t="shared" si="38"/>
        <v>66.425</v>
      </c>
      <c r="AG25" s="57" t="s">
        <v>75</v>
      </c>
      <c r="AH25" s="57" t="s">
        <v>80</v>
      </c>
      <c r="AI25" s="57" t="s">
        <v>82</v>
      </c>
      <c r="AJ25" s="57">
        <v>95.0</v>
      </c>
      <c r="AK25" s="57">
        <v>95.0</v>
      </c>
      <c r="AL25" s="57">
        <v>96.0</v>
      </c>
      <c r="AM25" s="32">
        <f t="shared" si="39"/>
        <v>286</v>
      </c>
      <c r="AN25" s="74">
        <f t="shared" si="40"/>
        <v>95.33333333</v>
      </c>
      <c r="AO25" s="74">
        <f t="shared" si="41"/>
        <v>28.6</v>
      </c>
      <c r="AP25" s="74">
        <f t="shared" si="42"/>
        <v>1045</v>
      </c>
      <c r="AQ25" s="74">
        <f t="shared" si="45"/>
        <v>95.025</v>
      </c>
      <c r="AR25" s="75" t="str">
        <f t="shared" si="44"/>
        <v>SOBRESALIENTE</v>
      </c>
      <c r="AS25" s="35"/>
      <c r="AT25" s="36"/>
      <c r="AU25" s="36"/>
      <c r="AV25" s="36" t="s">
        <v>133</v>
      </c>
      <c r="AW25" s="36"/>
      <c r="AX25" s="38"/>
    </row>
    <row r="26" ht="15.0" customHeight="1">
      <c r="A26" s="24">
        <v>12.0</v>
      </c>
      <c r="B26" s="25" t="s">
        <v>70</v>
      </c>
      <c r="C26" s="27" t="s">
        <v>71</v>
      </c>
      <c r="D26" s="27" t="s">
        <v>68</v>
      </c>
      <c r="E26" s="29">
        <v>8.8205315E7</v>
      </c>
      <c r="F26" s="29" t="s">
        <v>134</v>
      </c>
      <c r="G26" s="71" t="s">
        <v>73</v>
      </c>
      <c r="H26" s="30">
        <v>1.54405000161E11</v>
      </c>
      <c r="I26" s="27" t="s">
        <v>4</v>
      </c>
      <c r="J26" s="72" t="s">
        <v>91</v>
      </c>
      <c r="K26" s="27" t="s">
        <v>114</v>
      </c>
      <c r="L26" s="27">
        <v>40.0</v>
      </c>
      <c r="M26" s="73">
        <v>15.0</v>
      </c>
      <c r="N26" s="73">
        <v>15.0</v>
      </c>
      <c r="O26" s="57">
        <v>96.0</v>
      </c>
      <c r="P26" s="57">
        <v>97.0</v>
      </c>
      <c r="Q26" s="57">
        <v>94.0</v>
      </c>
      <c r="R26" s="57">
        <v>93.0</v>
      </c>
      <c r="S26" s="32">
        <f t="shared" si="29"/>
        <v>380</v>
      </c>
      <c r="T26" s="74">
        <f t="shared" si="30"/>
        <v>95</v>
      </c>
      <c r="U26" s="74">
        <f t="shared" si="31"/>
        <v>38</v>
      </c>
      <c r="V26" s="57">
        <v>97.0</v>
      </c>
      <c r="W26" s="57">
        <v>90.0</v>
      </c>
      <c r="X26" s="32">
        <f t="shared" si="32"/>
        <v>187</v>
      </c>
      <c r="Y26" s="74">
        <f t="shared" si="33"/>
        <v>93.5</v>
      </c>
      <c r="Z26" s="74">
        <f t="shared" si="34"/>
        <v>14.025</v>
      </c>
      <c r="AA26" s="57">
        <v>95.0</v>
      </c>
      <c r="AB26" s="57">
        <v>95.0</v>
      </c>
      <c r="AC26" s="32">
        <f t="shared" si="35"/>
        <v>190</v>
      </c>
      <c r="AD26" s="74">
        <f t="shared" si="36"/>
        <v>95</v>
      </c>
      <c r="AE26" s="74">
        <f t="shared" si="37"/>
        <v>14.25</v>
      </c>
      <c r="AF26" s="74">
        <f t="shared" si="38"/>
        <v>66.275</v>
      </c>
      <c r="AG26" s="57" t="s">
        <v>69</v>
      </c>
      <c r="AH26" s="57" t="s">
        <v>80</v>
      </c>
      <c r="AI26" s="57" t="s">
        <v>82</v>
      </c>
      <c r="AJ26" s="57">
        <v>95.0</v>
      </c>
      <c r="AK26" s="57">
        <v>95.0</v>
      </c>
      <c r="AL26" s="57">
        <v>95.0</v>
      </c>
      <c r="AM26" s="32">
        <f t="shared" si="39"/>
        <v>285</v>
      </c>
      <c r="AN26" s="74">
        <f t="shared" si="40"/>
        <v>95</v>
      </c>
      <c r="AO26" s="74">
        <f t="shared" si="41"/>
        <v>28.5</v>
      </c>
      <c r="AP26" s="74">
        <f t="shared" si="42"/>
        <v>1042</v>
      </c>
      <c r="AQ26" s="74">
        <f t="shared" si="45"/>
        <v>94.775</v>
      </c>
      <c r="AR26" s="75" t="str">
        <f t="shared" si="44"/>
        <v>SOBRESALIENTE</v>
      </c>
      <c r="AS26" s="35"/>
      <c r="AT26" s="38"/>
      <c r="AU26" s="38"/>
      <c r="AV26" s="36" t="s">
        <v>126</v>
      </c>
      <c r="AW26" s="38"/>
      <c r="AX26" s="38"/>
    </row>
    <row r="27" ht="15.0" customHeight="1">
      <c r="A27" s="24">
        <v>13.0</v>
      </c>
      <c r="B27" s="25" t="s">
        <v>70</v>
      </c>
      <c r="C27" s="27" t="s">
        <v>71</v>
      </c>
      <c r="D27" s="27" t="s">
        <v>68</v>
      </c>
      <c r="E27" s="29">
        <v>6.0344385E7</v>
      </c>
      <c r="F27" s="29" t="s">
        <v>135</v>
      </c>
      <c r="G27" s="71" t="s">
        <v>73</v>
      </c>
      <c r="H27" s="30">
        <v>1.54405000161E11</v>
      </c>
      <c r="I27" s="27" t="s">
        <v>4</v>
      </c>
      <c r="J27" s="72" t="s">
        <v>110</v>
      </c>
      <c r="K27" s="27" t="s">
        <v>110</v>
      </c>
      <c r="L27" s="27">
        <v>40.0</v>
      </c>
      <c r="M27" s="73">
        <v>15.0</v>
      </c>
      <c r="N27" s="73">
        <v>15.0</v>
      </c>
      <c r="O27" s="27">
        <v>97.0</v>
      </c>
      <c r="P27" s="27">
        <v>96.0</v>
      </c>
      <c r="Q27" s="27">
        <v>96.0</v>
      </c>
      <c r="R27" s="27">
        <v>97.0</v>
      </c>
      <c r="S27" s="32">
        <f t="shared" si="29"/>
        <v>386</v>
      </c>
      <c r="T27" s="74">
        <f t="shared" si="30"/>
        <v>96.5</v>
      </c>
      <c r="U27" s="74">
        <f t="shared" si="31"/>
        <v>38.6</v>
      </c>
      <c r="V27" s="27">
        <v>96.0</v>
      </c>
      <c r="W27" s="27">
        <v>96.0</v>
      </c>
      <c r="X27" s="32">
        <f t="shared" si="32"/>
        <v>192</v>
      </c>
      <c r="Y27" s="74">
        <f t="shared" si="33"/>
        <v>96</v>
      </c>
      <c r="Z27" s="74">
        <f t="shared" si="34"/>
        <v>14.4</v>
      </c>
      <c r="AA27" s="27">
        <v>96.0</v>
      </c>
      <c r="AB27" s="27">
        <v>97.0</v>
      </c>
      <c r="AC27" s="32">
        <f t="shared" si="35"/>
        <v>193</v>
      </c>
      <c r="AD27" s="74">
        <f t="shared" si="36"/>
        <v>96.5</v>
      </c>
      <c r="AE27" s="74">
        <f t="shared" si="37"/>
        <v>14.475</v>
      </c>
      <c r="AF27" s="74">
        <f t="shared" si="38"/>
        <v>67.475</v>
      </c>
      <c r="AG27" s="27" t="s">
        <v>69</v>
      </c>
      <c r="AH27" s="27" t="s">
        <v>80</v>
      </c>
      <c r="AI27" s="27" t="s">
        <v>75</v>
      </c>
      <c r="AJ27" s="27">
        <v>96.0</v>
      </c>
      <c r="AK27" s="27">
        <v>96.0</v>
      </c>
      <c r="AL27" s="27">
        <v>96.0</v>
      </c>
      <c r="AM27" s="32">
        <f t="shared" si="39"/>
        <v>288</v>
      </c>
      <c r="AN27" s="74">
        <f t="shared" si="40"/>
        <v>96</v>
      </c>
      <c r="AO27" s="74">
        <f t="shared" si="41"/>
        <v>28.8</v>
      </c>
      <c r="AP27" s="74">
        <f t="shared" si="42"/>
        <v>1059</v>
      </c>
      <c r="AQ27" s="74">
        <f t="shared" si="45"/>
        <v>96.275</v>
      </c>
      <c r="AR27" s="75" t="str">
        <f t="shared" si="44"/>
        <v>SOBRESALIENTE</v>
      </c>
      <c r="AS27" s="35"/>
      <c r="AT27" s="38"/>
      <c r="AU27" s="38"/>
      <c r="AV27" s="36" t="s">
        <v>91</v>
      </c>
      <c r="AW27" s="38"/>
      <c r="AX27" s="38"/>
    </row>
    <row r="28" ht="15.0" customHeight="1">
      <c r="A28" s="24">
        <v>14.0</v>
      </c>
      <c r="B28" s="25" t="s">
        <v>70</v>
      </c>
      <c r="C28" s="27" t="s">
        <v>71</v>
      </c>
      <c r="D28" s="27" t="s">
        <v>68</v>
      </c>
      <c r="E28" s="29">
        <v>5525239.0</v>
      </c>
      <c r="F28" s="28" t="s">
        <v>136</v>
      </c>
      <c r="G28" s="71" t="s">
        <v>73</v>
      </c>
      <c r="H28" s="30">
        <v>1.54405000161E11</v>
      </c>
      <c r="I28" s="27" t="s">
        <v>4</v>
      </c>
      <c r="J28" s="72" t="s">
        <v>91</v>
      </c>
      <c r="K28" s="27" t="s">
        <v>110</v>
      </c>
      <c r="L28" s="27">
        <v>40.0</v>
      </c>
      <c r="M28" s="73">
        <v>15.0</v>
      </c>
      <c r="N28" s="73">
        <v>15.0</v>
      </c>
      <c r="O28" s="57">
        <v>93.0</v>
      </c>
      <c r="P28" s="57">
        <v>93.0</v>
      </c>
      <c r="Q28" s="57">
        <v>93.0</v>
      </c>
      <c r="R28" s="57">
        <v>93.0</v>
      </c>
      <c r="S28" s="32">
        <f t="shared" si="29"/>
        <v>372</v>
      </c>
      <c r="T28" s="74">
        <f t="shared" si="30"/>
        <v>93</v>
      </c>
      <c r="U28" s="74">
        <f t="shared" si="31"/>
        <v>37.2</v>
      </c>
      <c r="V28" s="57">
        <v>91.0</v>
      </c>
      <c r="W28" s="57">
        <v>92.0</v>
      </c>
      <c r="X28" s="32">
        <f t="shared" si="32"/>
        <v>183</v>
      </c>
      <c r="Y28" s="74">
        <f t="shared" si="33"/>
        <v>91.5</v>
      </c>
      <c r="Z28" s="74">
        <f t="shared" si="34"/>
        <v>13.725</v>
      </c>
      <c r="AA28" s="57">
        <v>92.0</v>
      </c>
      <c r="AB28" s="57">
        <v>93.0</v>
      </c>
      <c r="AC28" s="32">
        <f t="shared" si="35"/>
        <v>185</v>
      </c>
      <c r="AD28" s="74">
        <f t="shared" si="36"/>
        <v>92.5</v>
      </c>
      <c r="AE28" s="74">
        <f t="shared" si="37"/>
        <v>13.875</v>
      </c>
      <c r="AF28" s="74">
        <f t="shared" si="38"/>
        <v>64.8</v>
      </c>
      <c r="AG28" s="57" t="s">
        <v>74</v>
      </c>
      <c r="AH28" s="57" t="s">
        <v>75</v>
      </c>
      <c r="AI28" s="57" t="s">
        <v>80</v>
      </c>
      <c r="AJ28" s="57">
        <v>93.0</v>
      </c>
      <c r="AK28" s="57">
        <v>93.0</v>
      </c>
      <c r="AL28" s="57">
        <v>93.0</v>
      </c>
      <c r="AM28" s="32">
        <f t="shared" si="39"/>
        <v>279</v>
      </c>
      <c r="AN28" s="74">
        <f t="shared" si="40"/>
        <v>93</v>
      </c>
      <c r="AO28" s="74">
        <f t="shared" si="41"/>
        <v>27.9</v>
      </c>
      <c r="AP28" s="74">
        <f t="shared" si="42"/>
        <v>1019</v>
      </c>
      <c r="AQ28" s="74">
        <f t="shared" si="45"/>
        <v>92.7</v>
      </c>
      <c r="AR28" s="75" t="str">
        <f t="shared" si="44"/>
        <v>SOBRESALIENTE</v>
      </c>
      <c r="AS28" s="35"/>
      <c r="AT28" s="38"/>
      <c r="AU28" s="38"/>
      <c r="AV28" s="36" t="s">
        <v>92</v>
      </c>
      <c r="AW28" s="38"/>
      <c r="AX28" s="38"/>
    </row>
    <row r="29" ht="15.0" customHeight="1">
      <c r="A29" s="24">
        <v>15.0</v>
      </c>
      <c r="B29" s="25" t="s">
        <v>70</v>
      </c>
      <c r="C29" s="27" t="s">
        <v>71</v>
      </c>
      <c r="D29" s="27" t="s">
        <v>68</v>
      </c>
      <c r="E29" s="29">
        <v>6.0385647E7</v>
      </c>
      <c r="F29" s="29" t="s">
        <v>137</v>
      </c>
      <c r="G29" s="71" t="s">
        <v>73</v>
      </c>
      <c r="H29" s="30">
        <v>1.54405000161E11</v>
      </c>
      <c r="I29" s="27" t="s">
        <v>4</v>
      </c>
      <c r="J29" s="72" t="s">
        <v>91</v>
      </c>
      <c r="K29" s="27" t="s">
        <v>114</v>
      </c>
      <c r="L29" s="27">
        <v>40.0</v>
      </c>
      <c r="M29" s="73">
        <v>15.0</v>
      </c>
      <c r="N29" s="73">
        <v>15.0</v>
      </c>
      <c r="O29" s="27">
        <v>93.0</v>
      </c>
      <c r="P29" s="27">
        <v>92.0</v>
      </c>
      <c r="Q29" s="27">
        <v>91.0</v>
      </c>
      <c r="R29" s="27">
        <v>91.0</v>
      </c>
      <c r="S29" s="32">
        <f t="shared" si="29"/>
        <v>367</v>
      </c>
      <c r="T29" s="74">
        <f t="shared" si="30"/>
        <v>91.75</v>
      </c>
      <c r="U29" s="74">
        <f t="shared" si="31"/>
        <v>36.7</v>
      </c>
      <c r="V29" s="27">
        <v>91.0</v>
      </c>
      <c r="W29" s="27">
        <v>92.0</v>
      </c>
      <c r="X29" s="32">
        <f t="shared" si="32"/>
        <v>183</v>
      </c>
      <c r="Y29" s="74">
        <f t="shared" si="33"/>
        <v>91.5</v>
      </c>
      <c r="Z29" s="74">
        <f t="shared" si="34"/>
        <v>13.725</v>
      </c>
      <c r="AA29" s="27">
        <v>92.0</v>
      </c>
      <c r="AB29" s="27">
        <v>91.0</v>
      </c>
      <c r="AC29" s="32">
        <f t="shared" si="35"/>
        <v>183</v>
      </c>
      <c r="AD29" s="74">
        <f t="shared" si="36"/>
        <v>91.5</v>
      </c>
      <c r="AE29" s="74">
        <f t="shared" si="37"/>
        <v>13.725</v>
      </c>
      <c r="AF29" s="74">
        <f t="shared" si="38"/>
        <v>64.15</v>
      </c>
      <c r="AG29" s="27" t="s">
        <v>69</v>
      </c>
      <c r="AH29" s="27" t="s">
        <v>80</v>
      </c>
      <c r="AI29" s="27" t="s">
        <v>116</v>
      </c>
      <c r="AJ29" s="27">
        <v>92.0</v>
      </c>
      <c r="AK29" s="27">
        <v>93.0</v>
      </c>
      <c r="AL29" s="27">
        <v>91.0</v>
      </c>
      <c r="AM29" s="32">
        <f t="shared" si="39"/>
        <v>276</v>
      </c>
      <c r="AN29" s="74">
        <f t="shared" si="40"/>
        <v>92</v>
      </c>
      <c r="AO29" s="74">
        <f t="shared" si="41"/>
        <v>27.6</v>
      </c>
      <c r="AP29" s="74">
        <f t="shared" si="42"/>
        <v>1009</v>
      </c>
      <c r="AQ29" s="74">
        <f t="shared" si="45"/>
        <v>91.75</v>
      </c>
      <c r="AR29" s="75" t="str">
        <f t="shared" si="44"/>
        <v>SOBRESALIENTE</v>
      </c>
      <c r="AS29" s="35"/>
      <c r="AT29" s="38"/>
      <c r="AU29" s="38"/>
      <c r="AV29" s="36" t="s">
        <v>138</v>
      </c>
      <c r="AW29" s="38"/>
      <c r="AX29" s="38"/>
    </row>
    <row r="30" ht="15.0" customHeight="1">
      <c r="A30" s="24">
        <v>16.0</v>
      </c>
      <c r="B30" s="25" t="s">
        <v>70</v>
      </c>
      <c r="C30" s="27" t="s">
        <v>71</v>
      </c>
      <c r="D30" s="27" t="s">
        <v>68</v>
      </c>
      <c r="E30" s="29">
        <v>6.0316968E7</v>
      </c>
      <c r="F30" s="29" t="s">
        <v>139</v>
      </c>
      <c r="G30" s="71" t="s">
        <v>73</v>
      </c>
      <c r="H30" s="30">
        <v>1.54405000161E11</v>
      </c>
      <c r="I30" s="27" t="s">
        <v>4</v>
      </c>
      <c r="J30" s="72" t="s">
        <v>110</v>
      </c>
      <c r="K30" s="27" t="s">
        <v>110</v>
      </c>
      <c r="L30" s="27">
        <v>40.0</v>
      </c>
      <c r="M30" s="73">
        <v>15.0</v>
      </c>
      <c r="N30" s="73">
        <v>15.0</v>
      </c>
      <c r="O30" s="27">
        <v>96.0</v>
      </c>
      <c r="P30" s="27">
        <v>96.0</v>
      </c>
      <c r="Q30" s="27">
        <v>95.0</v>
      </c>
      <c r="R30" s="27">
        <v>96.0</v>
      </c>
      <c r="S30" s="32">
        <f t="shared" si="29"/>
        <v>383</v>
      </c>
      <c r="T30" s="74">
        <f t="shared" si="30"/>
        <v>95.75</v>
      </c>
      <c r="U30" s="74">
        <f t="shared" si="31"/>
        <v>38.3</v>
      </c>
      <c r="V30" s="27">
        <v>96.0</v>
      </c>
      <c r="W30" s="27">
        <v>95.0</v>
      </c>
      <c r="X30" s="32">
        <f t="shared" si="32"/>
        <v>191</v>
      </c>
      <c r="Y30" s="74">
        <f t="shared" si="33"/>
        <v>95.5</v>
      </c>
      <c r="Z30" s="74">
        <f t="shared" si="34"/>
        <v>14.325</v>
      </c>
      <c r="AA30" s="27">
        <v>95.0</v>
      </c>
      <c r="AB30" s="27">
        <v>95.0</v>
      </c>
      <c r="AC30" s="32">
        <f t="shared" si="35"/>
        <v>190</v>
      </c>
      <c r="AD30" s="74">
        <f t="shared" si="36"/>
        <v>95</v>
      </c>
      <c r="AE30" s="74">
        <f t="shared" si="37"/>
        <v>14.25</v>
      </c>
      <c r="AF30" s="74">
        <f t="shared" si="38"/>
        <v>66.875</v>
      </c>
      <c r="AG30" s="27" t="s">
        <v>75</v>
      </c>
      <c r="AH30" s="27" t="s">
        <v>116</v>
      </c>
      <c r="AI30" s="27" t="s">
        <v>80</v>
      </c>
      <c r="AJ30" s="27">
        <v>96.0</v>
      </c>
      <c r="AK30" s="27">
        <v>95.0</v>
      </c>
      <c r="AL30" s="27">
        <v>96.0</v>
      </c>
      <c r="AM30" s="32">
        <f t="shared" si="39"/>
        <v>287</v>
      </c>
      <c r="AN30" s="74">
        <f t="shared" si="40"/>
        <v>95.66666667</v>
      </c>
      <c r="AO30" s="74">
        <f t="shared" si="41"/>
        <v>28.7</v>
      </c>
      <c r="AP30" s="74">
        <f t="shared" si="42"/>
        <v>1051</v>
      </c>
      <c r="AQ30" s="74">
        <f t="shared" si="45"/>
        <v>95.575</v>
      </c>
      <c r="AR30" s="75" t="str">
        <f t="shared" si="44"/>
        <v>SOBRESALIENTE</v>
      </c>
      <c r="AS30" s="35"/>
      <c r="AT30" s="38"/>
      <c r="AU30" s="38"/>
      <c r="AV30" s="36" t="s">
        <v>93</v>
      </c>
      <c r="AW30" s="38"/>
      <c r="AX30" s="38"/>
    </row>
    <row r="31" ht="15.0" customHeight="1">
      <c r="A31" s="24">
        <v>17.0</v>
      </c>
      <c r="B31" s="25" t="s">
        <v>70</v>
      </c>
      <c r="C31" s="27" t="s">
        <v>71</v>
      </c>
      <c r="D31" s="27" t="s">
        <v>68</v>
      </c>
      <c r="E31" s="29">
        <v>1.093754691E9</v>
      </c>
      <c r="F31" s="29" t="s">
        <v>140</v>
      </c>
      <c r="G31" s="71" t="s">
        <v>73</v>
      </c>
      <c r="H31" s="30">
        <v>1.54405000161E11</v>
      </c>
      <c r="I31" s="27" t="s">
        <v>4</v>
      </c>
      <c r="J31" s="72" t="s">
        <v>89</v>
      </c>
      <c r="K31" s="27" t="s">
        <v>114</v>
      </c>
      <c r="L31" s="27">
        <v>40.0</v>
      </c>
      <c r="M31" s="73">
        <v>15.0</v>
      </c>
      <c r="N31" s="73">
        <v>15.0</v>
      </c>
      <c r="O31" s="57">
        <v>96.0</v>
      </c>
      <c r="P31" s="57">
        <v>95.0</v>
      </c>
      <c r="Q31" s="57">
        <v>97.0</v>
      </c>
      <c r="R31" s="57">
        <v>96.0</v>
      </c>
      <c r="S31" s="32">
        <f t="shared" si="29"/>
        <v>384</v>
      </c>
      <c r="T31" s="74">
        <f t="shared" si="30"/>
        <v>96</v>
      </c>
      <c r="U31" s="74">
        <f t="shared" si="31"/>
        <v>38.4</v>
      </c>
      <c r="V31" s="57">
        <v>96.0</v>
      </c>
      <c r="W31" s="57">
        <v>96.0</v>
      </c>
      <c r="X31" s="32">
        <f t="shared" si="32"/>
        <v>192</v>
      </c>
      <c r="Y31" s="74">
        <f t="shared" si="33"/>
        <v>96</v>
      </c>
      <c r="Z31" s="74">
        <f t="shared" si="34"/>
        <v>14.4</v>
      </c>
      <c r="AA31" s="57">
        <v>95.0</v>
      </c>
      <c r="AB31" s="57">
        <v>97.0</v>
      </c>
      <c r="AC31" s="32">
        <f t="shared" si="35"/>
        <v>192</v>
      </c>
      <c r="AD31" s="74">
        <f t="shared" si="36"/>
        <v>96</v>
      </c>
      <c r="AE31" s="74">
        <f t="shared" si="37"/>
        <v>14.4</v>
      </c>
      <c r="AF31" s="74">
        <f t="shared" si="38"/>
        <v>67.2</v>
      </c>
      <c r="AG31" s="57" t="s">
        <v>75</v>
      </c>
      <c r="AH31" s="57" t="s">
        <v>82</v>
      </c>
      <c r="AI31" s="57" t="s">
        <v>80</v>
      </c>
      <c r="AJ31" s="57">
        <v>96.0</v>
      </c>
      <c r="AK31" s="57">
        <v>96.0</v>
      </c>
      <c r="AL31" s="57">
        <v>96.0</v>
      </c>
      <c r="AM31" s="32">
        <f t="shared" si="39"/>
        <v>288</v>
      </c>
      <c r="AN31" s="74">
        <f t="shared" si="40"/>
        <v>96</v>
      </c>
      <c r="AO31" s="74">
        <f t="shared" si="41"/>
        <v>28.8</v>
      </c>
      <c r="AP31" s="74">
        <f t="shared" si="42"/>
        <v>1056</v>
      </c>
      <c r="AQ31" s="74">
        <f t="shared" si="45"/>
        <v>96</v>
      </c>
      <c r="AR31" s="75" t="str">
        <f t="shared" si="44"/>
        <v>SOBRESALIENTE</v>
      </c>
      <c r="AS31" s="35"/>
      <c r="AT31" s="38"/>
      <c r="AU31" s="38"/>
      <c r="AV31" s="36" t="s">
        <v>94</v>
      </c>
      <c r="AW31" s="38"/>
      <c r="AX31" s="38"/>
    </row>
    <row r="32" ht="15.0" customHeight="1">
      <c r="A32" s="24">
        <v>18.0</v>
      </c>
      <c r="B32" s="25" t="s">
        <v>70</v>
      </c>
      <c r="C32" s="27" t="s">
        <v>71</v>
      </c>
      <c r="D32" s="27" t="s">
        <v>68</v>
      </c>
      <c r="E32" s="29">
        <v>6.0324691E7</v>
      </c>
      <c r="F32" s="29" t="s">
        <v>141</v>
      </c>
      <c r="G32" s="71" t="s">
        <v>73</v>
      </c>
      <c r="H32" s="30">
        <v>1.54405000161E11</v>
      </c>
      <c r="I32" s="27" t="s">
        <v>4</v>
      </c>
      <c r="J32" s="72" t="s">
        <v>110</v>
      </c>
      <c r="K32" s="27" t="s">
        <v>110</v>
      </c>
      <c r="L32" s="27">
        <v>40.0</v>
      </c>
      <c r="M32" s="73">
        <v>15.0</v>
      </c>
      <c r="N32" s="73">
        <v>15.0</v>
      </c>
      <c r="O32" s="27">
        <v>96.0</v>
      </c>
      <c r="P32" s="27">
        <v>96.0</v>
      </c>
      <c r="Q32" s="27">
        <v>95.0</v>
      </c>
      <c r="R32" s="27">
        <v>95.0</v>
      </c>
      <c r="S32" s="32">
        <f t="shared" si="29"/>
        <v>382</v>
      </c>
      <c r="T32" s="74">
        <f t="shared" si="30"/>
        <v>95.5</v>
      </c>
      <c r="U32" s="74">
        <f t="shared" si="31"/>
        <v>38.2</v>
      </c>
      <c r="V32" s="27">
        <v>95.0</v>
      </c>
      <c r="W32" s="27">
        <v>95.0</v>
      </c>
      <c r="X32" s="32">
        <f t="shared" si="32"/>
        <v>190</v>
      </c>
      <c r="Y32" s="74">
        <f t="shared" si="33"/>
        <v>95</v>
      </c>
      <c r="Z32" s="74">
        <f t="shared" si="34"/>
        <v>14.25</v>
      </c>
      <c r="AA32" s="27">
        <v>95.0</v>
      </c>
      <c r="AB32" s="27">
        <v>94.0</v>
      </c>
      <c r="AC32" s="32">
        <f t="shared" si="35"/>
        <v>189</v>
      </c>
      <c r="AD32" s="74">
        <f t="shared" si="36"/>
        <v>94.5</v>
      </c>
      <c r="AE32" s="74">
        <f t="shared" si="37"/>
        <v>14.175</v>
      </c>
      <c r="AF32" s="74">
        <f t="shared" si="38"/>
        <v>66.625</v>
      </c>
      <c r="AG32" s="27" t="s">
        <v>69</v>
      </c>
      <c r="AH32" s="27" t="s">
        <v>75</v>
      </c>
      <c r="AI32" s="27" t="s">
        <v>116</v>
      </c>
      <c r="AJ32" s="27">
        <v>96.0</v>
      </c>
      <c r="AK32" s="27">
        <v>96.0</v>
      </c>
      <c r="AL32" s="27">
        <v>90.0</v>
      </c>
      <c r="AM32" s="32">
        <f t="shared" si="39"/>
        <v>282</v>
      </c>
      <c r="AN32" s="74">
        <f t="shared" si="40"/>
        <v>94</v>
      </c>
      <c r="AO32" s="74">
        <f t="shared" si="41"/>
        <v>28.2</v>
      </c>
      <c r="AP32" s="74">
        <f t="shared" si="42"/>
        <v>1043</v>
      </c>
      <c r="AQ32" s="74">
        <f t="shared" si="45"/>
        <v>94.825</v>
      </c>
      <c r="AR32" s="75" t="str">
        <f t="shared" si="44"/>
        <v>SOBRESALIENTE</v>
      </c>
      <c r="AS32" s="35"/>
      <c r="AT32" s="38"/>
      <c r="AU32" s="38"/>
      <c r="AV32" s="21" t="s">
        <v>108</v>
      </c>
      <c r="AW32" s="38"/>
      <c r="AX32" s="38"/>
    </row>
    <row r="33" ht="15.0" customHeight="1">
      <c r="A33" s="24">
        <v>19.0</v>
      </c>
      <c r="B33" s="25" t="s">
        <v>70</v>
      </c>
      <c r="C33" s="27" t="s">
        <v>71</v>
      </c>
      <c r="D33" s="27" t="s">
        <v>68</v>
      </c>
      <c r="E33" s="29">
        <v>2.7895527E7</v>
      </c>
      <c r="F33" s="29" t="s">
        <v>142</v>
      </c>
      <c r="G33" s="71" t="s">
        <v>73</v>
      </c>
      <c r="H33" s="30">
        <v>1.54405000161E11</v>
      </c>
      <c r="I33" s="27" t="s">
        <v>4</v>
      </c>
      <c r="J33" s="72" t="s">
        <v>110</v>
      </c>
      <c r="K33" s="27" t="s">
        <v>110</v>
      </c>
      <c r="L33" s="27">
        <v>40.0</v>
      </c>
      <c r="M33" s="73">
        <v>15.0</v>
      </c>
      <c r="N33" s="73">
        <v>15.0</v>
      </c>
      <c r="O33" s="57">
        <v>96.0</v>
      </c>
      <c r="P33" s="57">
        <v>97.0</v>
      </c>
      <c r="Q33" s="57">
        <v>94.0</v>
      </c>
      <c r="R33" s="57">
        <v>93.0</v>
      </c>
      <c r="S33" s="32">
        <f t="shared" si="29"/>
        <v>380</v>
      </c>
      <c r="T33" s="74">
        <f t="shared" si="30"/>
        <v>95</v>
      </c>
      <c r="U33" s="74">
        <f t="shared" si="31"/>
        <v>38</v>
      </c>
      <c r="V33" s="57">
        <v>97.0</v>
      </c>
      <c r="W33" s="57">
        <v>90.0</v>
      </c>
      <c r="X33" s="32">
        <f t="shared" si="32"/>
        <v>187</v>
      </c>
      <c r="Y33" s="74">
        <f t="shared" si="33"/>
        <v>93.5</v>
      </c>
      <c r="Z33" s="74">
        <f t="shared" si="34"/>
        <v>14.025</v>
      </c>
      <c r="AA33" s="57">
        <v>95.0</v>
      </c>
      <c r="AB33" s="57">
        <v>95.0</v>
      </c>
      <c r="AC33" s="32">
        <f t="shared" si="35"/>
        <v>190</v>
      </c>
      <c r="AD33" s="74">
        <f t="shared" si="36"/>
        <v>95</v>
      </c>
      <c r="AE33" s="74">
        <f t="shared" si="37"/>
        <v>14.25</v>
      </c>
      <c r="AF33" s="74">
        <f t="shared" si="38"/>
        <v>66.275</v>
      </c>
      <c r="AG33" s="57" t="s">
        <v>69</v>
      </c>
      <c r="AH33" s="57" t="s">
        <v>80</v>
      </c>
      <c r="AI33" s="57" t="s">
        <v>82</v>
      </c>
      <c r="AJ33" s="57">
        <v>95.0</v>
      </c>
      <c r="AK33" s="57">
        <v>95.0</v>
      </c>
      <c r="AL33" s="57">
        <v>95.0</v>
      </c>
      <c r="AM33" s="32">
        <f t="shared" si="39"/>
        <v>285</v>
      </c>
      <c r="AN33" s="74">
        <f t="shared" si="40"/>
        <v>95</v>
      </c>
      <c r="AO33" s="74">
        <f t="shared" si="41"/>
        <v>28.5</v>
      </c>
      <c r="AP33" s="74">
        <f t="shared" si="42"/>
        <v>1042</v>
      </c>
      <c r="AQ33" s="74">
        <f t="shared" si="45"/>
        <v>94.775</v>
      </c>
      <c r="AR33" s="75" t="str">
        <f t="shared" si="44"/>
        <v>SOBRESALIENTE</v>
      </c>
      <c r="AS33" s="35"/>
      <c r="AT33" s="38"/>
      <c r="AU33" s="38"/>
      <c r="AV33" s="36" t="s">
        <v>110</v>
      </c>
      <c r="AW33" s="38"/>
      <c r="AX33" s="38"/>
    </row>
    <row r="34" ht="15.0" customHeight="1">
      <c r="A34" s="24">
        <v>20.0</v>
      </c>
      <c r="B34" s="25" t="s">
        <v>70</v>
      </c>
      <c r="C34" s="27" t="s">
        <v>71</v>
      </c>
      <c r="D34" s="27" t="s">
        <v>68</v>
      </c>
      <c r="E34" s="29">
        <v>6.0422592E7</v>
      </c>
      <c r="F34" s="29" t="s">
        <v>143</v>
      </c>
      <c r="G34" s="71" t="s">
        <v>73</v>
      </c>
      <c r="H34" s="30">
        <v>1.54405000161E11</v>
      </c>
      <c r="I34" s="27" t="s">
        <v>4</v>
      </c>
      <c r="J34" s="72" t="s">
        <v>108</v>
      </c>
      <c r="K34" s="27" t="s">
        <v>108</v>
      </c>
      <c r="L34" s="27">
        <v>40.0</v>
      </c>
      <c r="M34" s="73">
        <v>15.0</v>
      </c>
      <c r="N34" s="73">
        <v>15.0</v>
      </c>
      <c r="O34" s="27">
        <v>96.0</v>
      </c>
      <c r="P34" s="27">
        <v>95.0</v>
      </c>
      <c r="Q34" s="27">
        <v>95.0</v>
      </c>
      <c r="R34" s="27">
        <v>94.0</v>
      </c>
      <c r="S34" s="32">
        <f t="shared" si="29"/>
        <v>380</v>
      </c>
      <c r="T34" s="74">
        <f t="shared" si="30"/>
        <v>95</v>
      </c>
      <c r="U34" s="74">
        <f t="shared" si="31"/>
        <v>38</v>
      </c>
      <c r="V34" s="27">
        <v>93.0</v>
      </c>
      <c r="W34" s="27">
        <v>95.0</v>
      </c>
      <c r="X34" s="32">
        <f t="shared" si="32"/>
        <v>188</v>
      </c>
      <c r="Y34" s="74">
        <f t="shared" si="33"/>
        <v>94</v>
      </c>
      <c r="Z34" s="74">
        <f t="shared" si="34"/>
        <v>14.1</v>
      </c>
      <c r="AA34" s="27">
        <v>95.0</v>
      </c>
      <c r="AB34" s="27">
        <v>94.0</v>
      </c>
      <c r="AC34" s="32">
        <f t="shared" si="35"/>
        <v>189</v>
      </c>
      <c r="AD34" s="74">
        <f t="shared" si="36"/>
        <v>94.5</v>
      </c>
      <c r="AE34" s="74">
        <f t="shared" si="37"/>
        <v>14.175</v>
      </c>
      <c r="AF34" s="74">
        <f t="shared" si="38"/>
        <v>66.275</v>
      </c>
      <c r="AG34" s="27" t="s">
        <v>82</v>
      </c>
      <c r="AH34" s="27" t="s">
        <v>75</v>
      </c>
      <c r="AI34" s="27" t="s">
        <v>80</v>
      </c>
      <c r="AJ34" s="27">
        <v>94.0</v>
      </c>
      <c r="AK34" s="27">
        <v>94.0</v>
      </c>
      <c r="AL34" s="27">
        <v>95.0</v>
      </c>
      <c r="AM34" s="32">
        <f t="shared" si="39"/>
        <v>283</v>
      </c>
      <c r="AN34" s="74">
        <f t="shared" si="40"/>
        <v>94.33333333</v>
      </c>
      <c r="AO34" s="74">
        <f t="shared" si="41"/>
        <v>28.3</v>
      </c>
      <c r="AP34" s="74">
        <f t="shared" si="42"/>
        <v>1040</v>
      </c>
      <c r="AQ34" s="74">
        <f t="shared" si="45"/>
        <v>94.575</v>
      </c>
      <c r="AR34" s="75" t="str">
        <f t="shared" si="44"/>
        <v>SOBRESALIENTE</v>
      </c>
      <c r="AS34" s="35"/>
      <c r="AT34" s="38"/>
      <c r="AU34" s="38"/>
      <c r="AV34" s="38"/>
      <c r="AW34" s="38"/>
      <c r="AX34" s="38"/>
    </row>
    <row r="35" ht="15.0" customHeight="1">
      <c r="A35" s="24">
        <v>21.0</v>
      </c>
      <c r="B35" s="25" t="s">
        <v>70</v>
      </c>
      <c r="C35" s="27" t="s">
        <v>71</v>
      </c>
      <c r="D35" s="27" t="s">
        <v>68</v>
      </c>
      <c r="E35" s="29">
        <v>1.09040822E9</v>
      </c>
      <c r="F35" s="29" t="s">
        <v>144</v>
      </c>
      <c r="G35" s="71" t="s">
        <v>73</v>
      </c>
      <c r="H35" s="30">
        <v>1.54405000161E11</v>
      </c>
      <c r="I35" s="27" t="s">
        <v>4</v>
      </c>
      <c r="J35" s="72" t="s">
        <v>84</v>
      </c>
      <c r="K35" s="27" t="s">
        <v>114</v>
      </c>
      <c r="L35" s="27">
        <v>40.0</v>
      </c>
      <c r="M35" s="73">
        <v>15.0</v>
      </c>
      <c r="N35" s="73">
        <v>15.0</v>
      </c>
      <c r="O35" s="57">
        <v>96.0</v>
      </c>
      <c r="P35" s="57">
        <v>95.0</v>
      </c>
      <c r="Q35" s="57">
        <v>97.0</v>
      </c>
      <c r="R35" s="57">
        <v>95.0</v>
      </c>
      <c r="S35" s="32">
        <f t="shared" si="29"/>
        <v>383</v>
      </c>
      <c r="T35" s="74">
        <f t="shared" si="30"/>
        <v>95.75</v>
      </c>
      <c r="U35" s="74">
        <f t="shared" si="31"/>
        <v>38.3</v>
      </c>
      <c r="V35" s="57">
        <v>97.0</v>
      </c>
      <c r="W35" s="57">
        <v>95.0</v>
      </c>
      <c r="X35" s="32">
        <f t="shared" si="32"/>
        <v>192</v>
      </c>
      <c r="Y35" s="74">
        <f t="shared" si="33"/>
        <v>96</v>
      </c>
      <c r="Z35" s="74">
        <f t="shared" si="34"/>
        <v>14.4</v>
      </c>
      <c r="AA35" s="57">
        <v>96.0</v>
      </c>
      <c r="AB35" s="57">
        <v>96.0</v>
      </c>
      <c r="AC35" s="32">
        <f t="shared" si="35"/>
        <v>192</v>
      </c>
      <c r="AD35" s="74">
        <f t="shared" si="36"/>
        <v>96</v>
      </c>
      <c r="AE35" s="74">
        <f t="shared" si="37"/>
        <v>14.4</v>
      </c>
      <c r="AF35" s="74">
        <f t="shared" si="38"/>
        <v>67.1</v>
      </c>
      <c r="AG35" s="57" t="s">
        <v>75</v>
      </c>
      <c r="AH35" s="57" t="s">
        <v>80</v>
      </c>
      <c r="AI35" s="57" t="s">
        <v>82</v>
      </c>
      <c r="AJ35" s="57">
        <v>96.0</v>
      </c>
      <c r="AK35" s="57">
        <v>96.0</v>
      </c>
      <c r="AL35" s="57">
        <v>97.0</v>
      </c>
      <c r="AM35" s="32">
        <f t="shared" si="39"/>
        <v>289</v>
      </c>
      <c r="AN35" s="74">
        <f t="shared" si="40"/>
        <v>96.33333333</v>
      </c>
      <c r="AO35" s="74">
        <f t="shared" si="41"/>
        <v>28.9</v>
      </c>
      <c r="AP35" s="74">
        <f t="shared" si="42"/>
        <v>1056</v>
      </c>
      <c r="AQ35" s="74">
        <f t="shared" si="45"/>
        <v>96</v>
      </c>
      <c r="AR35" s="75" t="str">
        <f t="shared" si="44"/>
        <v>SOBRESALIENTE</v>
      </c>
      <c r="AS35" s="35"/>
      <c r="AT35" s="38"/>
      <c r="AU35" s="38"/>
      <c r="AV35" s="38"/>
      <c r="AW35" s="38"/>
      <c r="AX35" s="38"/>
    </row>
    <row r="36" ht="15.0" customHeight="1">
      <c r="A36" s="24">
        <v>22.0</v>
      </c>
      <c r="B36" s="25" t="s">
        <v>70</v>
      </c>
      <c r="C36" s="27" t="s">
        <v>71</v>
      </c>
      <c r="D36" s="27" t="s">
        <v>68</v>
      </c>
      <c r="E36" s="29">
        <v>5.2019571E7</v>
      </c>
      <c r="F36" s="29" t="s">
        <v>145</v>
      </c>
      <c r="G36" s="71" t="s">
        <v>73</v>
      </c>
      <c r="H36" s="30">
        <v>1.54405000161E11</v>
      </c>
      <c r="I36" s="27" t="s">
        <v>4</v>
      </c>
      <c r="J36" s="72" t="s">
        <v>126</v>
      </c>
      <c r="K36" s="27" t="s">
        <v>114</v>
      </c>
      <c r="L36" s="27">
        <v>40.0</v>
      </c>
      <c r="M36" s="77">
        <v>15.0</v>
      </c>
      <c r="N36" s="73">
        <v>15.0</v>
      </c>
      <c r="O36" s="57">
        <v>95.0</v>
      </c>
      <c r="P36" s="57">
        <v>95.0</v>
      </c>
      <c r="Q36" s="57">
        <v>95.0</v>
      </c>
      <c r="R36" s="57">
        <v>95.0</v>
      </c>
      <c r="S36" s="32">
        <f t="shared" si="29"/>
        <v>380</v>
      </c>
      <c r="T36" s="74">
        <f t="shared" si="30"/>
        <v>95</v>
      </c>
      <c r="U36" s="74">
        <f t="shared" si="31"/>
        <v>38</v>
      </c>
      <c r="V36" s="57">
        <v>95.0</v>
      </c>
      <c r="W36" s="57">
        <v>96.0</v>
      </c>
      <c r="X36" s="32">
        <f t="shared" si="32"/>
        <v>191</v>
      </c>
      <c r="Y36" s="74">
        <f t="shared" si="33"/>
        <v>95.5</v>
      </c>
      <c r="Z36" s="74">
        <f t="shared" si="34"/>
        <v>14.325</v>
      </c>
      <c r="AA36" s="57">
        <v>94.0</v>
      </c>
      <c r="AB36" s="57">
        <v>95.0</v>
      </c>
      <c r="AC36" s="32">
        <f t="shared" si="35"/>
        <v>189</v>
      </c>
      <c r="AD36" s="74">
        <f t="shared" si="36"/>
        <v>94.5</v>
      </c>
      <c r="AE36" s="74">
        <f t="shared" si="37"/>
        <v>14.175</v>
      </c>
      <c r="AF36" s="74">
        <f t="shared" si="38"/>
        <v>66.5</v>
      </c>
      <c r="AG36" s="57" t="s">
        <v>116</v>
      </c>
      <c r="AH36" s="57" t="s">
        <v>80</v>
      </c>
      <c r="AI36" s="57" t="s">
        <v>75</v>
      </c>
      <c r="AJ36" s="57">
        <v>96.0</v>
      </c>
      <c r="AK36" s="57">
        <v>96.0</v>
      </c>
      <c r="AL36" s="57">
        <v>94.0</v>
      </c>
      <c r="AM36" s="32">
        <f t="shared" si="39"/>
        <v>286</v>
      </c>
      <c r="AN36" s="74">
        <f t="shared" si="40"/>
        <v>95.33333333</v>
      </c>
      <c r="AO36" s="74">
        <f t="shared" si="41"/>
        <v>28.6</v>
      </c>
      <c r="AP36" s="74">
        <f t="shared" si="42"/>
        <v>1046</v>
      </c>
      <c r="AQ36" s="74">
        <f t="shared" si="45"/>
        <v>95.1</v>
      </c>
      <c r="AR36" s="75" t="str">
        <f t="shared" si="44"/>
        <v>SOBRESALIENTE</v>
      </c>
      <c r="AS36" s="35"/>
      <c r="AT36" s="38"/>
      <c r="AU36" s="38"/>
      <c r="AV36" s="38"/>
      <c r="AW36" s="38"/>
      <c r="AX36" s="38"/>
    </row>
    <row r="37" ht="15.0" customHeight="1">
      <c r="A37" s="24">
        <v>23.0</v>
      </c>
      <c r="B37" s="25" t="s">
        <v>70</v>
      </c>
      <c r="C37" s="27" t="s">
        <v>71</v>
      </c>
      <c r="D37" s="27" t="s">
        <v>68</v>
      </c>
      <c r="E37" s="29">
        <v>8.8145007E7</v>
      </c>
      <c r="F37" s="29" t="s">
        <v>146</v>
      </c>
      <c r="G37" s="71" t="s">
        <v>73</v>
      </c>
      <c r="H37" s="30">
        <v>1.54405000161E11</v>
      </c>
      <c r="I37" s="27" t="s">
        <v>4</v>
      </c>
      <c r="J37" s="72" t="s">
        <v>84</v>
      </c>
      <c r="K37" s="27" t="s">
        <v>114</v>
      </c>
      <c r="L37" s="27">
        <v>40.0</v>
      </c>
      <c r="M37" s="73">
        <v>15.0</v>
      </c>
      <c r="N37" s="73">
        <v>15.0</v>
      </c>
      <c r="O37" s="57">
        <v>93.0</v>
      </c>
      <c r="P37" s="57">
        <v>93.0</v>
      </c>
      <c r="Q37" s="57">
        <v>93.0</v>
      </c>
      <c r="R37" s="57">
        <v>93.0</v>
      </c>
      <c r="S37" s="32">
        <f t="shared" si="29"/>
        <v>372</v>
      </c>
      <c r="T37" s="74">
        <f t="shared" si="30"/>
        <v>93</v>
      </c>
      <c r="U37" s="74">
        <f t="shared" si="31"/>
        <v>37.2</v>
      </c>
      <c r="V37" s="57">
        <v>95.0</v>
      </c>
      <c r="W37" s="57">
        <v>93.0</v>
      </c>
      <c r="X37" s="32">
        <f t="shared" si="32"/>
        <v>188</v>
      </c>
      <c r="Y37" s="74">
        <f t="shared" si="33"/>
        <v>94</v>
      </c>
      <c r="Z37" s="74">
        <f t="shared" si="34"/>
        <v>14.1</v>
      </c>
      <c r="AA37" s="57">
        <v>96.0</v>
      </c>
      <c r="AB37" s="57">
        <v>93.0</v>
      </c>
      <c r="AC37" s="32">
        <f t="shared" si="35"/>
        <v>189</v>
      </c>
      <c r="AD37" s="74">
        <f t="shared" si="36"/>
        <v>94.5</v>
      </c>
      <c r="AE37" s="74">
        <f t="shared" si="37"/>
        <v>14.175</v>
      </c>
      <c r="AF37" s="74">
        <f t="shared" si="38"/>
        <v>65.475</v>
      </c>
      <c r="AG37" s="57" t="s">
        <v>69</v>
      </c>
      <c r="AH37" s="57" t="s">
        <v>80</v>
      </c>
      <c r="AI37" s="57" t="s">
        <v>116</v>
      </c>
      <c r="AJ37" s="57">
        <v>95.0</v>
      </c>
      <c r="AK37" s="57">
        <v>95.0</v>
      </c>
      <c r="AL37" s="57">
        <v>95.0</v>
      </c>
      <c r="AM37" s="32">
        <f t="shared" si="39"/>
        <v>285</v>
      </c>
      <c r="AN37" s="74">
        <f t="shared" si="40"/>
        <v>95</v>
      </c>
      <c r="AO37" s="74">
        <f t="shared" si="41"/>
        <v>28.5</v>
      </c>
      <c r="AP37" s="74">
        <f t="shared" si="42"/>
        <v>1034</v>
      </c>
      <c r="AQ37" s="74">
        <f t="shared" si="45"/>
        <v>93.975</v>
      </c>
      <c r="AR37" s="75" t="str">
        <f t="shared" si="44"/>
        <v>SOBRESALIENTE</v>
      </c>
      <c r="AS37" s="35"/>
      <c r="AT37" s="38"/>
      <c r="AU37" s="38"/>
      <c r="AV37" s="38"/>
      <c r="AW37" s="38"/>
      <c r="AX37" s="38"/>
    </row>
    <row r="38" ht="14.25" customHeight="1">
      <c r="A38" s="24">
        <v>24.0</v>
      </c>
      <c r="B38" s="25" t="s">
        <v>70</v>
      </c>
      <c r="C38" s="27" t="s">
        <v>71</v>
      </c>
      <c r="D38" s="27" t="s">
        <v>68</v>
      </c>
      <c r="E38" s="29">
        <v>3.7271062E7</v>
      </c>
      <c r="F38" s="29" t="s">
        <v>147</v>
      </c>
      <c r="G38" s="71" t="s">
        <v>73</v>
      </c>
      <c r="H38" s="30">
        <v>1.54405000161E11</v>
      </c>
      <c r="I38" s="27" t="s">
        <v>4</v>
      </c>
      <c r="J38" s="72" t="s">
        <v>89</v>
      </c>
      <c r="K38" s="27" t="s">
        <v>114</v>
      </c>
      <c r="L38" s="27">
        <v>40.0</v>
      </c>
      <c r="M38" s="73">
        <v>15.0</v>
      </c>
      <c r="N38" s="73">
        <v>15.0</v>
      </c>
      <c r="O38" s="57">
        <v>94.0</v>
      </c>
      <c r="P38" s="57">
        <v>93.0</v>
      </c>
      <c r="Q38" s="57">
        <v>93.0</v>
      </c>
      <c r="R38" s="57">
        <v>94.0</v>
      </c>
      <c r="S38" s="32">
        <f t="shared" si="29"/>
        <v>374</v>
      </c>
      <c r="T38" s="74">
        <f t="shared" si="30"/>
        <v>93.5</v>
      </c>
      <c r="U38" s="74">
        <f t="shared" si="31"/>
        <v>37.4</v>
      </c>
      <c r="V38" s="57">
        <v>94.0</v>
      </c>
      <c r="W38" s="57">
        <v>94.0</v>
      </c>
      <c r="X38" s="32">
        <f t="shared" si="32"/>
        <v>188</v>
      </c>
      <c r="Y38" s="74">
        <f t="shared" si="33"/>
        <v>94</v>
      </c>
      <c r="Z38" s="74">
        <f t="shared" si="34"/>
        <v>14.1</v>
      </c>
      <c r="AA38" s="57">
        <v>94.0</v>
      </c>
      <c r="AB38" s="57">
        <v>94.0</v>
      </c>
      <c r="AC38" s="32">
        <f t="shared" si="35"/>
        <v>188</v>
      </c>
      <c r="AD38" s="74">
        <f t="shared" si="36"/>
        <v>94</v>
      </c>
      <c r="AE38" s="74">
        <f t="shared" si="37"/>
        <v>14.1</v>
      </c>
      <c r="AF38" s="74">
        <f t="shared" si="38"/>
        <v>65.6</v>
      </c>
      <c r="AG38" s="57" t="s">
        <v>69</v>
      </c>
      <c r="AH38" s="57" t="s">
        <v>80</v>
      </c>
      <c r="AI38" s="57" t="s">
        <v>82</v>
      </c>
      <c r="AJ38" s="57">
        <v>94.0</v>
      </c>
      <c r="AK38" s="57">
        <v>94.0</v>
      </c>
      <c r="AL38" s="57">
        <v>94.0</v>
      </c>
      <c r="AM38" s="32">
        <f t="shared" si="39"/>
        <v>282</v>
      </c>
      <c r="AN38" s="74">
        <f t="shared" si="40"/>
        <v>94</v>
      </c>
      <c r="AO38" s="74">
        <f t="shared" si="41"/>
        <v>28.2</v>
      </c>
      <c r="AP38" s="74">
        <f t="shared" si="42"/>
        <v>1032</v>
      </c>
      <c r="AQ38" s="74">
        <f t="shared" si="45"/>
        <v>93.8</v>
      </c>
      <c r="AR38" s="75" t="str">
        <f t="shared" si="44"/>
        <v>SOBRESALIENTE</v>
      </c>
      <c r="AS38" s="35"/>
      <c r="AT38" s="38"/>
      <c r="AU38" s="38"/>
      <c r="AV38" s="38"/>
      <c r="AW38" s="38"/>
      <c r="AX38" s="38"/>
    </row>
    <row r="39" ht="15.0" customHeight="1">
      <c r="A39" s="24">
        <v>25.0</v>
      </c>
      <c r="B39" s="25" t="s">
        <v>70</v>
      </c>
      <c r="C39" s="27" t="s">
        <v>71</v>
      </c>
      <c r="D39" s="27" t="s">
        <v>68</v>
      </c>
      <c r="E39" s="29">
        <v>3.7181327E7</v>
      </c>
      <c r="F39" s="29" t="s">
        <v>148</v>
      </c>
      <c r="G39" s="71" t="s">
        <v>73</v>
      </c>
      <c r="H39" s="30">
        <v>1.54405000161E11</v>
      </c>
      <c r="I39" s="27" t="s">
        <v>4</v>
      </c>
      <c r="J39" s="72" t="s">
        <v>83</v>
      </c>
      <c r="K39" s="27" t="s">
        <v>110</v>
      </c>
      <c r="L39" s="27">
        <v>40.0</v>
      </c>
      <c r="M39" s="73">
        <v>15.0</v>
      </c>
      <c r="N39" s="73">
        <v>15.0</v>
      </c>
      <c r="O39" s="57">
        <v>94.0</v>
      </c>
      <c r="P39" s="57">
        <v>95.0</v>
      </c>
      <c r="Q39" s="57">
        <v>95.0</v>
      </c>
      <c r="R39" s="57">
        <v>94.0</v>
      </c>
      <c r="S39" s="32">
        <f t="shared" si="29"/>
        <v>378</v>
      </c>
      <c r="T39" s="74">
        <f t="shared" si="30"/>
        <v>94.5</v>
      </c>
      <c r="U39" s="74">
        <f t="shared" si="31"/>
        <v>37.8</v>
      </c>
      <c r="V39" s="57">
        <v>93.0</v>
      </c>
      <c r="W39" s="57">
        <v>95.0</v>
      </c>
      <c r="X39" s="32">
        <f t="shared" si="32"/>
        <v>188</v>
      </c>
      <c r="Y39" s="74">
        <f t="shared" si="33"/>
        <v>94</v>
      </c>
      <c r="Z39" s="74">
        <f t="shared" si="34"/>
        <v>14.1</v>
      </c>
      <c r="AA39" s="57">
        <v>95.0</v>
      </c>
      <c r="AB39" s="57">
        <v>94.0</v>
      </c>
      <c r="AC39" s="32">
        <f t="shared" si="35"/>
        <v>189</v>
      </c>
      <c r="AD39" s="74">
        <f t="shared" si="36"/>
        <v>94.5</v>
      </c>
      <c r="AE39" s="74">
        <f t="shared" si="37"/>
        <v>14.175</v>
      </c>
      <c r="AF39" s="74">
        <f t="shared" si="38"/>
        <v>66.075</v>
      </c>
      <c r="AG39" s="57" t="s">
        <v>74</v>
      </c>
      <c r="AH39" s="57" t="s">
        <v>75</v>
      </c>
      <c r="AI39" s="57" t="s">
        <v>80</v>
      </c>
      <c r="AJ39" s="57">
        <v>94.0</v>
      </c>
      <c r="AK39" s="57">
        <v>95.0</v>
      </c>
      <c r="AL39" s="57">
        <v>95.0</v>
      </c>
      <c r="AM39" s="32">
        <f t="shared" si="39"/>
        <v>284</v>
      </c>
      <c r="AN39" s="74">
        <f t="shared" si="40"/>
        <v>94.66666667</v>
      </c>
      <c r="AO39" s="74">
        <f t="shared" si="41"/>
        <v>28.4</v>
      </c>
      <c r="AP39" s="74">
        <f t="shared" si="42"/>
        <v>1039</v>
      </c>
      <c r="AQ39" s="74">
        <f t="shared" si="45"/>
        <v>94.475</v>
      </c>
      <c r="AR39" s="75" t="str">
        <f t="shared" si="44"/>
        <v>SOBRESALIENTE</v>
      </c>
      <c r="AS39" s="35"/>
      <c r="AT39" s="38"/>
      <c r="AU39" s="38"/>
      <c r="AV39" s="38"/>
      <c r="AW39" s="38"/>
      <c r="AX39" s="38"/>
    </row>
    <row r="40" ht="15.0" customHeight="1">
      <c r="A40" s="24">
        <v>26.0</v>
      </c>
      <c r="B40" s="25" t="s">
        <v>70</v>
      </c>
      <c r="C40" s="27" t="s">
        <v>71</v>
      </c>
      <c r="D40" s="27" t="s">
        <v>68</v>
      </c>
      <c r="E40" s="29">
        <v>2.7603945E7</v>
      </c>
      <c r="F40" s="29" t="s">
        <v>149</v>
      </c>
      <c r="G40" s="71" t="s">
        <v>73</v>
      </c>
      <c r="H40" s="30">
        <v>1.54405000161E11</v>
      </c>
      <c r="I40" s="27" t="s">
        <v>4</v>
      </c>
      <c r="J40" s="72" t="s">
        <v>110</v>
      </c>
      <c r="K40" s="27" t="s">
        <v>110</v>
      </c>
      <c r="L40" s="27">
        <v>40.0</v>
      </c>
      <c r="M40" s="73">
        <v>15.0</v>
      </c>
      <c r="N40" s="73">
        <v>15.0</v>
      </c>
      <c r="O40" s="57">
        <v>96.0</v>
      </c>
      <c r="P40" s="57">
        <v>97.0</v>
      </c>
      <c r="Q40" s="57">
        <v>97.0</v>
      </c>
      <c r="R40" s="57">
        <v>97.0</v>
      </c>
      <c r="S40" s="32">
        <f t="shared" si="29"/>
        <v>387</v>
      </c>
      <c r="T40" s="74">
        <f t="shared" si="30"/>
        <v>96.75</v>
      </c>
      <c r="U40" s="74">
        <f t="shared" si="31"/>
        <v>38.7</v>
      </c>
      <c r="V40" s="57">
        <v>97.0</v>
      </c>
      <c r="W40" s="57">
        <v>96.0</v>
      </c>
      <c r="X40" s="32">
        <f t="shared" si="32"/>
        <v>193</v>
      </c>
      <c r="Y40" s="74">
        <f t="shared" si="33"/>
        <v>96.5</v>
      </c>
      <c r="Z40" s="74">
        <f t="shared" si="34"/>
        <v>14.475</v>
      </c>
      <c r="AA40" s="57">
        <v>96.0</v>
      </c>
      <c r="AB40" s="57">
        <v>97.0</v>
      </c>
      <c r="AC40" s="32">
        <f t="shared" si="35"/>
        <v>193</v>
      </c>
      <c r="AD40" s="74">
        <f t="shared" si="36"/>
        <v>96.5</v>
      </c>
      <c r="AE40" s="74">
        <f t="shared" si="37"/>
        <v>14.475</v>
      </c>
      <c r="AF40" s="74">
        <f t="shared" si="38"/>
        <v>67.65</v>
      </c>
      <c r="AG40" s="57" t="s">
        <v>69</v>
      </c>
      <c r="AH40" s="57" t="s">
        <v>75</v>
      </c>
      <c r="AI40" s="57" t="s">
        <v>82</v>
      </c>
      <c r="AJ40" s="57">
        <v>97.0</v>
      </c>
      <c r="AK40" s="57">
        <v>96.0</v>
      </c>
      <c r="AL40" s="57">
        <v>97.0</v>
      </c>
      <c r="AM40" s="32">
        <f t="shared" si="39"/>
        <v>290</v>
      </c>
      <c r="AN40" s="74">
        <f t="shared" si="40"/>
        <v>96.66666667</v>
      </c>
      <c r="AO40" s="74">
        <f t="shared" si="41"/>
        <v>29</v>
      </c>
      <c r="AP40" s="74">
        <f t="shared" si="42"/>
        <v>1063</v>
      </c>
      <c r="AQ40" s="74">
        <f t="shared" si="45"/>
        <v>96.65</v>
      </c>
      <c r="AR40" s="75" t="str">
        <f t="shared" si="44"/>
        <v>SOBRESALIENTE</v>
      </c>
      <c r="AS40" s="35"/>
      <c r="AT40" s="38"/>
      <c r="AU40" s="38"/>
      <c r="AV40" s="38"/>
      <c r="AW40" s="38"/>
      <c r="AX40" s="38"/>
    </row>
    <row r="41" ht="15.0" customHeight="1">
      <c r="A41" s="24">
        <v>27.0</v>
      </c>
      <c r="B41" s="25" t="s">
        <v>70</v>
      </c>
      <c r="C41" s="27" t="s">
        <v>71</v>
      </c>
      <c r="D41" s="27" t="s">
        <v>68</v>
      </c>
      <c r="E41" s="29">
        <v>3.7275221E7</v>
      </c>
      <c r="F41" s="29" t="s">
        <v>150</v>
      </c>
      <c r="G41" s="71" t="s">
        <v>73</v>
      </c>
      <c r="H41" s="30">
        <v>1.54405000161E11</v>
      </c>
      <c r="I41" s="27" t="s">
        <v>4</v>
      </c>
      <c r="J41" s="72" t="s">
        <v>110</v>
      </c>
      <c r="K41" s="27" t="s">
        <v>110</v>
      </c>
      <c r="L41" s="27">
        <v>25.0</v>
      </c>
      <c r="M41" s="73">
        <v>20.0</v>
      </c>
      <c r="N41" s="73">
        <v>25.0</v>
      </c>
      <c r="O41" s="57">
        <v>96.0</v>
      </c>
      <c r="P41" s="57">
        <v>96.0</v>
      </c>
      <c r="Q41" s="57">
        <v>96.0</v>
      </c>
      <c r="R41" s="57">
        <v>94.0</v>
      </c>
      <c r="S41" s="32">
        <f t="shared" si="29"/>
        <v>382</v>
      </c>
      <c r="T41" s="74">
        <f t="shared" si="30"/>
        <v>95.5</v>
      </c>
      <c r="U41" s="74">
        <f t="shared" si="31"/>
        <v>23.875</v>
      </c>
      <c r="V41" s="57">
        <v>97.0</v>
      </c>
      <c r="W41" s="57">
        <v>94.0</v>
      </c>
      <c r="X41" s="32">
        <f t="shared" si="32"/>
        <v>191</v>
      </c>
      <c r="Y41" s="74">
        <f t="shared" si="33"/>
        <v>95.5</v>
      </c>
      <c r="Z41" s="74">
        <f t="shared" si="34"/>
        <v>19.1</v>
      </c>
      <c r="AA41" s="57">
        <v>96.0</v>
      </c>
      <c r="AB41" s="57">
        <v>97.0</v>
      </c>
      <c r="AC41" s="32">
        <f t="shared" si="35"/>
        <v>193</v>
      </c>
      <c r="AD41" s="74">
        <f t="shared" si="36"/>
        <v>96.5</v>
      </c>
      <c r="AE41" s="74">
        <f t="shared" si="37"/>
        <v>24.125</v>
      </c>
      <c r="AF41" s="74">
        <f t="shared" si="38"/>
        <v>67.1</v>
      </c>
      <c r="AG41" s="57" t="s">
        <v>69</v>
      </c>
      <c r="AH41" s="57" t="s">
        <v>74</v>
      </c>
      <c r="AI41" s="57" t="s">
        <v>75</v>
      </c>
      <c r="AJ41" s="57">
        <v>97.0</v>
      </c>
      <c r="AK41" s="57">
        <v>96.0</v>
      </c>
      <c r="AL41" s="57">
        <v>96.0</v>
      </c>
      <c r="AM41" s="32">
        <f t="shared" si="39"/>
        <v>289</v>
      </c>
      <c r="AN41" s="74">
        <f t="shared" si="40"/>
        <v>96.33333333</v>
      </c>
      <c r="AO41" s="74">
        <f t="shared" si="41"/>
        <v>28.9</v>
      </c>
      <c r="AP41" s="74">
        <f t="shared" si="42"/>
        <v>1055</v>
      </c>
      <c r="AQ41" s="74">
        <f t="shared" si="45"/>
        <v>96</v>
      </c>
      <c r="AR41" s="75" t="str">
        <f t="shared" si="44"/>
        <v>SOBRESALIENTE</v>
      </c>
      <c r="AS41" s="35"/>
      <c r="AT41" s="38"/>
      <c r="AU41" s="38"/>
      <c r="AV41" s="38"/>
      <c r="AW41" s="38"/>
      <c r="AX41" s="38"/>
    </row>
    <row r="42" ht="15.0" customHeight="1">
      <c r="A42" s="24">
        <v>28.0</v>
      </c>
      <c r="B42" s="78" t="s">
        <v>70</v>
      </c>
      <c r="C42" s="79" t="s">
        <v>71</v>
      </c>
      <c r="D42" s="79" t="s">
        <v>68</v>
      </c>
      <c r="E42" s="80">
        <v>1.090399999E9</v>
      </c>
      <c r="F42" s="80" t="s">
        <v>151</v>
      </c>
      <c r="G42" s="81" t="s">
        <v>73</v>
      </c>
      <c r="H42" s="82">
        <v>1.54405000161E11</v>
      </c>
      <c r="I42" s="79" t="s">
        <v>4</v>
      </c>
      <c r="J42" s="83" t="s">
        <v>92</v>
      </c>
      <c r="K42" s="79" t="s">
        <v>114</v>
      </c>
      <c r="L42" s="79">
        <v>40.0</v>
      </c>
      <c r="M42" s="84">
        <v>15.0</v>
      </c>
      <c r="N42" s="84">
        <v>15.0</v>
      </c>
      <c r="O42" s="85">
        <v>92.0</v>
      </c>
      <c r="P42" s="85">
        <v>92.0</v>
      </c>
      <c r="Q42" s="85">
        <v>90.0</v>
      </c>
      <c r="R42" s="85">
        <v>90.0</v>
      </c>
      <c r="S42" s="32">
        <f t="shared" si="29"/>
        <v>364</v>
      </c>
      <c r="T42" s="86">
        <f t="shared" si="30"/>
        <v>91</v>
      </c>
      <c r="U42" s="74">
        <f t="shared" si="31"/>
        <v>36.4</v>
      </c>
      <c r="V42" s="85">
        <v>95.0</v>
      </c>
      <c r="W42" s="85">
        <v>90.0</v>
      </c>
      <c r="X42" s="32">
        <f t="shared" si="32"/>
        <v>185</v>
      </c>
      <c r="Y42" s="86">
        <f t="shared" si="33"/>
        <v>92.5</v>
      </c>
      <c r="Z42" s="86">
        <f t="shared" si="34"/>
        <v>13.875</v>
      </c>
      <c r="AA42" s="85">
        <v>92.0</v>
      </c>
      <c r="AB42" s="85">
        <v>90.0</v>
      </c>
      <c r="AC42" s="32">
        <f t="shared" si="35"/>
        <v>182</v>
      </c>
      <c r="AD42" s="86">
        <f t="shared" si="36"/>
        <v>91</v>
      </c>
      <c r="AE42" s="86">
        <f t="shared" si="37"/>
        <v>13.65</v>
      </c>
      <c r="AF42" s="86">
        <f t="shared" si="38"/>
        <v>63.925</v>
      </c>
      <c r="AG42" s="85" t="s">
        <v>74</v>
      </c>
      <c r="AH42" s="85" t="s">
        <v>75</v>
      </c>
      <c r="AI42" s="85" t="s">
        <v>80</v>
      </c>
      <c r="AJ42" s="85">
        <v>92.0</v>
      </c>
      <c r="AK42" s="85">
        <v>92.0</v>
      </c>
      <c r="AL42" s="85">
        <v>90.0</v>
      </c>
      <c r="AM42" s="32">
        <f t="shared" si="39"/>
        <v>274</v>
      </c>
      <c r="AN42" s="86">
        <f t="shared" si="40"/>
        <v>91.33333333</v>
      </c>
      <c r="AO42" s="86">
        <f t="shared" si="41"/>
        <v>27.4</v>
      </c>
      <c r="AP42" s="86">
        <f t="shared" si="42"/>
        <v>1005</v>
      </c>
      <c r="AQ42" s="86">
        <f t="shared" si="45"/>
        <v>91.325</v>
      </c>
      <c r="AR42" s="87" t="str">
        <f t="shared" si="44"/>
        <v>SOBRESALIENTE</v>
      </c>
      <c r="AS42" s="35"/>
      <c r="AT42" s="38"/>
      <c r="AU42" s="38"/>
      <c r="AV42" s="38"/>
      <c r="AW42" s="38"/>
      <c r="AX42" s="38"/>
    </row>
    <row r="43" ht="15.0" customHeight="1">
      <c r="A43" s="24">
        <v>29.0</v>
      </c>
      <c r="B43" s="88" t="s">
        <v>70</v>
      </c>
      <c r="C43" s="27" t="s">
        <v>71</v>
      </c>
      <c r="D43" s="27" t="s">
        <v>68</v>
      </c>
      <c r="E43" s="29">
        <v>8.8289279E7</v>
      </c>
      <c r="F43" s="29" t="s">
        <v>152</v>
      </c>
      <c r="G43" s="71" t="s">
        <v>73</v>
      </c>
      <c r="H43" s="30">
        <v>1.54405000161E11</v>
      </c>
      <c r="I43" s="27" t="s">
        <v>4</v>
      </c>
      <c r="J43" s="72" t="s">
        <v>91</v>
      </c>
      <c r="K43" s="27" t="s">
        <v>114</v>
      </c>
      <c r="L43" s="27">
        <v>40.0</v>
      </c>
      <c r="M43" s="27">
        <v>15.0</v>
      </c>
      <c r="N43" s="27">
        <v>15.0</v>
      </c>
      <c r="O43" s="57">
        <v>84.0</v>
      </c>
      <c r="P43" s="57">
        <v>84.0</v>
      </c>
      <c r="Q43" s="57">
        <v>84.0</v>
      </c>
      <c r="R43" s="57">
        <v>84.0</v>
      </c>
      <c r="S43" s="89">
        <f t="shared" si="29"/>
        <v>336</v>
      </c>
      <c r="T43" s="74">
        <f t="shared" si="30"/>
        <v>84</v>
      </c>
      <c r="U43" s="74">
        <f t="shared" si="31"/>
        <v>33.6</v>
      </c>
      <c r="V43" s="57">
        <v>85.0</v>
      </c>
      <c r="W43" s="57">
        <v>86.0</v>
      </c>
      <c r="X43" s="89">
        <f t="shared" si="32"/>
        <v>171</v>
      </c>
      <c r="Y43" s="74">
        <f t="shared" si="33"/>
        <v>85.5</v>
      </c>
      <c r="Z43" s="74">
        <f t="shared" si="34"/>
        <v>12.825</v>
      </c>
      <c r="AA43" s="57">
        <v>86.0</v>
      </c>
      <c r="AB43" s="57">
        <v>92.0</v>
      </c>
      <c r="AC43" s="89">
        <f t="shared" si="35"/>
        <v>178</v>
      </c>
      <c r="AD43" s="74">
        <f t="shared" si="36"/>
        <v>89</v>
      </c>
      <c r="AE43" s="74">
        <f t="shared" si="37"/>
        <v>13.35</v>
      </c>
      <c r="AF43" s="74">
        <f t="shared" si="38"/>
        <v>59.775</v>
      </c>
      <c r="AG43" s="57" t="s">
        <v>69</v>
      </c>
      <c r="AH43" s="57" t="s">
        <v>75</v>
      </c>
      <c r="AI43" s="57" t="s">
        <v>74</v>
      </c>
      <c r="AJ43" s="57">
        <v>92.0</v>
      </c>
      <c r="AK43" s="57">
        <v>92.0</v>
      </c>
      <c r="AL43" s="57">
        <v>92.0</v>
      </c>
      <c r="AM43" s="89">
        <f t="shared" si="39"/>
        <v>276</v>
      </c>
      <c r="AN43" s="74">
        <f t="shared" si="40"/>
        <v>92</v>
      </c>
      <c r="AO43" s="74">
        <f t="shared" si="41"/>
        <v>27.6</v>
      </c>
      <c r="AP43" s="74">
        <f t="shared" si="42"/>
        <v>961</v>
      </c>
      <c r="AQ43" s="74">
        <f t="shared" si="45"/>
        <v>87.375</v>
      </c>
      <c r="AR43" s="75" t="str">
        <f t="shared" si="44"/>
        <v>SATISFACTORIO</v>
      </c>
      <c r="AS43" s="90"/>
      <c r="AT43" s="38"/>
      <c r="AU43" s="38"/>
      <c r="AV43" s="38"/>
      <c r="AW43" s="38"/>
      <c r="AX43" s="38"/>
    </row>
    <row r="44" ht="15.0" customHeight="1">
      <c r="A44" s="24">
        <v>30.0</v>
      </c>
      <c r="B44" s="88" t="s">
        <v>70</v>
      </c>
      <c r="C44" s="27" t="s">
        <v>71</v>
      </c>
      <c r="D44" s="91" t="s">
        <v>153</v>
      </c>
      <c r="E44" s="29">
        <v>1.349095E7</v>
      </c>
      <c r="F44" s="29" t="s">
        <v>154</v>
      </c>
      <c r="G44" s="71" t="s">
        <v>73</v>
      </c>
      <c r="H44" s="30">
        <v>1.54405000161E11</v>
      </c>
      <c r="I44" s="27" t="s">
        <v>4</v>
      </c>
      <c r="J44" s="72" t="s">
        <v>86</v>
      </c>
      <c r="K44" s="27" t="s">
        <v>114</v>
      </c>
      <c r="L44" s="27">
        <v>40.0</v>
      </c>
      <c r="M44" s="27">
        <v>15.0</v>
      </c>
      <c r="N44" s="27">
        <v>15.0</v>
      </c>
      <c r="O44" s="27">
        <v>95.0</v>
      </c>
      <c r="P44" s="27">
        <v>95.0</v>
      </c>
      <c r="Q44" s="27">
        <v>94.0</v>
      </c>
      <c r="R44" s="27">
        <v>95.0</v>
      </c>
      <c r="S44" s="89">
        <v>379.0</v>
      </c>
      <c r="T44" s="74">
        <f t="shared" si="30"/>
        <v>94.75</v>
      </c>
      <c r="U44" s="74">
        <f t="shared" si="31"/>
        <v>37.9</v>
      </c>
      <c r="V44" s="27">
        <v>94.0</v>
      </c>
      <c r="W44" s="27">
        <v>94.0</v>
      </c>
      <c r="X44" s="89">
        <f t="shared" si="32"/>
        <v>188</v>
      </c>
      <c r="Y44" s="74">
        <f t="shared" si="33"/>
        <v>94</v>
      </c>
      <c r="Z44" s="74">
        <f t="shared" si="34"/>
        <v>14.1</v>
      </c>
      <c r="AA44" s="27">
        <v>94.0</v>
      </c>
      <c r="AB44" s="27">
        <v>94.0</v>
      </c>
      <c r="AC44" s="89">
        <f t="shared" si="35"/>
        <v>188</v>
      </c>
      <c r="AD44" s="74">
        <f t="shared" si="36"/>
        <v>94</v>
      </c>
      <c r="AE44" s="74">
        <f t="shared" si="37"/>
        <v>14.1</v>
      </c>
      <c r="AF44" s="74">
        <f t="shared" si="38"/>
        <v>66.1</v>
      </c>
      <c r="AG44" s="27" t="s">
        <v>80</v>
      </c>
      <c r="AH44" s="27" t="s">
        <v>74</v>
      </c>
      <c r="AI44" s="27" t="s">
        <v>82</v>
      </c>
      <c r="AJ44" s="27">
        <v>95.0</v>
      </c>
      <c r="AK44" s="27">
        <v>95.0</v>
      </c>
      <c r="AL44" s="27">
        <v>95.0</v>
      </c>
      <c r="AM44" s="89">
        <f t="shared" si="39"/>
        <v>285</v>
      </c>
      <c r="AN44" s="74">
        <f t="shared" si="40"/>
        <v>95</v>
      </c>
      <c r="AO44" s="74">
        <f t="shared" si="41"/>
        <v>28.5</v>
      </c>
      <c r="AP44" s="74">
        <f t="shared" si="42"/>
        <v>1040</v>
      </c>
      <c r="AQ44" s="74">
        <f t="shared" si="45"/>
        <v>94.6</v>
      </c>
      <c r="AR44" s="75" t="str">
        <f t="shared" si="44"/>
        <v>SOBRESALIENTE</v>
      </c>
      <c r="AS44" s="90"/>
      <c r="AT44" s="38"/>
      <c r="AU44" s="38"/>
      <c r="AV44" s="38"/>
      <c r="AW44" s="38"/>
      <c r="AX44" s="38"/>
    </row>
    <row r="45" ht="15.0" customHeight="1">
      <c r="A45" s="92">
        <v>31.0</v>
      </c>
      <c r="B45" s="88" t="s">
        <v>70</v>
      </c>
      <c r="C45" s="27" t="s">
        <v>71</v>
      </c>
      <c r="D45" s="27" t="s">
        <v>68</v>
      </c>
      <c r="E45" s="29">
        <v>6.0383312E7</v>
      </c>
      <c r="F45" s="29" t="s">
        <v>155</v>
      </c>
      <c r="G45" s="71" t="s">
        <v>73</v>
      </c>
      <c r="H45" s="30">
        <v>1.54405000161E11</v>
      </c>
      <c r="I45" s="27" t="s">
        <v>4</v>
      </c>
      <c r="J45" s="72" t="s">
        <v>110</v>
      </c>
      <c r="K45" s="27" t="s">
        <v>110</v>
      </c>
      <c r="L45" s="27">
        <v>40.0</v>
      </c>
      <c r="M45" s="27">
        <v>15.0</v>
      </c>
      <c r="N45" s="27">
        <v>15.0</v>
      </c>
      <c r="O45" s="27">
        <v>96.0</v>
      </c>
      <c r="P45" s="27">
        <v>95.0</v>
      </c>
      <c r="Q45" s="27">
        <v>95.0</v>
      </c>
      <c r="R45" s="27">
        <v>95.0</v>
      </c>
      <c r="S45" s="89">
        <f>SUM(O45:R45)</f>
        <v>381</v>
      </c>
      <c r="T45" s="74">
        <f t="shared" si="30"/>
        <v>95.25</v>
      </c>
      <c r="U45" s="74">
        <f t="shared" si="31"/>
        <v>38.1</v>
      </c>
      <c r="V45" s="27">
        <v>95.0</v>
      </c>
      <c r="W45" s="27">
        <v>94.0</v>
      </c>
      <c r="X45" s="89">
        <f t="shared" si="32"/>
        <v>189</v>
      </c>
      <c r="Y45" s="74">
        <f t="shared" si="33"/>
        <v>94.5</v>
      </c>
      <c r="Z45" s="74">
        <f t="shared" si="34"/>
        <v>14.175</v>
      </c>
      <c r="AA45" s="27">
        <v>95.0</v>
      </c>
      <c r="AB45" s="27">
        <v>95.0</v>
      </c>
      <c r="AC45" s="89">
        <f t="shared" si="35"/>
        <v>190</v>
      </c>
      <c r="AD45" s="74">
        <f t="shared" si="36"/>
        <v>95</v>
      </c>
      <c r="AE45" s="74">
        <f t="shared" si="37"/>
        <v>14.25</v>
      </c>
      <c r="AF45" s="74">
        <f t="shared" si="38"/>
        <v>66.525</v>
      </c>
      <c r="AG45" s="27" t="s">
        <v>116</v>
      </c>
      <c r="AH45" s="27" t="s">
        <v>80</v>
      </c>
      <c r="AI45" s="27" t="s">
        <v>75</v>
      </c>
      <c r="AJ45" s="27">
        <v>96.0</v>
      </c>
      <c r="AK45" s="27">
        <v>96.0</v>
      </c>
      <c r="AL45" s="27">
        <v>96.0</v>
      </c>
      <c r="AM45" s="89">
        <f t="shared" si="39"/>
        <v>288</v>
      </c>
      <c r="AN45" s="74">
        <f t="shared" si="40"/>
        <v>96</v>
      </c>
      <c r="AO45" s="74">
        <f t="shared" si="41"/>
        <v>28.8</v>
      </c>
      <c r="AP45" s="74">
        <f t="shared" si="42"/>
        <v>1048</v>
      </c>
      <c r="AQ45" s="74">
        <f t="shared" si="45"/>
        <v>95.325</v>
      </c>
      <c r="AR45" s="75" t="str">
        <f t="shared" si="44"/>
        <v>SOBRESALIENTE</v>
      </c>
      <c r="AS45" s="93"/>
      <c r="AT45" s="38"/>
      <c r="AU45" s="38"/>
      <c r="AV45" s="38"/>
      <c r="AW45" s="38"/>
      <c r="AX45" s="38"/>
    </row>
    <row r="46" ht="15.0" customHeight="1">
      <c r="A46" s="94"/>
      <c r="B46" s="88"/>
      <c r="C46" s="27"/>
      <c r="D46" s="27"/>
      <c r="E46" s="95"/>
      <c r="F46" s="95"/>
      <c r="G46" s="71"/>
      <c r="H46" s="30"/>
      <c r="I46" s="96"/>
      <c r="J46" s="94"/>
      <c r="K46" s="27"/>
      <c r="L46" s="27"/>
      <c r="M46" s="27"/>
      <c r="N46" s="27"/>
      <c r="O46" s="94"/>
      <c r="P46" s="94"/>
      <c r="Q46" s="94"/>
      <c r="R46" s="94"/>
      <c r="S46" s="97"/>
      <c r="T46" s="97"/>
      <c r="U46" s="97"/>
      <c r="V46" s="94"/>
      <c r="W46" s="94"/>
      <c r="X46" s="97"/>
      <c r="Y46" s="97"/>
      <c r="Z46" s="97"/>
      <c r="AA46" s="94"/>
      <c r="AB46" s="94"/>
      <c r="AC46" s="97"/>
      <c r="AD46" s="97"/>
      <c r="AE46" s="97"/>
      <c r="AF46" s="97"/>
      <c r="AG46" s="95"/>
      <c r="AH46" s="95"/>
      <c r="AI46" s="94"/>
      <c r="AJ46" s="94"/>
      <c r="AK46" s="94"/>
      <c r="AL46" s="94"/>
      <c r="AM46" s="97"/>
      <c r="AN46" s="97"/>
      <c r="AO46" s="97"/>
      <c r="AP46" s="97"/>
      <c r="AQ46" s="97"/>
      <c r="AR46" s="97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13:F13"/>
    <mergeCell ref="L13:N13"/>
    <mergeCell ref="O13:AF13"/>
    <mergeCell ref="AG13:AI13"/>
    <mergeCell ref="AJ13:AO13"/>
    <mergeCell ref="AQ13:AR13"/>
  </mergeCells>
  <conditionalFormatting sqref="A1:B43 C1:D14 E1:F12 E14:F14 G1:R14 S1:S43 S45 T1:U45 V1:W14 X1:Z45 AA1:AB14 AC1:AF45 AG1:AJ14 AK1:AO12 AK14:AL14 AM14:AO45 AP1:AR45 AS1:AX43">
    <cfRule type="cellIs" dxfId="0" priority="1" stopIfTrue="1" operator="equal">
      <formula>"FALSE"</formula>
    </cfRule>
  </conditionalFormatting>
  <conditionalFormatting sqref="A44:A45 B44:B46 S44:S45 AS44:AX44">
    <cfRule type="cellIs" dxfId="0" priority="2" stopIfTrue="1" operator="equal">
      <formula>"FALSE"</formula>
    </cfRule>
  </conditionalFormatting>
  <dataValidations>
    <dataValidation type="list" allowBlank="1" showInputMessage="1" showErrorMessage="1" prompt="NIVEL - Seleccione el nivel en el que enseña el docente evaluado." sqref="K15:K46">
      <formula1>$AW$14:$AW$16</formula1>
    </dataValidation>
    <dataValidation type="decimal" allowBlank="1" showInputMessage="1" showErrorMessage="1" prompt="Número de documento - Escriba el número de documento del docente evaluado, sin utilizar comas ni puntos. EJEMPLO: 79802825" sqref="E15:E43">
      <formula1>1.0</formula1>
      <formula2>9.0E9</formula2>
    </dataValidation>
    <dataValidation type="list" allowBlank="1" showInputMessage="1" showErrorMessage="1" prompt="Competencias comportamentales - Seleccione las competencias comportamentales evaluadas. Recuerede que no se pueden repetir para un evaluado." sqref="AG15:AI45">
      <formula1>$AX$14:$AX$20</formula1>
    </dataValidation>
    <dataValidation type="list" allowBlank="1" showInputMessage="1" showErrorMessage="1" prompt="ÁREA - Seleccione el área en la que se desempeña el docente evaluado." sqref="J15:J45">
      <formula1>$AV$14:$AV$33</formula1>
    </dataValidation>
    <dataValidation type="list" allowBlank="1" showInputMessage="1" showErrorMessage="1" prompt="ZONA - Seleccione la zona en la que se ubica el establecimiento educativo." sqref="I15:I45">
      <formula1>#REF!</formula1>
    </dataValidation>
    <dataValidation type="decimal" allowBlank="1" showInputMessage="1" showErrorMessage="1" prompt="PUNTAJE DE LA COMPETENCIA - ESCRIBA EL PUNTAJE ASIGNADO A CADA COMPETENCIA (ENTRE 1 Y 100)" sqref="AJ15:AL15">
      <formula1>1.0</formula1>
      <formula2>100.0</formula2>
    </dataValidation>
    <dataValidation type="list" allowBlank="1" showInputMessage="1" showErrorMessage="1" prompt="Tipo de identificación - Seleccione el Tipo de Identificación del Evaluado. CC: Cédula de Ciudadanía CE: Cédula de Extranjería" sqref="D15:D43">
      <formula1>#REF!</formula1>
    </dataValidation>
    <dataValidation type="decimal" allowBlank="1" showInputMessage="1" showErrorMessage="1" prompt="PUNTAJE DE LA COMPETENCIA - POR FAVOR DIGITE EL PUNTAJE ASIGNADO A CADA COMPETENCIA (ENTRE 1 Y 100 PUNTOS)" sqref="O15:R45 V15:W45 AA15:AB45 AJ16:AL45">
      <formula1>1.0</formula1>
      <formula2>100.0</formula2>
    </dataValidation>
  </dataValidations>
  <printOptions/>
  <pageMargins bottom="0.1968503937007874" footer="0.0" header="0.0" left="0.1968503937007874" right="0.1968503937007874" top="0.1968503937007874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0.75"/>
    <col customWidth="1" min="3" max="3" width="1.38"/>
    <col customWidth="1" min="4" max="12" width="9.25"/>
    <col customWidth="1" min="13" max="14" width="0.88"/>
    <col customWidth="1" min="15" max="26" width="9.25"/>
  </cols>
  <sheetData>
    <row r="1" ht="11.25" customHeight="1">
      <c r="A1" s="98"/>
      <c r="B1" s="99"/>
      <c r="C1" s="100"/>
      <c r="D1" s="101"/>
      <c r="E1" s="102" t="s">
        <v>156</v>
      </c>
      <c r="F1" s="103"/>
      <c r="G1" s="103"/>
      <c r="H1" s="103"/>
      <c r="I1" s="103"/>
      <c r="J1" s="103"/>
      <c r="K1" s="103"/>
      <c r="L1" s="104"/>
      <c r="M1" s="99"/>
      <c r="N1" s="105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13.5" customHeight="1">
      <c r="A2" s="107"/>
      <c r="B2" s="108"/>
      <c r="C2" s="109"/>
      <c r="D2" s="101"/>
      <c r="E2" s="110" t="s">
        <v>157</v>
      </c>
      <c r="F2" s="14"/>
      <c r="G2" s="14"/>
      <c r="H2" s="14"/>
      <c r="I2" s="14"/>
      <c r="J2" s="14"/>
      <c r="K2" s="14"/>
      <c r="L2" s="15"/>
      <c r="M2" s="111"/>
      <c r="N2" s="112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ht="13.5" customHeight="1">
      <c r="A3" s="107"/>
      <c r="B3" s="108"/>
      <c r="C3" s="109"/>
      <c r="D3" s="101"/>
      <c r="E3" s="110" t="s">
        <v>158</v>
      </c>
      <c r="F3" s="14"/>
      <c r="G3" s="14"/>
      <c r="H3" s="14"/>
      <c r="I3" s="14"/>
      <c r="J3" s="14"/>
      <c r="K3" s="14"/>
      <c r="L3" s="15"/>
      <c r="M3" s="111"/>
      <c r="N3" s="112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ht="13.5" customHeight="1">
      <c r="A4" s="107"/>
      <c r="B4" s="108"/>
      <c r="C4" s="114"/>
      <c r="D4" s="104"/>
      <c r="E4" s="110" t="s">
        <v>159</v>
      </c>
      <c r="F4" s="14"/>
      <c r="G4" s="14"/>
      <c r="H4" s="14"/>
      <c r="I4" s="14"/>
      <c r="J4" s="14"/>
      <c r="K4" s="14"/>
      <c r="L4" s="15"/>
      <c r="M4" s="111"/>
      <c r="N4" s="112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>
      <c r="A5" s="107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ht="11.25" customHeight="1">
      <c r="A6" s="107"/>
      <c r="B6" s="115" t="s">
        <v>160</v>
      </c>
      <c r="C6" s="111"/>
      <c r="D6" s="111"/>
      <c r="E6" s="111"/>
      <c r="F6" s="116" t="str">
        <f>Docentes!B15</f>
        <v>NORTE DE SANTANDER</v>
      </c>
      <c r="G6" s="111"/>
      <c r="H6" s="111"/>
      <c r="I6" s="111"/>
      <c r="J6" s="111"/>
      <c r="K6" s="111"/>
      <c r="L6" s="111"/>
      <c r="M6" s="111"/>
      <c r="N6" s="112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ht="9.0" customHeight="1">
      <c r="A7" s="107"/>
      <c r="B7" s="117"/>
      <c r="C7" s="117"/>
      <c r="D7" s="117"/>
      <c r="E7" s="117"/>
      <c r="F7" s="117"/>
      <c r="G7" s="117"/>
      <c r="H7" s="117"/>
      <c r="I7" s="118"/>
      <c r="J7" s="117"/>
      <c r="K7" s="117"/>
      <c r="L7" s="117"/>
      <c r="M7" s="117"/>
      <c r="N7" s="112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>
      <c r="A8" s="119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2"/>
      <c r="N8" s="119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1.25" customHeight="1">
      <c r="A9" s="119"/>
      <c r="B9" s="123"/>
      <c r="C9" s="110" t="s">
        <v>161</v>
      </c>
      <c r="D9" s="14"/>
      <c r="E9" s="14"/>
      <c r="F9" s="14"/>
      <c r="G9" s="14"/>
      <c r="H9" s="14"/>
      <c r="I9" s="14"/>
      <c r="J9" s="14"/>
      <c r="K9" s="14"/>
      <c r="L9" s="15"/>
      <c r="M9" s="124"/>
      <c r="N9" s="119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1.25" customHeight="1">
      <c r="A10" s="119"/>
      <c r="B10" s="123"/>
      <c r="C10" s="125"/>
      <c r="D10" s="125"/>
      <c r="E10" s="117"/>
      <c r="F10" s="117"/>
      <c r="G10" s="117"/>
      <c r="H10" s="117"/>
      <c r="I10" s="117"/>
      <c r="J10" s="117"/>
      <c r="K10" s="117"/>
      <c r="L10" s="117"/>
      <c r="M10" s="124"/>
      <c r="N10" s="119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>
      <c r="A11" s="119"/>
      <c r="B11" s="126"/>
      <c r="C11" s="127" t="s">
        <v>162</v>
      </c>
      <c r="D11" s="128"/>
      <c r="E11" s="128"/>
      <c r="F11" s="128"/>
      <c r="G11" s="128"/>
      <c r="H11" s="129"/>
      <c r="I11" s="130"/>
      <c r="J11" s="127" t="s">
        <v>163</v>
      </c>
      <c r="K11" s="128"/>
      <c r="L11" s="129"/>
      <c r="M11" s="131"/>
      <c r="N11" s="119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>
      <c r="A12" s="119"/>
      <c r="B12" s="126"/>
      <c r="C12" s="132" t="s">
        <v>102</v>
      </c>
      <c r="D12" s="128"/>
      <c r="E12" s="128"/>
      <c r="F12" s="128"/>
      <c r="G12" s="133" t="s">
        <v>17</v>
      </c>
      <c r="H12" s="134" t="s">
        <v>164</v>
      </c>
      <c r="I12" s="130"/>
      <c r="J12" s="135" t="s">
        <v>27</v>
      </c>
      <c r="K12" s="133" t="s">
        <v>17</v>
      </c>
      <c r="L12" s="134" t="s">
        <v>164</v>
      </c>
      <c r="M12" s="131"/>
      <c r="N12" s="119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>
      <c r="A13" s="119"/>
      <c r="B13" s="126"/>
      <c r="C13" s="136" t="s">
        <v>165</v>
      </c>
      <c r="D13" s="137"/>
      <c r="E13" s="137"/>
      <c r="F13" s="137"/>
      <c r="G13" s="138">
        <f>Docentes!$J$1</f>
        <v>4</v>
      </c>
      <c r="H13" s="139">
        <f t="shared" ref="H13:H24" si="1">(G13*100)/$G$25</f>
        <v>19.04761905</v>
      </c>
      <c r="I13" s="140"/>
      <c r="J13" s="141" t="s">
        <v>0</v>
      </c>
      <c r="K13" s="138">
        <f>COUNTIF(Docentes!$I$15:$I$44,"Rural")</f>
        <v>0</v>
      </c>
      <c r="L13" s="139">
        <f>(K13*100)/K15</f>
        <v>0</v>
      </c>
      <c r="M13" s="131"/>
      <c r="N13" s="119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>
      <c r="A14" s="119"/>
      <c r="B14" s="126"/>
      <c r="C14" s="142" t="s">
        <v>166</v>
      </c>
      <c r="D14" s="14"/>
      <c r="E14" s="14"/>
      <c r="F14" s="14"/>
      <c r="G14" s="143">
        <f>Docentes!$J$2</f>
        <v>3</v>
      </c>
      <c r="H14" s="144">
        <f t="shared" si="1"/>
        <v>14.28571429</v>
      </c>
      <c r="I14" s="140"/>
      <c r="J14" s="145" t="s">
        <v>4</v>
      </c>
      <c r="K14" s="146">
        <f>COUNTIF(Docentes!$I$15:$I$44,"Urbana")</f>
        <v>30</v>
      </c>
      <c r="L14" s="147">
        <f>(K14*100)/K15</f>
        <v>100</v>
      </c>
      <c r="M14" s="131"/>
      <c r="N14" s="119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>
      <c r="A15" s="119"/>
      <c r="B15" s="126"/>
      <c r="C15" s="142" t="s">
        <v>167</v>
      </c>
      <c r="D15" s="14"/>
      <c r="E15" s="14"/>
      <c r="F15" s="14"/>
      <c r="G15" s="143">
        <f>Docentes!$J$3</f>
        <v>0</v>
      </c>
      <c r="H15" s="144">
        <f t="shared" si="1"/>
        <v>0</v>
      </c>
      <c r="I15" s="140"/>
      <c r="J15" s="135" t="s">
        <v>168</v>
      </c>
      <c r="K15" s="133">
        <f t="shared" ref="K15:L15" si="2">SUM(K13:K14)</f>
        <v>30</v>
      </c>
      <c r="L15" s="148">
        <f t="shared" si="2"/>
        <v>100</v>
      </c>
      <c r="M15" s="131"/>
      <c r="N15" s="119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>
      <c r="A16" s="119"/>
      <c r="B16" s="126"/>
      <c r="C16" s="142" t="s">
        <v>169</v>
      </c>
      <c r="D16" s="14"/>
      <c r="E16" s="14"/>
      <c r="F16" s="14"/>
      <c r="G16" s="143">
        <f>Docentes!$J$4</f>
        <v>1</v>
      </c>
      <c r="H16" s="144">
        <f t="shared" si="1"/>
        <v>4.761904762</v>
      </c>
      <c r="I16" s="140"/>
      <c r="J16" s="121"/>
      <c r="K16" s="121"/>
      <c r="L16" s="121"/>
      <c r="M16" s="131"/>
      <c r="N16" s="119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>
      <c r="A17" s="119"/>
      <c r="B17" s="126"/>
      <c r="C17" s="142" t="s">
        <v>170</v>
      </c>
      <c r="D17" s="14"/>
      <c r="E17" s="14"/>
      <c r="F17" s="14"/>
      <c r="G17" s="143">
        <f>Docentes!$J$5</f>
        <v>1</v>
      </c>
      <c r="H17" s="144">
        <f t="shared" si="1"/>
        <v>4.761904762</v>
      </c>
      <c r="I17" s="140"/>
      <c r="J17" s="111"/>
      <c r="K17" s="111"/>
      <c r="L17" s="111"/>
      <c r="M17" s="131"/>
      <c r="N17" s="119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>
      <c r="A18" s="119"/>
      <c r="B18" s="126"/>
      <c r="C18" s="142" t="s">
        <v>171</v>
      </c>
      <c r="D18" s="14"/>
      <c r="E18" s="14"/>
      <c r="F18" s="14"/>
      <c r="G18" s="143">
        <f>Docentes!$J$6</f>
        <v>0</v>
      </c>
      <c r="H18" s="144">
        <f t="shared" si="1"/>
        <v>0</v>
      </c>
      <c r="I18" s="140"/>
      <c r="J18" s="111"/>
      <c r="K18" s="111"/>
      <c r="L18" s="111"/>
      <c r="M18" s="131"/>
      <c r="N18" s="119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>
      <c r="A19" s="119"/>
      <c r="B19" s="126"/>
      <c r="C19" s="142" t="s">
        <v>89</v>
      </c>
      <c r="D19" s="14"/>
      <c r="E19" s="14"/>
      <c r="F19" s="14"/>
      <c r="G19" s="143">
        <f>Docentes!$J$7</f>
        <v>2</v>
      </c>
      <c r="H19" s="144">
        <f t="shared" si="1"/>
        <v>9.523809524</v>
      </c>
      <c r="I19" s="140"/>
      <c r="J19" s="149"/>
      <c r="K19" s="149"/>
      <c r="L19" s="149"/>
      <c r="M19" s="131"/>
      <c r="N19" s="119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>
      <c r="A20" s="119"/>
      <c r="B20" s="126"/>
      <c r="C20" s="142" t="s">
        <v>90</v>
      </c>
      <c r="D20" s="14"/>
      <c r="E20" s="14"/>
      <c r="F20" s="14"/>
      <c r="G20" s="143">
        <f>Docentes!$J$8</f>
        <v>2</v>
      </c>
      <c r="H20" s="144">
        <f t="shared" si="1"/>
        <v>9.523809524</v>
      </c>
      <c r="I20" s="140"/>
      <c r="J20" s="127" t="s">
        <v>172</v>
      </c>
      <c r="K20" s="128"/>
      <c r="L20" s="129"/>
      <c r="M20" s="131"/>
      <c r="N20" s="119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19"/>
      <c r="B21" s="126"/>
      <c r="C21" s="142" t="s">
        <v>91</v>
      </c>
      <c r="D21" s="14"/>
      <c r="E21" s="14"/>
      <c r="F21" s="14"/>
      <c r="G21" s="143">
        <f>Docentes!$J$9</f>
        <v>7</v>
      </c>
      <c r="H21" s="144">
        <f t="shared" si="1"/>
        <v>33.33333333</v>
      </c>
      <c r="I21" s="140"/>
      <c r="J21" s="132" t="s">
        <v>103</v>
      </c>
      <c r="K21" s="133" t="s">
        <v>17</v>
      </c>
      <c r="L21" s="134" t="s">
        <v>164</v>
      </c>
      <c r="M21" s="131"/>
      <c r="N21" s="119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19"/>
      <c r="B22" s="126"/>
      <c r="C22" s="142" t="s">
        <v>173</v>
      </c>
      <c r="D22" s="14"/>
      <c r="E22" s="14"/>
      <c r="F22" s="14"/>
      <c r="G22" s="143">
        <f>Docentes!$J$10</f>
        <v>1</v>
      </c>
      <c r="H22" s="144">
        <f t="shared" si="1"/>
        <v>4.761904762</v>
      </c>
      <c r="I22" s="140"/>
      <c r="J22" s="150" t="s">
        <v>108</v>
      </c>
      <c r="K22" s="138">
        <f>COUNTIF(Docentes!$K$15:$K$44,"Preescolar")</f>
        <v>1</v>
      </c>
      <c r="L22" s="139">
        <f>(K22*100)/K25</f>
        <v>3.333333333</v>
      </c>
      <c r="M22" s="131"/>
      <c r="N22" s="119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19"/>
      <c r="B23" s="126"/>
      <c r="C23" s="142" t="s">
        <v>93</v>
      </c>
      <c r="D23" s="14"/>
      <c r="E23" s="14"/>
      <c r="F23" s="14"/>
      <c r="G23" s="143">
        <f>Docentes!$J$11</f>
        <v>0</v>
      </c>
      <c r="H23" s="144">
        <f t="shared" si="1"/>
        <v>0</v>
      </c>
      <c r="I23" s="140"/>
      <c r="J23" s="151" t="s">
        <v>174</v>
      </c>
      <c r="K23" s="143">
        <f>COUNTIF(Docentes!$K$15:$K$44,"Básica primaria")</f>
        <v>11</v>
      </c>
      <c r="L23" s="144">
        <f>(K23*100)/K25</f>
        <v>36.66666667</v>
      </c>
      <c r="M23" s="131"/>
      <c r="N23" s="119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19"/>
      <c r="B24" s="126"/>
      <c r="C24" s="152" t="s">
        <v>175</v>
      </c>
      <c r="D24" s="153"/>
      <c r="E24" s="153"/>
      <c r="F24" s="153"/>
      <c r="G24" s="146">
        <f>Docentes!$J$12</f>
        <v>0</v>
      </c>
      <c r="H24" s="147">
        <f t="shared" si="1"/>
        <v>0</v>
      </c>
      <c r="I24" s="140"/>
      <c r="J24" s="154" t="s">
        <v>176</v>
      </c>
      <c r="K24" s="146">
        <f>COUNTIF(Docentes!$K$15:$K$44,"Básica secundaria y media")</f>
        <v>18</v>
      </c>
      <c r="L24" s="147">
        <f>(K24*100)/K25</f>
        <v>60</v>
      </c>
      <c r="M24" s="131"/>
      <c r="N24" s="119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19"/>
      <c r="B25" s="126"/>
      <c r="C25" s="132" t="s">
        <v>168</v>
      </c>
      <c r="D25" s="128"/>
      <c r="E25" s="128"/>
      <c r="F25" s="128"/>
      <c r="G25" s="133">
        <f t="shared" ref="G25:H25" si="3">SUM(G13:G24)</f>
        <v>21</v>
      </c>
      <c r="H25" s="148">
        <f t="shared" si="3"/>
        <v>100</v>
      </c>
      <c r="I25" s="130"/>
      <c r="J25" s="132" t="s">
        <v>168</v>
      </c>
      <c r="K25" s="133">
        <f t="shared" ref="K25:L25" si="4">SUM(K22:K24)</f>
        <v>30</v>
      </c>
      <c r="L25" s="148">
        <f t="shared" si="4"/>
        <v>100</v>
      </c>
      <c r="M25" s="131"/>
      <c r="N25" s="119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19"/>
      <c r="B26" s="155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7"/>
      <c r="N26" s="119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6.75" customHeight="1">
      <c r="A27" s="119"/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2"/>
      <c r="N27" s="119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0" customHeight="1">
      <c r="A28" s="119"/>
      <c r="B28" s="123"/>
      <c r="C28" s="110" t="s">
        <v>177</v>
      </c>
      <c r="D28" s="14"/>
      <c r="E28" s="14"/>
      <c r="F28" s="14"/>
      <c r="G28" s="14"/>
      <c r="H28" s="14"/>
      <c r="I28" s="14"/>
      <c r="J28" s="14"/>
      <c r="K28" s="14"/>
      <c r="L28" s="15"/>
      <c r="M28" s="124"/>
      <c r="N28" s="119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0" customHeight="1">
      <c r="A29" s="119"/>
      <c r="B29" s="123"/>
      <c r="C29" s="158" t="s">
        <v>178</v>
      </c>
      <c r="D29" s="14"/>
      <c r="E29" s="14"/>
      <c r="F29" s="14"/>
      <c r="G29" s="14"/>
      <c r="H29" s="14"/>
      <c r="I29" s="14"/>
      <c r="J29" s="14"/>
      <c r="K29" s="14"/>
      <c r="L29" s="15"/>
      <c r="M29" s="124"/>
      <c r="N29" s="119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0" customHeight="1">
      <c r="A30" s="119"/>
      <c r="B30" s="123"/>
      <c r="C30" s="158" t="s">
        <v>179</v>
      </c>
      <c r="D30" s="14"/>
      <c r="E30" s="14"/>
      <c r="F30" s="14"/>
      <c r="G30" s="14"/>
      <c r="H30" s="14"/>
      <c r="I30" s="14"/>
      <c r="J30" s="14"/>
      <c r="K30" s="14"/>
      <c r="L30" s="15"/>
      <c r="M30" s="124"/>
      <c r="N30" s="119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9.0" customHeight="1">
      <c r="A31" s="159"/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2"/>
      <c r="N31" s="159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25.5" customHeight="1">
      <c r="A32" s="159"/>
      <c r="B32" s="163"/>
      <c r="C32" s="164" t="s">
        <v>180</v>
      </c>
      <c r="D32" s="128"/>
      <c r="E32" s="128"/>
      <c r="F32" s="128"/>
      <c r="G32" s="165"/>
      <c r="H32" s="166" t="s">
        <v>181</v>
      </c>
      <c r="I32" s="166" t="s">
        <v>182</v>
      </c>
      <c r="J32" s="166" t="s">
        <v>183</v>
      </c>
      <c r="K32" s="166" t="s">
        <v>184</v>
      </c>
      <c r="L32" s="167" t="s">
        <v>185</v>
      </c>
      <c r="M32" s="168"/>
      <c r="N32" s="159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6.5" customHeight="1">
      <c r="A33" s="159"/>
      <c r="B33" s="163"/>
      <c r="C33" s="169" t="s">
        <v>186</v>
      </c>
      <c r="D33" s="170" t="s">
        <v>104</v>
      </c>
      <c r="E33" s="137"/>
      <c r="F33" s="137"/>
      <c r="G33" s="171"/>
      <c r="H33" s="172">
        <f>Docentes!$O$1</f>
        <v>30</v>
      </c>
      <c r="I33" s="173">
        <f>Docentes!$O$4</f>
        <v>84</v>
      </c>
      <c r="J33" s="173">
        <f>Docentes!$O$5</f>
        <v>97.5</v>
      </c>
      <c r="K33" s="173">
        <f>Docentes!$O$2</f>
        <v>94.68333333</v>
      </c>
      <c r="L33" s="174">
        <f>Docentes!$O$3</f>
        <v>2.69892486</v>
      </c>
      <c r="M33" s="168"/>
      <c r="N33" s="159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6.5" customHeight="1">
      <c r="A34" s="159"/>
      <c r="B34" s="163"/>
      <c r="C34" s="109"/>
      <c r="D34" s="175" t="s">
        <v>40</v>
      </c>
      <c r="E34" s="14"/>
      <c r="F34" s="14"/>
      <c r="G34" s="15"/>
      <c r="H34" s="176">
        <f>Docentes!$P$1</f>
        <v>30</v>
      </c>
      <c r="I34" s="177">
        <f>Docentes!$P$4</f>
        <v>84</v>
      </c>
      <c r="J34" s="177">
        <f>Docentes!$P$5</f>
        <v>98</v>
      </c>
      <c r="K34" s="177">
        <f>Docentes!$P$2</f>
        <v>94.78333333</v>
      </c>
      <c r="L34" s="178">
        <f>Docentes!$P$3</f>
        <v>2.702755086</v>
      </c>
      <c r="M34" s="168"/>
      <c r="N34" s="159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6.5" customHeight="1">
      <c r="A35" s="159"/>
      <c r="B35" s="163"/>
      <c r="C35" s="109"/>
      <c r="D35" s="175" t="s">
        <v>44</v>
      </c>
      <c r="E35" s="14"/>
      <c r="F35" s="14"/>
      <c r="G35" s="15"/>
      <c r="H35" s="176">
        <f>Docentes!$Q$1</f>
        <v>30</v>
      </c>
      <c r="I35" s="177">
        <f>Docentes!$Q$4</f>
        <v>84</v>
      </c>
      <c r="J35" s="177">
        <f>Docentes!$Q$5</f>
        <v>97.6</v>
      </c>
      <c r="K35" s="177">
        <f>Docentes!$Q$2</f>
        <v>94.52</v>
      </c>
      <c r="L35" s="178">
        <f>Docentes!$Q$3</f>
        <v>2.670709579</v>
      </c>
      <c r="M35" s="168"/>
      <c r="N35" s="159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6.5" customHeight="1">
      <c r="A36" s="159"/>
      <c r="B36" s="163"/>
      <c r="C36" s="109"/>
      <c r="D36" s="179" t="s">
        <v>187</v>
      </c>
      <c r="E36" s="180"/>
      <c r="F36" s="180"/>
      <c r="G36" s="181"/>
      <c r="H36" s="182">
        <f>Docentes!$R$1</f>
        <v>30</v>
      </c>
      <c r="I36" s="183">
        <f>Docentes!$R$4</f>
        <v>84</v>
      </c>
      <c r="J36" s="183">
        <f>Docentes!$R$5</f>
        <v>98</v>
      </c>
      <c r="K36" s="183">
        <f>Docentes!$R$2</f>
        <v>94.36666667</v>
      </c>
      <c r="L36" s="184">
        <f>Docentes!$R$3</f>
        <v>2.722617064</v>
      </c>
      <c r="M36" s="168"/>
      <c r="N36" s="159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6.5" customHeight="1">
      <c r="A37" s="159"/>
      <c r="B37" s="163"/>
      <c r="C37" s="109"/>
      <c r="D37" s="185" t="s">
        <v>188</v>
      </c>
      <c r="E37" s="186"/>
      <c r="F37" s="186"/>
      <c r="G37" s="187"/>
      <c r="H37" s="188">
        <f>Docentes!$T$1</f>
        <v>30</v>
      </c>
      <c r="I37" s="189">
        <f>Docentes!$T$4</f>
        <v>84</v>
      </c>
      <c r="J37" s="189">
        <f>Docentes!$T$5</f>
        <v>97.4</v>
      </c>
      <c r="K37" s="189">
        <f>Docentes!$T$2</f>
        <v>94.58833333</v>
      </c>
      <c r="L37" s="190">
        <f>Docentes!$T$3</f>
        <v>2.5888582</v>
      </c>
      <c r="M37" s="168"/>
      <c r="N37" s="159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6.5" customHeight="1">
      <c r="A38" s="159"/>
      <c r="B38" s="163"/>
      <c r="C38" s="109"/>
      <c r="D38" s="191" t="s">
        <v>106</v>
      </c>
      <c r="E38" s="103"/>
      <c r="F38" s="103"/>
      <c r="G38" s="104"/>
      <c r="H38" s="192">
        <f>Docentes!$V$1</f>
        <v>30</v>
      </c>
      <c r="I38" s="193">
        <f>Docentes!$V$4</f>
        <v>85</v>
      </c>
      <c r="J38" s="193">
        <f>Docentes!$V$5</f>
        <v>97</v>
      </c>
      <c r="K38" s="193">
        <f>Docentes!$V$2</f>
        <v>94.76666667</v>
      </c>
      <c r="L38" s="194">
        <f>Docentes!$V$3</f>
        <v>2.595531084</v>
      </c>
      <c r="M38" s="168"/>
      <c r="N38" s="159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6.5" customHeight="1">
      <c r="A39" s="159"/>
      <c r="B39" s="163"/>
      <c r="C39" s="109"/>
      <c r="D39" s="179" t="s">
        <v>107</v>
      </c>
      <c r="E39" s="180"/>
      <c r="F39" s="180"/>
      <c r="G39" s="181"/>
      <c r="H39" s="182">
        <f>Docentes!$W$1</f>
        <v>30</v>
      </c>
      <c r="I39" s="183">
        <f>Docentes!$W$4</f>
        <v>86</v>
      </c>
      <c r="J39" s="183">
        <f>Docentes!$W$5</f>
        <v>98</v>
      </c>
      <c r="K39" s="183">
        <f>Docentes!$W$2</f>
        <v>94.16666667</v>
      </c>
      <c r="L39" s="184">
        <f>Docentes!$W$3</f>
        <v>2.600839829</v>
      </c>
      <c r="M39" s="168"/>
      <c r="N39" s="159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6.5" customHeight="1">
      <c r="A40" s="159"/>
      <c r="B40" s="163"/>
      <c r="C40" s="109"/>
      <c r="D40" s="185" t="s">
        <v>189</v>
      </c>
      <c r="E40" s="186"/>
      <c r="F40" s="186"/>
      <c r="G40" s="187"/>
      <c r="H40" s="188">
        <f>Docentes!$Y$1</f>
        <v>30</v>
      </c>
      <c r="I40" s="189">
        <f>Docentes!$Y$4</f>
        <v>85.5</v>
      </c>
      <c r="J40" s="189">
        <f>Docentes!$Y$5</f>
        <v>97</v>
      </c>
      <c r="K40" s="189">
        <f>Docentes!$Y$2</f>
        <v>94.46666667</v>
      </c>
      <c r="L40" s="190">
        <f>Docentes!$Y$3</f>
        <v>2.315365962</v>
      </c>
      <c r="M40" s="168"/>
      <c r="N40" s="159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6.5" customHeight="1">
      <c r="A41" s="159"/>
      <c r="B41" s="163"/>
      <c r="C41" s="109"/>
      <c r="D41" s="191" t="s">
        <v>52</v>
      </c>
      <c r="E41" s="103"/>
      <c r="F41" s="103"/>
      <c r="G41" s="104"/>
      <c r="H41" s="192">
        <f>Docentes!$AA$1</f>
        <v>30</v>
      </c>
      <c r="I41" s="193">
        <f>Docentes!$AA$4</f>
        <v>86</v>
      </c>
      <c r="J41" s="193">
        <f>Docentes!$AA$5</f>
        <v>97.1</v>
      </c>
      <c r="K41" s="193">
        <f>Docentes!$AA$2</f>
        <v>94.60333333</v>
      </c>
      <c r="L41" s="194">
        <f>Docentes!$AA$3</f>
        <v>2.256711574</v>
      </c>
      <c r="M41" s="168"/>
      <c r="N41" s="159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6.5" customHeight="1">
      <c r="A42" s="159"/>
      <c r="B42" s="163"/>
      <c r="C42" s="109"/>
      <c r="D42" s="179" t="s">
        <v>190</v>
      </c>
      <c r="E42" s="180"/>
      <c r="F42" s="180"/>
      <c r="G42" s="181"/>
      <c r="H42" s="182">
        <f>Docentes!$AB$1</f>
        <v>30</v>
      </c>
      <c r="I42" s="183">
        <f>Docentes!$AB$4</f>
        <v>90</v>
      </c>
      <c r="J42" s="183">
        <f>Docentes!$AB$5</f>
        <v>97.2</v>
      </c>
      <c r="K42" s="183">
        <f>Docentes!$AB$2</f>
        <v>94.64</v>
      </c>
      <c r="L42" s="184">
        <f>Docentes!$AB$3</f>
        <v>1.9114176</v>
      </c>
      <c r="M42" s="168"/>
      <c r="N42" s="159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6.5" customHeight="1">
      <c r="A43" s="159"/>
      <c r="B43" s="163"/>
      <c r="C43" s="195"/>
      <c r="D43" s="196" t="s">
        <v>191</v>
      </c>
      <c r="E43" s="197"/>
      <c r="F43" s="197"/>
      <c r="G43" s="198"/>
      <c r="H43" s="199">
        <f>Docentes!$AD$1</f>
        <v>30</v>
      </c>
      <c r="I43" s="200">
        <f>Docentes!$AD$4</f>
        <v>89</v>
      </c>
      <c r="J43" s="200">
        <f>Docentes!$AD$5</f>
        <v>97.15</v>
      </c>
      <c r="K43" s="200">
        <f>Docentes!$AD$2</f>
        <v>94.62166667</v>
      </c>
      <c r="L43" s="201">
        <f>Docentes!$AD$3</f>
        <v>1.939413497</v>
      </c>
      <c r="M43" s="168"/>
      <c r="N43" s="159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6.5" customHeight="1">
      <c r="A44" s="159"/>
      <c r="B44" s="163"/>
      <c r="C44" s="169" t="s">
        <v>192</v>
      </c>
      <c r="D44" s="170" t="s">
        <v>57</v>
      </c>
      <c r="E44" s="137"/>
      <c r="F44" s="137"/>
      <c r="G44" s="171"/>
      <c r="H44" s="172">
        <f>Docentes!$AJ$1</f>
        <v>30</v>
      </c>
      <c r="I44" s="173">
        <f>Docentes!$AJ$4</f>
        <v>92</v>
      </c>
      <c r="J44" s="173">
        <f>Docentes!$AJ$5</f>
        <v>98</v>
      </c>
      <c r="K44" s="173">
        <f>Docentes!$AJ$2</f>
        <v>94.9</v>
      </c>
      <c r="L44" s="174">
        <f>Docentes!$AJ$3</f>
        <v>1.7878903</v>
      </c>
      <c r="M44" s="168"/>
      <c r="N44" s="159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6.5" customHeight="1">
      <c r="A45" s="159"/>
      <c r="B45" s="163"/>
      <c r="C45" s="109"/>
      <c r="D45" s="175" t="s">
        <v>58</v>
      </c>
      <c r="E45" s="14"/>
      <c r="F45" s="14"/>
      <c r="G45" s="15"/>
      <c r="H45" s="176">
        <f>Docentes!$AK$1</f>
        <v>30</v>
      </c>
      <c r="I45" s="177">
        <f>Docentes!$AK$4</f>
        <v>92</v>
      </c>
      <c r="J45" s="177">
        <f>Docentes!$AK$5</f>
        <v>98</v>
      </c>
      <c r="K45" s="177">
        <f>Docentes!$AK$2</f>
        <v>94.86666667</v>
      </c>
      <c r="L45" s="178">
        <f>Docentes!$AK$3</f>
        <v>1.634400308</v>
      </c>
      <c r="M45" s="168"/>
      <c r="N45" s="159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6.5" customHeight="1">
      <c r="A46" s="159"/>
      <c r="B46" s="163"/>
      <c r="C46" s="109"/>
      <c r="D46" s="179" t="s">
        <v>59</v>
      </c>
      <c r="E46" s="180"/>
      <c r="F46" s="180"/>
      <c r="G46" s="181"/>
      <c r="H46" s="182">
        <f>Docentes!$AL$1</f>
        <v>30</v>
      </c>
      <c r="I46" s="183">
        <f>Docentes!$AL$4</f>
        <v>90</v>
      </c>
      <c r="J46" s="183">
        <f>Docentes!$AL$5</f>
        <v>97.1</v>
      </c>
      <c r="K46" s="183">
        <f>Docentes!$AL$2</f>
        <v>94.57</v>
      </c>
      <c r="L46" s="184">
        <f>Docentes!$AL$3</f>
        <v>2.049920099</v>
      </c>
      <c r="M46" s="168"/>
      <c r="N46" s="159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6.5" customHeight="1">
      <c r="A47" s="159"/>
      <c r="B47" s="163"/>
      <c r="C47" s="195"/>
      <c r="D47" s="196" t="s">
        <v>193</v>
      </c>
      <c r="E47" s="197"/>
      <c r="F47" s="197"/>
      <c r="G47" s="198"/>
      <c r="H47" s="199">
        <f>Docentes!$AN$1</f>
        <v>30</v>
      </c>
      <c r="I47" s="200">
        <f>Docentes!$AN$4</f>
        <v>91.33333333</v>
      </c>
      <c r="J47" s="200">
        <f>Docentes!$AN$5</f>
        <v>97.03333333</v>
      </c>
      <c r="K47" s="200">
        <f>Docentes!$AN$2</f>
        <v>94.77888889</v>
      </c>
      <c r="L47" s="201">
        <f>Docentes!$AN$3</f>
        <v>1.692907977</v>
      </c>
      <c r="M47" s="168"/>
      <c r="N47" s="159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16.5" customHeight="1">
      <c r="A48" s="159"/>
      <c r="B48" s="163"/>
      <c r="C48" s="202"/>
      <c r="D48" s="203" t="s">
        <v>194</v>
      </c>
      <c r="E48" s="128"/>
      <c r="F48" s="128"/>
      <c r="G48" s="204"/>
      <c r="H48" s="205">
        <f>Docentes!$AQ$1</f>
        <v>30</v>
      </c>
      <c r="I48" s="206">
        <f>Docentes!$AQ$4</f>
        <v>87.375</v>
      </c>
      <c r="J48" s="206">
        <f>Docentes!$AQ$5</f>
        <v>97.1925</v>
      </c>
      <c r="K48" s="206">
        <f>Docentes!$AQ$2</f>
        <v>94.63558333</v>
      </c>
      <c r="L48" s="207">
        <f>Docentes!$AQ$3</f>
        <v>2.084072985</v>
      </c>
      <c r="M48" s="168"/>
      <c r="N48" s="159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6.75" customHeight="1">
      <c r="A49" s="119"/>
      <c r="B49" s="123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124"/>
      <c r="N49" s="119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1.25" customHeight="1">
      <c r="A50" s="119"/>
      <c r="B50" s="123"/>
      <c r="C50" s="209" t="s">
        <v>195</v>
      </c>
      <c r="D50" s="209"/>
      <c r="E50" s="111"/>
      <c r="F50" s="111"/>
      <c r="G50" s="111"/>
      <c r="H50" s="111"/>
      <c r="I50" s="111"/>
      <c r="J50" s="111"/>
      <c r="K50" s="111"/>
      <c r="L50" s="111"/>
      <c r="M50" s="124"/>
      <c r="N50" s="119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1.25" customHeight="1">
      <c r="A51" s="119"/>
      <c r="B51" s="123"/>
      <c r="C51" s="209" t="s">
        <v>196</v>
      </c>
      <c r="D51" s="209"/>
      <c r="E51" s="111"/>
      <c r="F51" s="111"/>
      <c r="G51" s="111"/>
      <c r="H51" s="111"/>
      <c r="I51" s="111"/>
      <c r="J51" s="111"/>
      <c r="K51" s="111"/>
      <c r="L51" s="111"/>
      <c r="M51" s="124"/>
      <c r="N51" s="119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1.25" customHeight="1">
      <c r="A52" s="119"/>
      <c r="B52" s="123"/>
      <c r="C52" s="209" t="s">
        <v>197</v>
      </c>
      <c r="D52" s="209"/>
      <c r="E52" s="111"/>
      <c r="F52" s="111"/>
      <c r="G52" s="111"/>
      <c r="H52" s="111"/>
      <c r="I52" s="111"/>
      <c r="J52" s="111"/>
      <c r="K52" s="111"/>
      <c r="L52" s="111"/>
      <c r="M52" s="124"/>
      <c r="N52" s="119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1.25" customHeight="1">
      <c r="A53" s="119"/>
      <c r="B53" s="123"/>
      <c r="C53" s="209" t="s">
        <v>198</v>
      </c>
      <c r="D53" s="209"/>
      <c r="E53" s="111"/>
      <c r="F53" s="111"/>
      <c r="G53" s="111"/>
      <c r="H53" s="111"/>
      <c r="I53" s="111"/>
      <c r="J53" s="111"/>
      <c r="K53" s="111"/>
      <c r="L53" s="111"/>
      <c r="M53" s="124"/>
      <c r="N53" s="119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1.25" customHeight="1">
      <c r="A54" s="119"/>
      <c r="B54" s="123"/>
      <c r="C54" s="209" t="s">
        <v>199</v>
      </c>
      <c r="D54" s="209"/>
      <c r="E54" s="111"/>
      <c r="F54" s="111"/>
      <c r="G54" s="111"/>
      <c r="H54" s="111"/>
      <c r="I54" s="111"/>
      <c r="J54" s="111"/>
      <c r="K54" s="111"/>
      <c r="L54" s="111"/>
      <c r="M54" s="124"/>
      <c r="N54" s="119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6.75" customHeight="1">
      <c r="A55" s="210"/>
      <c r="B55" s="155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57"/>
      <c r="N55" s="210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9.0" customHeight="1">
      <c r="A56" s="211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9.0" customHeight="1">
      <c r="A57" s="159"/>
      <c r="B57" s="214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6"/>
      <c r="N57" s="159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1.25" customHeight="1">
      <c r="A58" s="159"/>
      <c r="B58" s="160"/>
      <c r="C58" s="217" t="s">
        <v>200</v>
      </c>
      <c r="D58" s="14"/>
      <c r="E58" s="14"/>
      <c r="F58" s="14"/>
      <c r="G58" s="14"/>
      <c r="H58" s="14"/>
      <c r="I58" s="14"/>
      <c r="J58" s="14"/>
      <c r="K58" s="14"/>
      <c r="L58" s="15"/>
      <c r="M58" s="162"/>
      <c r="N58" s="159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9.0" customHeight="1">
      <c r="A59" s="159"/>
      <c r="B59" s="16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62"/>
      <c r="N59" s="159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1.25" customHeight="1">
      <c r="A60" s="159"/>
      <c r="B60" s="160"/>
      <c r="C60" s="108"/>
      <c r="D60" s="108"/>
      <c r="E60" s="108"/>
      <c r="F60" s="111"/>
      <c r="G60" s="111"/>
      <c r="H60" s="111"/>
      <c r="I60" s="111"/>
      <c r="J60" s="111"/>
      <c r="K60" s="111"/>
      <c r="L60" s="111"/>
      <c r="M60" s="162"/>
      <c r="N60" s="159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1.25" customHeight="1">
      <c r="A61" s="159"/>
      <c r="B61" s="160"/>
      <c r="C61" s="108"/>
      <c r="D61" s="108"/>
      <c r="E61" s="108"/>
      <c r="F61" s="108"/>
      <c r="G61" s="108"/>
      <c r="H61" s="111"/>
      <c r="I61" s="111"/>
      <c r="J61" s="111"/>
      <c r="K61" s="111"/>
      <c r="L61" s="111"/>
      <c r="M61" s="162"/>
      <c r="N61" s="159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1.25" customHeight="1">
      <c r="A62" s="159"/>
      <c r="B62" s="160"/>
      <c r="C62" s="108"/>
      <c r="D62" s="108"/>
      <c r="E62" s="108"/>
      <c r="F62" s="108"/>
      <c r="G62" s="108"/>
      <c r="H62" s="111"/>
      <c r="I62" s="111"/>
      <c r="J62" s="111"/>
      <c r="K62" s="111"/>
      <c r="L62" s="111"/>
      <c r="M62" s="162"/>
      <c r="N62" s="159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1.25" customHeight="1">
      <c r="A63" s="159"/>
      <c r="B63" s="160"/>
      <c r="C63" s="108"/>
      <c r="D63" s="108"/>
      <c r="E63" s="108"/>
      <c r="F63" s="108"/>
      <c r="G63" s="108"/>
      <c r="H63" s="111"/>
      <c r="I63" s="111"/>
      <c r="J63" s="111"/>
      <c r="K63" s="111"/>
      <c r="L63" s="111"/>
      <c r="M63" s="162"/>
      <c r="N63" s="159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1.25" customHeight="1">
      <c r="A64" s="159"/>
      <c r="B64" s="160"/>
      <c r="C64" s="108"/>
      <c r="D64" s="108"/>
      <c r="E64" s="108"/>
      <c r="F64" s="108"/>
      <c r="G64" s="108"/>
      <c r="H64" s="111"/>
      <c r="I64" s="111"/>
      <c r="J64" s="111"/>
      <c r="K64" s="111"/>
      <c r="L64" s="111"/>
      <c r="M64" s="162"/>
      <c r="N64" s="159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1.25" customHeight="1">
      <c r="A65" s="159"/>
      <c r="B65" s="16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62"/>
      <c r="N65" s="159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1.25" customHeight="1">
      <c r="A66" s="159"/>
      <c r="B66" s="16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62"/>
      <c r="N66" s="159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1.25" customHeight="1">
      <c r="A67" s="159"/>
      <c r="B67" s="160"/>
      <c r="C67" s="108"/>
      <c r="D67" s="108"/>
      <c r="E67" s="108"/>
      <c r="F67" s="108"/>
      <c r="G67" s="108"/>
      <c r="H67" s="111"/>
      <c r="I67" s="111"/>
      <c r="J67" s="111"/>
      <c r="K67" s="111"/>
      <c r="L67" s="111"/>
      <c r="M67" s="162"/>
      <c r="N67" s="159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1.25" customHeight="1">
      <c r="A68" s="159"/>
      <c r="B68" s="160"/>
      <c r="C68" s="108"/>
      <c r="D68" s="108"/>
      <c r="E68" s="108"/>
      <c r="F68" s="108"/>
      <c r="G68" s="108"/>
      <c r="H68" s="111"/>
      <c r="I68" s="111"/>
      <c r="J68" s="111"/>
      <c r="K68" s="111"/>
      <c r="L68" s="111"/>
      <c r="M68" s="162"/>
      <c r="N68" s="159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1.25" customHeight="1">
      <c r="A69" s="159"/>
      <c r="B69" s="160"/>
      <c r="C69" s="108"/>
      <c r="D69" s="108"/>
      <c r="E69" s="108"/>
      <c r="F69" s="108"/>
      <c r="G69" s="108"/>
      <c r="H69" s="111"/>
      <c r="I69" s="111"/>
      <c r="J69" s="111"/>
      <c r="K69" s="111"/>
      <c r="L69" s="111"/>
      <c r="M69" s="162"/>
      <c r="N69" s="159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1.25" customHeight="1">
      <c r="A70" s="159"/>
      <c r="B70" s="160"/>
      <c r="C70" s="108"/>
      <c r="D70" s="108"/>
      <c r="E70" s="108"/>
      <c r="F70" s="108"/>
      <c r="G70" s="108"/>
      <c r="H70" s="111"/>
      <c r="I70" s="111"/>
      <c r="J70" s="111"/>
      <c r="K70" s="111"/>
      <c r="L70" s="111"/>
      <c r="M70" s="162"/>
      <c r="N70" s="159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1.25" customHeight="1">
      <c r="A71" s="159"/>
      <c r="B71" s="160"/>
      <c r="C71" s="108"/>
      <c r="D71" s="108"/>
      <c r="E71" s="108"/>
      <c r="F71" s="108"/>
      <c r="G71" s="108"/>
      <c r="H71" s="111"/>
      <c r="I71" s="111"/>
      <c r="J71" s="111"/>
      <c r="K71" s="111"/>
      <c r="L71" s="111"/>
      <c r="M71" s="162"/>
      <c r="N71" s="159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1.25" customHeight="1">
      <c r="A72" s="159"/>
      <c r="B72" s="16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62"/>
      <c r="N72" s="159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1.25" customHeight="1">
      <c r="A73" s="159"/>
      <c r="B73" s="16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62"/>
      <c r="N73" s="159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1.25" customHeight="1">
      <c r="A74" s="159"/>
      <c r="B74" s="16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62"/>
      <c r="N74" s="159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1.25" customHeight="1">
      <c r="A75" s="159"/>
      <c r="B75" s="16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62"/>
      <c r="N75" s="159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1.25" customHeight="1">
      <c r="A76" s="159"/>
      <c r="B76" s="16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62"/>
      <c r="N76" s="159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1.25" customHeight="1">
      <c r="A77" s="159"/>
      <c r="B77" s="16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62"/>
      <c r="N77" s="159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1.25" customHeight="1">
      <c r="A78" s="159"/>
      <c r="B78" s="16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62"/>
      <c r="N78" s="159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1.25" customHeight="1">
      <c r="A79" s="159"/>
      <c r="B79" s="160"/>
      <c r="C79" s="108"/>
      <c r="D79" s="108"/>
      <c r="E79" s="108"/>
      <c r="F79" s="108"/>
      <c r="G79" s="108"/>
      <c r="H79" s="111"/>
      <c r="I79" s="111"/>
      <c r="J79" s="111"/>
      <c r="K79" s="111"/>
      <c r="L79" s="111"/>
      <c r="M79" s="162"/>
      <c r="N79" s="159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1.25" customHeight="1">
      <c r="A80" s="159"/>
      <c r="B80" s="160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62"/>
      <c r="N80" s="159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1.25" customHeight="1">
      <c r="A81" s="159"/>
      <c r="B81" s="160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62"/>
      <c r="N81" s="159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1.25" customHeight="1">
      <c r="A82" s="159"/>
      <c r="B82" s="160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62"/>
      <c r="N82" s="159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5.75" customHeight="1">
      <c r="A83" s="159"/>
      <c r="B83" s="218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219"/>
      <c r="N83" s="159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5.75" customHeight="1">
      <c r="A84" s="159"/>
      <c r="B84" s="214"/>
      <c r="C84" s="220"/>
      <c r="D84" s="220"/>
      <c r="E84" s="220"/>
      <c r="F84" s="220"/>
      <c r="G84" s="221"/>
      <c r="H84" s="214"/>
      <c r="I84" s="220"/>
      <c r="J84" s="220"/>
      <c r="K84" s="220"/>
      <c r="L84" s="220"/>
      <c r="M84" s="216"/>
      <c r="N84" s="159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5.0" customHeight="1">
      <c r="A85" s="159"/>
      <c r="B85" s="163"/>
      <c r="C85" s="127" t="s">
        <v>201</v>
      </c>
      <c r="D85" s="128"/>
      <c r="E85" s="128"/>
      <c r="F85" s="129"/>
      <c r="G85" s="159"/>
      <c r="H85" s="163"/>
      <c r="I85" s="222" t="s">
        <v>202</v>
      </c>
      <c r="J85" s="223"/>
      <c r="K85" s="223"/>
      <c r="L85" s="224"/>
      <c r="M85" s="168"/>
      <c r="N85" s="159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5.0" customHeight="1">
      <c r="A86" s="159"/>
      <c r="B86" s="163"/>
      <c r="C86" s="225" t="s">
        <v>203</v>
      </c>
      <c r="D86" s="204"/>
      <c r="E86" s="133" t="s">
        <v>17</v>
      </c>
      <c r="F86" s="134" t="s">
        <v>164</v>
      </c>
      <c r="G86" s="159"/>
      <c r="H86" s="163"/>
      <c r="I86" s="226" t="s">
        <v>204</v>
      </c>
      <c r="J86" s="204"/>
      <c r="K86" s="227" t="s">
        <v>205</v>
      </c>
      <c r="L86" s="228" t="s">
        <v>164</v>
      </c>
      <c r="M86" s="168"/>
      <c r="N86" s="159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5.0" customHeight="1">
      <c r="A87" s="159"/>
      <c r="B87" s="163"/>
      <c r="C87" s="229" t="s">
        <v>206</v>
      </c>
      <c r="D87" s="230"/>
      <c r="E87" s="231">
        <f>Docentes!AR1</f>
        <v>0</v>
      </c>
      <c r="F87" s="232">
        <f>(E87*100)/H48</f>
        <v>0</v>
      </c>
      <c r="G87" s="159"/>
      <c r="H87" s="163"/>
      <c r="I87" s="233" t="s">
        <v>69</v>
      </c>
      <c r="J87" s="234"/>
      <c r="K87" s="235">
        <f>Docentes!$AF$1</f>
        <v>18</v>
      </c>
      <c r="L87" s="236">
        <f t="shared" ref="L87:L93" si="5">($K87*100)/$K$94</f>
        <v>20</v>
      </c>
      <c r="M87" s="168"/>
      <c r="N87" s="159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5.0" customHeight="1">
      <c r="A88" s="159"/>
      <c r="B88" s="163"/>
      <c r="C88" s="237" t="s">
        <v>207</v>
      </c>
      <c r="D88" s="187"/>
      <c r="E88" s="238">
        <f>Docentes!AR2</f>
        <v>1</v>
      </c>
      <c r="F88" s="239">
        <f>(E88*100)/H48</f>
        <v>3.333333333</v>
      </c>
      <c r="G88" s="159"/>
      <c r="H88" s="163"/>
      <c r="I88" s="240" t="s">
        <v>74</v>
      </c>
      <c r="J88" s="187"/>
      <c r="K88" s="241">
        <f>Docentes!$AF$2</f>
        <v>8</v>
      </c>
      <c r="L88" s="242">
        <f t="shared" si="5"/>
        <v>8.888888889</v>
      </c>
      <c r="M88" s="168"/>
      <c r="N88" s="159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5.0" customHeight="1">
      <c r="A89" s="159"/>
      <c r="B89" s="163"/>
      <c r="C89" s="243" t="s">
        <v>208</v>
      </c>
      <c r="D89" s="198"/>
      <c r="E89" s="244">
        <f>Docentes!AR3</f>
        <v>29</v>
      </c>
      <c r="F89" s="245">
        <f>(E89*100)/H48</f>
        <v>96.66666667</v>
      </c>
      <c r="G89" s="159"/>
      <c r="H89" s="163"/>
      <c r="I89" s="240" t="s">
        <v>75</v>
      </c>
      <c r="J89" s="187"/>
      <c r="K89" s="241">
        <f>Docentes!$AF$3</f>
        <v>23</v>
      </c>
      <c r="L89" s="242">
        <f t="shared" si="5"/>
        <v>25.55555556</v>
      </c>
      <c r="M89" s="168"/>
      <c r="N89" s="159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5.0" customHeight="1">
      <c r="A90" s="159"/>
      <c r="B90" s="160"/>
      <c r="C90" s="225" t="s">
        <v>168</v>
      </c>
      <c r="D90" s="204"/>
      <c r="E90" s="227">
        <f t="shared" ref="E90:F90" si="6">SUM(E87:E89)</f>
        <v>30</v>
      </c>
      <c r="F90" s="246">
        <f t="shared" si="6"/>
        <v>100</v>
      </c>
      <c r="G90" s="247"/>
      <c r="H90" s="163"/>
      <c r="I90" s="240" t="s">
        <v>118</v>
      </c>
      <c r="J90" s="187"/>
      <c r="K90" s="241">
        <f>Docentes!$AF$4</f>
        <v>0</v>
      </c>
      <c r="L90" s="242">
        <f t="shared" si="5"/>
        <v>0</v>
      </c>
      <c r="M90" s="168"/>
      <c r="N90" s="159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5.0" customHeight="1">
      <c r="A91" s="159"/>
      <c r="B91" s="163"/>
      <c r="C91" s="215"/>
      <c r="D91" s="248"/>
      <c r="E91" s="248"/>
      <c r="F91" s="248"/>
      <c r="G91" s="159"/>
      <c r="H91" s="163"/>
      <c r="I91" s="240" t="s">
        <v>80</v>
      </c>
      <c r="J91" s="187"/>
      <c r="K91" s="241">
        <f>Docentes!$AF$5</f>
        <v>20</v>
      </c>
      <c r="L91" s="242">
        <f t="shared" si="5"/>
        <v>22.22222222</v>
      </c>
      <c r="M91" s="168"/>
      <c r="N91" s="159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5.0" customHeight="1">
      <c r="A92" s="159"/>
      <c r="B92" s="163"/>
      <c r="C92" s="249"/>
      <c r="D92" s="249"/>
      <c r="E92" s="249"/>
      <c r="F92" s="249"/>
      <c r="G92" s="159"/>
      <c r="H92" s="163"/>
      <c r="I92" s="240" t="s">
        <v>82</v>
      </c>
      <c r="J92" s="187"/>
      <c r="K92" s="241">
        <f>Docentes!$AF$6</f>
        <v>11</v>
      </c>
      <c r="L92" s="242">
        <f t="shared" si="5"/>
        <v>12.22222222</v>
      </c>
      <c r="M92" s="168"/>
      <c r="N92" s="159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5.0" customHeight="1">
      <c r="A93" s="159"/>
      <c r="B93" s="163"/>
      <c r="C93" s="249"/>
      <c r="D93" s="249"/>
      <c r="E93" s="249"/>
      <c r="F93" s="249"/>
      <c r="G93" s="159"/>
      <c r="H93" s="163"/>
      <c r="I93" s="250" t="s">
        <v>116</v>
      </c>
      <c r="J93" s="251"/>
      <c r="K93" s="252">
        <f>Docentes!$AF$7</f>
        <v>10</v>
      </c>
      <c r="L93" s="253">
        <f t="shared" si="5"/>
        <v>11.11111111</v>
      </c>
      <c r="M93" s="168"/>
      <c r="N93" s="159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5.0" customHeight="1">
      <c r="A94" s="159"/>
      <c r="B94" s="163"/>
      <c r="C94" s="249"/>
      <c r="D94" s="249"/>
      <c r="E94" s="249"/>
      <c r="F94" s="249"/>
      <c r="G94" s="254"/>
      <c r="H94" s="163"/>
      <c r="I94" s="255" t="s">
        <v>168</v>
      </c>
      <c r="J94" s="204"/>
      <c r="K94" s="256">
        <f t="shared" ref="K94:L94" si="7">SUM(K87:K93)</f>
        <v>90</v>
      </c>
      <c r="L94" s="257">
        <f t="shared" si="7"/>
        <v>100</v>
      </c>
      <c r="M94" s="168"/>
      <c r="N94" s="159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32.25" customHeight="1">
      <c r="A95" s="159"/>
      <c r="B95" s="163"/>
      <c r="C95" s="249"/>
      <c r="D95" s="249"/>
      <c r="E95" s="249"/>
      <c r="F95" s="249"/>
      <c r="G95" s="159"/>
      <c r="H95" s="160"/>
      <c r="I95" s="99"/>
      <c r="J95" s="99"/>
      <c r="K95" s="99"/>
      <c r="L95" s="99"/>
      <c r="M95" s="162"/>
      <c r="N95" s="159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32.25" customHeight="1">
      <c r="A96" s="159"/>
      <c r="B96" s="163"/>
      <c r="C96" s="249"/>
      <c r="D96" s="249"/>
      <c r="E96" s="249"/>
      <c r="F96" s="249"/>
      <c r="G96" s="159"/>
      <c r="H96" s="160"/>
      <c r="I96" s="108"/>
      <c r="J96" s="108"/>
      <c r="K96" s="108"/>
      <c r="L96" s="108"/>
      <c r="M96" s="162"/>
      <c r="N96" s="159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32.25" customHeight="1">
      <c r="A97" s="159"/>
      <c r="B97" s="163"/>
      <c r="C97" s="249"/>
      <c r="D97" s="249"/>
      <c r="E97" s="249"/>
      <c r="F97" s="249"/>
      <c r="G97" s="159"/>
      <c r="H97" s="160"/>
      <c r="I97" s="108"/>
      <c r="J97" s="108"/>
      <c r="K97" s="108"/>
      <c r="L97" s="108"/>
      <c r="M97" s="162"/>
      <c r="N97" s="159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32.25" customHeight="1">
      <c r="A98" s="159"/>
      <c r="B98" s="163"/>
      <c r="C98" s="249"/>
      <c r="D98" s="249"/>
      <c r="E98" s="249"/>
      <c r="F98" s="249"/>
      <c r="G98" s="159"/>
      <c r="H98" s="160"/>
      <c r="I98" s="108"/>
      <c r="J98" s="108"/>
      <c r="K98" s="108"/>
      <c r="L98" s="108"/>
      <c r="M98" s="162"/>
      <c r="N98" s="159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32.25" customHeight="1">
      <c r="A99" s="159"/>
      <c r="B99" s="163"/>
      <c r="C99" s="249"/>
      <c r="D99" s="249"/>
      <c r="E99" s="249"/>
      <c r="F99" s="249"/>
      <c r="G99" s="159"/>
      <c r="H99" s="160"/>
      <c r="I99" s="108"/>
      <c r="J99" s="108"/>
      <c r="K99" s="108"/>
      <c r="L99" s="108"/>
      <c r="M99" s="162"/>
      <c r="N99" s="159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32.25" customHeight="1">
      <c r="A100" s="159"/>
      <c r="B100" s="258"/>
      <c r="C100" s="259"/>
      <c r="D100" s="259"/>
      <c r="E100" s="259"/>
      <c r="F100" s="259"/>
      <c r="G100" s="260"/>
      <c r="H100" s="258"/>
      <c r="I100" s="259"/>
      <c r="J100" s="259"/>
      <c r="K100" s="259"/>
      <c r="L100" s="259"/>
      <c r="M100" s="261"/>
      <c r="N100" s="159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5.25" customHeight="1">
      <c r="A101" s="262"/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4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1.2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1.2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1.2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1.2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1.2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1.2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1.2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1.2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1.2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1.2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1.2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1.2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1.2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1.2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1.2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1.2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1.2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1.2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1.2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1.2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1.2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1.2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1.2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1.2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1.2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1.2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1.2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1.2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1.2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1.2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1.2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1.2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1.2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1.2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1.2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1.2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1.2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1.2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1.2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1.2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1.2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1.2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1.2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1.2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1.2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1.2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1.2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1.2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1.2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1.2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1.2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1.2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1.2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1.2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1.2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1.2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1.2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1.2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1.2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1.2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1.2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1.2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1.2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1.2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1.2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1.2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1.2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1.2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1.2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1.2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1.2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1.2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1.2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1.2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1.2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1.2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1.2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1.2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1.2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1.2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1.2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1.2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1.2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1.2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1.2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1.2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1.2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1.2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1.2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1.2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1.2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1.2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1.2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1.2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1.2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1.2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1.2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1.2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1.2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1.2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1.2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1.2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1.2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1.2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1.2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1.2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1.2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1.2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1.2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1.2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1.2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1.2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1.2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1.2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1.2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1.2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1.2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1.2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1.2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1.2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1.2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1.2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1.2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1.2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1.2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1.2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1.2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1.2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1.2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1.2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1.2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1.2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1.2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1.2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1.2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1.2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1.2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1.2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1.2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1.2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1.2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1.2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1.2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1.2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1.2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1.2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1.2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1.2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1.2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1.2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1.2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1.2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1.2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1.2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1.2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1.2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1.2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1.2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1.2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1.2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1.2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1.2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1.2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1.2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1.2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1.2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1.2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1.2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1.2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1.2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1.2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1.2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1.2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1.2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1.2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1.2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1.2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1.2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1.2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1.2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1.2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1.2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1.2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1.2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1.2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1.2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1.2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1.2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1.2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1.2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1.2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1.2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1.2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2">
    <mergeCell ref="C24:F24"/>
    <mergeCell ref="C25:F25"/>
    <mergeCell ref="C28:L28"/>
    <mergeCell ref="C29:L29"/>
    <mergeCell ref="C30:L30"/>
    <mergeCell ref="C32:G32"/>
    <mergeCell ref="C33:C43"/>
    <mergeCell ref="D43:G43"/>
    <mergeCell ref="D48:G48"/>
    <mergeCell ref="C58:L58"/>
    <mergeCell ref="D41:G41"/>
    <mergeCell ref="D42:G42"/>
    <mergeCell ref="C44:C47"/>
    <mergeCell ref="D44:G44"/>
    <mergeCell ref="D45:G45"/>
    <mergeCell ref="D46:G46"/>
    <mergeCell ref="D47:G47"/>
    <mergeCell ref="C88:D88"/>
    <mergeCell ref="C89:D89"/>
    <mergeCell ref="C90:D90"/>
    <mergeCell ref="I89:J89"/>
    <mergeCell ref="I90:J90"/>
    <mergeCell ref="I91:J91"/>
    <mergeCell ref="I92:J92"/>
    <mergeCell ref="I93:J93"/>
    <mergeCell ref="I94:J94"/>
    <mergeCell ref="C85:F85"/>
    <mergeCell ref="I85:L85"/>
    <mergeCell ref="C86:D86"/>
    <mergeCell ref="I86:J86"/>
    <mergeCell ref="C87:D87"/>
    <mergeCell ref="I87:J87"/>
    <mergeCell ref="I88:J88"/>
    <mergeCell ref="C1:D4"/>
    <mergeCell ref="E1:L1"/>
    <mergeCell ref="E2:L2"/>
    <mergeCell ref="E3:L3"/>
    <mergeCell ref="E4:L4"/>
    <mergeCell ref="C9:L9"/>
    <mergeCell ref="J11:L11"/>
    <mergeCell ref="C11:H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J20:L20"/>
    <mergeCell ref="C21:F21"/>
    <mergeCell ref="C22:F22"/>
    <mergeCell ref="C23:F23"/>
    <mergeCell ref="D33:G33"/>
    <mergeCell ref="D34:G34"/>
    <mergeCell ref="D35:G35"/>
    <mergeCell ref="D36:G36"/>
    <mergeCell ref="D37:G37"/>
    <mergeCell ref="D38:G38"/>
    <mergeCell ref="D39:G39"/>
    <mergeCell ref="D40:G40"/>
  </mergeCells>
  <conditionalFormatting sqref="L33:L48">
    <cfRule type="cellIs" dxfId="0" priority="1" stopIfTrue="1" operator="equal">
      <formula>"FALSE"</formula>
    </cfRule>
  </conditionalFormatting>
  <conditionalFormatting sqref="K33:K48">
    <cfRule type="cellIs" dxfId="1" priority="2" stopIfTrue="1" operator="lessThan">
      <formula>60</formula>
    </cfRule>
  </conditionalFormatting>
  <printOptions horizontalCentered="1"/>
  <pageMargins bottom="0.7874015748031497" footer="0.0" header="0.0" left="0.1968503937007874" right="0.1968503937007874" top="0.3937007874015748"/>
  <pageSetup orientation="landscape"/>
  <headerFooter>
    <oddFooter>&amp;CINFORME DE DOCENTES - 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0.75"/>
    <col customWidth="1" min="3" max="3" width="1.38"/>
    <col customWidth="1" min="4" max="12" width="9.25"/>
    <col customWidth="1" min="13" max="14" width="0.88"/>
    <col customWidth="1" min="15" max="26" width="9.25"/>
  </cols>
  <sheetData>
    <row r="1" ht="11.25" customHeight="1">
      <c r="A1" s="98"/>
      <c r="B1" s="99"/>
      <c r="C1" s="100"/>
      <c r="D1" s="101"/>
      <c r="E1" s="102" t="s">
        <v>156</v>
      </c>
      <c r="F1" s="103"/>
      <c r="G1" s="103"/>
      <c r="H1" s="103"/>
      <c r="I1" s="103"/>
      <c r="J1" s="103"/>
      <c r="K1" s="103"/>
      <c r="L1" s="104"/>
      <c r="M1" s="99"/>
      <c r="N1" s="105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13.5" customHeight="1">
      <c r="A2" s="107"/>
      <c r="B2" s="108"/>
      <c r="C2" s="109"/>
      <c r="D2" s="101"/>
      <c r="E2" s="110" t="s">
        <v>157</v>
      </c>
      <c r="F2" s="14"/>
      <c r="G2" s="14"/>
      <c r="H2" s="14"/>
      <c r="I2" s="14"/>
      <c r="J2" s="14"/>
      <c r="K2" s="14"/>
      <c r="L2" s="15"/>
      <c r="M2" s="111"/>
      <c r="N2" s="112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ht="13.5" customHeight="1">
      <c r="A3" s="107"/>
      <c r="B3" s="108"/>
      <c r="C3" s="109"/>
      <c r="D3" s="101"/>
      <c r="E3" s="110" t="s">
        <v>209</v>
      </c>
      <c r="F3" s="14"/>
      <c r="G3" s="14"/>
      <c r="H3" s="14"/>
      <c r="I3" s="14"/>
      <c r="J3" s="14"/>
      <c r="K3" s="14"/>
      <c r="L3" s="15"/>
      <c r="M3" s="111"/>
      <c r="N3" s="112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ht="13.5" customHeight="1">
      <c r="A4" s="107"/>
      <c r="B4" s="108"/>
      <c r="C4" s="114"/>
      <c r="D4" s="104"/>
      <c r="E4" s="110" t="s">
        <v>159</v>
      </c>
      <c r="F4" s="14"/>
      <c r="G4" s="14"/>
      <c r="H4" s="14"/>
      <c r="I4" s="14"/>
      <c r="J4" s="14"/>
      <c r="K4" s="14"/>
      <c r="L4" s="15"/>
      <c r="M4" s="111"/>
      <c r="N4" s="112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>
      <c r="A5" s="107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ht="11.25" customHeight="1">
      <c r="A6" s="107"/>
      <c r="B6" s="115" t="s">
        <v>160</v>
      </c>
      <c r="C6" s="111"/>
      <c r="D6" s="111"/>
      <c r="E6" s="111"/>
      <c r="F6" s="116" t="str">
        <f>Directivos!B15</f>
        <v>NORTE DE SANTANDER</v>
      </c>
      <c r="G6" s="111"/>
      <c r="H6" s="111"/>
      <c r="I6" s="111"/>
      <c r="J6" s="111"/>
      <c r="K6" s="111"/>
      <c r="L6" s="111"/>
      <c r="M6" s="111"/>
      <c r="N6" s="112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ht="9.0" customHeight="1">
      <c r="A7" s="107"/>
      <c r="B7" s="117"/>
      <c r="C7" s="117"/>
      <c r="D7" s="117"/>
      <c r="E7" s="117"/>
      <c r="F7" s="117"/>
      <c r="G7" s="117"/>
      <c r="H7" s="117"/>
      <c r="I7" s="118"/>
      <c r="J7" s="117"/>
      <c r="K7" s="117"/>
      <c r="L7" s="117"/>
      <c r="M7" s="117"/>
      <c r="N7" s="112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>
      <c r="A8" s="119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2"/>
      <c r="N8" s="119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1.25" customHeight="1">
      <c r="A9" s="119"/>
      <c r="B9" s="123"/>
      <c r="C9" s="110" t="s">
        <v>210</v>
      </c>
      <c r="D9" s="14"/>
      <c r="E9" s="14"/>
      <c r="F9" s="14"/>
      <c r="G9" s="14"/>
      <c r="H9" s="14"/>
      <c r="I9" s="14"/>
      <c r="J9" s="14"/>
      <c r="K9" s="14"/>
      <c r="L9" s="15"/>
      <c r="M9" s="124"/>
      <c r="N9" s="119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1.25" customHeight="1">
      <c r="A10" s="119"/>
      <c r="B10" s="123"/>
      <c r="C10" s="265"/>
      <c r="D10" s="266"/>
      <c r="E10" s="111"/>
      <c r="F10" s="111"/>
      <c r="G10" s="111"/>
      <c r="H10" s="111"/>
      <c r="I10" s="111"/>
      <c r="J10" s="111"/>
      <c r="K10" s="111"/>
      <c r="L10" s="111"/>
      <c r="M10" s="131"/>
      <c r="N10" s="119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>
      <c r="A11" s="119"/>
      <c r="B11" s="126"/>
      <c r="C11" s="267"/>
      <c r="D11" s="268"/>
      <c r="E11" s="268"/>
      <c r="F11" s="268"/>
      <c r="G11" s="268"/>
      <c r="H11" s="268"/>
      <c r="I11" s="269"/>
      <c r="J11" s="268"/>
      <c r="K11" s="268"/>
      <c r="L11" s="268"/>
      <c r="M11" s="131"/>
      <c r="N11" s="119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>
      <c r="A12" s="119"/>
      <c r="B12" s="126"/>
      <c r="C12" s="267"/>
      <c r="D12" s="268"/>
      <c r="E12" s="268"/>
      <c r="F12" s="268"/>
      <c r="G12" s="268"/>
      <c r="H12" s="270"/>
      <c r="I12" s="269"/>
      <c r="J12" s="268"/>
      <c r="K12" s="268"/>
      <c r="L12" s="270"/>
      <c r="M12" s="131"/>
      <c r="N12" s="119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>
      <c r="A13" s="119"/>
      <c r="B13" s="126"/>
      <c r="C13" s="151"/>
      <c r="D13" s="271"/>
      <c r="E13" s="271"/>
      <c r="F13" s="271"/>
      <c r="G13" s="271"/>
      <c r="H13" s="272"/>
      <c r="I13" s="273"/>
      <c r="J13" s="271"/>
      <c r="K13" s="271"/>
      <c r="L13" s="272"/>
      <c r="M13" s="131"/>
      <c r="N13" s="119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>
      <c r="A14" s="119"/>
      <c r="B14" s="126"/>
      <c r="C14" s="151"/>
      <c r="D14" s="270"/>
      <c r="E14" s="274" t="s">
        <v>163</v>
      </c>
      <c r="F14" s="128"/>
      <c r="G14" s="129"/>
      <c r="H14" s="273"/>
      <c r="I14" s="274" t="s">
        <v>163</v>
      </c>
      <c r="J14" s="128"/>
      <c r="K14" s="129"/>
      <c r="L14" s="272"/>
      <c r="M14" s="131"/>
      <c r="N14" s="119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>
      <c r="A15" s="119"/>
      <c r="B15" s="126"/>
      <c r="C15" s="151"/>
      <c r="D15" s="111"/>
      <c r="E15" s="132" t="s">
        <v>27</v>
      </c>
      <c r="F15" s="133" t="s">
        <v>17</v>
      </c>
      <c r="G15" s="134" t="s">
        <v>164</v>
      </c>
      <c r="H15" s="273"/>
      <c r="I15" s="132" t="s">
        <v>27</v>
      </c>
      <c r="J15" s="133" t="s">
        <v>17</v>
      </c>
      <c r="K15" s="134" t="s">
        <v>164</v>
      </c>
      <c r="L15" s="111"/>
      <c r="M15" s="131"/>
      <c r="N15" s="119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>
      <c r="A16" s="119"/>
      <c r="B16" s="126"/>
      <c r="C16" s="151"/>
      <c r="D16" s="111"/>
      <c r="E16" s="150" t="s">
        <v>1</v>
      </c>
      <c r="F16" s="138">
        <f>Directivos!J1</f>
        <v>3</v>
      </c>
      <c r="G16" s="139">
        <f>(F16*100)/F19</f>
        <v>75</v>
      </c>
      <c r="H16" s="272"/>
      <c r="I16" s="150" t="s">
        <v>0</v>
      </c>
      <c r="J16" s="138">
        <f>Directivos!I1</f>
        <v>0</v>
      </c>
      <c r="K16" s="139">
        <f>(J16*100)/J18</f>
        <v>0</v>
      </c>
      <c r="L16" s="111"/>
      <c r="M16" s="131"/>
      <c r="N16" s="119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>
      <c r="A17" s="119"/>
      <c r="B17" s="126"/>
      <c r="C17" s="151"/>
      <c r="D17" s="111"/>
      <c r="E17" s="151" t="s">
        <v>77</v>
      </c>
      <c r="F17" s="275">
        <f>Directivos!J2</f>
        <v>0</v>
      </c>
      <c r="G17" s="276">
        <f>(F17*100)/F19</f>
        <v>0</v>
      </c>
      <c r="H17" s="272"/>
      <c r="I17" s="154" t="s">
        <v>4</v>
      </c>
      <c r="J17" s="277">
        <f>Directivos!I2</f>
        <v>4</v>
      </c>
      <c r="K17" s="278">
        <f>(J17*100)/J18</f>
        <v>100</v>
      </c>
      <c r="L17" s="111"/>
      <c r="M17" s="131"/>
      <c r="N17" s="119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>
      <c r="A18" s="119"/>
      <c r="B18" s="126"/>
      <c r="C18" s="151"/>
      <c r="D18" s="111"/>
      <c r="E18" s="154" t="s">
        <v>8</v>
      </c>
      <c r="F18" s="146">
        <f>Directivos!J3</f>
        <v>1</v>
      </c>
      <c r="G18" s="147">
        <f>(F18*100)/F19</f>
        <v>25</v>
      </c>
      <c r="H18" s="272"/>
      <c r="I18" s="132" t="s">
        <v>168</v>
      </c>
      <c r="J18" s="133">
        <f t="shared" ref="J18:K18" si="1">SUM(J16:J17)</f>
        <v>4</v>
      </c>
      <c r="K18" s="148">
        <f t="shared" si="1"/>
        <v>100</v>
      </c>
      <c r="L18" s="268"/>
      <c r="M18" s="131"/>
      <c r="N18" s="119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>
      <c r="A19" s="119"/>
      <c r="B19" s="126"/>
      <c r="C19" s="151"/>
      <c r="D19" s="111"/>
      <c r="E19" s="132" t="s">
        <v>168</v>
      </c>
      <c r="F19" s="133">
        <f t="shared" ref="F19:G19" si="2">SUM(F16:F18)</f>
        <v>4</v>
      </c>
      <c r="G19" s="148">
        <f t="shared" si="2"/>
        <v>100</v>
      </c>
      <c r="H19" s="273"/>
      <c r="I19" s="136"/>
      <c r="J19" s="171"/>
      <c r="K19" s="279"/>
      <c r="L19" s="270"/>
      <c r="M19" s="131"/>
      <c r="N19" s="119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>
      <c r="A20" s="119"/>
      <c r="B20" s="126"/>
      <c r="C20" s="151"/>
      <c r="D20" s="111"/>
      <c r="E20" s="211"/>
      <c r="F20" s="208"/>
      <c r="G20" s="208"/>
      <c r="H20" s="208"/>
      <c r="I20" s="208"/>
      <c r="J20" s="208"/>
      <c r="K20" s="213"/>
      <c r="L20" s="272"/>
      <c r="M20" s="131"/>
      <c r="N20" s="119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19"/>
      <c r="B21" s="126"/>
      <c r="C21" s="151"/>
      <c r="D21" s="280"/>
      <c r="E21" s="280"/>
      <c r="F21" s="280"/>
      <c r="G21" s="280"/>
      <c r="H21" s="280"/>
      <c r="I21" s="208"/>
      <c r="J21" s="208"/>
      <c r="K21" s="208"/>
      <c r="L21" s="272"/>
      <c r="M21" s="131"/>
      <c r="N21" s="119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19"/>
      <c r="B22" s="126"/>
      <c r="C22" s="151"/>
      <c r="D22" s="271"/>
      <c r="E22" s="271"/>
      <c r="F22" s="271"/>
      <c r="G22" s="271"/>
      <c r="H22" s="272"/>
      <c r="I22" s="273"/>
      <c r="J22" s="271"/>
      <c r="K22" s="271"/>
      <c r="L22" s="272"/>
      <c r="M22" s="131"/>
      <c r="N22" s="119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19"/>
      <c r="B23" s="126"/>
      <c r="C23" s="267"/>
      <c r="D23" s="268"/>
      <c r="E23" s="268"/>
      <c r="F23" s="268"/>
      <c r="G23" s="268"/>
      <c r="H23" s="270"/>
      <c r="I23" s="269"/>
      <c r="J23" s="268"/>
      <c r="K23" s="268"/>
      <c r="L23" s="270"/>
      <c r="M23" s="131"/>
      <c r="N23" s="119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19"/>
      <c r="B24" s="155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7"/>
      <c r="N24" s="119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6.75" customHeight="1">
      <c r="A25" s="119"/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19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0" customHeight="1">
      <c r="A26" s="119"/>
      <c r="B26" s="123"/>
      <c r="C26" s="110" t="s">
        <v>211</v>
      </c>
      <c r="D26" s="14"/>
      <c r="E26" s="14"/>
      <c r="F26" s="14"/>
      <c r="G26" s="14"/>
      <c r="H26" s="14"/>
      <c r="I26" s="14"/>
      <c r="J26" s="14"/>
      <c r="K26" s="14"/>
      <c r="L26" s="15"/>
      <c r="M26" s="124"/>
      <c r="N26" s="119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0" customHeight="1">
      <c r="A27" s="119"/>
      <c r="B27" s="123"/>
      <c r="C27" s="158" t="s">
        <v>178</v>
      </c>
      <c r="D27" s="14"/>
      <c r="E27" s="14"/>
      <c r="F27" s="14"/>
      <c r="G27" s="14"/>
      <c r="H27" s="14"/>
      <c r="I27" s="14"/>
      <c r="J27" s="14"/>
      <c r="K27" s="14"/>
      <c r="L27" s="15"/>
      <c r="M27" s="124"/>
      <c r="N27" s="119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0" customHeight="1">
      <c r="A28" s="119"/>
      <c r="B28" s="123"/>
      <c r="C28" s="158" t="s">
        <v>179</v>
      </c>
      <c r="D28" s="14"/>
      <c r="E28" s="14"/>
      <c r="F28" s="14"/>
      <c r="G28" s="14"/>
      <c r="H28" s="14"/>
      <c r="I28" s="14"/>
      <c r="J28" s="14"/>
      <c r="K28" s="14"/>
      <c r="L28" s="15"/>
      <c r="M28" s="124"/>
      <c r="N28" s="119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9.0" customHeight="1">
      <c r="A29" s="159"/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2"/>
      <c r="N29" s="159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ht="25.5" customHeight="1">
      <c r="A30" s="159"/>
      <c r="B30" s="163"/>
      <c r="C30" s="164" t="s">
        <v>180</v>
      </c>
      <c r="D30" s="128"/>
      <c r="E30" s="128"/>
      <c r="F30" s="128"/>
      <c r="G30" s="165"/>
      <c r="H30" s="166" t="s">
        <v>212</v>
      </c>
      <c r="I30" s="166" t="s">
        <v>213</v>
      </c>
      <c r="J30" s="166" t="s">
        <v>214</v>
      </c>
      <c r="K30" s="166" t="s">
        <v>215</v>
      </c>
      <c r="L30" s="167" t="s">
        <v>216</v>
      </c>
      <c r="M30" s="168"/>
      <c r="N30" s="159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ht="16.5" customHeight="1">
      <c r="A31" s="159"/>
      <c r="B31" s="163"/>
      <c r="C31" s="169" t="s">
        <v>186</v>
      </c>
      <c r="D31" s="170" t="s">
        <v>217</v>
      </c>
      <c r="E31" s="137"/>
      <c r="F31" s="137"/>
      <c r="G31" s="171"/>
      <c r="H31" s="172">
        <f>Directivos!$O$1</f>
        <v>3</v>
      </c>
      <c r="I31" s="173">
        <f>Directivos!$O$4</f>
        <v>92</v>
      </c>
      <c r="J31" s="173">
        <f>Directivos!$O$5</f>
        <v>96</v>
      </c>
      <c r="K31" s="173">
        <f>Directivos!$O$2</f>
        <v>94.33333333</v>
      </c>
      <c r="L31" s="174">
        <f>Directivos!$O$3</f>
        <v>2.081665999</v>
      </c>
      <c r="M31" s="168"/>
      <c r="N31" s="159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16.5" customHeight="1">
      <c r="A32" s="159"/>
      <c r="B32" s="163"/>
      <c r="C32" s="109"/>
      <c r="D32" s="179" t="s">
        <v>41</v>
      </c>
      <c r="E32" s="180"/>
      <c r="F32" s="180"/>
      <c r="G32" s="181"/>
      <c r="H32" s="182">
        <f>Directivos!$P$1</f>
        <v>3</v>
      </c>
      <c r="I32" s="183">
        <f>Directivos!$P$4</f>
        <v>92</v>
      </c>
      <c r="J32" s="183">
        <f>Directivos!$P$5</f>
        <v>96</v>
      </c>
      <c r="K32" s="183">
        <f>Directivos!$P$2</f>
        <v>94</v>
      </c>
      <c r="L32" s="184">
        <f>Directivos!$P$3</f>
        <v>2</v>
      </c>
      <c r="M32" s="168"/>
      <c r="N32" s="159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6.5" customHeight="1">
      <c r="A33" s="159"/>
      <c r="B33" s="163"/>
      <c r="C33" s="109"/>
      <c r="D33" s="185" t="s">
        <v>218</v>
      </c>
      <c r="E33" s="186"/>
      <c r="F33" s="186"/>
      <c r="G33" s="187"/>
      <c r="H33" s="188">
        <f>Directivos!$R$1</f>
        <v>3</v>
      </c>
      <c r="I33" s="189">
        <f>Directivos!$R$4</f>
        <v>92</v>
      </c>
      <c r="J33" s="189">
        <f>Directivos!$R$5</f>
        <v>96</v>
      </c>
      <c r="K33" s="189">
        <f>Directivos!$R$2</f>
        <v>94.16666667</v>
      </c>
      <c r="L33" s="190">
        <f>Directivos!$R$3</f>
        <v>2.020725942</v>
      </c>
      <c r="M33" s="168"/>
      <c r="N33" s="159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6.5" customHeight="1">
      <c r="A34" s="159"/>
      <c r="B34" s="163"/>
      <c r="C34" s="109"/>
      <c r="D34" s="191" t="s">
        <v>44</v>
      </c>
      <c r="E34" s="103"/>
      <c r="F34" s="103"/>
      <c r="G34" s="104"/>
      <c r="H34" s="192">
        <f>Directivos!$T$1</f>
        <v>3</v>
      </c>
      <c r="I34" s="193">
        <f>Directivos!$T$4</f>
        <v>90</v>
      </c>
      <c r="J34" s="193">
        <f>Directivos!$T$5</f>
        <v>96</v>
      </c>
      <c r="K34" s="193">
        <f>Directivos!$T$2</f>
        <v>93</v>
      </c>
      <c r="L34" s="194">
        <f>Directivos!$T$3</f>
        <v>3</v>
      </c>
      <c r="M34" s="168"/>
      <c r="N34" s="159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6.5" customHeight="1">
      <c r="A35" s="159"/>
      <c r="B35" s="163"/>
      <c r="C35" s="109"/>
      <c r="D35" s="179" t="s">
        <v>219</v>
      </c>
      <c r="E35" s="180"/>
      <c r="F35" s="180"/>
      <c r="G35" s="181"/>
      <c r="H35" s="182">
        <f>Directivos!$U$1</f>
        <v>3</v>
      </c>
      <c r="I35" s="183">
        <f>Directivos!$U$4</f>
        <v>93</v>
      </c>
      <c r="J35" s="183">
        <f>Directivos!$U$5</f>
        <v>96</v>
      </c>
      <c r="K35" s="183">
        <f>Directivos!$U$2</f>
        <v>94</v>
      </c>
      <c r="L35" s="184">
        <f>Directivos!$U$3</f>
        <v>1.732050808</v>
      </c>
      <c r="M35" s="168"/>
      <c r="N35" s="159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6.5" customHeight="1">
      <c r="A36" s="159"/>
      <c r="B36" s="163"/>
      <c r="C36" s="109"/>
      <c r="D36" s="185" t="s">
        <v>188</v>
      </c>
      <c r="E36" s="186"/>
      <c r="F36" s="186"/>
      <c r="G36" s="187"/>
      <c r="H36" s="188">
        <f>Directivos!$W$1</f>
        <v>3</v>
      </c>
      <c r="I36" s="189">
        <f>Directivos!$W$4</f>
        <v>91.5</v>
      </c>
      <c r="J36" s="189">
        <f>Directivos!$W$5</f>
        <v>96</v>
      </c>
      <c r="K36" s="189">
        <f>Directivos!$W$2</f>
        <v>93.5</v>
      </c>
      <c r="L36" s="190">
        <f>Directivos!$W$3</f>
        <v>2.291287847</v>
      </c>
      <c r="M36" s="168"/>
      <c r="N36" s="159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6.5" customHeight="1">
      <c r="A37" s="159"/>
      <c r="B37" s="163"/>
      <c r="C37" s="109"/>
      <c r="D37" s="191" t="s">
        <v>48</v>
      </c>
      <c r="E37" s="103"/>
      <c r="F37" s="103"/>
      <c r="G37" s="104"/>
      <c r="H37" s="192">
        <f>Directivos!$Y$1</f>
        <v>3</v>
      </c>
      <c r="I37" s="193">
        <f>Directivos!$Y$4</f>
        <v>91</v>
      </c>
      <c r="J37" s="193">
        <f>Directivos!$Y$5</f>
        <v>96</v>
      </c>
      <c r="K37" s="193">
        <f>Directivos!$Y$2</f>
        <v>93.66666667</v>
      </c>
      <c r="L37" s="194">
        <f>Directivos!$Y$3</f>
        <v>2.516611478</v>
      </c>
      <c r="M37" s="168"/>
      <c r="N37" s="159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6.5" customHeight="1">
      <c r="A38" s="159"/>
      <c r="B38" s="163"/>
      <c r="C38" s="109"/>
      <c r="D38" s="179" t="s">
        <v>49</v>
      </c>
      <c r="E38" s="180"/>
      <c r="F38" s="180"/>
      <c r="G38" s="181"/>
      <c r="H38" s="182">
        <f>Directivos!$Z$1</f>
        <v>3</v>
      </c>
      <c r="I38" s="183">
        <f>Directivos!$Z$4</f>
        <v>93</v>
      </c>
      <c r="J38" s="183">
        <f>Directivos!$Z$5</f>
        <v>96</v>
      </c>
      <c r="K38" s="183">
        <f>Directivos!$Z$2</f>
        <v>94.66666667</v>
      </c>
      <c r="L38" s="184">
        <f>Directivos!$Z$3</f>
        <v>1.527525232</v>
      </c>
      <c r="M38" s="168"/>
      <c r="N38" s="159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6.5" customHeight="1">
      <c r="A39" s="159"/>
      <c r="B39" s="163"/>
      <c r="C39" s="109"/>
      <c r="D39" s="185" t="s">
        <v>189</v>
      </c>
      <c r="E39" s="186"/>
      <c r="F39" s="186"/>
      <c r="G39" s="187"/>
      <c r="H39" s="188">
        <f>Directivos!$AB$1</f>
        <v>3</v>
      </c>
      <c r="I39" s="189">
        <f>Directivos!$AB$4</f>
        <v>92</v>
      </c>
      <c r="J39" s="189">
        <f>Directivos!$AB$5</f>
        <v>96</v>
      </c>
      <c r="K39" s="189">
        <f>Directivos!$AB$2</f>
        <v>94.16666667</v>
      </c>
      <c r="L39" s="190">
        <f>Directivos!$AB$3</f>
        <v>2.020725942</v>
      </c>
      <c r="M39" s="168"/>
      <c r="N39" s="159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6.5" customHeight="1">
      <c r="A40" s="159"/>
      <c r="B40" s="163"/>
      <c r="C40" s="109"/>
      <c r="D40" s="191" t="s">
        <v>52</v>
      </c>
      <c r="E40" s="103"/>
      <c r="F40" s="103"/>
      <c r="G40" s="104"/>
      <c r="H40" s="192">
        <f>Directivos!$AD$1</f>
        <v>3</v>
      </c>
      <c r="I40" s="193">
        <f>Directivos!$AD$4</f>
        <v>94</v>
      </c>
      <c r="J40" s="193">
        <f>Directivos!$AD$5</f>
        <v>96</v>
      </c>
      <c r="K40" s="193">
        <f>Directivos!$AD$2</f>
        <v>94.66666667</v>
      </c>
      <c r="L40" s="194">
        <f>Directivos!$AD$3</f>
        <v>1.154700538</v>
      </c>
      <c r="M40" s="168"/>
      <c r="N40" s="159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6.5" customHeight="1">
      <c r="A41" s="159"/>
      <c r="B41" s="163"/>
      <c r="C41" s="109"/>
      <c r="D41" s="179" t="s">
        <v>190</v>
      </c>
      <c r="E41" s="180"/>
      <c r="F41" s="180"/>
      <c r="G41" s="181"/>
      <c r="H41" s="182">
        <f>Directivos!$AE$1</f>
        <v>3</v>
      </c>
      <c r="I41" s="183">
        <f>Directivos!$AE$4</f>
        <v>91</v>
      </c>
      <c r="J41" s="183">
        <f>Directivos!$AE$5</f>
        <v>96</v>
      </c>
      <c r="K41" s="183">
        <f>Directivos!$AE$2</f>
        <v>94</v>
      </c>
      <c r="L41" s="184">
        <f>Directivos!$AE$3</f>
        <v>2.645751311</v>
      </c>
      <c r="M41" s="168"/>
      <c r="N41" s="159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6.5" customHeight="1">
      <c r="A42" s="159"/>
      <c r="B42" s="163"/>
      <c r="C42" s="195"/>
      <c r="D42" s="196" t="s">
        <v>191</v>
      </c>
      <c r="E42" s="197"/>
      <c r="F42" s="197"/>
      <c r="G42" s="198"/>
      <c r="H42" s="199">
        <f>Directivos!$AG$1</f>
        <v>3</v>
      </c>
      <c r="I42" s="200">
        <f>Directivos!$AG$4</f>
        <v>92.5</v>
      </c>
      <c r="J42" s="200">
        <f>Directivos!$AG$5</f>
        <v>96</v>
      </c>
      <c r="K42" s="200">
        <f>Directivos!$AG$2</f>
        <v>94.33333333</v>
      </c>
      <c r="L42" s="201">
        <f>Directivos!$AG$3</f>
        <v>1.755942292</v>
      </c>
      <c r="M42" s="168"/>
      <c r="N42" s="159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6.5" customHeight="1">
      <c r="A43" s="159"/>
      <c r="B43" s="163"/>
      <c r="C43" s="169" t="s">
        <v>192</v>
      </c>
      <c r="D43" s="170" t="s">
        <v>57</v>
      </c>
      <c r="E43" s="137"/>
      <c r="F43" s="137"/>
      <c r="G43" s="171"/>
      <c r="H43" s="172">
        <f>Directivos!$AM$1</f>
        <v>3</v>
      </c>
      <c r="I43" s="173">
        <f>Directivos!$AM$4</f>
        <v>92</v>
      </c>
      <c r="J43" s="173">
        <f>Directivos!$AM$5</f>
        <v>96</v>
      </c>
      <c r="K43" s="173">
        <f>Directivos!$AM$2</f>
        <v>94</v>
      </c>
      <c r="L43" s="174">
        <f>Directivos!$AM$3</f>
        <v>2</v>
      </c>
      <c r="M43" s="168"/>
      <c r="N43" s="159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6.5" customHeight="1">
      <c r="A44" s="159"/>
      <c r="B44" s="163"/>
      <c r="C44" s="109"/>
      <c r="D44" s="175" t="s">
        <v>58</v>
      </c>
      <c r="E44" s="14"/>
      <c r="F44" s="14"/>
      <c r="G44" s="15"/>
      <c r="H44" s="176">
        <f>Directivos!$AN$1</f>
        <v>3</v>
      </c>
      <c r="I44" s="177">
        <f>Directivos!$AN$4</f>
        <v>92</v>
      </c>
      <c r="J44" s="177">
        <f>Directivos!$AN$5</f>
        <v>96</v>
      </c>
      <c r="K44" s="177">
        <f>Directivos!$AN$2</f>
        <v>94</v>
      </c>
      <c r="L44" s="178">
        <f>Directivos!$AN$3</f>
        <v>2</v>
      </c>
      <c r="M44" s="168"/>
      <c r="N44" s="159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6.5" customHeight="1">
      <c r="A45" s="159"/>
      <c r="B45" s="163"/>
      <c r="C45" s="109"/>
      <c r="D45" s="179" t="s">
        <v>59</v>
      </c>
      <c r="E45" s="180"/>
      <c r="F45" s="180"/>
      <c r="G45" s="181"/>
      <c r="H45" s="182">
        <f>Directivos!$AO$1</f>
        <v>3</v>
      </c>
      <c r="I45" s="183">
        <f>Directivos!$AO$4</f>
        <v>92</v>
      </c>
      <c r="J45" s="183">
        <f>Directivos!$AO$5</f>
        <v>96</v>
      </c>
      <c r="K45" s="183">
        <f>Directivos!$AO$2</f>
        <v>94</v>
      </c>
      <c r="L45" s="184">
        <f>Directivos!$AO$3</f>
        <v>2</v>
      </c>
      <c r="M45" s="168"/>
      <c r="N45" s="159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6.5" customHeight="1">
      <c r="A46" s="159"/>
      <c r="B46" s="163"/>
      <c r="C46" s="195"/>
      <c r="D46" s="196" t="s">
        <v>193</v>
      </c>
      <c r="E46" s="197"/>
      <c r="F46" s="197"/>
      <c r="G46" s="198"/>
      <c r="H46" s="199">
        <f>Directivos!$AQ$1</f>
        <v>3</v>
      </c>
      <c r="I46" s="200">
        <f>Directivos!$AQ$4</f>
        <v>92</v>
      </c>
      <c r="J46" s="200">
        <f>Directivos!$AQ$5</f>
        <v>96</v>
      </c>
      <c r="K46" s="200">
        <f>Directivos!$AQ$2</f>
        <v>94</v>
      </c>
      <c r="L46" s="201">
        <f>Directivos!$AQ$3</f>
        <v>2</v>
      </c>
      <c r="M46" s="168"/>
      <c r="N46" s="159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6.5" customHeight="1">
      <c r="A47" s="159"/>
      <c r="B47" s="163"/>
      <c r="C47" s="202"/>
      <c r="D47" s="203" t="s">
        <v>194</v>
      </c>
      <c r="E47" s="128"/>
      <c r="F47" s="128"/>
      <c r="G47" s="204"/>
      <c r="H47" s="205">
        <f>Directivos!$AT$1</f>
        <v>3</v>
      </c>
      <c r="I47" s="206">
        <f>Directivos!$AT$4</f>
        <v>92</v>
      </c>
      <c r="J47" s="206">
        <f>Directivos!$AT$5</f>
        <v>96</v>
      </c>
      <c r="K47" s="206">
        <f>Directivos!$AT$2</f>
        <v>94.04166667</v>
      </c>
      <c r="L47" s="207">
        <f>Directivos!$AT$3</f>
        <v>2.00130166</v>
      </c>
      <c r="M47" s="168"/>
      <c r="N47" s="159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6.75" customHeight="1">
      <c r="A48" s="119"/>
      <c r="B48" s="123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124"/>
      <c r="N48" s="119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1.25" customHeight="1">
      <c r="A49" s="119"/>
      <c r="B49" s="123"/>
      <c r="C49" s="209" t="s">
        <v>220</v>
      </c>
      <c r="D49" s="209"/>
      <c r="E49" s="111"/>
      <c r="F49" s="111"/>
      <c r="G49" s="111"/>
      <c r="H49" s="111"/>
      <c r="I49" s="111"/>
      <c r="J49" s="111"/>
      <c r="K49" s="111"/>
      <c r="L49" s="111"/>
      <c r="M49" s="124"/>
      <c r="N49" s="119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1.25" customHeight="1">
      <c r="A50" s="119"/>
      <c r="B50" s="123"/>
      <c r="C50" s="209" t="s">
        <v>221</v>
      </c>
      <c r="D50" s="209"/>
      <c r="E50" s="111"/>
      <c r="F50" s="111"/>
      <c r="G50" s="111"/>
      <c r="H50" s="111"/>
      <c r="I50" s="111"/>
      <c r="J50" s="111"/>
      <c r="K50" s="111"/>
      <c r="L50" s="111"/>
      <c r="M50" s="124"/>
      <c r="N50" s="119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1.25" customHeight="1">
      <c r="A51" s="119"/>
      <c r="B51" s="123"/>
      <c r="C51" s="209" t="s">
        <v>222</v>
      </c>
      <c r="D51" s="209"/>
      <c r="E51" s="111"/>
      <c r="F51" s="111"/>
      <c r="G51" s="111"/>
      <c r="H51" s="111"/>
      <c r="I51" s="111"/>
      <c r="J51" s="111"/>
      <c r="K51" s="111"/>
      <c r="L51" s="111"/>
      <c r="M51" s="124"/>
      <c r="N51" s="119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1.25" customHeight="1">
      <c r="A52" s="119"/>
      <c r="B52" s="123"/>
      <c r="C52" s="209" t="s">
        <v>223</v>
      </c>
      <c r="D52" s="209"/>
      <c r="E52" s="111"/>
      <c r="F52" s="111"/>
      <c r="G52" s="111"/>
      <c r="H52" s="111"/>
      <c r="I52" s="111"/>
      <c r="J52" s="111"/>
      <c r="K52" s="111"/>
      <c r="L52" s="111"/>
      <c r="M52" s="124"/>
      <c r="N52" s="119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1.25" customHeight="1">
      <c r="A53" s="119"/>
      <c r="B53" s="123"/>
      <c r="C53" s="209" t="s">
        <v>224</v>
      </c>
      <c r="D53" s="209"/>
      <c r="E53" s="111"/>
      <c r="F53" s="111"/>
      <c r="G53" s="111"/>
      <c r="H53" s="111"/>
      <c r="I53" s="111"/>
      <c r="J53" s="111"/>
      <c r="K53" s="111"/>
      <c r="L53" s="111"/>
      <c r="M53" s="124"/>
      <c r="N53" s="119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6.75" customHeight="1">
      <c r="A54" s="210"/>
      <c r="B54" s="155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57"/>
      <c r="N54" s="210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9.0" customHeight="1">
      <c r="A55" s="211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9.0" customHeight="1">
      <c r="A56" s="159"/>
      <c r="B56" s="214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6"/>
      <c r="N56" s="159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1.25" customHeight="1">
      <c r="A57" s="159"/>
      <c r="B57" s="160"/>
      <c r="C57" s="217" t="s">
        <v>200</v>
      </c>
      <c r="D57" s="14"/>
      <c r="E57" s="14"/>
      <c r="F57" s="14"/>
      <c r="G57" s="14"/>
      <c r="H57" s="14"/>
      <c r="I57" s="14"/>
      <c r="J57" s="14"/>
      <c r="K57" s="14"/>
      <c r="L57" s="15"/>
      <c r="M57" s="162"/>
      <c r="N57" s="159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9.0" customHeight="1">
      <c r="A58" s="159"/>
      <c r="B58" s="16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62"/>
      <c r="N58" s="159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1.25" customHeight="1">
      <c r="A59" s="159"/>
      <c r="B59" s="160"/>
      <c r="C59" s="108"/>
      <c r="D59" s="108"/>
      <c r="E59" s="108"/>
      <c r="F59" s="111"/>
      <c r="G59" s="111"/>
      <c r="H59" s="111"/>
      <c r="I59" s="111"/>
      <c r="J59" s="111"/>
      <c r="K59" s="111"/>
      <c r="L59" s="111"/>
      <c r="M59" s="162"/>
      <c r="N59" s="159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1.25" customHeight="1">
      <c r="A60" s="159"/>
      <c r="B60" s="160"/>
      <c r="C60" s="108"/>
      <c r="D60" s="108"/>
      <c r="E60" s="108"/>
      <c r="F60" s="108"/>
      <c r="G60" s="108"/>
      <c r="H60" s="111"/>
      <c r="I60" s="111"/>
      <c r="J60" s="111"/>
      <c r="K60" s="111"/>
      <c r="L60" s="111"/>
      <c r="M60" s="162"/>
      <c r="N60" s="159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1.25" customHeight="1">
      <c r="A61" s="159"/>
      <c r="B61" s="160"/>
      <c r="C61" s="108"/>
      <c r="D61" s="108"/>
      <c r="E61" s="108"/>
      <c r="F61" s="108"/>
      <c r="G61" s="108"/>
      <c r="H61" s="111"/>
      <c r="I61" s="111"/>
      <c r="J61" s="111"/>
      <c r="K61" s="111"/>
      <c r="L61" s="111"/>
      <c r="M61" s="162"/>
      <c r="N61" s="159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1.25" customHeight="1">
      <c r="A62" s="159"/>
      <c r="B62" s="160"/>
      <c r="C62" s="108"/>
      <c r="D62" s="108"/>
      <c r="E62" s="108"/>
      <c r="F62" s="108"/>
      <c r="G62" s="108"/>
      <c r="H62" s="111"/>
      <c r="I62" s="111"/>
      <c r="J62" s="111"/>
      <c r="K62" s="111"/>
      <c r="L62" s="111"/>
      <c r="M62" s="162"/>
      <c r="N62" s="159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1.25" customHeight="1">
      <c r="A63" s="159"/>
      <c r="B63" s="160"/>
      <c r="C63" s="108"/>
      <c r="D63" s="108"/>
      <c r="E63" s="108"/>
      <c r="F63" s="108"/>
      <c r="G63" s="108"/>
      <c r="H63" s="111"/>
      <c r="I63" s="111"/>
      <c r="J63" s="111"/>
      <c r="K63" s="111"/>
      <c r="L63" s="111"/>
      <c r="M63" s="162"/>
      <c r="N63" s="159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1.25" customHeight="1">
      <c r="A64" s="159"/>
      <c r="B64" s="16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62"/>
      <c r="N64" s="159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1.25" customHeight="1">
      <c r="A65" s="159"/>
      <c r="B65" s="16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62"/>
      <c r="N65" s="159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1.25" customHeight="1">
      <c r="A66" s="159"/>
      <c r="B66" s="160"/>
      <c r="C66" s="108"/>
      <c r="D66" s="108"/>
      <c r="E66" s="108"/>
      <c r="F66" s="108"/>
      <c r="G66" s="108"/>
      <c r="H66" s="111"/>
      <c r="I66" s="111"/>
      <c r="J66" s="111"/>
      <c r="K66" s="111"/>
      <c r="L66" s="111"/>
      <c r="M66" s="162"/>
      <c r="N66" s="159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1.25" customHeight="1">
      <c r="A67" s="159"/>
      <c r="B67" s="160"/>
      <c r="C67" s="108"/>
      <c r="D67" s="108"/>
      <c r="E67" s="108"/>
      <c r="F67" s="108"/>
      <c r="G67" s="108"/>
      <c r="H67" s="111"/>
      <c r="I67" s="111"/>
      <c r="J67" s="111"/>
      <c r="K67" s="111"/>
      <c r="L67" s="111"/>
      <c r="M67" s="162"/>
      <c r="N67" s="159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1.25" customHeight="1">
      <c r="A68" s="159"/>
      <c r="B68" s="160"/>
      <c r="C68" s="108"/>
      <c r="D68" s="108"/>
      <c r="E68" s="108"/>
      <c r="F68" s="108"/>
      <c r="G68" s="108"/>
      <c r="H68" s="111"/>
      <c r="I68" s="111"/>
      <c r="J68" s="111"/>
      <c r="K68" s="111"/>
      <c r="L68" s="111"/>
      <c r="M68" s="162"/>
      <c r="N68" s="159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1.25" customHeight="1">
      <c r="A69" s="159"/>
      <c r="B69" s="160"/>
      <c r="C69" s="108"/>
      <c r="D69" s="108"/>
      <c r="E69" s="108"/>
      <c r="F69" s="108"/>
      <c r="G69" s="108"/>
      <c r="H69" s="111"/>
      <c r="I69" s="111"/>
      <c r="J69" s="111"/>
      <c r="K69" s="111"/>
      <c r="L69" s="111"/>
      <c r="M69" s="162"/>
      <c r="N69" s="159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1.25" customHeight="1">
      <c r="A70" s="159"/>
      <c r="B70" s="160"/>
      <c r="C70" s="108"/>
      <c r="D70" s="108"/>
      <c r="E70" s="108"/>
      <c r="F70" s="108"/>
      <c r="G70" s="108"/>
      <c r="H70" s="111"/>
      <c r="I70" s="111"/>
      <c r="J70" s="111"/>
      <c r="K70" s="111"/>
      <c r="L70" s="111"/>
      <c r="M70" s="162"/>
      <c r="N70" s="159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1.25" customHeight="1">
      <c r="A71" s="159"/>
      <c r="B71" s="16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62"/>
      <c r="N71" s="159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1.25" customHeight="1">
      <c r="A72" s="159"/>
      <c r="B72" s="16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62"/>
      <c r="N72" s="159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1.25" customHeight="1">
      <c r="A73" s="159"/>
      <c r="B73" s="16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62"/>
      <c r="N73" s="159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1.25" customHeight="1">
      <c r="A74" s="159"/>
      <c r="B74" s="16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62"/>
      <c r="N74" s="159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1.25" customHeight="1">
      <c r="A75" s="159"/>
      <c r="B75" s="16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62"/>
      <c r="N75" s="159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1.25" customHeight="1">
      <c r="A76" s="159"/>
      <c r="B76" s="16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62"/>
      <c r="N76" s="159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1.25" customHeight="1">
      <c r="A77" s="159"/>
      <c r="B77" s="16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62"/>
      <c r="N77" s="159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1.25" customHeight="1">
      <c r="A78" s="159"/>
      <c r="B78" s="160"/>
      <c r="C78" s="108"/>
      <c r="D78" s="108"/>
      <c r="E78" s="108"/>
      <c r="F78" s="108"/>
      <c r="G78" s="108"/>
      <c r="H78" s="111"/>
      <c r="I78" s="111"/>
      <c r="J78" s="111"/>
      <c r="K78" s="111"/>
      <c r="L78" s="111"/>
      <c r="M78" s="162"/>
      <c r="N78" s="159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1.25" customHeight="1">
      <c r="A79" s="159"/>
      <c r="B79" s="160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62"/>
      <c r="N79" s="159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1.25" customHeight="1">
      <c r="A80" s="159"/>
      <c r="B80" s="160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62"/>
      <c r="N80" s="159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1.25" customHeight="1">
      <c r="A81" s="159"/>
      <c r="B81" s="160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62"/>
      <c r="N81" s="159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5.75" customHeight="1">
      <c r="A82" s="159"/>
      <c r="B82" s="218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219"/>
      <c r="N82" s="159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5.75" customHeight="1">
      <c r="A83" s="159"/>
      <c r="B83" s="214"/>
      <c r="C83" s="220"/>
      <c r="D83" s="220"/>
      <c r="E83" s="220"/>
      <c r="F83" s="220"/>
      <c r="G83" s="221"/>
      <c r="H83" s="214"/>
      <c r="I83" s="220"/>
      <c r="J83" s="220"/>
      <c r="K83" s="220"/>
      <c r="L83" s="220"/>
      <c r="M83" s="216"/>
      <c r="N83" s="159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5.0" customHeight="1">
      <c r="A84" s="159"/>
      <c r="B84" s="163"/>
      <c r="C84" s="127" t="s">
        <v>201</v>
      </c>
      <c r="D84" s="128"/>
      <c r="E84" s="128"/>
      <c r="F84" s="129"/>
      <c r="G84" s="159"/>
      <c r="H84" s="163"/>
      <c r="I84" s="222" t="s">
        <v>202</v>
      </c>
      <c r="J84" s="223"/>
      <c r="K84" s="223"/>
      <c r="L84" s="224"/>
      <c r="M84" s="168"/>
      <c r="N84" s="159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5.0" customHeight="1">
      <c r="A85" s="159"/>
      <c r="B85" s="163"/>
      <c r="C85" s="225" t="s">
        <v>203</v>
      </c>
      <c r="D85" s="204"/>
      <c r="E85" s="133" t="s">
        <v>17</v>
      </c>
      <c r="F85" s="134" t="s">
        <v>164</v>
      </c>
      <c r="G85" s="159"/>
      <c r="H85" s="163"/>
      <c r="I85" s="226" t="s">
        <v>204</v>
      </c>
      <c r="J85" s="204"/>
      <c r="K85" s="227" t="s">
        <v>205</v>
      </c>
      <c r="L85" s="228" t="s">
        <v>164</v>
      </c>
      <c r="M85" s="168"/>
      <c r="N85" s="159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5.0" customHeight="1">
      <c r="A86" s="159"/>
      <c r="B86" s="163"/>
      <c r="C86" s="229" t="s">
        <v>206</v>
      </c>
      <c r="D86" s="230"/>
      <c r="E86" s="281">
        <f>Directivos!AU1</f>
        <v>0</v>
      </c>
      <c r="F86" s="232">
        <f>(E86*100)/H47</f>
        <v>0</v>
      </c>
      <c r="G86" s="159"/>
      <c r="H86" s="163"/>
      <c r="I86" s="233" t="s">
        <v>69</v>
      </c>
      <c r="J86" s="234"/>
      <c r="K86" s="235">
        <f>Directivos!AI1</f>
        <v>2</v>
      </c>
      <c r="L86" s="236">
        <f t="shared" ref="L86:L92" si="3">($K86*100)/$K$93</f>
        <v>22.22222222</v>
      </c>
      <c r="M86" s="168"/>
      <c r="N86" s="159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5.0" customHeight="1">
      <c r="A87" s="159"/>
      <c r="B87" s="163"/>
      <c r="C87" s="237" t="s">
        <v>207</v>
      </c>
      <c r="D87" s="187"/>
      <c r="E87" s="238">
        <f>Directivos!AU2</f>
        <v>0</v>
      </c>
      <c r="F87" s="239">
        <f>(E87*100)/H47</f>
        <v>0</v>
      </c>
      <c r="G87" s="159"/>
      <c r="H87" s="163"/>
      <c r="I87" s="240" t="s">
        <v>74</v>
      </c>
      <c r="J87" s="187"/>
      <c r="K87" s="241">
        <f>Directivos!AI2</f>
        <v>3</v>
      </c>
      <c r="L87" s="242">
        <f t="shared" si="3"/>
        <v>33.33333333</v>
      </c>
      <c r="M87" s="168"/>
      <c r="N87" s="159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5.0" customHeight="1">
      <c r="A88" s="159"/>
      <c r="B88" s="163"/>
      <c r="C88" s="243" t="s">
        <v>208</v>
      </c>
      <c r="D88" s="198"/>
      <c r="E88" s="244">
        <f>Directivos!AU3</f>
        <v>3</v>
      </c>
      <c r="F88" s="245">
        <f>(E88*100)/H47</f>
        <v>100</v>
      </c>
      <c r="G88" s="159"/>
      <c r="H88" s="163"/>
      <c r="I88" s="240" t="s">
        <v>75</v>
      </c>
      <c r="J88" s="187"/>
      <c r="K88" s="241">
        <f>Directivos!AI3</f>
        <v>2</v>
      </c>
      <c r="L88" s="242">
        <f t="shared" si="3"/>
        <v>22.22222222</v>
      </c>
      <c r="M88" s="168"/>
      <c r="N88" s="159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5.0" customHeight="1">
      <c r="A89" s="159"/>
      <c r="B89" s="160"/>
      <c r="C89" s="225" t="s">
        <v>168</v>
      </c>
      <c r="D89" s="204"/>
      <c r="E89" s="256">
        <f t="shared" ref="E89:F89" si="4">SUM(E86:E88)</f>
        <v>3</v>
      </c>
      <c r="F89" s="246">
        <f t="shared" si="4"/>
        <v>100</v>
      </c>
      <c r="G89" s="247"/>
      <c r="H89" s="163"/>
      <c r="I89" s="240" t="s">
        <v>118</v>
      </c>
      <c r="J89" s="187"/>
      <c r="K89" s="241">
        <f>Directivos!AI4</f>
        <v>0</v>
      </c>
      <c r="L89" s="242">
        <f t="shared" si="3"/>
        <v>0</v>
      </c>
      <c r="M89" s="168"/>
      <c r="N89" s="159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5.0" customHeight="1">
      <c r="A90" s="159"/>
      <c r="B90" s="163"/>
      <c r="C90" s="215"/>
      <c r="D90" s="248"/>
      <c r="E90" s="248"/>
      <c r="F90" s="248"/>
      <c r="G90" s="159"/>
      <c r="H90" s="163"/>
      <c r="I90" s="240" t="s">
        <v>80</v>
      </c>
      <c r="J90" s="187"/>
      <c r="K90" s="241">
        <f>Directivos!AI5</f>
        <v>2</v>
      </c>
      <c r="L90" s="242">
        <f t="shared" si="3"/>
        <v>22.22222222</v>
      </c>
      <c r="M90" s="168"/>
      <c r="N90" s="159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5.0" customHeight="1">
      <c r="A91" s="159"/>
      <c r="B91" s="163"/>
      <c r="C91" s="249"/>
      <c r="D91" s="249"/>
      <c r="E91" s="249"/>
      <c r="F91" s="249"/>
      <c r="G91" s="159"/>
      <c r="H91" s="163"/>
      <c r="I91" s="240" t="s">
        <v>82</v>
      </c>
      <c r="J91" s="187"/>
      <c r="K91" s="241">
        <f>Directivos!AI6</f>
        <v>0</v>
      </c>
      <c r="L91" s="242">
        <f t="shared" si="3"/>
        <v>0</v>
      </c>
      <c r="M91" s="168"/>
      <c r="N91" s="159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5.0" customHeight="1">
      <c r="A92" s="159"/>
      <c r="B92" s="163"/>
      <c r="C92" s="249"/>
      <c r="D92" s="249"/>
      <c r="E92" s="249"/>
      <c r="F92" s="249"/>
      <c r="G92" s="159"/>
      <c r="H92" s="163"/>
      <c r="I92" s="250" t="s">
        <v>116</v>
      </c>
      <c r="J92" s="251"/>
      <c r="K92" s="252">
        <f>Directivos!AI7</f>
        <v>0</v>
      </c>
      <c r="L92" s="253">
        <f t="shared" si="3"/>
        <v>0</v>
      </c>
      <c r="M92" s="168"/>
      <c r="N92" s="159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5.0" customHeight="1">
      <c r="A93" s="159"/>
      <c r="B93" s="163"/>
      <c r="C93" s="249"/>
      <c r="D93" s="249"/>
      <c r="E93" s="249"/>
      <c r="F93" s="249"/>
      <c r="G93" s="254"/>
      <c r="H93" s="163"/>
      <c r="I93" s="255" t="s">
        <v>168</v>
      </c>
      <c r="J93" s="204"/>
      <c r="K93" s="256">
        <f t="shared" ref="K93:L93" si="5">SUM(K86:K92)</f>
        <v>9</v>
      </c>
      <c r="L93" s="257">
        <f t="shared" si="5"/>
        <v>100</v>
      </c>
      <c r="M93" s="168"/>
      <c r="N93" s="159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32.25" customHeight="1">
      <c r="A94" s="159"/>
      <c r="B94" s="163"/>
      <c r="C94" s="249"/>
      <c r="D94" s="249"/>
      <c r="E94" s="249"/>
      <c r="F94" s="249"/>
      <c r="G94" s="159"/>
      <c r="H94" s="160"/>
      <c r="I94" s="99"/>
      <c r="J94" s="99"/>
      <c r="K94" s="99"/>
      <c r="L94" s="99"/>
      <c r="M94" s="162"/>
      <c r="N94" s="159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32.25" customHeight="1">
      <c r="A95" s="159"/>
      <c r="B95" s="163"/>
      <c r="C95" s="249"/>
      <c r="D95" s="249"/>
      <c r="E95" s="249"/>
      <c r="F95" s="249"/>
      <c r="G95" s="159"/>
      <c r="H95" s="160"/>
      <c r="I95" s="108"/>
      <c r="J95" s="108"/>
      <c r="K95" s="108"/>
      <c r="L95" s="108"/>
      <c r="M95" s="162"/>
      <c r="N95" s="159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32.25" customHeight="1">
      <c r="A96" s="159"/>
      <c r="B96" s="163"/>
      <c r="C96" s="249"/>
      <c r="D96" s="249"/>
      <c r="E96" s="249"/>
      <c r="F96" s="249"/>
      <c r="G96" s="159"/>
      <c r="H96" s="160"/>
      <c r="I96" s="108"/>
      <c r="J96" s="108"/>
      <c r="K96" s="108"/>
      <c r="L96" s="108"/>
      <c r="M96" s="162"/>
      <c r="N96" s="159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32.25" customHeight="1">
      <c r="A97" s="159"/>
      <c r="B97" s="163"/>
      <c r="C97" s="249"/>
      <c r="D97" s="249"/>
      <c r="E97" s="249"/>
      <c r="F97" s="249"/>
      <c r="G97" s="159"/>
      <c r="H97" s="160"/>
      <c r="I97" s="108"/>
      <c r="J97" s="108"/>
      <c r="K97" s="108"/>
      <c r="L97" s="108"/>
      <c r="M97" s="162"/>
      <c r="N97" s="159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32.25" customHeight="1">
      <c r="A98" s="159"/>
      <c r="B98" s="163"/>
      <c r="C98" s="249"/>
      <c r="D98" s="249"/>
      <c r="E98" s="249"/>
      <c r="F98" s="249"/>
      <c r="G98" s="159"/>
      <c r="H98" s="160"/>
      <c r="I98" s="108"/>
      <c r="J98" s="108"/>
      <c r="K98" s="108"/>
      <c r="L98" s="108"/>
      <c r="M98" s="162"/>
      <c r="N98" s="159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32.25" customHeight="1">
      <c r="A99" s="159"/>
      <c r="B99" s="258"/>
      <c r="C99" s="259"/>
      <c r="D99" s="259"/>
      <c r="E99" s="259"/>
      <c r="F99" s="259"/>
      <c r="G99" s="260"/>
      <c r="H99" s="258"/>
      <c r="I99" s="259"/>
      <c r="J99" s="259"/>
      <c r="K99" s="259"/>
      <c r="L99" s="259"/>
      <c r="M99" s="261"/>
      <c r="N99" s="159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1.2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1.2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1.2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1.2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1.2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1.2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1.2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1.2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1.2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1.2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1.2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1.2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1.2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1.2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1.2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1.2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1.2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1.2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1.2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1.2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1.2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1.2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1.2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1.2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1.2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1.2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1.2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1.2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1.2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1.2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1.2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1.2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1.2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1.2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1.2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1.2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1.2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1.2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1.2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1.2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1.2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1.2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1.2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1.2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1.2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1.2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1.2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1.2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1.2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1.2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1.2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1.2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1.2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1.2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1.2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1.2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1.2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1.2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1.2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1.2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1.2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1.2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1.2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1.2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1.2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1.2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1.2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1.2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1.2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1.2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1.2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1.2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1.2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1.2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1.2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1.2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1.2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1.2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1.2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1.2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1.2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1.2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1.2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1.2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1.2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1.2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1.2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1.2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1.2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1.2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1.2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1.2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1.2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1.2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1.2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1.2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1.2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1.2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1.2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1.2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1.2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1.2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1.2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1.2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1.2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1.2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1.2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1.2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1.2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1.2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1.2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1.2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1.2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1.2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1.2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1.2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1.2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1.2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1.2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1.2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1.2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1.2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1.2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1.2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1.2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1.2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1.2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1.2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1.2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1.2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1.2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1.2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1.2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1.2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1.2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1.2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1.2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1.2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1.2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1.2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1.2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1.2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1.2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1.2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1.2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1.2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1.2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1.2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1.2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1.2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1.2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1.2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1.2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1.2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1.2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1.2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1.2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1.2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1.2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1.2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1.2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1.2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1.2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1.2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1.2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1.2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1.2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1.2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1.2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1.2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1.2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1.2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1.2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1.2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1.2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1.2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1.2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1.2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1.2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1.2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1.2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1.2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1.2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1.2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1.2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1.2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1.2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1.2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1.2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1.2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1.2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1.2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1.2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1.2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D39:G39"/>
    <mergeCell ref="D40:G40"/>
    <mergeCell ref="D41:G41"/>
    <mergeCell ref="D42:G42"/>
    <mergeCell ref="C43:C46"/>
    <mergeCell ref="D43:G43"/>
    <mergeCell ref="D44:G44"/>
    <mergeCell ref="D45:G45"/>
    <mergeCell ref="D46:G46"/>
    <mergeCell ref="C87:D87"/>
    <mergeCell ref="C88:D88"/>
    <mergeCell ref="C89:D89"/>
    <mergeCell ref="I88:J88"/>
    <mergeCell ref="I89:J89"/>
    <mergeCell ref="I90:J90"/>
    <mergeCell ref="I91:J91"/>
    <mergeCell ref="I92:J92"/>
    <mergeCell ref="I93:J93"/>
    <mergeCell ref="C84:F84"/>
    <mergeCell ref="I84:L84"/>
    <mergeCell ref="C85:D85"/>
    <mergeCell ref="I85:J85"/>
    <mergeCell ref="C86:D86"/>
    <mergeCell ref="I86:J86"/>
    <mergeCell ref="I87:J87"/>
    <mergeCell ref="C1:D4"/>
    <mergeCell ref="E1:L1"/>
    <mergeCell ref="E2:L2"/>
    <mergeCell ref="E3:L3"/>
    <mergeCell ref="E4:L4"/>
    <mergeCell ref="C9:L9"/>
    <mergeCell ref="E14:G14"/>
    <mergeCell ref="D31:G31"/>
    <mergeCell ref="D32:G32"/>
    <mergeCell ref="D33:G33"/>
    <mergeCell ref="D34:G34"/>
    <mergeCell ref="D35:G35"/>
    <mergeCell ref="D36:G36"/>
    <mergeCell ref="D37:G37"/>
    <mergeCell ref="D38:G38"/>
    <mergeCell ref="I14:K14"/>
    <mergeCell ref="I19:J19"/>
    <mergeCell ref="C26:L26"/>
    <mergeCell ref="C27:L27"/>
    <mergeCell ref="C28:L28"/>
    <mergeCell ref="C30:G30"/>
    <mergeCell ref="C31:C42"/>
    <mergeCell ref="D47:G47"/>
    <mergeCell ref="C57:L57"/>
  </mergeCells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"FALSE"</formula>
    </cfRule>
  </conditionalFormatting>
  <printOptions horizontalCentered="1"/>
  <pageMargins bottom="0.7874015748031497" footer="0.0" header="0.0" left="0.1968503937007874" right="0.1968503937007874" top="0.3937007874015748"/>
  <pageSetup orientation="landscape"/>
  <headerFooter>
    <oddFooter>&amp;CINFORME DE DIRECTIVOS - 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2008-01-23T20:29:27Z</dcterms:created>
  <dc:creator>Gabriel Bernal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14f9c4648e3a4c58a62d3ce577852ccb</vt:lpwstr>
  </property>
</Properties>
</file>