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tables/table10.xml" ContentType="application/vnd.openxmlformats-officedocument.spreadsheetml.table+xml"/>
  <Override PartName="/xl/drawings/drawing8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tables/table13.xml" ContentType="application/vnd.openxmlformats-officedocument.spreadsheetml.table+xml"/>
  <Override PartName="/xl/drawings/drawing10.xml" ContentType="application/vnd.openxmlformats-officedocument.drawing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tables/table16.xml" ContentType="application/vnd.openxmlformats-officedocument.spreadsheetml.table+xml"/>
  <Override PartName="/xl/drawings/drawing12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c_Gloria\Documents\11. DOC2023\ENJAMBRE\CARPETA 1. GESTION DE LA EVALUACION\"/>
    </mc:Choice>
  </mc:AlternateContent>
  <bookViews>
    <workbookView xWindow="-105" yWindow="-105" windowWidth="23250" windowHeight="12570" tabRatio="684" firstSheet="4" activeTab="11"/>
  </bookViews>
  <sheets>
    <sheet name="Sabana sociales 6" sheetId="6" r:id="rId1"/>
    <sheet name="Analisis 6" sheetId="48" r:id="rId2"/>
    <sheet name="Sabana sociales 7" sheetId="49" r:id="rId3"/>
    <sheet name="2 Analisis " sheetId="51" r:id="rId4"/>
    <sheet name="sabana sociales  8 " sheetId="52" r:id="rId5"/>
    <sheet name="Analisis 8" sheetId="53" r:id="rId6"/>
    <sheet name="sabana sociales  9 " sheetId="54" r:id="rId7"/>
    <sheet name=" Analisis 9" sheetId="55" r:id="rId8"/>
    <sheet name="sabana sociales  10 " sheetId="56" r:id="rId9"/>
    <sheet name=" Analisis 10" sheetId="57" r:id="rId10"/>
    <sheet name=" Sabana sociales 11" sheetId="58" r:id="rId11"/>
    <sheet name=" Analisis 11" sheetId="59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Datos1">#REF!</definedName>
    <definedName name="hj">[1]!Sabana[[#Headers],[Pregunta20]:[Pregunta2]]</definedName>
    <definedName name="Preguntas" localSheetId="9">[2]!Sabana[[#Headers],[Columna4]:[Columna23]]</definedName>
    <definedName name="Preguntas" localSheetId="11">[3]!Sabana[[#Headers],[Columna4]:[Columna23]]</definedName>
    <definedName name="Preguntas" localSheetId="7">[4]!Sabana[[#Headers],[Columna4]:[Columna23]]</definedName>
    <definedName name="Preguntas" localSheetId="10">Sabana17[[#Headers],[Columna4]:[Columna23]]</definedName>
    <definedName name="Preguntas" localSheetId="3">Sabana4[[#Headers],[Columna4]:[Columna23]]</definedName>
    <definedName name="Preguntas" localSheetId="1">Sabana[[#Headers],[Columna4]:[Columna23]]</definedName>
    <definedName name="Preguntas" localSheetId="5">[5]!Sabana[[#Headers],[Columna4]:[Columna23]]</definedName>
    <definedName name="Preguntas" localSheetId="8">Sabana14[[#Headers],[Columna4]:[Columna23]]</definedName>
    <definedName name="Preguntas" localSheetId="4">Sabana8[[#Headers],[Columna4]:[Columna23]]</definedName>
    <definedName name="Preguntas" localSheetId="6">Sabana11[[#Headers],[Columna4]:[Columna23]]</definedName>
    <definedName name="Preguntas" localSheetId="2">Sabana4[[#Headers],[Columna4]:[Columna23]]</definedName>
    <definedName name="Preguntas">Sabana[[#Headers],[Columna4]:[Columna23]]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9" i="59" l="1"/>
  <c r="D28" i="59"/>
  <c r="D27" i="59"/>
  <c r="D26" i="59"/>
  <c r="D25" i="59"/>
  <c r="D22" i="59"/>
  <c r="D9" i="59" s="1"/>
  <c r="D21" i="59"/>
  <c r="D20" i="59"/>
  <c r="D19" i="59"/>
  <c r="D18" i="59"/>
  <c r="D17" i="59"/>
  <c r="D16" i="59"/>
  <c r="D15" i="59"/>
  <c r="D14" i="59"/>
  <c r="D13" i="59"/>
  <c r="D12" i="59"/>
  <c r="I4" i="59"/>
  <c r="D4" i="59"/>
  <c r="I3" i="59"/>
  <c r="D3" i="59"/>
  <c r="I2" i="59"/>
  <c r="D2" i="59"/>
  <c r="W330" i="58"/>
  <c r="V330" i="58"/>
  <c r="U330" i="58"/>
  <c r="T330" i="58"/>
  <c r="S330" i="58"/>
  <c r="R330" i="58"/>
  <c r="Q330" i="58"/>
  <c r="P330" i="58"/>
  <c r="O330" i="58"/>
  <c r="N330" i="58"/>
  <c r="M330" i="58"/>
  <c r="L330" i="58"/>
  <c r="K330" i="58"/>
  <c r="J330" i="58"/>
  <c r="I330" i="58"/>
  <c r="H330" i="58"/>
  <c r="G330" i="58"/>
  <c r="F330" i="58"/>
  <c r="E330" i="58"/>
  <c r="D330" i="58"/>
  <c r="W329" i="58"/>
  <c r="V329" i="58"/>
  <c r="U329" i="58"/>
  <c r="T329" i="58"/>
  <c r="S329" i="58"/>
  <c r="R329" i="58"/>
  <c r="Q329" i="58"/>
  <c r="P329" i="58"/>
  <c r="O329" i="58"/>
  <c r="N329" i="58"/>
  <c r="M329" i="58"/>
  <c r="L329" i="58"/>
  <c r="K329" i="58"/>
  <c r="J329" i="58"/>
  <c r="I329" i="58"/>
  <c r="H329" i="58"/>
  <c r="G329" i="58"/>
  <c r="F329" i="58"/>
  <c r="E329" i="58"/>
  <c r="D329" i="58"/>
  <c r="W328" i="58"/>
  <c r="V328" i="58"/>
  <c r="U328" i="58"/>
  <c r="T328" i="58"/>
  <c r="S328" i="58"/>
  <c r="R328" i="58"/>
  <c r="Q328" i="58"/>
  <c r="P328" i="58"/>
  <c r="O328" i="58"/>
  <c r="N328" i="58"/>
  <c r="M328" i="58"/>
  <c r="L328" i="58"/>
  <c r="K328" i="58"/>
  <c r="J328" i="58"/>
  <c r="I328" i="58"/>
  <c r="H328" i="58"/>
  <c r="G328" i="58"/>
  <c r="F328" i="58"/>
  <c r="E328" i="58"/>
  <c r="D328" i="58"/>
  <c r="W327" i="58"/>
  <c r="V327" i="58"/>
  <c r="U327" i="58"/>
  <c r="T327" i="58"/>
  <c r="S327" i="58"/>
  <c r="R327" i="58"/>
  <c r="Q327" i="58"/>
  <c r="P327" i="58"/>
  <c r="O327" i="58"/>
  <c r="N327" i="58"/>
  <c r="M327" i="58"/>
  <c r="L327" i="58"/>
  <c r="K327" i="58"/>
  <c r="J327" i="58"/>
  <c r="I327" i="58"/>
  <c r="H327" i="58"/>
  <c r="G327" i="58"/>
  <c r="F327" i="58"/>
  <c r="E327" i="58"/>
  <c r="D327" i="58"/>
  <c r="W326" i="58"/>
  <c r="V326" i="58"/>
  <c r="U326" i="58"/>
  <c r="T326" i="58"/>
  <c r="S326" i="58"/>
  <c r="R326" i="58"/>
  <c r="Q326" i="58"/>
  <c r="P326" i="58"/>
  <c r="O326" i="58"/>
  <c r="N326" i="58"/>
  <c r="M326" i="58"/>
  <c r="L326" i="58"/>
  <c r="K326" i="58"/>
  <c r="J326" i="58"/>
  <c r="I326" i="58"/>
  <c r="H326" i="58"/>
  <c r="G326" i="58"/>
  <c r="F326" i="58"/>
  <c r="E326" i="58"/>
  <c r="D326" i="58"/>
  <c r="V325" i="58"/>
  <c r="V320" i="58" s="1"/>
  <c r="O325" i="58"/>
  <c r="O320" i="58" s="1"/>
  <c r="D325" i="58"/>
  <c r="D320" i="58" s="1"/>
  <c r="V323" i="58"/>
  <c r="T323" i="58"/>
  <c r="T325" i="58" s="1"/>
  <c r="T320" i="58" s="1"/>
  <c r="N323" i="58"/>
  <c r="N325" i="58" s="1"/>
  <c r="N320" i="58" s="1"/>
  <c r="W322" i="58"/>
  <c r="W324" i="58" s="1"/>
  <c r="V322" i="58"/>
  <c r="V324" i="58" s="1"/>
  <c r="U322" i="58"/>
  <c r="T322" i="58"/>
  <c r="S322" i="58"/>
  <c r="R322" i="58"/>
  <c r="Q322" i="58"/>
  <c r="P322" i="58"/>
  <c r="O322" i="58"/>
  <c r="O324" i="58" s="1"/>
  <c r="N322" i="58"/>
  <c r="N324" i="58" s="1"/>
  <c r="M322" i="58"/>
  <c r="L322" i="58"/>
  <c r="K322" i="58"/>
  <c r="J322" i="58"/>
  <c r="I322" i="58"/>
  <c r="H322" i="58"/>
  <c r="G322" i="58"/>
  <c r="G324" i="58" s="1"/>
  <c r="F322" i="58"/>
  <c r="F324" i="58" s="1"/>
  <c r="E322" i="58"/>
  <c r="D322" i="58"/>
  <c r="W321" i="58"/>
  <c r="W323" i="58" s="1"/>
  <c r="W325" i="58" s="1"/>
  <c r="W320" i="58" s="1"/>
  <c r="V321" i="58"/>
  <c r="U321" i="58"/>
  <c r="U323" i="58" s="1"/>
  <c r="U325" i="58" s="1"/>
  <c r="U320" i="58" s="1"/>
  <c r="T321" i="58"/>
  <c r="S321" i="58"/>
  <c r="S323" i="58" s="1"/>
  <c r="R321" i="58"/>
  <c r="R323" i="58" s="1"/>
  <c r="R325" i="58" s="1"/>
  <c r="Q321" i="58"/>
  <c r="Q323" i="58" s="1"/>
  <c r="Q325" i="58" s="1"/>
  <c r="Q320" i="58" s="1"/>
  <c r="P321" i="58"/>
  <c r="P323" i="58" s="1"/>
  <c r="P325" i="58" s="1"/>
  <c r="P320" i="58" s="1"/>
  <c r="O321" i="58"/>
  <c r="O323" i="58" s="1"/>
  <c r="N321" i="58"/>
  <c r="M321" i="58"/>
  <c r="M323" i="58" s="1"/>
  <c r="M325" i="58" s="1"/>
  <c r="M320" i="58" s="1"/>
  <c r="L321" i="58"/>
  <c r="L323" i="58" s="1"/>
  <c r="L325" i="58" s="1"/>
  <c r="L320" i="58" s="1"/>
  <c r="K321" i="58"/>
  <c r="K323" i="58" s="1"/>
  <c r="K325" i="58" s="1"/>
  <c r="J321" i="58"/>
  <c r="J323" i="58" s="1"/>
  <c r="J325" i="58" s="1"/>
  <c r="J320" i="58" s="1"/>
  <c r="I321" i="58"/>
  <c r="I323" i="58" s="1"/>
  <c r="I325" i="58" s="1"/>
  <c r="I320" i="58" s="1"/>
  <c r="H321" i="58"/>
  <c r="H323" i="58" s="1"/>
  <c r="H325" i="58" s="1"/>
  <c r="H320" i="58" s="1"/>
  <c r="G321" i="58"/>
  <c r="G323" i="58" s="1"/>
  <c r="G325" i="58" s="1"/>
  <c r="G320" i="58" s="1"/>
  <c r="F321" i="58"/>
  <c r="F323" i="58" s="1"/>
  <c r="F325" i="58" s="1"/>
  <c r="F320" i="58" s="1"/>
  <c r="E321" i="58"/>
  <c r="E323" i="58" s="1"/>
  <c r="E325" i="58" s="1"/>
  <c r="E320" i="58" s="1"/>
  <c r="D321" i="58"/>
  <c r="D323" i="58" s="1"/>
  <c r="R320" i="58"/>
  <c r="K320" i="58"/>
  <c r="K13" i="58" s="1"/>
  <c r="W319" i="58"/>
  <c r="V319" i="58"/>
  <c r="U319" i="58"/>
  <c r="T319" i="58"/>
  <c r="S319" i="58"/>
  <c r="R319" i="58"/>
  <c r="Q319" i="58"/>
  <c r="P319" i="58"/>
  <c r="O319" i="58"/>
  <c r="N319" i="58"/>
  <c r="M319" i="58"/>
  <c r="L319" i="58"/>
  <c r="K319" i="58"/>
  <c r="J319" i="58"/>
  <c r="I319" i="58"/>
  <c r="H319" i="58"/>
  <c r="G319" i="58"/>
  <c r="F319" i="58"/>
  <c r="E319" i="58"/>
  <c r="D319" i="58"/>
  <c r="W318" i="58"/>
  <c r="V318" i="58"/>
  <c r="U318" i="58"/>
  <c r="T318" i="58"/>
  <c r="S318" i="58"/>
  <c r="R318" i="58"/>
  <c r="Q318" i="58"/>
  <c r="P318" i="58"/>
  <c r="O318" i="58"/>
  <c r="N318" i="58"/>
  <c r="M318" i="58"/>
  <c r="L318" i="58"/>
  <c r="K318" i="58"/>
  <c r="J318" i="58"/>
  <c r="I318" i="58"/>
  <c r="H318" i="58"/>
  <c r="G318" i="58"/>
  <c r="F318" i="58"/>
  <c r="E318" i="58"/>
  <c r="D318" i="58"/>
  <c r="X317" i="58" a="1"/>
  <c r="X317" i="58" s="1"/>
  <c r="Y317" i="58" s="1"/>
  <c r="Z317" i="58" s="1"/>
  <c r="X316" i="58"/>
  <c r="Y316" i="58" s="1"/>
  <c r="Z316" i="58" s="1"/>
  <c r="X316" i="58" a="1"/>
  <c r="X315" i="58" a="1"/>
  <c r="X315" i="58" s="1"/>
  <c r="Y315" i="58" s="1"/>
  <c r="Z315" i="58" s="1"/>
  <c r="X314" i="58"/>
  <c r="Y314" i="58" s="1"/>
  <c r="Z314" i="58" s="1"/>
  <c r="X314" i="58" a="1"/>
  <c r="Z313" i="58"/>
  <c r="Y313" i="58"/>
  <c r="X313" i="58" a="1"/>
  <c r="X313" i="58" s="1"/>
  <c r="X312" i="58"/>
  <c r="Y312" i="58" s="1"/>
  <c r="Z312" i="58" s="1"/>
  <c r="X312" i="58" a="1"/>
  <c r="Y311" i="58"/>
  <c r="Z311" i="58" s="1"/>
  <c r="X311" i="58" a="1"/>
  <c r="X311" i="58" s="1"/>
  <c r="X310" i="58" a="1"/>
  <c r="X310" i="58" s="1"/>
  <c r="Y310" i="58" s="1"/>
  <c r="Z310" i="58" s="1"/>
  <c r="Y309" i="58"/>
  <c r="Z309" i="58" s="1"/>
  <c r="X309" i="58" a="1"/>
  <c r="X309" i="58" s="1"/>
  <c r="X308" i="58" a="1"/>
  <c r="X308" i="58" s="1"/>
  <c r="Y308" i="58" s="1"/>
  <c r="Z308" i="58" s="1"/>
  <c r="X307" i="58" a="1"/>
  <c r="X307" i="58" s="1"/>
  <c r="Y307" i="58" s="1"/>
  <c r="Z307" i="58" s="1"/>
  <c r="X306" i="58" a="1"/>
  <c r="X306" i="58" s="1"/>
  <c r="Y306" i="58" s="1"/>
  <c r="Z306" i="58" s="1"/>
  <c r="X305" i="58" a="1"/>
  <c r="X305" i="58" s="1"/>
  <c r="Y305" i="58" s="1"/>
  <c r="Z305" i="58" s="1"/>
  <c r="X304" i="58" a="1"/>
  <c r="X304" i="58" s="1"/>
  <c r="Y304" i="58" s="1"/>
  <c r="Z304" i="58" s="1"/>
  <c r="X303" i="58" a="1"/>
  <c r="X303" i="58" s="1"/>
  <c r="Y303" i="58" s="1"/>
  <c r="Z303" i="58" s="1"/>
  <c r="X302" i="58" a="1"/>
  <c r="X302" i="58" s="1"/>
  <c r="Y302" i="58" s="1"/>
  <c r="Z302" i="58" s="1"/>
  <c r="X301" i="58" a="1"/>
  <c r="X301" i="58" s="1"/>
  <c r="Y301" i="58" s="1"/>
  <c r="Z301" i="58" s="1"/>
  <c r="X300" i="58"/>
  <c r="Y300" i="58" s="1"/>
  <c r="Z300" i="58" s="1"/>
  <c r="X300" i="58" a="1"/>
  <c r="Z299" i="58"/>
  <c r="X299" i="58" a="1"/>
  <c r="X299" i="58" s="1"/>
  <c r="Y299" i="58" s="1"/>
  <c r="X298" i="58"/>
  <c r="Y298" i="58" s="1"/>
  <c r="Z298" i="58" s="1"/>
  <c r="X298" i="58" a="1"/>
  <c r="Y297" i="58"/>
  <c r="Z297" i="58" s="1"/>
  <c r="X297" i="58" a="1"/>
  <c r="X297" i="58" s="1"/>
  <c r="X296" i="58"/>
  <c r="Y296" i="58" s="1"/>
  <c r="Z296" i="58" s="1"/>
  <c r="X296" i="58" a="1"/>
  <c r="Y295" i="58"/>
  <c r="Z295" i="58" s="1"/>
  <c r="X295" i="58" a="1"/>
  <c r="X295" i="58" s="1"/>
  <c r="X294" i="58"/>
  <c r="Y294" i="58" s="1"/>
  <c r="Z294" i="58" s="1"/>
  <c r="X294" i="58" a="1"/>
  <c r="Y293" i="58"/>
  <c r="Z293" i="58" s="1"/>
  <c r="X293" i="58" a="1"/>
  <c r="X293" i="58" s="1"/>
  <c r="X292" i="58" a="1"/>
  <c r="X292" i="58" s="1"/>
  <c r="Y292" i="58" s="1"/>
  <c r="Z292" i="58" s="1"/>
  <c r="Y291" i="58"/>
  <c r="Z291" i="58" s="1"/>
  <c r="X291" i="58" a="1"/>
  <c r="X291" i="58" s="1"/>
  <c r="X290" i="58" a="1"/>
  <c r="X290" i="58" s="1"/>
  <c r="Y290" i="58" s="1"/>
  <c r="Z290" i="58" s="1"/>
  <c r="X289" i="58" a="1"/>
  <c r="X289" i="58" s="1"/>
  <c r="Y289" i="58" s="1"/>
  <c r="Z289" i="58" s="1"/>
  <c r="X288" i="58" a="1"/>
  <c r="X288" i="58" s="1"/>
  <c r="Y288" i="58" s="1"/>
  <c r="Z288" i="58" s="1"/>
  <c r="X287" i="58" a="1"/>
  <c r="X287" i="58" s="1"/>
  <c r="Y287" i="58" s="1"/>
  <c r="Z287" i="58" s="1"/>
  <c r="X286" i="58"/>
  <c r="Y286" i="58" s="1"/>
  <c r="Z286" i="58" s="1"/>
  <c r="X286" i="58" a="1"/>
  <c r="X285" i="58" a="1"/>
  <c r="X285" i="58" s="1"/>
  <c r="Y285" i="58" s="1"/>
  <c r="Z285" i="58" s="1"/>
  <c r="X284" i="58"/>
  <c r="Y284" i="58" s="1"/>
  <c r="Z284" i="58" s="1"/>
  <c r="X284" i="58" a="1"/>
  <c r="Z283" i="58"/>
  <c r="Y283" i="58"/>
  <c r="X283" i="58" a="1"/>
  <c r="X283" i="58" s="1"/>
  <c r="X282" i="58"/>
  <c r="Y282" i="58" s="1"/>
  <c r="Z282" i="58" s="1"/>
  <c r="X282" i="58" a="1"/>
  <c r="Z281" i="58"/>
  <c r="Y281" i="58"/>
  <c r="X281" i="58" a="1"/>
  <c r="X281" i="58" s="1"/>
  <c r="X280" i="58"/>
  <c r="Y280" i="58" s="1"/>
  <c r="Z280" i="58" s="1"/>
  <c r="X280" i="58" a="1"/>
  <c r="Y279" i="58"/>
  <c r="Z279" i="58" s="1"/>
  <c r="X279" i="58" a="1"/>
  <c r="X279" i="58" s="1"/>
  <c r="X278" i="58" a="1"/>
  <c r="X278" i="58" s="1"/>
  <c r="Y278" i="58" s="1"/>
  <c r="Z278" i="58" s="1"/>
  <c r="Y277" i="58"/>
  <c r="Z277" i="58" s="1"/>
  <c r="X277" i="58" a="1"/>
  <c r="X277" i="58" s="1"/>
  <c r="X276" i="58" a="1"/>
  <c r="X276" i="58" s="1"/>
  <c r="Y276" i="58" s="1"/>
  <c r="Z276" i="58" s="1"/>
  <c r="X275" i="58" a="1"/>
  <c r="X275" i="58" s="1"/>
  <c r="Y275" i="58" s="1"/>
  <c r="Z275" i="58" s="1"/>
  <c r="X274" i="58" a="1"/>
  <c r="X274" i="58" s="1"/>
  <c r="Y274" i="58" s="1"/>
  <c r="Z274" i="58" s="1"/>
  <c r="X273" i="58" a="1"/>
  <c r="X273" i="58" s="1"/>
  <c r="Y273" i="58" s="1"/>
  <c r="Z273" i="58" s="1"/>
  <c r="X272" i="58" a="1"/>
  <c r="X272" i="58" s="1"/>
  <c r="Y272" i="58" s="1"/>
  <c r="Z272" i="58" s="1"/>
  <c r="X271" i="58" a="1"/>
  <c r="X271" i="58" s="1"/>
  <c r="Y271" i="58" s="1"/>
  <c r="Z271" i="58" s="1"/>
  <c r="X270" i="58"/>
  <c r="Y270" i="58" s="1"/>
  <c r="Z270" i="58" s="1"/>
  <c r="X270" i="58" a="1"/>
  <c r="X269" i="58" a="1"/>
  <c r="X269" i="58" s="1"/>
  <c r="Y269" i="58" s="1"/>
  <c r="Z269" i="58" s="1"/>
  <c r="X268" i="58"/>
  <c r="Y268" i="58" s="1"/>
  <c r="Z268" i="58" s="1"/>
  <c r="X268" i="58" a="1"/>
  <c r="Z267" i="58"/>
  <c r="Y267" i="58"/>
  <c r="X267" i="58" a="1"/>
  <c r="X267" i="58" s="1"/>
  <c r="X266" i="58"/>
  <c r="Y266" i="58" s="1"/>
  <c r="Z266" i="58" s="1"/>
  <c r="X266" i="58" a="1"/>
  <c r="Y265" i="58"/>
  <c r="Z265" i="58" s="1"/>
  <c r="X265" i="58" a="1"/>
  <c r="X265" i="58" s="1"/>
  <c r="X264" i="58"/>
  <c r="Y264" i="58" s="1"/>
  <c r="Z264" i="58" s="1"/>
  <c r="X264" i="58" a="1"/>
  <c r="Y263" i="58"/>
  <c r="Z263" i="58" s="1"/>
  <c r="X263" i="58" a="1"/>
  <c r="X263" i="58" s="1"/>
  <c r="X262" i="58" a="1"/>
  <c r="X262" i="58" s="1"/>
  <c r="Y262" i="58" s="1"/>
  <c r="Z262" i="58" s="1"/>
  <c r="Y261" i="58"/>
  <c r="Z261" i="58" s="1"/>
  <c r="X261" i="58" a="1"/>
  <c r="X261" i="58" s="1"/>
  <c r="X260" i="58" a="1"/>
  <c r="X260" i="58" s="1"/>
  <c r="Y260" i="58" s="1"/>
  <c r="Z260" i="58" s="1"/>
  <c r="X259" i="58" a="1"/>
  <c r="X259" i="58" s="1"/>
  <c r="Y259" i="58" s="1"/>
  <c r="Z259" i="58" s="1"/>
  <c r="X258" i="58" a="1"/>
  <c r="X258" i="58" s="1"/>
  <c r="Y258" i="58" s="1"/>
  <c r="Z258" i="58" s="1"/>
  <c r="X257" i="58" a="1"/>
  <c r="X257" i="58" s="1"/>
  <c r="Y257" i="58" s="1"/>
  <c r="Z257" i="58" s="1"/>
  <c r="X256" i="58" a="1"/>
  <c r="X256" i="58" s="1"/>
  <c r="Y256" i="58" s="1"/>
  <c r="Z256" i="58" s="1"/>
  <c r="Z255" i="58"/>
  <c r="X255" i="58" a="1"/>
  <c r="X255" i="58" s="1"/>
  <c r="Y255" i="58" s="1"/>
  <c r="X254" i="58"/>
  <c r="Y254" i="58" s="1"/>
  <c r="Z254" i="58" s="1"/>
  <c r="X254" i="58" a="1"/>
  <c r="X253" i="58" a="1"/>
  <c r="X253" i="58" s="1"/>
  <c r="Y253" i="58" s="1"/>
  <c r="Z253" i="58" s="1"/>
  <c r="X252" i="58"/>
  <c r="Y252" i="58" s="1"/>
  <c r="Z252" i="58" s="1"/>
  <c r="X252" i="58" a="1"/>
  <c r="Z251" i="58"/>
  <c r="Y251" i="58"/>
  <c r="X251" i="58" a="1"/>
  <c r="X251" i="58" s="1"/>
  <c r="X250" i="58"/>
  <c r="Y250" i="58" s="1"/>
  <c r="Z250" i="58" s="1"/>
  <c r="X250" i="58" a="1"/>
  <c r="Z249" i="58"/>
  <c r="Y249" i="58"/>
  <c r="X249" i="58" a="1"/>
  <c r="X249" i="58" s="1"/>
  <c r="X248" i="58"/>
  <c r="Y248" i="58" s="1"/>
  <c r="Z248" i="58" s="1"/>
  <c r="X248" i="58" a="1"/>
  <c r="Y247" i="58"/>
  <c r="Z247" i="58" s="1"/>
  <c r="X247" i="58" a="1"/>
  <c r="X247" i="58" s="1"/>
  <c r="X246" i="58" a="1"/>
  <c r="X246" i="58" s="1"/>
  <c r="Y246" i="58" s="1"/>
  <c r="Z246" i="58" s="1"/>
  <c r="Y245" i="58"/>
  <c r="Z245" i="58" s="1"/>
  <c r="X245" i="58" a="1"/>
  <c r="X245" i="58" s="1"/>
  <c r="X244" i="58" a="1"/>
  <c r="X244" i="58" s="1"/>
  <c r="Y244" i="58" s="1"/>
  <c r="Z244" i="58" s="1"/>
  <c r="Y243" i="58"/>
  <c r="Z243" i="58" s="1"/>
  <c r="X243" i="58" a="1"/>
  <c r="X243" i="58" s="1"/>
  <c r="X242" i="58" a="1"/>
  <c r="X242" i="58" s="1"/>
  <c r="Y242" i="58" s="1"/>
  <c r="Z242" i="58" s="1"/>
  <c r="X241" i="58" a="1"/>
  <c r="X241" i="58" s="1"/>
  <c r="Y241" i="58" s="1"/>
  <c r="Z241" i="58" s="1"/>
  <c r="X240" i="58" a="1"/>
  <c r="X240" i="58" s="1"/>
  <c r="Y240" i="58" s="1"/>
  <c r="Z240" i="58" s="1"/>
  <c r="Z239" i="58"/>
  <c r="X239" i="58" a="1"/>
  <c r="X239" i="58" s="1"/>
  <c r="Y239" i="58" s="1"/>
  <c r="X238" i="58"/>
  <c r="Y238" i="58" s="1"/>
  <c r="Z238" i="58" s="1"/>
  <c r="X238" i="58" a="1"/>
  <c r="X237" i="58" a="1"/>
  <c r="X237" i="58" s="1"/>
  <c r="Y237" i="58" s="1"/>
  <c r="Z237" i="58" s="1"/>
  <c r="X236" i="58"/>
  <c r="Y236" i="58" s="1"/>
  <c r="Z236" i="58" s="1"/>
  <c r="X236" i="58" a="1"/>
  <c r="Z235" i="58"/>
  <c r="Y235" i="58"/>
  <c r="X235" i="58" a="1"/>
  <c r="X235" i="58" s="1"/>
  <c r="X234" i="58"/>
  <c r="Y234" i="58" s="1"/>
  <c r="Z234" i="58" s="1"/>
  <c r="X234" i="58" a="1"/>
  <c r="Z233" i="58"/>
  <c r="Y233" i="58"/>
  <c r="X233" i="58" a="1"/>
  <c r="X233" i="58" s="1"/>
  <c r="X232" i="58"/>
  <c r="Y232" i="58" s="1"/>
  <c r="Z232" i="58" s="1"/>
  <c r="X232" i="58" a="1"/>
  <c r="Y231" i="58"/>
  <c r="Z231" i="58" s="1"/>
  <c r="X231" i="58" a="1"/>
  <c r="X231" i="58" s="1"/>
  <c r="X230" i="58"/>
  <c r="Y230" i="58" s="1"/>
  <c r="Z230" i="58" s="1"/>
  <c r="X230" i="58" a="1"/>
  <c r="Y229" i="58"/>
  <c r="Z229" i="58" s="1"/>
  <c r="X229" i="58" a="1"/>
  <c r="X229" i="58" s="1"/>
  <c r="X228" i="58" a="1"/>
  <c r="X228" i="58" s="1"/>
  <c r="Y228" i="58" s="1"/>
  <c r="Z228" i="58" s="1"/>
  <c r="Y227" i="58"/>
  <c r="Z227" i="58" s="1"/>
  <c r="X227" i="58" a="1"/>
  <c r="X227" i="58" s="1"/>
  <c r="X226" i="58" a="1"/>
  <c r="X226" i="58" s="1"/>
  <c r="Y226" i="58" s="1"/>
  <c r="Z226" i="58" s="1"/>
  <c r="X225" i="58" a="1"/>
  <c r="X225" i="58" s="1"/>
  <c r="Y225" i="58" s="1"/>
  <c r="Z225" i="58" s="1"/>
  <c r="X224" i="58" a="1"/>
  <c r="X224" i="58" s="1"/>
  <c r="Y224" i="58" s="1"/>
  <c r="Z224" i="58" s="1"/>
  <c r="Z223" i="58"/>
  <c r="X223" i="58" a="1"/>
  <c r="X223" i="58" s="1"/>
  <c r="Y223" i="58" s="1"/>
  <c r="X222" i="58"/>
  <c r="Y222" i="58" s="1"/>
  <c r="Z222" i="58" s="1"/>
  <c r="X222" i="58" a="1"/>
  <c r="X221" i="58" a="1"/>
  <c r="X221" i="58" s="1"/>
  <c r="Y221" i="58" s="1"/>
  <c r="Z221" i="58" s="1"/>
  <c r="X220" i="58"/>
  <c r="Y220" i="58" s="1"/>
  <c r="Z220" i="58" s="1"/>
  <c r="X220" i="58" a="1"/>
  <c r="Z219" i="58"/>
  <c r="Y219" i="58"/>
  <c r="X219" i="58" a="1"/>
  <c r="X219" i="58" s="1"/>
  <c r="X218" i="58"/>
  <c r="Y218" i="58" s="1"/>
  <c r="Z218" i="58" s="1"/>
  <c r="X218" i="58" a="1"/>
  <c r="Y217" i="58"/>
  <c r="Z217" i="58" s="1"/>
  <c r="X217" i="58" a="1"/>
  <c r="X217" i="58" s="1"/>
  <c r="X216" i="58"/>
  <c r="Y216" i="58" s="1"/>
  <c r="Z216" i="58" s="1"/>
  <c r="X216" i="58" a="1"/>
  <c r="Y215" i="58"/>
  <c r="Z215" i="58" s="1"/>
  <c r="X215" i="58" a="1"/>
  <c r="X215" i="58" s="1"/>
  <c r="X214" i="58" a="1"/>
  <c r="X214" i="58" s="1"/>
  <c r="Y214" i="58" s="1"/>
  <c r="Z214" i="58" s="1"/>
  <c r="Y213" i="58"/>
  <c r="Z213" i="58" s="1"/>
  <c r="X213" i="58" a="1"/>
  <c r="X213" i="58" s="1"/>
  <c r="X212" i="58" a="1"/>
  <c r="X212" i="58" s="1"/>
  <c r="Y212" i="58" s="1"/>
  <c r="Z212" i="58" s="1"/>
  <c r="Y211" i="58"/>
  <c r="Z211" i="58" s="1"/>
  <c r="X211" i="58" a="1"/>
  <c r="X211" i="58" s="1"/>
  <c r="X210" i="58" a="1"/>
  <c r="X210" i="58" s="1"/>
  <c r="Y210" i="58" s="1"/>
  <c r="Z210" i="58" s="1"/>
  <c r="X209" i="58" a="1"/>
  <c r="X209" i="58" s="1"/>
  <c r="Y209" i="58" s="1"/>
  <c r="Z209" i="58" s="1"/>
  <c r="X208" i="58" a="1"/>
  <c r="X208" i="58" s="1"/>
  <c r="Y208" i="58" s="1"/>
  <c r="Z208" i="58" s="1"/>
  <c r="X207" i="58" a="1"/>
  <c r="X207" i="58" s="1"/>
  <c r="Y207" i="58" s="1"/>
  <c r="Z207" i="58" s="1"/>
  <c r="X206" i="58"/>
  <c r="Y206" i="58" s="1"/>
  <c r="Z206" i="58" s="1"/>
  <c r="X206" i="58" a="1"/>
  <c r="X205" i="58" a="1"/>
  <c r="X205" i="58" s="1"/>
  <c r="Y205" i="58" s="1"/>
  <c r="Z205" i="58" s="1"/>
  <c r="X204" i="58"/>
  <c r="Y204" i="58" s="1"/>
  <c r="Z204" i="58" s="1"/>
  <c r="X204" i="58" a="1"/>
  <c r="Z203" i="58"/>
  <c r="Y203" i="58"/>
  <c r="X203" i="58" a="1"/>
  <c r="X203" i="58" s="1"/>
  <c r="X202" i="58"/>
  <c r="Y202" i="58" s="1"/>
  <c r="Z202" i="58" s="1"/>
  <c r="X202" i="58" a="1"/>
  <c r="Z201" i="58"/>
  <c r="Y201" i="58"/>
  <c r="X201" i="58" a="1"/>
  <c r="X201" i="58" s="1"/>
  <c r="X200" i="58"/>
  <c r="Y200" i="58" s="1"/>
  <c r="Z200" i="58" s="1"/>
  <c r="X200" i="58" a="1"/>
  <c r="Y199" i="58"/>
  <c r="Z199" i="58" s="1"/>
  <c r="X199" i="58" a="1"/>
  <c r="X199" i="58" s="1"/>
  <c r="X198" i="58"/>
  <c r="Y198" i="58" s="1"/>
  <c r="Z198" i="58" s="1"/>
  <c r="X198" i="58" a="1"/>
  <c r="Z197" i="58"/>
  <c r="Y197" i="58"/>
  <c r="X197" i="58" a="1"/>
  <c r="X197" i="58" s="1"/>
  <c r="Z196" i="58"/>
  <c r="X196" i="58" a="1"/>
  <c r="X196" i="58" s="1"/>
  <c r="Y196" i="58" s="1"/>
  <c r="X195" i="58" a="1"/>
  <c r="X195" i="58" s="1"/>
  <c r="Y195" i="58" s="1"/>
  <c r="Z195" i="58" s="1"/>
  <c r="X194" i="58" a="1"/>
  <c r="X194" i="58" s="1"/>
  <c r="Y194" i="58" s="1"/>
  <c r="Z194" i="58" s="1"/>
  <c r="X193" i="58" a="1"/>
  <c r="X193" i="58" s="1"/>
  <c r="Y193" i="58" s="1"/>
  <c r="Z193" i="58" s="1"/>
  <c r="X192" i="58"/>
  <c r="Y192" i="58" s="1"/>
  <c r="Z192" i="58" s="1"/>
  <c r="X192" i="58" a="1"/>
  <c r="Y191" i="58"/>
  <c r="Z191" i="58" s="1"/>
  <c r="X191" i="58" a="1"/>
  <c r="X191" i="58" s="1"/>
  <c r="Z190" i="58"/>
  <c r="X190" i="58"/>
  <c r="Y190" i="58" s="1"/>
  <c r="X190" i="58" a="1"/>
  <c r="Z189" i="58"/>
  <c r="Y189" i="58"/>
  <c r="X189" i="58" a="1"/>
  <c r="X189" i="58" s="1"/>
  <c r="Z188" i="58"/>
  <c r="X188" i="58" a="1"/>
  <c r="X188" i="58" s="1"/>
  <c r="Y188" i="58" s="1"/>
  <c r="Z187" i="58"/>
  <c r="X187" i="58" a="1"/>
  <c r="X187" i="58" s="1"/>
  <c r="Y187" i="58" s="1"/>
  <c r="X186" i="58" a="1"/>
  <c r="X186" i="58" s="1"/>
  <c r="Y186" i="58" s="1"/>
  <c r="Z186" i="58" s="1"/>
  <c r="X185" i="58" a="1"/>
  <c r="X185" i="58" s="1"/>
  <c r="Y185" i="58" s="1"/>
  <c r="Z185" i="58" s="1"/>
  <c r="X184" i="58"/>
  <c r="Y184" i="58" s="1"/>
  <c r="Z184" i="58" s="1"/>
  <c r="X184" i="58" a="1"/>
  <c r="Y183" i="58"/>
  <c r="Z183" i="58" s="1"/>
  <c r="X183" i="58" a="1"/>
  <c r="X183" i="58" s="1"/>
  <c r="X182" i="58"/>
  <c r="Y182" i="58" s="1"/>
  <c r="Z182" i="58" s="1"/>
  <c r="X182" i="58" a="1"/>
  <c r="Z181" i="58"/>
  <c r="Y181" i="58"/>
  <c r="X181" i="58" a="1"/>
  <c r="X181" i="58" s="1"/>
  <c r="X180" i="58" a="1"/>
  <c r="X180" i="58" s="1"/>
  <c r="Y180" i="58" s="1"/>
  <c r="Z180" i="58" s="1"/>
  <c r="X179" i="58" a="1"/>
  <c r="X179" i="58" s="1"/>
  <c r="Y179" i="58" s="1"/>
  <c r="Z179" i="58" s="1"/>
  <c r="X178" i="58" a="1"/>
  <c r="X178" i="58" s="1"/>
  <c r="Y178" i="58" s="1"/>
  <c r="Z178" i="58" s="1"/>
  <c r="Y177" i="58"/>
  <c r="Z177" i="58" s="1"/>
  <c r="X177" i="58" a="1"/>
  <c r="X177" i="58" s="1"/>
  <c r="X176" i="58"/>
  <c r="Y176" i="58" s="1"/>
  <c r="Z176" i="58" s="1"/>
  <c r="X176" i="58" a="1"/>
  <c r="Y175" i="58"/>
  <c r="Z175" i="58" s="1"/>
  <c r="X175" i="58" a="1"/>
  <c r="X175" i="58" s="1"/>
  <c r="X174" i="58"/>
  <c r="Y174" i="58" s="1"/>
  <c r="Z174" i="58" s="1"/>
  <c r="X174" i="58" a="1"/>
  <c r="Z173" i="58"/>
  <c r="Y173" i="58"/>
  <c r="X173" i="58" a="1"/>
  <c r="X173" i="58" s="1"/>
  <c r="Z172" i="58"/>
  <c r="X172" i="58" a="1"/>
  <c r="X172" i="58" s="1"/>
  <c r="Y172" i="58" s="1"/>
  <c r="X171" i="58" a="1"/>
  <c r="X171" i="58" s="1"/>
  <c r="Y171" i="58" s="1"/>
  <c r="Z171" i="58" s="1"/>
  <c r="X170" i="58" a="1"/>
  <c r="X170" i="58" s="1"/>
  <c r="Y170" i="58" s="1"/>
  <c r="Z170" i="58" s="1"/>
  <c r="Y169" i="58"/>
  <c r="Z169" i="58" s="1"/>
  <c r="X169" i="58" a="1"/>
  <c r="X169" i="58" s="1"/>
  <c r="Y168" i="58"/>
  <c r="Z168" i="58" s="1"/>
  <c r="X168" i="58"/>
  <c r="X168" i="58" a="1"/>
  <c r="X167" i="58" a="1"/>
  <c r="X167" i="58" s="1"/>
  <c r="Y167" i="58" s="1"/>
  <c r="Z167" i="58" s="1"/>
  <c r="Y166" i="58"/>
  <c r="Z166" i="58" s="1"/>
  <c r="X166" i="58"/>
  <c r="X166" i="58" a="1"/>
  <c r="X165" i="58" a="1"/>
  <c r="X165" i="58" s="1"/>
  <c r="Y165" i="58" s="1"/>
  <c r="Z165" i="58" s="1"/>
  <c r="Y164" i="58"/>
  <c r="Z164" i="58" s="1"/>
  <c r="X164" i="58"/>
  <c r="X164" i="58" a="1"/>
  <c r="Z163" i="58"/>
  <c r="X163" i="58" a="1"/>
  <c r="X163" i="58" s="1"/>
  <c r="Y163" i="58" s="1"/>
  <c r="Y162" i="58"/>
  <c r="Z162" i="58" s="1"/>
  <c r="X162" i="58"/>
  <c r="X162" i="58" a="1"/>
  <c r="X161" i="58" a="1"/>
  <c r="X161" i="58" s="1"/>
  <c r="Y161" i="58" s="1"/>
  <c r="Z161" i="58" s="1"/>
  <c r="Y160" i="58"/>
  <c r="Z160" i="58" s="1"/>
  <c r="X160" i="58"/>
  <c r="X160" i="58" a="1"/>
  <c r="X159" i="58" a="1"/>
  <c r="X159" i="58" s="1"/>
  <c r="Y159" i="58" s="1"/>
  <c r="Z159" i="58" s="1"/>
  <c r="Y158" i="58"/>
  <c r="Z158" i="58" s="1"/>
  <c r="X158" i="58"/>
  <c r="X158" i="58" a="1"/>
  <c r="X157" i="58" a="1"/>
  <c r="X157" i="58" s="1"/>
  <c r="Y157" i="58" s="1"/>
  <c r="Z157" i="58" s="1"/>
  <c r="Y156" i="58"/>
  <c r="Z156" i="58" s="1"/>
  <c r="X156" i="58"/>
  <c r="X156" i="58" a="1"/>
  <c r="Z155" i="58"/>
  <c r="X155" i="58" a="1"/>
  <c r="X155" i="58" s="1"/>
  <c r="Y155" i="58" s="1"/>
  <c r="Y154" i="58"/>
  <c r="Z154" i="58" s="1"/>
  <c r="X154" i="58"/>
  <c r="X154" i="58" a="1"/>
  <c r="X153" i="58" a="1"/>
  <c r="X153" i="58" s="1"/>
  <c r="Y153" i="58" s="1"/>
  <c r="Z153" i="58" s="1"/>
  <c r="X152" i="58" a="1"/>
  <c r="X152" i="58" s="1"/>
  <c r="Y152" i="58" s="1"/>
  <c r="Z152" i="58" s="1"/>
  <c r="X151" i="58" a="1"/>
  <c r="X151" i="58" s="1"/>
  <c r="Y151" i="58" s="1"/>
  <c r="Z151" i="58" s="1"/>
  <c r="X150" i="58" a="1"/>
  <c r="X150" i="58" s="1"/>
  <c r="Y150" i="58" s="1"/>
  <c r="Z150" i="58" s="1"/>
  <c r="Z149" i="58"/>
  <c r="X149" i="58" a="1"/>
  <c r="X149" i="58" s="1"/>
  <c r="Y149" i="58" s="1"/>
  <c r="X148" i="58" a="1"/>
  <c r="X148" i="58" s="1"/>
  <c r="Y148" i="58" s="1"/>
  <c r="Z148" i="58" s="1"/>
  <c r="X147" i="58" a="1"/>
  <c r="X147" i="58" s="1"/>
  <c r="Y147" i="58" s="1"/>
  <c r="Z147" i="58" s="1"/>
  <c r="Y146" i="58"/>
  <c r="Z146" i="58" s="1"/>
  <c r="X146" i="58" a="1"/>
  <c r="X146" i="58" s="1"/>
  <c r="X145" i="58" a="1"/>
  <c r="X145" i="58" s="1"/>
  <c r="Y145" i="58" s="1"/>
  <c r="Z145" i="58" s="1"/>
  <c r="X144" i="58"/>
  <c r="Y144" i="58" s="1"/>
  <c r="Z144" i="58" s="1"/>
  <c r="X144" i="58" a="1"/>
  <c r="X143" i="58" a="1"/>
  <c r="X143" i="58" s="1"/>
  <c r="Y143" i="58" s="1"/>
  <c r="Z143" i="58" s="1"/>
  <c r="X142" i="58"/>
  <c r="Y142" i="58" s="1"/>
  <c r="Z142" i="58" s="1"/>
  <c r="X142" i="58" a="1"/>
  <c r="X141" i="58" a="1"/>
  <c r="X141" i="58" s="1"/>
  <c r="Y141" i="58" s="1"/>
  <c r="Z141" i="58" s="1"/>
  <c r="X140" i="58"/>
  <c r="Y140" i="58" s="1"/>
  <c r="Z140" i="58" s="1"/>
  <c r="X140" i="58" a="1"/>
  <c r="X139" i="58" a="1"/>
  <c r="X139" i="58" s="1"/>
  <c r="Y139" i="58" s="1"/>
  <c r="Z139" i="58" s="1"/>
  <c r="Y138" i="58"/>
  <c r="Z138" i="58" s="1"/>
  <c r="X138" i="58"/>
  <c r="X138" i="58" a="1"/>
  <c r="X137" i="58" a="1"/>
  <c r="X137" i="58" s="1"/>
  <c r="Y137" i="58" s="1"/>
  <c r="Z137" i="58" s="1"/>
  <c r="X136" i="58"/>
  <c r="Y136" i="58" s="1"/>
  <c r="Z136" i="58" s="1"/>
  <c r="X136" i="58" a="1"/>
  <c r="X135" i="58" a="1"/>
  <c r="X135" i="58" s="1"/>
  <c r="Y135" i="58" s="1"/>
  <c r="Z135" i="58" s="1"/>
  <c r="X134" i="58"/>
  <c r="Y134" i="58" s="1"/>
  <c r="Z134" i="58" s="1"/>
  <c r="X134" i="58" a="1"/>
  <c r="X133" i="58" a="1"/>
  <c r="X133" i="58" s="1"/>
  <c r="Y133" i="58" s="1"/>
  <c r="Z133" i="58" s="1"/>
  <c r="X132" i="58"/>
  <c r="Y132" i="58" s="1"/>
  <c r="Z132" i="58" s="1"/>
  <c r="X132" i="58" a="1"/>
  <c r="X131" i="58" a="1"/>
  <c r="X131" i="58" s="1"/>
  <c r="Y131" i="58" s="1"/>
  <c r="Z131" i="58" s="1"/>
  <c r="Y130" i="58"/>
  <c r="Z130" i="58" s="1"/>
  <c r="X130" i="58"/>
  <c r="X130" i="58" a="1"/>
  <c r="X129" i="58" a="1"/>
  <c r="X129" i="58" s="1"/>
  <c r="Y129" i="58" s="1"/>
  <c r="Z129" i="58" s="1"/>
  <c r="X128" i="58"/>
  <c r="Y128" i="58" s="1"/>
  <c r="Z128" i="58" s="1"/>
  <c r="X128" i="58" a="1"/>
  <c r="X127" i="58" a="1"/>
  <c r="X127" i="58" s="1"/>
  <c r="Y127" i="58" s="1"/>
  <c r="Z127" i="58" s="1"/>
  <c r="X126" i="58"/>
  <c r="Y126" i="58" s="1"/>
  <c r="Z126" i="58" s="1"/>
  <c r="X126" i="58" a="1"/>
  <c r="X125" i="58" a="1"/>
  <c r="X125" i="58" s="1"/>
  <c r="Y125" i="58" s="1"/>
  <c r="Z125" i="58" s="1"/>
  <c r="X124" i="58"/>
  <c r="Y124" i="58" s="1"/>
  <c r="Z124" i="58" s="1"/>
  <c r="X124" i="58" a="1"/>
  <c r="X123" i="58" a="1"/>
  <c r="X123" i="58" s="1"/>
  <c r="Y123" i="58" s="1"/>
  <c r="Z123" i="58" s="1"/>
  <c r="Y122" i="58"/>
  <c r="Z122" i="58" s="1"/>
  <c r="X122" i="58"/>
  <c r="X122" i="58" a="1"/>
  <c r="X121" i="58" a="1"/>
  <c r="X121" i="58" s="1"/>
  <c r="Y121" i="58" s="1"/>
  <c r="Z121" i="58" s="1"/>
  <c r="X120" i="58" a="1"/>
  <c r="X120" i="58" s="1"/>
  <c r="Y120" i="58" s="1"/>
  <c r="Z120" i="58" s="1"/>
  <c r="X119" i="58"/>
  <c r="Y119" i="58" s="1"/>
  <c r="Z119" i="58" s="1"/>
  <c r="X119" i="58" a="1"/>
  <c r="X118" i="58" a="1"/>
  <c r="X118" i="58" s="1"/>
  <c r="Y118" i="58" s="1"/>
  <c r="Z118" i="58" s="1"/>
  <c r="Z117" i="58"/>
  <c r="X117" i="58" a="1"/>
  <c r="X117" i="58" s="1"/>
  <c r="Y117" i="58" s="1"/>
  <c r="X116" i="58" a="1"/>
  <c r="X116" i="58" s="1"/>
  <c r="Y116" i="58" s="1"/>
  <c r="Z116" i="58" s="1"/>
  <c r="Z115" i="58"/>
  <c r="X115" i="58"/>
  <c r="Y115" i="58" s="1"/>
  <c r="X115" i="58" a="1"/>
  <c r="X114" i="58"/>
  <c r="Y114" i="58" s="1"/>
  <c r="Z114" i="58" s="1"/>
  <c r="X114" i="58" a="1"/>
  <c r="X113" i="58" a="1"/>
  <c r="X113" i="58" s="1"/>
  <c r="Y113" i="58" s="1"/>
  <c r="Z113" i="58" s="1"/>
  <c r="X112" i="58" a="1"/>
  <c r="X112" i="58" s="1"/>
  <c r="Y112" i="58" s="1"/>
  <c r="Z112" i="58" s="1"/>
  <c r="X111" i="58" a="1"/>
  <c r="X111" i="58" s="1"/>
  <c r="Y111" i="58" s="1"/>
  <c r="Z111" i="58" s="1"/>
  <c r="Z110" i="58"/>
  <c r="X110" i="58"/>
  <c r="Y110" i="58" s="1"/>
  <c r="X110" i="58" a="1"/>
  <c r="X109" i="58" a="1"/>
  <c r="X109" i="58" s="1"/>
  <c r="Y109" i="58" s="1"/>
  <c r="Z109" i="58" s="1"/>
  <c r="X108" i="58" a="1"/>
  <c r="X108" i="58" s="1"/>
  <c r="Y108" i="58" s="1"/>
  <c r="Z108" i="58" s="1"/>
  <c r="X107" i="58"/>
  <c r="Y107" i="58" s="1"/>
  <c r="Z107" i="58" s="1"/>
  <c r="X107" i="58" a="1"/>
  <c r="X106" i="58"/>
  <c r="Y106" i="58" s="1"/>
  <c r="Z106" i="58" s="1"/>
  <c r="X106" i="58" a="1"/>
  <c r="X105" i="58" a="1"/>
  <c r="X105" i="58" s="1"/>
  <c r="Y105" i="58" s="1"/>
  <c r="Z105" i="58" s="1"/>
  <c r="X104" i="58"/>
  <c r="Y104" i="58" s="1"/>
  <c r="Z104" i="58" s="1"/>
  <c r="X104" i="58" a="1"/>
  <c r="X103" i="58"/>
  <c r="Y103" i="58" s="1"/>
  <c r="Z103" i="58" s="1"/>
  <c r="X103" i="58" a="1"/>
  <c r="Z102" i="58"/>
  <c r="X102" i="58"/>
  <c r="Y102" i="58" s="1"/>
  <c r="X102" i="58" a="1"/>
  <c r="X101" i="58" a="1"/>
  <c r="X101" i="58" s="1"/>
  <c r="Y101" i="58" s="1"/>
  <c r="Z101" i="58" s="1"/>
  <c r="Y100" i="58"/>
  <c r="Z100" i="58" s="1"/>
  <c r="X100" i="58" a="1"/>
  <c r="X100" i="58" s="1"/>
  <c r="X99" i="58"/>
  <c r="Y99" i="58" s="1"/>
  <c r="Z99" i="58" s="1"/>
  <c r="X99" i="58" a="1"/>
  <c r="X98" i="58"/>
  <c r="Y98" i="58" s="1"/>
  <c r="Z98" i="58" s="1"/>
  <c r="X98" i="58" a="1"/>
  <c r="Z97" i="58"/>
  <c r="X97" i="58"/>
  <c r="Y97" i="58" s="1"/>
  <c r="X97" i="58" a="1"/>
  <c r="X96" i="58" a="1"/>
  <c r="X96" i="58" s="1"/>
  <c r="Y96" i="58" s="1"/>
  <c r="Z96" i="58" s="1"/>
  <c r="X95" i="58"/>
  <c r="Y95" i="58" s="1"/>
  <c r="Z95" i="58" s="1"/>
  <c r="X95" i="58" a="1"/>
  <c r="X94" i="58"/>
  <c r="Y94" i="58" s="1"/>
  <c r="Z94" i="58" s="1"/>
  <c r="X94" i="58" a="1"/>
  <c r="Z93" i="58"/>
  <c r="X93" i="58" a="1"/>
  <c r="X93" i="58" s="1"/>
  <c r="Y93" i="58" s="1"/>
  <c r="Y92" i="58"/>
  <c r="Z92" i="58" s="1"/>
  <c r="X92" i="58" a="1"/>
  <c r="X92" i="58" s="1"/>
  <c r="X91" i="58"/>
  <c r="Y91" i="58" s="1"/>
  <c r="Z91" i="58" s="1"/>
  <c r="X91" i="58" a="1"/>
  <c r="Z90" i="58"/>
  <c r="Y90" i="58"/>
  <c r="X90" i="58"/>
  <c r="X90" i="58" a="1"/>
  <c r="X89" i="58" a="1"/>
  <c r="X89" i="58" s="1"/>
  <c r="Y89" i="58" s="1"/>
  <c r="Z89" i="58" s="1"/>
  <c r="X88" i="58" a="1"/>
  <c r="X88" i="58" s="1"/>
  <c r="Y88" i="58" s="1"/>
  <c r="Z88" i="58" s="1"/>
  <c r="X87" i="58"/>
  <c r="Y87" i="58" s="1"/>
  <c r="Z87" i="58" s="1"/>
  <c r="X87" i="58" a="1"/>
  <c r="X86" i="58" a="1"/>
  <c r="X86" i="58" s="1"/>
  <c r="Y86" i="58" s="1"/>
  <c r="Z86" i="58" s="1"/>
  <c r="Z85" i="58"/>
  <c r="X85" i="58" a="1"/>
  <c r="X85" i="58" s="1"/>
  <c r="Y85" i="58" s="1"/>
  <c r="X84" i="58" a="1"/>
  <c r="X84" i="58" s="1"/>
  <c r="Y84" i="58" s="1"/>
  <c r="Z84" i="58" s="1"/>
  <c r="Z83" i="58"/>
  <c r="X83" i="58"/>
  <c r="Y83" i="58" s="1"/>
  <c r="X83" i="58" a="1"/>
  <c r="X82" i="58"/>
  <c r="Y82" i="58" s="1"/>
  <c r="Z82" i="58" s="1"/>
  <c r="X82" i="58" a="1"/>
  <c r="X81" i="58" a="1"/>
  <c r="X81" i="58" s="1"/>
  <c r="Y81" i="58" s="1"/>
  <c r="Z81" i="58" s="1"/>
  <c r="X80" i="58" a="1"/>
  <c r="X80" i="58" s="1"/>
  <c r="Y80" i="58" s="1"/>
  <c r="Z80" i="58" s="1"/>
  <c r="X79" i="58" a="1"/>
  <c r="X79" i="58" s="1"/>
  <c r="Y79" i="58" s="1"/>
  <c r="Z79" i="58" s="1"/>
  <c r="Z78" i="58"/>
  <c r="X78" i="58"/>
  <c r="Y78" i="58" s="1"/>
  <c r="X78" i="58" a="1"/>
  <c r="X77" i="58" a="1"/>
  <c r="X77" i="58" s="1"/>
  <c r="Y77" i="58" s="1"/>
  <c r="Z77" i="58" s="1"/>
  <c r="X76" i="58" a="1"/>
  <c r="X76" i="58" s="1"/>
  <c r="Y76" i="58" s="1"/>
  <c r="Z76" i="58" s="1"/>
  <c r="X75" i="58"/>
  <c r="Y75" i="58" s="1"/>
  <c r="Z75" i="58" s="1"/>
  <c r="X75" i="58" a="1"/>
  <c r="X74" i="58"/>
  <c r="Y74" i="58" s="1"/>
  <c r="Z74" i="58" s="1"/>
  <c r="X74" i="58" a="1"/>
  <c r="X73" i="58" a="1"/>
  <c r="X73" i="58" s="1"/>
  <c r="Y73" i="58" s="1"/>
  <c r="Z73" i="58" s="1"/>
  <c r="X72" i="58"/>
  <c r="Y72" i="58" s="1"/>
  <c r="Z72" i="58" s="1"/>
  <c r="X72" i="58" a="1"/>
  <c r="X71" i="58"/>
  <c r="Y71" i="58" s="1"/>
  <c r="Z71" i="58" s="1"/>
  <c r="X71" i="58" a="1"/>
  <c r="Z70" i="58"/>
  <c r="X70" i="58"/>
  <c r="Y70" i="58" s="1"/>
  <c r="X70" i="58" a="1"/>
  <c r="X69" i="58" a="1"/>
  <c r="X69" i="58" s="1"/>
  <c r="Y69" i="58" s="1"/>
  <c r="Z69" i="58" s="1"/>
  <c r="Y68" i="58"/>
  <c r="Z68" i="58" s="1"/>
  <c r="X68" i="58" a="1"/>
  <c r="X68" i="58" s="1"/>
  <c r="X67" i="58"/>
  <c r="Y67" i="58" s="1"/>
  <c r="Z67" i="58" s="1"/>
  <c r="X67" i="58" a="1"/>
  <c r="X66" i="58"/>
  <c r="Y66" i="58" s="1"/>
  <c r="Z66" i="58" s="1"/>
  <c r="X66" i="58" a="1"/>
  <c r="Z65" i="58"/>
  <c r="X65" i="58"/>
  <c r="Y65" i="58" s="1"/>
  <c r="X65" i="58" a="1"/>
  <c r="X64" i="58" a="1"/>
  <c r="X64" i="58" s="1"/>
  <c r="Y64" i="58" s="1"/>
  <c r="Z64" i="58" s="1"/>
  <c r="X63" i="58" a="1"/>
  <c r="X63" i="58" s="1"/>
  <c r="Y63" i="58" s="1"/>
  <c r="Z63" i="58" s="1"/>
  <c r="X62" i="58" a="1"/>
  <c r="X62" i="58" s="1"/>
  <c r="Y62" i="58" s="1"/>
  <c r="Z62" i="58" s="1"/>
  <c r="X61" i="58" a="1"/>
  <c r="X61" i="58" s="1"/>
  <c r="Y61" i="58" s="1"/>
  <c r="Z61" i="58" s="1"/>
  <c r="X60" i="58" a="1"/>
  <c r="X60" i="58" s="1"/>
  <c r="Y60" i="58" s="1"/>
  <c r="Z60" i="58" s="1"/>
  <c r="X59" i="58"/>
  <c r="Y59" i="58" s="1"/>
  <c r="Z59" i="58" s="1"/>
  <c r="X59" i="58" a="1"/>
  <c r="X58" i="58" a="1"/>
  <c r="X58" i="58" s="1"/>
  <c r="Y58" i="58" s="1"/>
  <c r="Z58" i="58" s="1"/>
  <c r="Y57" i="58"/>
  <c r="Z57" i="58" s="1"/>
  <c r="X57" i="58"/>
  <c r="X57" i="58" a="1"/>
  <c r="X56" i="58" a="1"/>
  <c r="X56" i="58" s="1"/>
  <c r="Y56" i="58" s="1"/>
  <c r="Z56" i="58" s="1"/>
  <c r="X55" i="58" a="1"/>
  <c r="X55" i="58" s="1"/>
  <c r="Y55" i="58" s="1"/>
  <c r="Z55" i="58" s="1"/>
  <c r="X54" i="58" a="1"/>
  <c r="X54" i="58" s="1"/>
  <c r="Y54" i="58" s="1"/>
  <c r="Z54" i="58" s="1"/>
  <c r="X53" i="58" a="1"/>
  <c r="X53" i="58" s="1"/>
  <c r="Y53" i="58" s="1"/>
  <c r="Z53" i="58" s="1"/>
  <c r="X52" i="58" a="1"/>
  <c r="X52" i="58" s="1"/>
  <c r="Y52" i="58" s="1"/>
  <c r="Z52" i="58" s="1"/>
  <c r="X51" i="58"/>
  <c r="Y51" i="58" s="1"/>
  <c r="Z51" i="58" s="1"/>
  <c r="X51" i="58" a="1"/>
  <c r="X50" i="58" a="1"/>
  <c r="X50" i="58" s="1"/>
  <c r="Y50" i="58" s="1"/>
  <c r="Z50" i="58" s="1"/>
  <c r="Y49" i="58"/>
  <c r="Z49" i="58" s="1"/>
  <c r="X49" i="58"/>
  <c r="X49" i="58" a="1"/>
  <c r="X48" i="58" a="1"/>
  <c r="X48" i="58" s="1"/>
  <c r="Y48" i="58" s="1"/>
  <c r="Z48" i="58" s="1"/>
  <c r="X47" i="58" a="1"/>
  <c r="X47" i="58" s="1"/>
  <c r="Y47" i="58" s="1"/>
  <c r="Z47" i="58" s="1"/>
  <c r="X46" i="58" a="1"/>
  <c r="X46" i="58" s="1"/>
  <c r="Y46" i="58" s="1"/>
  <c r="Z46" i="58" s="1"/>
  <c r="X45" i="58" a="1"/>
  <c r="X45" i="58" s="1"/>
  <c r="Y45" i="58" s="1"/>
  <c r="Z45" i="58" s="1"/>
  <c r="X44" i="58" a="1"/>
  <c r="X44" i="58" s="1"/>
  <c r="Y44" i="58" s="1"/>
  <c r="Z44" i="58" s="1"/>
  <c r="X43" i="58" a="1"/>
  <c r="X43" i="58" s="1"/>
  <c r="Y43" i="58" s="1"/>
  <c r="Z43" i="58" s="1"/>
  <c r="X42" i="58" a="1"/>
  <c r="X42" i="58" s="1"/>
  <c r="Y42" i="58" s="1"/>
  <c r="Z42" i="58" s="1"/>
  <c r="Y41" i="58"/>
  <c r="Z41" i="58" s="1"/>
  <c r="X41" i="58"/>
  <c r="X41" i="58" a="1"/>
  <c r="X40" i="58" a="1"/>
  <c r="X40" i="58" s="1"/>
  <c r="Y40" i="58" s="1"/>
  <c r="Z40" i="58" s="1"/>
  <c r="X39" i="58" a="1"/>
  <c r="X39" i="58" s="1"/>
  <c r="Y39" i="58" s="1"/>
  <c r="Z39" i="58" s="1"/>
  <c r="X38" i="58" a="1"/>
  <c r="X38" i="58" s="1"/>
  <c r="Y38" i="58" s="1"/>
  <c r="Z38" i="58" s="1"/>
  <c r="X37" i="58" a="1"/>
  <c r="X37" i="58" s="1"/>
  <c r="Y37" i="58" s="1"/>
  <c r="Z37" i="58" s="1"/>
  <c r="X36" i="58" a="1"/>
  <c r="X36" i="58" s="1"/>
  <c r="Y36" i="58" s="1"/>
  <c r="Z36" i="58" s="1"/>
  <c r="X35" i="58"/>
  <c r="Y35" i="58" s="1"/>
  <c r="Z35" i="58" s="1"/>
  <c r="X35" i="58" a="1"/>
  <c r="X34" i="58" a="1"/>
  <c r="X34" i="58" s="1"/>
  <c r="Y34" i="58" s="1"/>
  <c r="Z34" i="58" s="1"/>
  <c r="X33" i="58"/>
  <c r="Y33" i="58" s="1"/>
  <c r="Z33" i="58" s="1"/>
  <c r="X33" i="58" a="1"/>
  <c r="X32" i="58" a="1"/>
  <c r="X32" i="58" s="1"/>
  <c r="Y32" i="58" s="1"/>
  <c r="Z32" i="58" s="1"/>
  <c r="X31" i="58" a="1"/>
  <c r="X31" i="58" s="1"/>
  <c r="Y31" i="58" s="1"/>
  <c r="Z31" i="58" s="1"/>
  <c r="X30" i="58" a="1"/>
  <c r="X30" i="58" s="1"/>
  <c r="Y30" i="58" s="1"/>
  <c r="Z30" i="58" s="1"/>
  <c r="X29" i="58" a="1"/>
  <c r="X29" i="58" s="1"/>
  <c r="Y29" i="58" s="1"/>
  <c r="Z29" i="58" s="1"/>
  <c r="Y28" i="58"/>
  <c r="Z28" i="58" s="1"/>
  <c r="X28" i="58" a="1"/>
  <c r="X28" i="58" s="1"/>
  <c r="X27" i="58"/>
  <c r="Y27" i="58" s="1"/>
  <c r="Z27" i="58" s="1"/>
  <c r="X27" i="58" a="1"/>
  <c r="X26" i="58" a="1"/>
  <c r="X26" i="58" s="1"/>
  <c r="Y26" i="58" s="1"/>
  <c r="Z26" i="58" s="1"/>
  <c r="X25" i="58" a="1"/>
  <c r="X25" i="58" s="1"/>
  <c r="Y25" i="58" s="1"/>
  <c r="Z25" i="58" s="1"/>
  <c r="Y24" i="58"/>
  <c r="Z24" i="58" s="1"/>
  <c r="X24" i="58" a="1"/>
  <c r="X24" i="58" s="1"/>
  <c r="Y23" i="58"/>
  <c r="Z23" i="58" s="1"/>
  <c r="X23" i="58"/>
  <c r="X23" i="58" a="1"/>
  <c r="X22" i="58" a="1"/>
  <c r="X22" i="58" s="1"/>
  <c r="Y22" i="58" s="1"/>
  <c r="Z22" i="58" s="1"/>
  <c r="X21" i="58" a="1"/>
  <c r="X21" i="58" s="1"/>
  <c r="Y21" i="58" s="1"/>
  <c r="Z21" i="58" s="1"/>
  <c r="Y20" i="58"/>
  <c r="Z20" i="58" s="1"/>
  <c r="X20" i="58" a="1"/>
  <c r="X20" i="58" s="1"/>
  <c r="X19" i="58"/>
  <c r="Y19" i="58" s="1"/>
  <c r="Z19" i="58" s="1"/>
  <c r="X19" i="58" a="1"/>
  <c r="X18" i="58" a="1"/>
  <c r="X18" i="58" s="1"/>
  <c r="Y18" i="58" s="1"/>
  <c r="Z18" i="58" s="1"/>
  <c r="W13" i="58"/>
  <c r="V13" i="58"/>
  <c r="U13" i="58"/>
  <c r="T13" i="58"/>
  <c r="R13" i="58"/>
  <c r="Q13" i="58"/>
  <c r="P13" i="58"/>
  <c r="O13" i="58"/>
  <c r="N13" i="58"/>
  <c r="M13" i="58"/>
  <c r="L13" i="58"/>
  <c r="J13" i="58"/>
  <c r="I13" i="58"/>
  <c r="H13" i="58"/>
  <c r="G13" i="58"/>
  <c r="F13" i="58"/>
  <c r="E13" i="58"/>
  <c r="D13" i="58"/>
  <c r="F29" i="59" l="1"/>
  <c r="E29" i="59"/>
  <c r="F26" i="59"/>
  <c r="E26" i="59"/>
  <c r="F28" i="59"/>
  <c r="E28" i="59"/>
  <c r="F25" i="59"/>
  <c r="E25" i="59"/>
  <c r="F27" i="59"/>
  <c r="E27" i="59"/>
  <c r="S325" i="58"/>
  <c r="S320" i="58" s="1"/>
  <c r="S13" i="58" s="1"/>
  <c r="S324" i="58"/>
  <c r="H324" i="58"/>
  <c r="J324" i="58"/>
  <c r="R324" i="58"/>
  <c r="K324" i="58"/>
  <c r="P324" i="58"/>
  <c r="D324" i="58"/>
  <c r="L324" i="58"/>
  <c r="T324" i="58"/>
  <c r="E324" i="58"/>
  <c r="M324" i="58"/>
  <c r="U324" i="58"/>
  <c r="I324" i="58"/>
  <c r="Q324" i="58"/>
  <c r="D29" i="57" l="1"/>
  <c r="D28" i="57"/>
  <c r="D27" i="57"/>
  <c r="D26" i="57"/>
  <c r="D25" i="57"/>
  <c r="D22" i="57"/>
  <c r="D9" i="57" s="1"/>
  <c r="D21" i="57"/>
  <c r="D20" i="57"/>
  <c r="D19" i="57"/>
  <c r="D18" i="57"/>
  <c r="D17" i="57"/>
  <c r="D16" i="57"/>
  <c r="D15" i="57"/>
  <c r="D14" i="57"/>
  <c r="D13" i="57"/>
  <c r="D12" i="57"/>
  <c r="I4" i="57"/>
  <c r="D4" i="57"/>
  <c r="I3" i="57"/>
  <c r="D3" i="57"/>
  <c r="I2" i="57"/>
  <c r="D2" i="57"/>
  <c r="W330" i="56"/>
  <c r="V330" i="56"/>
  <c r="U330" i="56"/>
  <c r="T330" i="56"/>
  <c r="S330" i="56"/>
  <c r="R330" i="56"/>
  <c r="Q330" i="56"/>
  <c r="P330" i="56"/>
  <c r="O330" i="56"/>
  <c r="N330" i="56"/>
  <c r="M330" i="56"/>
  <c r="L330" i="56"/>
  <c r="K330" i="56"/>
  <c r="J330" i="56"/>
  <c r="I330" i="56"/>
  <c r="H330" i="56"/>
  <c r="G330" i="56"/>
  <c r="F330" i="56"/>
  <c r="E330" i="56"/>
  <c r="D330" i="56"/>
  <c r="W329" i="56"/>
  <c r="V329" i="56"/>
  <c r="U329" i="56"/>
  <c r="T329" i="56"/>
  <c r="S329" i="56"/>
  <c r="R329" i="56"/>
  <c r="Q329" i="56"/>
  <c r="P329" i="56"/>
  <c r="O329" i="56"/>
  <c r="N329" i="56"/>
  <c r="M329" i="56"/>
  <c r="L329" i="56"/>
  <c r="K329" i="56"/>
  <c r="J329" i="56"/>
  <c r="I329" i="56"/>
  <c r="H329" i="56"/>
  <c r="G329" i="56"/>
  <c r="F329" i="56"/>
  <c r="E329" i="56"/>
  <c r="D329" i="56"/>
  <c r="W328" i="56"/>
  <c r="V328" i="56"/>
  <c r="U328" i="56"/>
  <c r="T328" i="56"/>
  <c r="S328" i="56"/>
  <c r="R328" i="56"/>
  <c r="Q328" i="56"/>
  <c r="P328" i="56"/>
  <c r="O328" i="56"/>
  <c r="N328" i="56"/>
  <c r="M328" i="56"/>
  <c r="L328" i="56"/>
  <c r="K328" i="56"/>
  <c r="J328" i="56"/>
  <c r="I328" i="56"/>
  <c r="H328" i="56"/>
  <c r="G328" i="56"/>
  <c r="F328" i="56"/>
  <c r="E328" i="56"/>
  <c r="D328" i="56"/>
  <c r="W327" i="56"/>
  <c r="V327" i="56"/>
  <c r="U327" i="56"/>
  <c r="T327" i="56"/>
  <c r="S327" i="56"/>
  <c r="R327" i="56"/>
  <c r="Q327" i="56"/>
  <c r="P327" i="56"/>
  <c r="O327" i="56"/>
  <c r="N327" i="56"/>
  <c r="M327" i="56"/>
  <c r="L327" i="56"/>
  <c r="K327" i="56"/>
  <c r="J327" i="56"/>
  <c r="I327" i="56"/>
  <c r="H327" i="56"/>
  <c r="G327" i="56"/>
  <c r="F327" i="56"/>
  <c r="E327" i="56"/>
  <c r="D327" i="56"/>
  <c r="W326" i="56"/>
  <c r="V326" i="56"/>
  <c r="U326" i="56"/>
  <c r="T326" i="56"/>
  <c r="S326" i="56"/>
  <c r="R326" i="56"/>
  <c r="Q326" i="56"/>
  <c r="P326" i="56"/>
  <c r="O326" i="56"/>
  <c r="N326" i="56"/>
  <c r="M326" i="56"/>
  <c r="L326" i="56"/>
  <c r="K326" i="56"/>
  <c r="J326" i="56"/>
  <c r="I326" i="56"/>
  <c r="H326" i="56"/>
  <c r="G326" i="56"/>
  <c r="F326" i="56"/>
  <c r="E326" i="56"/>
  <c r="D326" i="56"/>
  <c r="V325" i="56"/>
  <c r="V320" i="56" s="1"/>
  <c r="S325" i="56"/>
  <c r="S320" i="56" s="1"/>
  <c r="F325" i="56"/>
  <c r="F320" i="56" s="1"/>
  <c r="T324" i="56"/>
  <c r="R324" i="56"/>
  <c r="J324" i="56"/>
  <c r="D324" i="56"/>
  <c r="V323" i="56"/>
  <c r="N323" i="56"/>
  <c r="N325" i="56" s="1"/>
  <c r="N320" i="56" s="1"/>
  <c r="K323" i="56"/>
  <c r="K325" i="56" s="1"/>
  <c r="K320" i="56" s="1"/>
  <c r="H323" i="56"/>
  <c r="H325" i="56" s="1"/>
  <c r="H320" i="56" s="1"/>
  <c r="F323" i="56"/>
  <c r="W322" i="56"/>
  <c r="V322" i="56"/>
  <c r="U322" i="56"/>
  <c r="U324" i="56" s="1"/>
  <c r="T322" i="56"/>
  <c r="S322" i="56"/>
  <c r="S324" i="56" s="1"/>
  <c r="R322" i="56"/>
  <c r="Q322" i="56"/>
  <c r="P322" i="56"/>
  <c r="O322" i="56"/>
  <c r="N322" i="56"/>
  <c r="M322" i="56"/>
  <c r="M324" i="56" s="1"/>
  <c r="L322" i="56"/>
  <c r="L324" i="56" s="1"/>
  <c r="K322" i="56"/>
  <c r="K324" i="56" s="1"/>
  <c r="J322" i="56"/>
  <c r="I322" i="56"/>
  <c r="H322" i="56"/>
  <c r="G322" i="56"/>
  <c r="F322" i="56"/>
  <c r="E322" i="56"/>
  <c r="E324" i="56" s="1"/>
  <c r="D322" i="56"/>
  <c r="W321" i="56"/>
  <c r="W323" i="56" s="1"/>
  <c r="W325" i="56" s="1"/>
  <c r="W320" i="56" s="1"/>
  <c r="W13" i="56" s="1"/>
  <c r="V321" i="56"/>
  <c r="U321" i="56"/>
  <c r="U323" i="56" s="1"/>
  <c r="U325" i="56" s="1"/>
  <c r="U320" i="56" s="1"/>
  <c r="T321" i="56"/>
  <c r="T323" i="56" s="1"/>
  <c r="T325" i="56" s="1"/>
  <c r="S321" i="56"/>
  <c r="S323" i="56" s="1"/>
  <c r="R321" i="56"/>
  <c r="R323" i="56" s="1"/>
  <c r="R325" i="56" s="1"/>
  <c r="Q321" i="56"/>
  <c r="Q323" i="56" s="1"/>
  <c r="Q325" i="56" s="1"/>
  <c r="Q320" i="56" s="1"/>
  <c r="P321" i="56"/>
  <c r="P323" i="56" s="1"/>
  <c r="P325" i="56" s="1"/>
  <c r="P320" i="56" s="1"/>
  <c r="P13" i="56" s="1"/>
  <c r="O321" i="56"/>
  <c r="O323" i="56" s="1"/>
  <c r="O325" i="56" s="1"/>
  <c r="N321" i="56"/>
  <c r="M321" i="56"/>
  <c r="M323" i="56" s="1"/>
  <c r="M325" i="56" s="1"/>
  <c r="M320" i="56" s="1"/>
  <c r="L321" i="56"/>
  <c r="L323" i="56" s="1"/>
  <c r="L325" i="56" s="1"/>
  <c r="K321" i="56"/>
  <c r="J321" i="56"/>
  <c r="J323" i="56" s="1"/>
  <c r="J325" i="56" s="1"/>
  <c r="I321" i="56"/>
  <c r="I323" i="56" s="1"/>
  <c r="I325" i="56" s="1"/>
  <c r="I320" i="56" s="1"/>
  <c r="I13" i="56" s="1"/>
  <c r="H321" i="56"/>
  <c r="G321" i="56"/>
  <c r="G323" i="56" s="1"/>
  <c r="G325" i="56" s="1"/>
  <c r="G320" i="56" s="1"/>
  <c r="G13" i="56" s="1"/>
  <c r="F321" i="56"/>
  <c r="E321" i="56"/>
  <c r="E323" i="56" s="1"/>
  <c r="E325" i="56" s="1"/>
  <c r="E320" i="56" s="1"/>
  <c r="D321" i="56"/>
  <c r="D323" i="56" s="1"/>
  <c r="D325" i="56" s="1"/>
  <c r="D320" i="56" s="1"/>
  <c r="T320" i="56"/>
  <c r="R320" i="56"/>
  <c r="O320" i="56"/>
  <c r="O13" i="56" s="1"/>
  <c r="L320" i="56"/>
  <c r="J320" i="56"/>
  <c r="W319" i="56"/>
  <c r="V319" i="56"/>
  <c r="U319" i="56"/>
  <c r="T319" i="56"/>
  <c r="S319" i="56"/>
  <c r="R319" i="56"/>
  <c r="Q319" i="56"/>
  <c r="P319" i="56"/>
  <c r="O319" i="56"/>
  <c r="N319" i="56"/>
  <c r="M319" i="56"/>
  <c r="L319" i="56"/>
  <c r="K319" i="56"/>
  <c r="J319" i="56"/>
  <c r="I319" i="56"/>
  <c r="H319" i="56"/>
  <c r="G319" i="56"/>
  <c r="F319" i="56"/>
  <c r="E319" i="56"/>
  <c r="D319" i="56"/>
  <c r="W318" i="56"/>
  <c r="V318" i="56"/>
  <c r="U318" i="56"/>
  <c r="T318" i="56"/>
  <c r="S318" i="56"/>
  <c r="R318" i="56"/>
  <c r="Q318" i="56"/>
  <c r="P318" i="56"/>
  <c r="O318" i="56"/>
  <c r="N318" i="56"/>
  <c r="M318" i="56"/>
  <c r="L318" i="56"/>
  <c r="K318" i="56"/>
  <c r="J318" i="56"/>
  <c r="I318" i="56"/>
  <c r="H318" i="56"/>
  <c r="G318" i="56"/>
  <c r="F318" i="56"/>
  <c r="E318" i="56"/>
  <c r="D318" i="56"/>
  <c r="X317" i="56" a="1"/>
  <c r="X317" i="56" s="1"/>
  <c r="Y317" i="56" s="1"/>
  <c r="Z317" i="56" s="1"/>
  <c r="X316" i="56"/>
  <c r="Y316" i="56" s="1"/>
  <c r="Z316" i="56" s="1"/>
  <c r="X316" i="56" a="1"/>
  <c r="X315" i="56" a="1"/>
  <c r="X315" i="56" s="1"/>
  <c r="Y315" i="56" s="1"/>
  <c r="Z315" i="56" s="1"/>
  <c r="X314" i="56" a="1"/>
  <c r="X314" i="56" s="1"/>
  <c r="Y314" i="56" s="1"/>
  <c r="Z314" i="56" s="1"/>
  <c r="X313" i="56" a="1"/>
  <c r="X313" i="56" s="1"/>
  <c r="Y313" i="56" s="1"/>
  <c r="Z313" i="56" s="1"/>
  <c r="X312" i="56" a="1"/>
  <c r="X312" i="56" s="1"/>
  <c r="Y312" i="56" s="1"/>
  <c r="Z312" i="56" s="1"/>
  <c r="X311" i="56" a="1"/>
  <c r="X311" i="56" s="1"/>
  <c r="Y311" i="56" s="1"/>
  <c r="Z311" i="56" s="1"/>
  <c r="X310" i="56" a="1"/>
  <c r="X310" i="56" s="1"/>
  <c r="Y310" i="56" s="1"/>
  <c r="Z310" i="56" s="1"/>
  <c r="Y309" i="56"/>
  <c r="Z309" i="56" s="1"/>
  <c r="X309" i="56" a="1"/>
  <c r="X309" i="56" s="1"/>
  <c r="X308" i="56" a="1"/>
  <c r="X308" i="56" s="1"/>
  <c r="Y308" i="56" s="1"/>
  <c r="Z308" i="56" s="1"/>
  <c r="Y307" i="56"/>
  <c r="Z307" i="56" s="1"/>
  <c r="X307" i="56" a="1"/>
  <c r="X307" i="56" s="1"/>
  <c r="Z306" i="56"/>
  <c r="X306" i="56"/>
  <c r="Y306" i="56" s="1"/>
  <c r="X306" i="56" a="1"/>
  <c r="X305" i="56" a="1"/>
  <c r="X305" i="56" s="1"/>
  <c r="Y305" i="56" s="1"/>
  <c r="Z305" i="56" s="1"/>
  <c r="X304" i="56"/>
  <c r="Y304" i="56" s="1"/>
  <c r="Z304" i="56" s="1"/>
  <c r="X304" i="56" a="1"/>
  <c r="Y303" i="56"/>
  <c r="Z303" i="56" s="1"/>
  <c r="X303" i="56" a="1"/>
  <c r="X303" i="56" s="1"/>
  <c r="X302" i="56" a="1"/>
  <c r="X302" i="56" s="1"/>
  <c r="Y302" i="56" s="1"/>
  <c r="Z302" i="56" s="1"/>
  <c r="X301" i="56" a="1"/>
  <c r="X301" i="56" s="1"/>
  <c r="Y301" i="56" s="1"/>
  <c r="Z301" i="56" s="1"/>
  <c r="X300" i="56"/>
  <c r="Y300" i="56" s="1"/>
  <c r="Z300" i="56" s="1"/>
  <c r="X300" i="56" a="1"/>
  <c r="X299" i="56" a="1"/>
  <c r="X299" i="56" s="1"/>
  <c r="Y299" i="56" s="1"/>
  <c r="Z299" i="56" s="1"/>
  <c r="X298" i="56" a="1"/>
  <c r="X298" i="56" s="1"/>
  <c r="Y298" i="56" s="1"/>
  <c r="Z298" i="56" s="1"/>
  <c r="X297" i="56" a="1"/>
  <c r="X297" i="56" s="1"/>
  <c r="Y297" i="56" s="1"/>
  <c r="Z297" i="56" s="1"/>
  <c r="X296" i="56" a="1"/>
  <c r="X296" i="56" s="1"/>
  <c r="Y296" i="56" s="1"/>
  <c r="Z296" i="56" s="1"/>
  <c r="X295" i="56" a="1"/>
  <c r="X295" i="56" s="1"/>
  <c r="Y295" i="56" s="1"/>
  <c r="Z295" i="56" s="1"/>
  <c r="X294" i="56" a="1"/>
  <c r="X294" i="56" s="1"/>
  <c r="Y294" i="56" s="1"/>
  <c r="Z294" i="56" s="1"/>
  <c r="Y293" i="56"/>
  <c r="Z293" i="56" s="1"/>
  <c r="X293" i="56" a="1"/>
  <c r="X293" i="56" s="1"/>
  <c r="X292" i="56" a="1"/>
  <c r="X292" i="56" s="1"/>
  <c r="Y292" i="56" s="1"/>
  <c r="Z292" i="56" s="1"/>
  <c r="Y291" i="56"/>
  <c r="Z291" i="56" s="1"/>
  <c r="X291" i="56" a="1"/>
  <c r="X291" i="56" s="1"/>
  <c r="Z290" i="56"/>
  <c r="X290" i="56"/>
  <c r="Y290" i="56" s="1"/>
  <c r="X290" i="56" a="1"/>
  <c r="X289" i="56" a="1"/>
  <c r="X289" i="56" s="1"/>
  <c r="Y289" i="56" s="1"/>
  <c r="Z289" i="56" s="1"/>
  <c r="X288" i="56"/>
  <c r="Y288" i="56" s="1"/>
  <c r="Z288" i="56" s="1"/>
  <c r="X288" i="56" a="1"/>
  <c r="Y287" i="56"/>
  <c r="Z287" i="56" s="1"/>
  <c r="X287" i="56" a="1"/>
  <c r="X287" i="56" s="1"/>
  <c r="X286" i="56" a="1"/>
  <c r="X286" i="56" s="1"/>
  <c r="Y286" i="56" s="1"/>
  <c r="Z286" i="56" s="1"/>
  <c r="X285" i="56" a="1"/>
  <c r="X285" i="56" s="1"/>
  <c r="Y285" i="56" s="1"/>
  <c r="Z285" i="56" s="1"/>
  <c r="X284" i="56"/>
  <c r="Y284" i="56" s="1"/>
  <c r="Z284" i="56" s="1"/>
  <c r="X284" i="56" a="1"/>
  <c r="X283" i="56" a="1"/>
  <c r="X283" i="56" s="1"/>
  <c r="Y283" i="56" s="1"/>
  <c r="Z283" i="56" s="1"/>
  <c r="X282" i="56" a="1"/>
  <c r="X282" i="56" s="1"/>
  <c r="Y282" i="56" s="1"/>
  <c r="Z282" i="56" s="1"/>
  <c r="X281" i="56" a="1"/>
  <c r="X281" i="56" s="1"/>
  <c r="Y281" i="56" s="1"/>
  <c r="Z281" i="56" s="1"/>
  <c r="X280" i="56" a="1"/>
  <c r="X280" i="56" s="1"/>
  <c r="Y280" i="56" s="1"/>
  <c r="Z280" i="56" s="1"/>
  <c r="X279" i="56" a="1"/>
  <c r="X279" i="56" s="1"/>
  <c r="Y279" i="56" s="1"/>
  <c r="Z279" i="56" s="1"/>
  <c r="X278" i="56" a="1"/>
  <c r="X278" i="56" s="1"/>
  <c r="Y278" i="56" s="1"/>
  <c r="Z278" i="56" s="1"/>
  <c r="Y277" i="56"/>
  <c r="Z277" i="56" s="1"/>
  <c r="X277" i="56" a="1"/>
  <c r="X277" i="56" s="1"/>
  <c r="X276" i="56" a="1"/>
  <c r="X276" i="56" s="1"/>
  <c r="Y276" i="56" s="1"/>
  <c r="Z276" i="56" s="1"/>
  <c r="Y275" i="56"/>
  <c r="Z275" i="56" s="1"/>
  <c r="X275" i="56" a="1"/>
  <c r="X275" i="56" s="1"/>
  <c r="Z274" i="56"/>
  <c r="X274" i="56"/>
  <c r="Y274" i="56" s="1"/>
  <c r="X274" i="56" a="1"/>
  <c r="X273" i="56" a="1"/>
  <c r="X273" i="56" s="1"/>
  <c r="Y273" i="56" s="1"/>
  <c r="Z273" i="56" s="1"/>
  <c r="X272" i="56"/>
  <c r="Y272" i="56" s="1"/>
  <c r="Z272" i="56" s="1"/>
  <c r="X272" i="56" a="1"/>
  <c r="Y271" i="56"/>
  <c r="Z271" i="56" s="1"/>
  <c r="X271" i="56" a="1"/>
  <c r="X271" i="56" s="1"/>
  <c r="X270" i="56" a="1"/>
  <c r="X270" i="56" s="1"/>
  <c r="Y270" i="56" s="1"/>
  <c r="Z270" i="56" s="1"/>
  <c r="X269" i="56" a="1"/>
  <c r="X269" i="56" s="1"/>
  <c r="Y269" i="56" s="1"/>
  <c r="Z269" i="56" s="1"/>
  <c r="X268" i="56"/>
  <c r="Y268" i="56" s="1"/>
  <c r="Z268" i="56" s="1"/>
  <c r="X268" i="56" a="1"/>
  <c r="X267" i="56" a="1"/>
  <c r="X267" i="56" s="1"/>
  <c r="Y267" i="56" s="1"/>
  <c r="Z267" i="56" s="1"/>
  <c r="X266" i="56" a="1"/>
  <c r="X266" i="56" s="1"/>
  <c r="Y266" i="56" s="1"/>
  <c r="Z266" i="56" s="1"/>
  <c r="X265" i="56" a="1"/>
  <c r="X265" i="56" s="1"/>
  <c r="Y265" i="56" s="1"/>
  <c r="Z265" i="56" s="1"/>
  <c r="X264" i="56" a="1"/>
  <c r="X264" i="56" s="1"/>
  <c r="Y264" i="56" s="1"/>
  <c r="Z264" i="56" s="1"/>
  <c r="X263" i="56" a="1"/>
  <c r="X263" i="56" s="1"/>
  <c r="Y263" i="56" s="1"/>
  <c r="Z263" i="56" s="1"/>
  <c r="Z262" i="56"/>
  <c r="X262" i="56" a="1"/>
  <c r="X262" i="56" s="1"/>
  <c r="Y262" i="56" s="1"/>
  <c r="Y261" i="56"/>
  <c r="Z261" i="56" s="1"/>
  <c r="X261" i="56" a="1"/>
  <c r="X261" i="56" s="1"/>
  <c r="X260" i="56" a="1"/>
  <c r="X260" i="56" s="1"/>
  <c r="Y260" i="56" s="1"/>
  <c r="Z260" i="56" s="1"/>
  <c r="Y259" i="56"/>
  <c r="Z259" i="56" s="1"/>
  <c r="X259" i="56" a="1"/>
  <c r="X259" i="56" s="1"/>
  <c r="X258" i="56"/>
  <c r="Y258" i="56" s="1"/>
  <c r="Z258" i="56" s="1"/>
  <c r="X258" i="56" a="1"/>
  <c r="X257" i="56" a="1"/>
  <c r="X257" i="56" s="1"/>
  <c r="Y257" i="56" s="1"/>
  <c r="Z257" i="56" s="1"/>
  <c r="X256" i="56"/>
  <c r="Y256" i="56" s="1"/>
  <c r="Z256" i="56" s="1"/>
  <c r="X256" i="56" a="1"/>
  <c r="X255" i="56" a="1"/>
  <c r="X255" i="56" s="1"/>
  <c r="Y255" i="56" s="1"/>
  <c r="Z255" i="56" s="1"/>
  <c r="X254" i="56" a="1"/>
  <c r="X254" i="56" s="1"/>
  <c r="Y254" i="56" s="1"/>
  <c r="Z254" i="56" s="1"/>
  <c r="X253" i="56" a="1"/>
  <c r="X253" i="56" s="1"/>
  <c r="Y253" i="56" s="1"/>
  <c r="Z253" i="56" s="1"/>
  <c r="X252" i="56" a="1"/>
  <c r="X252" i="56" s="1"/>
  <c r="Y252" i="56" s="1"/>
  <c r="Z252" i="56" s="1"/>
  <c r="X251" i="56" a="1"/>
  <c r="X251" i="56" s="1"/>
  <c r="Y251" i="56" s="1"/>
  <c r="Z251" i="56" s="1"/>
  <c r="X250" i="56" a="1"/>
  <c r="X250" i="56" s="1"/>
  <c r="Y250" i="56" s="1"/>
  <c r="Z250" i="56" s="1"/>
  <c r="X249" i="56" a="1"/>
  <c r="X249" i="56" s="1"/>
  <c r="Y249" i="56" s="1"/>
  <c r="Z249" i="56" s="1"/>
  <c r="Z248" i="56"/>
  <c r="X248" i="56" a="1"/>
  <c r="X248" i="56" s="1"/>
  <c r="Y248" i="56" s="1"/>
  <c r="X247" i="56" a="1"/>
  <c r="X247" i="56" s="1"/>
  <c r="Y247" i="56" s="1"/>
  <c r="Z247" i="56" s="1"/>
  <c r="X246" i="56" a="1"/>
  <c r="X246" i="56" s="1"/>
  <c r="Y246" i="56" s="1"/>
  <c r="Z246" i="56" s="1"/>
  <c r="Y245" i="56"/>
  <c r="Z245" i="56" s="1"/>
  <c r="X245" i="56" a="1"/>
  <c r="X245" i="56" s="1"/>
  <c r="X244" i="56" a="1"/>
  <c r="X244" i="56" s="1"/>
  <c r="Y244" i="56" s="1"/>
  <c r="Z244" i="56" s="1"/>
  <c r="Y243" i="56"/>
  <c r="Z243" i="56" s="1"/>
  <c r="X243" i="56" a="1"/>
  <c r="X243" i="56" s="1"/>
  <c r="Z242" i="56"/>
  <c r="X242" i="56"/>
  <c r="Y242" i="56" s="1"/>
  <c r="X242" i="56" a="1"/>
  <c r="X241" i="56" a="1"/>
  <c r="X241" i="56" s="1"/>
  <c r="Y241" i="56" s="1"/>
  <c r="Z241" i="56" s="1"/>
  <c r="Z240" i="56"/>
  <c r="X240" i="56"/>
  <c r="Y240" i="56" s="1"/>
  <c r="X240" i="56" a="1"/>
  <c r="X239" i="56" a="1"/>
  <c r="X239" i="56" s="1"/>
  <c r="Y239" i="56" s="1"/>
  <c r="Z239" i="56" s="1"/>
  <c r="X238" i="56" a="1"/>
  <c r="X238" i="56" s="1"/>
  <c r="Y238" i="56" s="1"/>
  <c r="Z238" i="56" s="1"/>
  <c r="X237" i="56" a="1"/>
  <c r="X237" i="56" s="1"/>
  <c r="Y237" i="56" s="1"/>
  <c r="Z237" i="56" s="1"/>
  <c r="X236" i="56"/>
  <c r="Y236" i="56" s="1"/>
  <c r="Z236" i="56" s="1"/>
  <c r="X236" i="56" a="1"/>
  <c r="X235" i="56" a="1"/>
  <c r="X235" i="56" s="1"/>
  <c r="Y235" i="56" s="1"/>
  <c r="Z235" i="56" s="1"/>
  <c r="X234" i="56" a="1"/>
  <c r="X234" i="56" s="1"/>
  <c r="Y234" i="56" s="1"/>
  <c r="Z234" i="56" s="1"/>
  <c r="X233" i="56" a="1"/>
  <c r="X233" i="56" s="1"/>
  <c r="Y233" i="56" s="1"/>
  <c r="Z233" i="56" s="1"/>
  <c r="X232" i="56" a="1"/>
  <c r="X232" i="56" s="1"/>
  <c r="Y232" i="56" s="1"/>
  <c r="Z232" i="56" s="1"/>
  <c r="X231" i="56" a="1"/>
  <c r="X231" i="56" s="1"/>
  <c r="Y231" i="56" s="1"/>
  <c r="Z231" i="56" s="1"/>
  <c r="X230" i="56" a="1"/>
  <c r="X230" i="56" s="1"/>
  <c r="Y230" i="56" s="1"/>
  <c r="Z230" i="56" s="1"/>
  <c r="Y229" i="56"/>
  <c r="Z229" i="56" s="1"/>
  <c r="X229" i="56" a="1"/>
  <c r="X229" i="56" s="1"/>
  <c r="X228" i="56" a="1"/>
  <c r="X228" i="56" s="1"/>
  <c r="Y228" i="56" s="1"/>
  <c r="Z228" i="56" s="1"/>
  <c r="Y227" i="56"/>
  <c r="Z227" i="56" s="1"/>
  <c r="X227" i="56" a="1"/>
  <c r="X227" i="56" s="1"/>
  <c r="Z226" i="56"/>
  <c r="X226" i="56"/>
  <c r="Y226" i="56" s="1"/>
  <c r="X226" i="56" a="1"/>
  <c r="X225" i="56" a="1"/>
  <c r="X225" i="56" s="1"/>
  <c r="Y225" i="56" s="1"/>
  <c r="Z225" i="56" s="1"/>
  <c r="Z224" i="56"/>
  <c r="X224" i="56"/>
  <c r="Y224" i="56" s="1"/>
  <c r="X224" i="56" a="1"/>
  <c r="X223" i="56" a="1"/>
  <c r="X223" i="56" s="1"/>
  <c r="Y223" i="56" s="1"/>
  <c r="Z223" i="56" s="1"/>
  <c r="X222" i="56" a="1"/>
  <c r="X222" i="56" s="1"/>
  <c r="Y222" i="56" s="1"/>
  <c r="Z222" i="56" s="1"/>
  <c r="Y221" i="56"/>
  <c r="Z221" i="56" s="1"/>
  <c r="X221" i="56" a="1"/>
  <c r="X221" i="56" s="1"/>
  <c r="X220" i="56"/>
  <c r="Y220" i="56" s="1"/>
  <c r="Z220" i="56" s="1"/>
  <c r="X220" i="56" a="1"/>
  <c r="X219" i="56" a="1"/>
  <c r="X219" i="56" s="1"/>
  <c r="Y219" i="56" s="1"/>
  <c r="Z219" i="56" s="1"/>
  <c r="X218" i="56" a="1"/>
  <c r="X218" i="56" s="1"/>
  <c r="Y218" i="56" s="1"/>
  <c r="Z218" i="56" s="1"/>
  <c r="X217" i="56" a="1"/>
  <c r="X217" i="56" s="1"/>
  <c r="Y217" i="56" s="1"/>
  <c r="Z217" i="56" s="1"/>
  <c r="Z216" i="56"/>
  <c r="X216" i="56" a="1"/>
  <c r="X216" i="56" s="1"/>
  <c r="Y216" i="56" s="1"/>
  <c r="X215" i="56" a="1"/>
  <c r="X215" i="56" s="1"/>
  <c r="Y215" i="56" s="1"/>
  <c r="Z215" i="56" s="1"/>
  <c r="X214" i="56" a="1"/>
  <c r="X214" i="56" s="1"/>
  <c r="Y214" i="56" s="1"/>
  <c r="Z214" i="56" s="1"/>
  <c r="Y213" i="56"/>
  <c r="Z213" i="56" s="1"/>
  <c r="X213" i="56" a="1"/>
  <c r="X213" i="56" s="1"/>
  <c r="X212" i="56" a="1"/>
  <c r="X212" i="56" s="1"/>
  <c r="Y212" i="56" s="1"/>
  <c r="Z212" i="56" s="1"/>
  <c r="Y211" i="56"/>
  <c r="Z211" i="56" s="1"/>
  <c r="X211" i="56" a="1"/>
  <c r="X211" i="56" s="1"/>
  <c r="Z210" i="56"/>
  <c r="X210" i="56"/>
  <c r="Y210" i="56" s="1"/>
  <c r="X210" i="56" a="1"/>
  <c r="X209" i="56" a="1"/>
  <c r="X209" i="56" s="1"/>
  <c r="Y209" i="56" s="1"/>
  <c r="Z209" i="56" s="1"/>
  <c r="Z208" i="56"/>
  <c r="X208" i="56"/>
  <c r="Y208" i="56" s="1"/>
  <c r="X208" i="56" a="1"/>
  <c r="X207" i="56" a="1"/>
  <c r="X207" i="56" s="1"/>
  <c r="Y207" i="56" s="1"/>
  <c r="Z207" i="56" s="1"/>
  <c r="X206" i="56" a="1"/>
  <c r="X206" i="56" s="1"/>
  <c r="Y206" i="56" s="1"/>
  <c r="Z206" i="56" s="1"/>
  <c r="Z205" i="56"/>
  <c r="Y205" i="56"/>
  <c r="X205" i="56" a="1"/>
  <c r="X205" i="56" s="1"/>
  <c r="X204" i="56"/>
  <c r="Y204" i="56" s="1"/>
  <c r="Z204" i="56" s="1"/>
  <c r="X204" i="56" a="1"/>
  <c r="X203" i="56" a="1"/>
  <c r="X203" i="56" s="1"/>
  <c r="Y203" i="56" s="1"/>
  <c r="Z203" i="56" s="1"/>
  <c r="X202" i="56" a="1"/>
  <c r="X202" i="56" s="1"/>
  <c r="Y202" i="56" s="1"/>
  <c r="Z202" i="56" s="1"/>
  <c r="X201" i="56" a="1"/>
  <c r="X201" i="56" s="1"/>
  <c r="Y201" i="56" s="1"/>
  <c r="Z201" i="56" s="1"/>
  <c r="X200" i="56" a="1"/>
  <c r="X200" i="56" s="1"/>
  <c r="Y200" i="56" s="1"/>
  <c r="Z200" i="56" s="1"/>
  <c r="X199" i="56" a="1"/>
  <c r="X199" i="56" s="1"/>
  <c r="Y199" i="56" s="1"/>
  <c r="Z199" i="56" s="1"/>
  <c r="X198" i="56" a="1"/>
  <c r="X198" i="56" s="1"/>
  <c r="Y198" i="56" s="1"/>
  <c r="Z198" i="56" s="1"/>
  <c r="Z197" i="56"/>
  <c r="Y197" i="56"/>
  <c r="X197" i="56" a="1"/>
  <c r="X197" i="56" s="1"/>
  <c r="X196" i="56"/>
  <c r="Y196" i="56" s="1"/>
  <c r="Z196" i="56" s="1"/>
  <c r="X196" i="56" a="1"/>
  <c r="X195" i="56" a="1"/>
  <c r="X195" i="56" s="1"/>
  <c r="Y195" i="56" s="1"/>
  <c r="Z195" i="56" s="1"/>
  <c r="X194" i="56" a="1"/>
  <c r="X194" i="56" s="1"/>
  <c r="Y194" i="56" s="1"/>
  <c r="Z194" i="56" s="1"/>
  <c r="X193" i="56" a="1"/>
  <c r="X193" i="56" s="1"/>
  <c r="Y193" i="56" s="1"/>
  <c r="Z193" i="56" s="1"/>
  <c r="X192" i="56" a="1"/>
  <c r="X192" i="56" s="1"/>
  <c r="Y192" i="56" s="1"/>
  <c r="Z192" i="56" s="1"/>
  <c r="X191" i="56" a="1"/>
  <c r="X191" i="56" s="1"/>
  <c r="Y191" i="56" s="1"/>
  <c r="Z191" i="56" s="1"/>
  <c r="X190" i="56" a="1"/>
  <c r="X190" i="56" s="1"/>
  <c r="Y190" i="56" s="1"/>
  <c r="Z190" i="56" s="1"/>
  <c r="Z189" i="56"/>
  <c r="Y189" i="56"/>
  <c r="X189" i="56" a="1"/>
  <c r="X189" i="56" s="1"/>
  <c r="X188" i="56"/>
  <c r="Y188" i="56" s="1"/>
  <c r="Z188" i="56" s="1"/>
  <c r="X188" i="56" a="1"/>
  <c r="X187" i="56" a="1"/>
  <c r="X187" i="56" s="1"/>
  <c r="Y187" i="56" s="1"/>
  <c r="Z187" i="56" s="1"/>
  <c r="X186" i="56" a="1"/>
  <c r="X186" i="56" s="1"/>
  <c r="Y186" i="56" s="1"/>
  <c r="Z186" i="56" s="1"/>
  <c r="X185" i="56" a="1"/>
  <c r="X185" i="56" s="1"/>
  <c r="Y185" i="56" s="1"/>
  <c r="Z185" i="56" s="1"/>
  <c r="X184" i="56" a="1"/>
  <c r="X184" i="56" s="1"/>
  <c r="Y184" i="56" s="1"/>
  <c r="Z184" i="56" s="1"/>
  <c r="X183" i="56" a="1"/>
  <c r="X183" i="56" s="1"/>
  <c r="Y183" i="56" s="1"/>
  <c r="Z183" i="56" s="1"/>
  <c r="X182" i="56" a="1"/>
  <c r="X182" i="56" s="1"/>
  <c r="Y182" i="56" s="1"/>
  <c r="Z182" i="56" s="1"/>
  <c r="Z181" i="56"/>
  <c r="Y181" i="56"/>
  <c r="X181" i="56" a="1"/>
  <c r="X181" i="56" s="1"/>
  <c r="X180" i="56"/>
  <c r="Y180" i="56" s="1"/>
  <c r="Z180" i="56" s="1"/>
  <c r="X180" i="56" a="1"/>
  <c r="Y179" i="56"/>
  <c r="Z179" i="56" s="1"/>
  <c r="X179" i="56" a="1"/>
  <c r="X179" i="56" s="1"/>
  <c r="Z178" i="56"/>
  <c r="X178" i="56" a="1"/>
  <c r="X178" i="56" s="1"/>
  <c r="Y178" i="56" s="1"/>
  <c r="Z177" i="56"/>
  <c r="X177" i="56" a="1"/>
  <c r="X177" i="56" s="1"/>
  <c r="Y177" i="56" s="1"/>
  <c r="X176" i="56" a="1"/>
  <c r="X176" i="56" s="1"/>
  <c r="Y176" i="56" s="1"/>
  <c r="Z176" i="56" s="1"/>
  <c r="X175" i="56" a="1"/>
  <c r="X175" i="56" s="1"/>
  <c r="Y175" i="56" s="1"/>
  <c r="Z175" i="56" s="1"/>
  <c r="X174" i="56" a="1"/>
  <c r="X174" i="56" s="1"/>
  <c r="Y174" i="56" s="1"/>
  <c r="Z174" i="56" s="1"/>
  <c r="Z173" i="56"/>
  <c r="Y173" i="56"/>
  <c r="X173" i="56" a="1"/>
  <c r="X173" i="56" s="1"/>
  <c r="X172" i="56"/>
  <c r="Y172" i="56" s="1"/>
  <c r="Z172" i="56" s="1"/>
  <c r="X172" i="56" a="1"/>
  <c r="Y171" i="56"/>
  <c r="Z171" i="56" s="1"/>
  <c r="X171" i="56" a="1"/>
  <c r="X171" i="56" s="1"/>
  <c r="Z170" i="56"/>
  <c r="X170" i="56" a="1"/>
  <c r="X170" i="56" s="1"/>
  <c r="Y170" i="56" s="1"/>
  <c r="Z169" i="56"/>
  <c r="X169" i="56" a="1"/>
  <c r="X169" i="56" s="1"/>
  <c r="Y169" i="56" s="1"/>
  <c r="X168" i="56" a="1"/>
  <c r="X168" i="56" s="1"/>
  <c r="Y168" i="56" s="1"/>
  <c r="Z168" i="56" s="1"/>
  <c r="X167" i="56"/>
  <c r="Y167" i="56" s="1"/>
  <c r="Z167" i="56" s="1"/>
  <c r="X167" i="56" a="1"/>
  <c r="X166" i="56" a="1"/>
  <c r="X166" i="56" s="1"/>
  <c r="Y166" i="56" s="1"/>
  <c r="Z166" i="56" s="1"/>
  <c r="X165" i="56"/>
  <c r="Y165" i="56" s="1"/>
  <c r="Z165" i="56" s="1"/>
  <c r="X165" i="56" a="1"/>
  <c r="X164" i="56" a="1"/>
  <c r="X164" i="56" s="1"/>
  <c r="Y164" i="56" s="1"/>
  <c r="Z164" i="56" s="1"/>
  <c r="X163" i="56"/>
  <c r="Y163" i="56" s="1"/>
  <c r="Z163" i="56" s="1"/>
  <c r="X163" i="56" a="1"/>
  <c r="X162" i="56" a="1"/>
  <c r="X162" i="56" s="1"/>
  <c r="Y162" i="56" s="1"/>
  <c r="Z162" i="56" s="1"/>
  <c r="X161" i="56"/>
  <c r="Y161" i="56" s="1"/>
  <c r="Z161" i="56" s="1"/>
  <c r="X161" i="56" a="1"/>
  <c r="X160" i="56" a="1"/>
  <c r="X160" i="56" s="1"/>
  <c r="Y160" i="56" s="1"/>
  <c r="Z160" i="56" s="1"/>
  <c r="X159" i="56"/>
  <c r="Y159" i="56" s="1"/>
  <c r="Z159" i="56" s="1"/>
  <c r="X159" i="56" a="1"/>
  <c r="X158" i="56" a="1"/>
  <c r="X158" i="56" s="1"/>
  <c r="Y158" i="56" s="1"/>
  <c r="Z158" i="56" s="1"/>
  <c r="X157" i="56"/>
  <c r="Y157" i="56" s="1"/>
  <c r="Z157" i="56" s="1"/>
  <c r="X157" i="56" a="1"/>
  <c r="X156" i="56" a="1"/>
  <c r="X156" i="56" s="1"/>
  <c r="Y156" i="56" s="1"/>
  <c r="Z156" i="56" s="1"/>
  <c r="X155" i="56"/>
  <c r="Y155" i="56" s="1"/>
  <c r="Z155" i="56" s="1"/>
  <c r="X155" i="56" a="1"/>
  <c r="X154" i="56" a="1"/>
  <c r="X154" i="56" s="1"/>
  <c r="Y154" i="56" s="1"/>
  <c r="Z154" i="56" s="1"/>
  <c r="X153" i="56"/>
  <c r="Y153" i="56" s="1"/>
  <c r="Z153" i="56" s="1"/>
  <c r="X153" i="56" a="1"/>
  <c r="X152" i="56" a="1"/>
  <c r="X152" i="56" s="1"/>
  <c r="Y152" i="56" s="1"/>
  <c r="Z152" i="56" s="1"/>
  <c r="X151" i="56"/>
  <c r="Y151" i="56" s="1"/>
  <c r="Z151" i="56" s="1"/>
  <c r="X151" i="56" a="1"/>
  <c r="X150" i="56" a="1"/>
  <c r="X150" i="56" s="1"/>
  <c r="Y150" i="56" s="1"/>
  <c r="Z150" i="56" s="1"/>
  <c r="X149" i="56"/>
  <c r="Y149" i="56" s="1"/>
  <c r="Z149" i="56" s="1"/>
  <c r="X149" i="56" a="1"/>
  <c r="X148" i="56" a="1"/>
  <c r="X148" i="56" s="1"/>
  <c r="Y148" i="56" s="1"/>
  <c r="Z148" i="56" s="1"/>
  <c r="X147" i="56"/>
  <c r="Y147" i="56" s="1"/>
  <c r="Z147" i="56" s="1"/>
  <c r="X147" i="56" a="1"/>
  <c r="X146" i="56" a="1"/>
  <c r="X146" i="56" s="1"/>
  <c r="Y146" i="56" s="1"/>
  <c r="Z146" i="56" s="1"/>
  <c r="X145" i="56"/>
  <c r="Y145" i="56" s="1"/>
  <c r="Z145" i="56" s="1"/>
  <c r="X145" i="56" a="1"/>
  <c r="X144" i="56" a="1"/>
  <c r="X144" i="56" s="1"/>
  <c r="Y144" i="56" s="1"/>
  <c r="Z144" i="56" s="1"/>
  <c r="X143" i="56"/>
  <c r="Y143" i="56" s="1"/>
  <c r="Z143" i="56" s="1"/>
  <c r="X143" i="56" a="1"/>
  <c r="X142" i="56" a="1"/>
  <c r="X142" i="56" s="1"/>
  <c r="Y142" i="56" s="1"/>
  <c r="Z142" i="56" s="1"/>
  <c r="X141" i="56"/>
  <c r="Y141" i="56" s="1"/>
  <c r="Z141" i="56" s="1"/>
  <c r="X141" i="56" a="1"/>
  <c r="X140" i="56" a="1"/>
  <c r="X140" i="56" s="1"/>
  <c r="Y140" i="56" s="1"/>
  <c r="Z140" i="56" s="1"/>
  <c r="X139" i="56"/>
  <c r="Y139" i="56" s="1"/>
  <c r="Z139" i="56" s="1"/>
  <c r="X139" i="56" a="1"/>
  <c r="X138" i="56" a="1"/>
  <c r="X138" i="56" s="1"/>
  <c r="Y138" i="56" s="1"/>
  <c r="Z138" i="56" s="1"/>
  <c r="X137" i="56"/>
  <c r="Y137" i="56" s="1"/>
  <c r="Z137" i="56" s="1"/>
  <c r="X137" i="56" a="1"/>
  <c r="X136" i="56" a="1"/>
  <c r="X136" i="56" s="1"/>
  <c r="Y136" i="56" s="1"/>
  <c r="Z136" i="56" s="1"/>
  <c r="X135" i="56"/>
  <c r="Y135" i="56" s="1"/>
  <c r="Z135" i="56" s="1"/>
  <c r="X135" i="56" a="1"/>
  <c r="X134" i="56" a="1"/>
  <c r="X134" i="56" s="1"/>
  <c r="Y134" i="56" s="1"/>
  <c r="Z134" i="56" s="1"/>
  <c r="X133" i="56"/>
  <c r="Y133" i="56" s="1"/>
  <c r="Z133" i="56" s="1"/>
  <c r="X133" i="56" a="1"/>
  <c r="X132" i="56" a="1"/>
  <c r="X132" i="56" s="1"/>
  <c r="Y132" i="56" s="1"/>
  <c r="Z132" i="56" s="1"/>
  <c r="X131" i="56"/>
  <c r="Y131" i="56" s="1"/>
  <c r="Z131" i="56" s="1"/>
  <c r="X131" i="56" a="1"/>
  <c r="X130" i="56" a="1"/>
  <c r="X130" i="56" s="1"/>
  <c r="Y130" i="56" s="1"/>
  <c r="Z130" i="56" s="1"/>
  <c r="X129" i="56"/>
  <c r="Y129" i="56" s="1"/>
  <c r="Z129" i="56" s="1"/>
  <c r="X129" i="56" a="1"/>
  <c r="X128" i="56" a="1"/>
  <c r="X128" i="56" s="1"/>
  <c r="Y128" i="56" s="1"/>
  <c r="Z128" i="56" s="1"/>
  <c r="X127" i="56"/>
  <c r="Y127" i="56" s="1"/>
  <c r="Z127" i="56" s="1"/>
  <c r="X127" i="56" a="1"/>
  <c r="X126" i="56" a="1"/>
  <c r="X126" i="56" s="1"/>
  <c r="Y126" i="56" s="1"/>
  <c r="Z126" i="56" s="1"/>
  <c r="X125" i="56"/>
  <c r="Y125" i="56" s="1"/>
  <c r="Z125" i="56" s="1"/>
  <c r="X125" i="56" a="1"/>
  <c r="X124" i="56" a="1"/>
  <c r="X124" i="56" s="1"/>
  <c r="Y124" i="56" s="1"/>
  <c r="Z124" i="56" s="1"/>
  <c r="X123" i="56"/>
  <c r="Y123" i="56" s="1"/>
  <c r="Z123" i="56" s="1"/>
  <c r="X123" i="56" a="1"/>
  <c r="X122" i="56" a="1"/>
  <c r="X122" i="56" s="1"/>
  <c r="Y122" i="56" s="1"/>
  <c r="Z122" i="56" s="1"/>
  <c r="X121" i="56"/>
  <c r="Y121" i="56" s="1"/>
  <c r="Z121" i="56" s="1"/>
  <c r="X121" i="56" a="1"/>
  <c r="X120" i="56" a="1"/>
  <c r="X120" i="56" s="1"/>
  <c r="Y120" i="56" s="1"/>
  <c r="Z120" i="56" s="1"/>
  <c r="X119" i="56"/>
  <c r="Y119" i="56" s="1"/>
  <c r="Z119" i="56" s="1"/>
  <c r="X119" i="56" a="1"/>
  <c r="X118" i="56" a="1"/>
  <c r="X118" i="56" s="1"/>
  <c r="Y118" i="56" s="1"/>
  <c r="Z118" i="56" s="1"/>
  <c r="X117" i="56"/>
  <c r="Y117" i="56" s="1"/>
  <c r="Z117" i="56" s="1"/>
  <c r="X117" i="56" a="1"/>
  <c r="X116" i="56" a="1"/>
  <c r="X116" i="56" s="1"/>
  <c r="Y116" i="56" s="1"/>
  <c r="Z116" i="56" s="1"/>
  <c r="X115" i="56"/>
  <c r="Y115" i="56" s="1"/>
  <c r="Z115" i="56" s="1"/>
  <c r="X115" i="56" a="1"/>
  <c r="X114" i="56" a="1"/>
  <c r="X114" i="56" s="1"/>
  <c r="Y114" i="56" s="1"/>
  <c r="Z114" i="56" s="1"/>
  <c r="X113" i="56"/>
  <c r="Y113" i="56" s="1"/>
  <c r="Z113" i="56" s="1"/>
  <c r="X113" i="56" a="1"/>
  <c r="X112" i="56" a="1"/>
  <c r="X112" i="56" s="1"/>
  <c r="Y112" i="56" s="1"/>
  <c r="Z112" i="56" s="1"/>
  <c r="X111" i="56"/>
  <c r="Y111" i="56" s="1"/>
  <c r="Z111" i="56" s="1"/>
  <c r="X111" i="56" a="1"/>
  <c r="X110" i="56" a="1"/>
  <c r="X110" i="56" s="1"/>
  <c r="Y110" i="56" s="1"/>
  <c r="Z110" i="56" s="1"/>
  <c r="X109" i="56"/>
  <c r="Y109" i="56" s="1"/>
  <c r="Z109" i="56" s="1"/>
  <c r="X109" i="56" a="1"/>
  <c r="X108" i="56" a="1"/>
  <c r="X108" i="56" s="1"/>
  <c r="Y108" i="56" s="1"/>
  <c r="Z108" i="56" s="1"/>
  <c r="X107" i="56"/>
  <c r="Y107" i="56" s="1"/>
  <c r="Z107" i="56" s="1"/>
  <c r="X107" i="56" a="1"/>
  <c r="X106" i="56" a="1"/>
  <c r="X106" i="56" s="1"/>
  <c r="Y106" i="56" s="1"/>
  <c r="Z106" i="56" s="1"/>
  <c r="X105" i="56"/>
  <c r="Y105" i="56" s="1"/>
  <c r="Z105" i="56" s="1"/>
  <c r="X105" i="56" a="1"/>
  <c r="X104" i="56" a="1"/>
  <c r="X104" i="56" s="1"/>
  <c r="Y104" i="56" s="1"/>
  <c r="Z104" i="56" s="1"/>
  <c r="X103" i="56"/>
  <c r="Y103" i="56" s="1"/>
  <c r="Z103" i="56" s="1"/>
  <c r="X103" i="56" a="1"/>
  <c r="X102" i="56" a="1"/>
  <c r="X102" i="56" s="1"/>
  <c r="Y102" i="56" s="1"/>
  <c r="Z102" i="56" s="1"/>
  <c r="X101" i="56"/>
  <c r="Y101" i="56" s="1"/>
  <c r="Z101" i="56" s="1"/>
  <c r="X101" i="56" a="1"/>
  <c r="X100" i="56" a="1"/>
  <c r="X100" i="56" s="1"/>
  <c r="Y100" i="56" s="1"/>
  <c r="Z100" i="56" s="1"/>
  <c r="X99" i="56"/>
  <c r="Y99" i="56" s="1"/>
  <c r="Z99" i="56" s="1"/>
  <c r="X99" i="56" a="1"/>
  <c r="X98" i="56" a="1"/>
  <c r="X98" i="56" s="1"/>
  <c r="Y98" i="56" s="1"/>
  <c r="Z98" i="56" s="1"/>
  <c r="X97" i="56"/>
  <c r="Y97" i="56" s="1"/>
  <c r="Z97" i="56" s="1"/>
  <c r="X97" i="56" a="1"/>
  <c r="X96" i="56" a="1"/>
  <c r="X96" i="56" s="1"/>
  <c r="Y96" i="56" s="1"/>
  <c r="Z96" i="56" s="1"/>
  <c r="X95" i="56"/>
  <c r="Y95" i="56" s="1"/>
  <c r="Z95" i="56" s="1"/>
  <c r="X95" i="56" a="1"/>
  <c r="X94" i="56" a="1"/>
  <c r="X94" i="56" s="1"/>
  <c r="Y94" i="56" s="1"/>
  <c r="Z94" i="56" s="1"/>
  <c r="X93" i="56"/>
  <c r="Y93" i="56" s="1"/>
  <c r="Z93" i="56" s="1"/>
  <c r="X93" i="56" a="1"/>
  <c r="X92" i="56" a="1"/>
  <c r="X92" i="56" s="1"/>
  <c r="Y92" i="56" s="1"/>
  <c r="Z92" i="56" s="1"/>
  <c r="X91" i="56"/>
  <c r="Y91" i="56" s="1"/>
  <c r="Z91" i="56" s="1"/>
  <c r="X91" i="56" a="1"/>
  <c r="X90" i="56" a="1"/>
  <c r="X90" i="56" s="1"/>
  <c r="Y90" i="56" s="1"/>
  <c r="Z90" i="56" s="1"/>
  <c r="X89" i="56"/>
  <c r="Y89" i="56" s="1"/>
  <c r="Z89" i="56" s="1"/>
  <c r="X89" i="56" a="1"/>
  <c r="X88" i="56" a="1"/>
  <c r="X88" i="56" s="1"/>
  <c r="Y88" i="56" s="1"/>
  <c r="Z88" i="56" s="1"/>
  <c r="X87" i="56"/>
  <c r="Y87" i="56" s="1"/>
  <c r="Z87" i="56" s="1"/>
  <c r="X87" i="56" a="1"/>
  <c r="X86" i="56" a="1"/>
  <c r="X86" i="56" s="1"/>
  <c r="Y86" i="56" s="1"/>
  <c r="Z86" i="56" s="1"/>
  <c r="X85" i="56"/>
  <c r="Y85" i="56" s="1"/>
  <c r="Z85" i="56" s="1"/>
  <c r="X85" i="56" a="1"/>
  <c r="X84" i="56" a="1"/>
  <c r="X84" i="56" s="1"/>
  <c r="Y84" i="56" s="1"/>
  <c r="Z84" i="56" s="1"/>
  <c r="X83" i="56"/>
  <c r="Y83" i="56" s="1"/>
  <c r="Z83" i="56" s="1"/>
  <c r="X83" i="56" a="1"/>
  <c r="X82" i="56" a="1"/>
  <c r="X82" i="56" s="1"/>
  <c r="Y82" i="56" s="1"/>
  <c r="Z82" i="56" s="1"/>
  <c r="X81" i="56"/>
  <c r="Y81" i="56" s="1"/>
  <c r="Z81" i="56" s="1"/>
  <c r="X81" i="56" a="1"/>
  <c r="X80" i="56" a="1"/>
  <c r="X80" i="56" s="1"/>
  <c r="Y80" i="56" s="1"/>
  <c r="Z80" i="56" s="1"/>
  <c r="X79" i="56"/>
  <c r="Y79" i="56" s="1"/>
  <c r="Z79" i="56" s="1"/>
  <c r="X79" i="56" a="1"/>
  <c r="X78" i="56" a="1"/>
  <c r="X78" i="56" s="1"/>
  <c r="Y78" i="56" s="1"/>
  <c r="Z78" i="56" s="1"/>
  <c r="X77" i="56"/>
  <c r="Y77" i="56" s="1"/>
  <c r="Z77" i="56" s="1"/>
  <c r="X77" i="56" a="1"/>
  <c r="X76" i="56" a="1"/>
  <c r="X76" i="56" s="1"/>
  <c r="Y76" i="56" s="1"/>
  <c r="Z76" i="56" s="1"/>
  <c r="X75" i="56"/>
  <c r="Y75" i="56" s="1"/>
  <c r="Z75" i="56" s="1"/>
  <c r="X75" i="56" a="1"/>
  <c r="X74" i="56" a="1"/>
  <c r="X74" i="56" s="1"/>
  <c r="Y74" i="56" s="1"/>
  <c r="Z74" i="56" s="1"/>
  <c r="X73" i="56"/>
  <c r="Y73" i="56" s="1"/>
  <c r="Z73" i="56" s="1"/>
  <c r="X73" i="56" a="1"/>
  <c r="X72" i="56"/>
  <c r="Y72" i="56" s="1"/>
  <c r="Z72" i="56" s="1"/>
  <c r="X72" i="56" a="1"/>
  <c r="X71" i="56" a="1"/>
  <c r="X71" i="56" s="1"/>
  <c r="Y71" i="56" s="1"/>
  <c r="Z71" i="56" s="1"/>
  <c r="X70" i="56" a="1"/>
  <c r="X70" i="56" s="1"/>
  <c r="Y70" i="56" s="1"/>
  <c r="Z70" i="56" s="1"/>
  <c r="X69" i="56"/>
  <c r="Y69" i="56" s="1"/>
  <c r="Z69" i="56" s="1"/>
  <c r="X69" i="56" a="1"/>
  <c r="X68" i="56"/>
  <c r="Y68" i="56" s="1"/>
  <c r="Z68" i="56" s="1"/>
  <c r="X68" i="56" a="1"/>
  <c r="X67" i="56" a="1"/>
  <c r="X67" i="56" s="1"/>
  <c r="Y67" i="56" s="1"/>
  <c r="Z67" i="56" s="1"/>
  <c r="X66" i="56" a="1"/>
  <c r="X66" i="56" s="1"/>
  <c r="Y66" i="56" s="1"/>
  <c r="Z66" i="56" s="1"/>
  <c r="X65" i="56"/>
  <c r="Y65" i="56" s="1"/>
  <c r="Z65" i="56" s="1"/>
  <c r="X65" i="56" a="1"/>
  <c r="X64" i="56"/>
  <c r="Y64" i="56" s="1"/>
  <c r="Z64" i="56" s="1"/>
  <c r="X64" i="56" a="1"/>
  <c r="X63" i="56" a="1"/>
  <c r="X63" i="56" s="1"/>
  <c r="Y63" i="56" s="1"/>
  <c r="Z63" i="56" s="1"/>
  <c r="X62" i="56" a="1"/>
  <c r="X62" i="56" s="1"/>
  <c r="Y62" i="56" s="1"/>
  <c r="Z62" i="56" s="1"/>
  <c r="X61" i="56"/>
  <c r="Y61" i="56" s="1"/>
  <c r="Z61" i="56" s="1"/>
  <c r="X61" i="56" a="1"/>
  <c r="X60" i="56"/>
  <c r="Y60" i="56" s="1"/>
  <c r="Z60" i="56" s="1"/>
  <c r="X60" i="56" a="1"/>
  <c r="X59" i="56" a="1"/>
  <c r="X59" i="56" s="1"/>
  <c r="Y59" i="56" s="1"/>
  <c r="Z59" i="56" s="1"/>
  <c r="X58" i="56" a="1"/>
  <c r="X58" i="56" s="1"/>
  <c r="Y58" i="56" s="1"/>
  <c r="Z58" i="56" s="1"/>
  <c r="X57" i="56"/>
  <c r="Y57" i="56" s="1"/>
  <c r="Z57" i="56" s="1"/>
  <c r="X57" i="56" a="1"/>
  <c r="X56" i="56"/>
  <c r="Y56" i="56" s="1"/>
  <c r="Z56" i="56" s="1"/>
  <c r="X56" i="56" a="1"/>
  <c r="X55" i="56" a="1"/>
  <c r="X55" i="56" s="1"/>
  <c r="Y55" i="56" s="1"/>
  <c r="Z55" i="56" s="1"/>
  <c r="X54" i="56" a="1"/>
  <c r="X54" i="56" s="1"/>
  <c r="Y54" i="56" s="1"/>
  <c r="Z54" i="56" s="1"/>
  <c r="X53" i="56"/>
  <c r="Y53" i="56" s="1"/>
  <c r="Z53" i="56" s="1"/>
  <c r="X53" i="56" a="1"/>
  <c r="X52" i="56"/>
  <c r="Y52" i="56" s="1"/>
  <c r="Z52" i="56" s="1"/>
  <c r="X52" i="56" a="1"/>
  <c r="X51" i="56" a="1"/>
  <c r="X51" i="56" s="1"/>
  <c r="Y51" i="56" s="1"/>
  <c r="Z51" i="56" s="1"/>
  <c r="X50" i="56" a="1"/>
  <c r="X50" i="56" s="1"/>
  <c r="Y50" i="56" s="1"/>
  <c r="Z50" i="56" s="1"/>
  <c r="X49" i="56"/>
  <c r="Y49" i="56" s="1"/>
  <c r="Z49" i="56" s="1"/>
  <c r="X49" i="56" a="1"/>
  <c r="X48" i="56"/>
  <c r="Y48" i="56" s="1"/>
  <c r="Z48" i="56" s="1"/>
  <c r="X48" i="56" a="1"/>
  <c r="X47" i="56" a="1"/>
  <c r="X47" i="56" s="1"/>
  <c r="Y47" i="56" s="1"/>
  <c r="Z47" i="56" s="1"/>
  <c r="X46" i="56" a="1"/>
  <c r="X46" i="56" s="1"/>
  <c r="Y46" i="56" s="1"/>
  <c r="Z46" i="56" s="1"/>
  <c r="X45" i="56"/>
  <c r="Y45" i="56" s="1"/>
  <c r="Z45" i="56" s="1"/>
  <c r="X45" i="56" a="1"/>
  <c r="X44" i="56"/>
  <c r="Y44" i="56" s="1"/>
  <c r="Z44" i="56" s="1"/>
  <c r="X44" i="56" a="1"/>
  <c r="X43" i="56" a="1"/>
  <c r="X43" i="56" s="1"/>
  <c r="Y43" i="56" s="1"/>
  <c r="Z43" i="56" s="1"/>
  <c r="X42" i="56" a="1"/>
  <c r="X42" i="56" s="1"/>
  <c r="Y42" i="56" s="1"/>
  <c r="Z42" i="56" s="1"/>
  <c r="X41" i="56"/>
  <c r="Y41" i="56" s="1"/>
  <c r="Z41" i="56" s="1"/>
  <c r="X41" i="56" a="1"/>
  <c r="X40" i="56"/>
  <c r="Y40" i="56" s="1"/>
  <c r="Z40" i="56" s="1"/>
  <c r="X40" i="56" a="1"/>
  <c r="X39" i="56" a="1"/>
  <c r="X39" i="56" s="1"/>
  <c r="Y39" i="56" s="1"/>
  <c r="Z39" i="56" s="1"/>
  <c r="X38" i="56" a="1"/>
  <c r="X38" i="56" s="1"/>
  <c r="Y38" i="56" s="1"/>
  <c r="Z38" i="56" s="1"/>
  <c r="X37" i="56"/>
  <c r="Y37" i="56" s="1"/>
  <c r="Z37" i="56" s="1"/>
  <c r="X37" i="56" a="1"/>
  <c r="X36" i="56"/>
  <c r="Y36" i="56" s="1"/>
  <c r="Z36" i="56" s="1"/>
  <c r="X36" i="56" a="1"/>
  <c r="X35" i="56" a="1"/>
  <c r="X35" i="56" s="1"/>
  <c r="Y35" i="56" s="1"/>
  <c r="Z35" i="56" s="1"/>
  <c r="X34" i="56" a="1"/>
  <c r="X34" i="56" s="1"/>
  <c r="Y34" i="56" s="1"/>
  <c r="Z34" i="56" s="1"/>
  <c r="X33" i="56"/>
  <c r="Y33" i="56" s="1"/>
  <c r="Z33" i="56" s="1"/>
  <c r="X33" i="56" a="1"/>
  <c r="X32" i="56"/>
  <c r="Y32" i="56" s="1"/>
  <c r="Z32" i="56" s="1"/>
  <c r="X32" i="56" a="1"/>
  <c r="X31" i="56" a="1"/>
  <c r="X31" i="56" s="1"/>
  <c r="Y31" i="56" s="1"/>
  <c r="Z31" i="56" s="1"/>
  <c r="X30" i="56" a="1"/>
  <c r="X30" i="56" s="1"/>
  <c r="Y30" i="56" s="1"/>
  <c r="Z30" i="56" s="1"/>
  <c r="X29" i="56"/>
  <c r="Y29" i="56" s="1"/>
  <c r="Z29" i="56" s="1"/>
  <c r="X29" i="56" a="1"/>
  <c r="X28" i="56"/>
  <c r="Y28" i="56" s="1"/>
  <c r="Z28" i="56" s="1"/>
  <c r="X28" i="56" a="1"/>
  <c r="X27" i="56" a="1"/>
  <c r="X27" i="56" s="1"/>
  <c r="Y27" i="56" s="1"/>
  <c r="Z27" i="56" s="1"/>
  <c r="X26" i="56" a="1"/>
  <c r="X26" i="56" s="1"/>
  <c r="Y26" i="56" s="1"/>
  <c r="Z26" i="56" s="1"/>
  <c r="X25" i="56"/>
  <c r="Y25" i="56" s="1"/>
  <c r="Z25" i="56" s="1"/>
  <c r="X25" i="56" a="1"/>
  <c r="X24" i="56"/>
  <c r="Y24" i="56" s="1"/>
  <c r="Z24" i="56" s="1"/>
  <c r="X24" i="56" a="1"/>
  <c r="X23" i="56" a="1"/>
  <c r="X23" i="56" s="1"/>
  <c r="Y23" i="56" s="1"/>
  <c r="Z23" i="56" s="1"/>
  <c r="X22" i="56" a="1"/>
  <c r="X22" i="56" s="1"/>
  <c r="Y22" i="56" s="1"/>
  <c r="Z22" i="56" s="1"/>
  <c r="X21" i="56"/>
  <c r="Y21" i="56" s="1"/>
  <c r="Z21" i="56" s="1"/>
  <c r="X21" i="56" a="1"/>
  <c r="X20" i="56"/>
  <c r="Y20" i="56" s="1"/>
  <c r="Z20" i="56" s="1"/>
  <c r="X20" i="56" a="1"/>
  <c r="X19" i="56" a="1"/>
  <c r="X19" i="56" s="1"/>
  <c r="Y19" i="56" s="1"/>
  <c r="Z19" i="56" s="1"/>
  <c r="X18" i="56" a="1"/>
  <c r="X18" i="56" s="1"/>
  <c r="Y18" i="56" s="1"/>
  <c r="Z18" i="56" s="1"/>
  <c r="V13" i="56"/>
  <c r="U13" i="56"/>
  <c r="T13" i="56"/>
  <c r="S13" i="56"/>
  <c r="R13" i="56"/>
  <c r="Q13" i="56"/>
  <c r="N13" i="56"/>
  <c r="M13" i="56"/>
  <c r="L13" i="56"/>
  <c r="K13" i="56"/>
  <c r="J13" i="56"/>
  <c r="H13" i="56"/>
  <c r="F13" i="56"/>
  <c r="E13" i="56"/>
  <c r="D13" i="56"/>
  <c r="E29" i="57" l="1"/>
  <c r="F26" i="57"/>
  <c r="E26" i="57"/>
  <c r="F28" i="57"/>
  <c r="E28" i="57"/>
  <c r="F25" i="57"/>
  <c r="E25" i="57"/>
  <c r="F27" i="57"/>
  <c r="F29" i="57"/>
  <c r="E27" i="57"/>
  <c r="G324" i="56"/>
  <c r="O324" i="56"/>
  <c r="I324" i="56"/>
  <c r="Q324" i="56"/>
  <c r="W324" i="56"/>
  <c r="F324" i="56"/>
  <c r="N324" i="56"/>
  <c r="V324" i="56"/>
  <c r="H324" i="56"/>
  <c r="P324" i="56"/>
  <c r="D29" i="55" l="1"/>
  <c r="D28" i="55"/>
  <c r="D27" i="55"/>
  <c r="D26" i="55"/>
  <c r="D25" i="55"/>
  <c r="D22" i="55"/>
  <c r="D9" i="55" s="1"/>
  <c r="D21" i="55"/>
  <c r="D20" i="55"/>
  <c r="D19" i="55"/>
  <c r="D18" i="55"/>
  <c r="D17" i="55"/>
  <c r="D16" i="55"/>
  <c r="D15" i="55"/>
  <c r="D14" i="55"/>
  <c r="D13" i="55"/>
  <c r="D12" i="55"/>
  <c r="I4" i="55"/>
  <c r="D4" i="55"/>
  <c r="I3" i="55"/>
  <c r="D3" i="55"/>
  <c r="I2" i="55"/>
  <c r="D2" i="55"/>
  <c r="W330" i="54"/>
  <c r="V330" i="54"/>
  <c r="U330" i="54"/>
  <c r="T330" i="54"/>
  <c r="S330" i="54"/>
  <c r="R330" i="54"/>
  <c r="Q330" i="54"/>
  <c r="P330" i="54"/>
  <c r="O330" i="54"/>
  <c r="N330" i="54"/>
  <c r="M330" i="54"/>
  <c r="L330" i="54"/>
  <c r="K330" i="54"/>
  <c r="J330" i="54"/>
  <c r="I330" i="54"/>
  <c r="H330" i="54"/>
  <c r="G330" i="54"/>
  <c r="F330" i="54"/>
  <c r="E330" i="54"/>
  <c r="D330" i="54"/>
  <c r="W329" i="54"/>
  <c r="V329" i="54"/>
  <c r="U329" i="54"/>
  <c r="T329" i="54"/>
  <c r="S329" i="54"/>
  <c r="R329" i="54"/>
  <c r="Q329" i="54"/>
  <c r="P329" i="54"/>
  <c r="O329" i="54"/>
  <c r="N329" i="54"/>
  <c r="M329" i="54"/>
  <c r="L329" i="54"/>
  <c r="K329" i="54"/>
  <c r="J329" i="54"/>
  <c r="I329" i="54"/>
  <c r="H329" i="54"/>
  <c r="G329" i="54"/>
  <c r="F329" i="54"/>
  <c r="E329" i="54"/>
  <c r="D329" i="54"/>
  <c r="W328" i="54"/>
  <c r="V328" i="54"/>
  <c r="U328" i="54"/>
  <c r="T328" i="54"/>
  <c r="S328" i="54"/>
  <c r="R328" i="54"/>
  <c r="Q328" i="54"/>
  <c r="P328" i="54"/>
  <c r="O328" i="54"/>
  <c r="N328" i="54"/>
  <c r="M328" i="54"/>
  <c r="L328" i="54"/>
  <c r="K328" i="54"/>
  <c r="J328" i="54"/>
  <c r="I328" i="54"/>
  <c r="H328" i="54"/>
  <c r="G328" i="54"/>
  <c r="F328" i="54"/>
  <c r="E328" i="54"/>
  <c r="D328" i="54"/>
  <c r="W327" i="54"/>
  <c r="V327" i="54"/>
  <c r="U327" i="54"/>
  <c r="T327" i="54"/>
  <c r="S327" i="54"/>
  <c r="R327" i="54"/>
  <c r="Q327" i="54"/>
  <c r="P327" i="54"/>
  <c r="O327" i="54"/>
  <c r="N327" i="54"/>
  <c r="M327" i="54"/>
  <c r="L327" i="54"/>
  <c r="K327" i="54"/>
  <c r="J327" i="54"/>
  <c r="I327" i="54"/>
  <c r="H327" i="54"/>
  <c r="G327" i="54"/>
  <c r="F327" i="54"/>
  <c r="E327" i="54"/>
  <c r="D327" i="54"/>
  <c r="W326" i="54"/>
  <c r="V326" i="54"/>
  <c r="U326" i="54"/>
  <c r="T326" i="54"/>
  <c r="S326" i="54"/>
  <c r="R326" i="54"/>
  <c r="Q326" i="54"/>
  <c r="P326" i="54"/>
  <c r="O326" i="54"/>
  <c r="N326" i="54"/>
  <c r="M326" i="54"/>
  <c r="L326" i="54"/>
  <c r="K326" i="54"/>
  <c r="J326" i="54"/>
  <c r="I326" i="54"/>
  <c r="H326" i="54"/>
  <c r="G326" i="54"/>
  <c r="F326" i="54"/>
  <c r="E326" i="54"/>
  <c r="D326" i="54"/>
  <c r="P324" i="54"/>
  <c r="W322" i="54"/>
  <c r="V322" i="54"/>
  <c r="U322" i="54"/>
  <c r="U324" i="54" s="1"/>
  <c r="T322" i="54"/>
  <c r="S322" i="54"/>
  <c r="R322" i="54"/>
  <c r="Q322" i="54"/>
  <c r="P322" i="54"/>
  <c r="O322" i="54"/>
  <c r="N322" i="54"/>
  <c r="M322" i="54"/>
  <c r="M324" i="54" s="1"/>
  <c r="L322" i="54"/>
  <c r="K322" i="54"/>
  <c r="J322" i="54"/>
  <c r="I322" i="54"/>
  <c r="H322" i="54"/>
  <c r="G322" i="54"/>
  <c r="F322" i="54"/>
  <c r="E322" i="54"/>
  <c r="D322" i="54"/>
  <c r="W321" i="54"/>
  <c r="W323" i="54" s="1"/>
  <c r="W325" i="54" s="1"/>
  <c r="W320" i="54" s="1"/>
  <c r="V321" i="54"/>
  <c r="V323" i="54" s="1"/>
  <c r="V325" i="54" s="1"/>
  <c r="V320" i="54" s="1"/>
  <c r="U321" i="54"/>
  <c r="U323" i="54" s="1"/>
  <c r="U325" i="54" s="1"/>
  <c r="T321" i="54"/>
  <c r="T323" i="54" s="1"/>
  <c r="T325" i="54" s="1"/>
  <c r="T320" i="54" s="1"/>
  <c r="S321" i="54"/>
  <c r="S323" i="54" s="1"/>
  <c r="S325" i="54" s="1"/>
  <c r="S320" i="54" s="1"/>
  <c r="R321" i="54"/>
  <c r="R323" i="54" s="1"/>
  <c r="R325" i="54" s="1"/>
  <c r="R320" i="54" s="1"/>
  <c r="Q321" i="54"/>
  <c r="Q323" i="54" s="1"/>
  <c r="Q325" i="54" s="1"/>
  <c r="Q320" i="54" s="1"/>
  <c r="P321" i="54"/>
  <c r="P323" i="54" s="1"/>
  <c r="P325" i="54" s="1"/>
  <c r="P320" i="54" s="1"/>
  <c r="O321" i="54"/>
  <c r="O323" i="54" s="1"/>
  <c r="O325" i="54" s="1"/>
  <c r="O320" i="54" s="1"/>
  <c r="N321" i="54"/>
  <c r="N323" i="54" s="1"/>
  <c r="N325" i="54" s="1"/>
  <c r="N320" i="54" s="1"/>
  <c r="M321" i="54"/>
  <c r="M323" i="54" s="1"/>
  <c r="M325" i="54" s="1"/>
  <c r="L321" i="54"/>
  <c r="L323" i="54" s="1"/>
  <c r="L325" i="54" s="1"/>
  <c r="L320" i="54" s="1"/>
  <c r="K321" i="54"/>
  <c r="K323" i="54" s="1"/>
  <c r="K325" i="54" s="1"/>
  <c r="K320" i="54" s="1"/>
  <c r="J321" i="54"/>
  <c r="J323" i="54" s="1"/>
  <c r="J325" i="54" s="1"/>
  <c r="J320" i="54" s="1"/>
  <c r="I321" i="54"/>
  <c r="I323" i="54" s="1"/>
  <c r="I325" i="54" s="1"/>
  <c r="I320" i="54" s="1"/>
  <c r="H321" i="54"/>
  <c r="H323" i="54" s="1"/>
  <c r="H325" i="54" s="1"/>
  <c r="G321" i="54"/>
  <c r="G323" i="54" s="1"/>
  <c r="G325" i="54" s="1"/>
  <c r="G320" i="54" s="1"/>
  <c r="F321" i="54"/>
  <c r="F323" i="54" s="1"/>
  <c r="F325" i="54" s="1"/>
  <c r="F320" i="54" s="1"/>
  <c r="E321" i="54"/>
  <c r="E323" i="54" s="1"/>
  <c r="E325" i="54" s="1"/>
  <c r="E320" i="54" s="1"/>
  <c r="D321" i="54"/>
  <c r="D323" i="54" s="1"/>
  <c r="D325" i="54" s="1"/>
  <c r="D320" i="54" s="1"/>
  <c r="U320" i="54"/>
  <c r="M320" i="54"/>
  <c r="H320" i="54"/>
  <c r="W319" i="54"/>
  <c r="V319" i="54"/>
  <c r="U319" i="54"/>
  <c r="T319" i="54"/>
  <c r="S319" i="54"/>
  <c r="R319" i="54"/>
  <c r="Q319" i="54"/>
  <c r="P319" i="54"/>
  <c r="O319" i="54"/>
  <c r="N319" i="54"/>
  <c r="M319" i="54"/>
  <c r="L319" i="54"/>
  <c r="K319" i="54"/>
  <c r="J319" i="54"/>
  <c r="I319" i="54"/>
  <c r="H319" i="54"/>
  <c r="G319" i="54"/>
  <c r="F319" i="54"/>
  <c r="E319" i="54"/>
  <c r="D319" i="54"/>
  <c r="W318" i="54"/>
  <c r="V318" i="54"/>
  <c r="U318" i="54"/>
  <c r="T318" i="54"/>
  <c r="S318" i="54"/>
  <c r="R318" i="54"/>
  <c r="Q318" i="54"/>
  <c r="P318" i="54"/>
  <c r="O318" i="54"/>
  <c r="N318" i="54"/>
  <c r="M318" i="54"/>
  <c r="L318" i="54"/>
  <c r="K318" i="54"/>
  <c r="J318" i="54"/>
  <c r="I318" i="54"/>
  <c r="H318" i="54"/>
  <c r="G318" i="54"/>
  <c r="F318" i="54"/>
  <c r="E318" i="54"/>
  <c r="D318" i="54"/>
  <c r="X317" i="54" a="1"/>
  <c r="X317" i="54" s="1"/>
  <c r="Y317" i="54" s="1"/>
  <c r="Z317" i="54" s="1"/>
  <c r="Y316" i="54"/>
  <c r="Z316" i="54" s="1"/>
  <c r="X316" i="54"/>
  <c r="X316" i="54" a="1"/>
  <c r="X315" i="54" a="1"/>
  <c r="X315" i="54" s="1"/>
  <c r="Y315" i="54" s="1"/>
  <c r="Z315" i="54" s="1"/>
  <c r="Y314" i="54"/>
  <c r="Z314" i="54" s="1"/>
  <c r="X314" i="54"/>
  <c r="X314" i="54" a="1"/>
  <c r="X313" i="54" a="1"/>
  <c r="X313" i="54" s="1"/>
  <c r="Y313" i="54" s="1"/>
  <c r="Z313" i="54" s="1"/>
  <c r="X312" i="54" a="1"/>
  <c r="X312" i="54" s="1"/>
  <c r="Y312" i="54" s="1"/>
  <c r="Z312" i="54" s="1"/>
  <c r="X311" i="54" a="1"/>
  <c r="X311" i="54" s="1"/>
  <c r="Y311" i="54" s="1"/>
  <c r="Z311" i="54" s="1"/>
  <c r="X310" i="54"/>
  <c r="Y310" i="54" s="1"/>
  <c r="Z310" i="54" s="1"/>
  <c r="X310" i="54" a="1"/>
  <c r="X309" i="54" a="1"/>
  <c r="X309" i="54" s="1"/>
  <c r="Y309" i="54" s="1"/>
  <c r="Z309" i="54" s="1"/>
  <c r="X308" i="54" a="1"/>
  <c r="X308" i="54" s="1"/>
  <c r="Y308" i="54" s="1"/>
  <c r="Z308" i="54" s="1"/>
  <c r="X307" i="54" a="1"/>
  <c r="X307" i="54" s="1"/>
  <c r="Y307" i="54" s="1"/>
  <c r="Z307" i="54" s="1"/>
  <c r="Y306" i="54"/>
  <c r="Z306" i="54" s="1"/>
  <c r="X306" i="54"/>
  <c r="X306" i="54" a="1"/>
  <c r="X305" i="54" a="1"/>
  <c r="X305" i="54" s="1"/>
  <c r="Y305" i="54" s="1"/>
  <c r="Z305" i="54" s="1"/>
  <c r="X304" i="54" a="1"/>
  <c r="X304" i="54" s="1"/>
  <c r="Y304" i="54" s="1"/>
  <c r="Z304" i="54" s="1"/>
  <c r="X303" i="54" a="1"/>
  <c r="X303" i="54" s="1"/>
  <c r="Y303" i="54" s="1"/>
  <c r="Z303" i="54" s="1"/>
  <c r="Y302" i="54"/>
  <c r="Z302" i="54" s="1"/>
  <c r="X302" i="54"/>
  <c r="X302" i="54" a="1"/>
  <c r="X301" i="54" a="1"/>
  <c r="X301" i="54" s="1"/>
  <c r="Y301" i="54" s="1"/>
  <c r="Z301" i="54" s="1"/>
  <c r="X300" i="54" a="1"/>
  <c r="X300" i="54" s="1"/>
  <c r="Y300" i="54" s="1"/>
  <c r="Z300" i="54" s="1"/>
  <c r="X299" i="54" a="1"/>
  <c r="X299" i="54" s="1"/>
  <c r="Y299" i="54" s="1"/>
  <c r="Z299" i="54" s="1"/>
  <c r="Y298" i="54"/>
  <c r="Z298" i="54" s="1"/>
  <c r="X298" i="54"/>
  <c r="X298" i="54" a="1"/>
  <c r="X297" i="54" a="1"/>
  <c r="X297" i="54" s="1"/>
  <c r="Y297" i="54" s="1"/>
  <c r="Z297" i="54" s="1"/>
  <c r="Y296" i="54"/>
  <c r="Z296" i="54" s="1"/>
  <c r="X296" i="54" a="1"/>
  <c r="X296" i="54" s="1"/>
  <c r="X295" i="54" a="1"/>
  <c r="X295" i="54" s="1"/>
  <c r="Y295" i="54" s="1"/>
  <c r="Z295" i="54" s="1"/>
  <c r="X294" i="54"/>
  <c r="Y294" i="54" s="1"/>
  <c r="Z294" i="54" s="1"/>
  <c r="X294" i="54" a="1"/>
  <c r="X293" i="54" a="1"/>
  <c r="X293" i="54" s="1"/>
  <c r="Y293" i="54" s="1"/>
  <c r="Z293" i="54" s="1"/>
  <c r="X292" i="54" a="1"/>
  <c r="X292" i="54" s="1"/>
  <c r="Y292" i="54" s="1"/>
  <c r="Z292" i="54" s="1"/>
  <c r="X291" i="54" a="1"/>
  <c r="X291" i="54" s="1"/>
  <c r="Y291" i="54" s="1"/>
  <c r="Z291" i="54" s="1"/>
  <c r="X290" i="54"/>
  <c r="Y290" i="54" s="1"/>
  <c r="Z290" i="54" s="1"/>
  <c r="X290" i="54" a="1"/>
  <c r="X289" i="54" a="1"/>
  <c r="X289" i="54" s="1"/>
  <c r="Y289" i="54" s="1"/>
  <c r="Z289" i="54" s="1"/>
  <c r="Y288" i="54"/>
  <c r="Z288" i="54" s="1"/>
  <c r="X288" i="54" a="1"/>
  <c r="X288" i="54" s="1"/>
  <c r="X287" i="54" a="1"/>
  <c r="X287" i="54" s="1"/>
  <c r="Y287" i="54" s="1"/>
  <c r="Z287" i="54" s="1"/>
  <c r="X286" i="54"/>
  <c r="Y286" i="54" s="1"/>
  <c r="Z286" i="54" s="1"/>
  <c r="X286" i="54" a="1"/>
  <c r="X285" i="54" a="1"/>
  <c r="X285" i="54" s="1"/>
  <c r="Y285" i="54" s="1"/>
  <c r="Z285" i="54" s="1"/>
  <c r="X284" i="54" a="1"/>
  <c r="X284" i="54" s="1"/>
  <c r="Y284" i="54" s="1"/>
  <c r="Z284" i="54" s="1"/>
  <c r="X283" i="54" a="1"/>
  <c r="X283" i="54" s="1"/>
  <c r="Y283" i="54" s="1"/>
  <c r="Z283" i="54" s="1"/>
  <c r="Y282" i="54"/>
  <c r="Z282" i="54" s="1"/>
  <c r="X282" i="54"/>
  <c r="X282" i="54" a="1"/>
  <c r="X281" i="54" a="1"/>
  <c r="X281" i="54" s="1"/>
  <c r="Y281" i="54" s="1"/>
  <c r="Z281" i="54" s="1"/>
  <c r="Y280" i="54"/>
  <c r="Z280" i="54" s="1"/>
  <c r="X280" i="54" a="1"/>
  <c r="X280" i="54" s="1"/>
  <c r="X279" i="54" a="1"/>
  <c r="X279" i="54" s="1"/>
  <c r="Y279" i="54" s="1"/>
  <c r="Z279" i="54" s="1"/>
  <c r="X278" i="54"/>
  <c r="Y278" i="54" s="1"/>
  <c r="Z278" i="54" s="1"/>
  <c r="X278" i="54" a="1"/>
  <c r="X277" i="54" a="1"/>
  <c r="X277" i="54" s="1"/>
  <c r="Y277" i="54" s="1"/>
  <c r="Z277" i="54" s="1"/>
  <c r="X276" i="54" a="1"/>
  <c r="X276" i="54" s="1"/>
  <c r="Y276" i="54" s="1"/>
  <c r="Z276" i="54" s="1"/>
  <c r="X275" i="54" a="1"/>
  <c r="X275" i="54" s="1"/>
  <c r="Y275" i="54" s="1"/>
  <c r="Z275" i="54" s="1"/>
  <c r="Y274" i="54"/>
  <c r="Z274" i="54" s="1"/>
  <c r="X274" i="54"/>
  <c r="X274" i="54" a="1"/>
  <c r="X273" i="54" a="1"/>
  <c r="X273" i="54" s="1"/>
  <c r="Y273" i="54" s="1"/>
  <c r="Z273" i="54" s="1"/>
  <c r="X272" i="54" a="1"/>
  <c r="X272" i="54" s="1"/>
  <c r="Y272" i="54" s="1"/>
  <c r="Z272" i="54" s="1"/>
  <c r="X271" i="54" a="1"/>
  <c r="X271" i="54" s="1"/>
  <c r="Y271" i="54" s="1"/>
  <c r="Z271" i="54" s="1"/>
  <c r="X270" i="54"/>
  <c r="Y270" i="54" s="1"/>
  <c r="Z270" i="54" s="1"/>
  <c r="X270" i="54" a="1"/>
  <c r="X269" i="54" a="1"/>
  <c r="X269" i="54" s="1"/>
  <c r="Y269" i="54" s="1"/>
  <c r="Z269" i="54" s="1"/>
  <c r="X268" i="54" a="1"/>
  <c r="X268" i="54" s="1"/>
  <c r="Y268" i="54" s="1"/>
  <c r="Z268" i="54" s="1"/>
  <c r="X267" i="54" a="1"/>
  <c r="X267" i="54" s="1"/>
  <c r="Y267" i="54" s="1"/>
  <c r="Z267" i="54" s="1"/>
  <c r="X266" i="54"/>
  <c r="Y266" i="54" s="1"/>
  <c r="Z266" i="54" s="1"/>
  <c r="X266" i="54" a="1"/>
  <c r="Y265" i="54"/>
  <c r="Z265" i="54" s="1"/>
  <c r="X265" i="54" a="1"/>
  <c r="X265" i="54" s="1"/>
  <c r="X264" i="54" a="1"/>
  <c r="X264" i="54" s="1"/>
  <c r="Y264" i="54" s="1"/>
  <c r="Z264" i="54" s="1"/>
  <c r="X263" i="54" a="1"/>
  <c r="X263" i="54" s="1"/>
  <c r="Y263" i="54" s="1"/>
  <c r="Z263" i="54" s="1"/>
  <c r="X262" i="54"/>
  <c r="Y262" i="54" s="1"/>
  <c r="Z262" i="54" s="1"/>
  <c r="X262" i="54" a="1"/>
  <c r="X261" i="54" a="1"/>
  <c r="X261" i="54" s="1"/>
  <c r="Y261" i="54" s="1"/>
  <c r="Z261" i="54" s="1"/>
  <c r="X260" i="54" a="1"/>
  <c r="X260" i="54" s="1"/>
  <c r="Y260" i="54" s="1"/>
  <c r="Z260" i="54" s="1"/>
  <c r="X259" i="54" a="1"/>
  <c r="X259" i="54" s="1"/>
  <c r="Y259" i="54" s="1"/>
  <c r="Z259" i="54" s="1"/>
  <c r="X258" i="54" a="1"/>
  <c r="X258" i="54" s="1"/>
  <c r="Y258" i="54" s="1"/>
  <c r="Z258" i="54" s="1"/>
  <c r="X257" i="54" a="1"/>
  <c r="X257" i="54" s="1"/>
  <c r="Y257" i="54" s="1"/>
  <c r="Z257" i="54" s="1"/>
  <c r="X256" i="54"/>
  <c r="Y256" i="54" s="1"/>
  <c r="Z256" i="54" s="1"/>
  <c r="X256" i="54" a="1"/>
  <c r="X255" i="54" a="1"/>
  <c r="X255" i="54" s="1"/>
  <c r="Y255" i="54" s="1"/>
  <c r="Z255" i="54" s="1"/>
  <c r="X254" i="54" a="1"/>
  <c r="X254" i="54" s="1"/>
  <c r="Y254" i="54" s="1"/>
  <c r="Z254" i="54" s="1"/>
  <c r="Y253" i="54"/>
  <c r="Z253" i="54" s="1"/>
  <c r="X253" i="54" a="1"/>
  <c r="X253" i="54" s="1"/>
  <c r="Y252" i="54"/>
  <c r="Z252" i="54" s="1"/>
  <c r="X252" i="54" a="1"/>
  <c r="X252" i="54" s="1"/>
  <c r="Y251" i="54"/>
  <c r="Z251" i="54" s="1"/>
  <c r="X251" i="54" a="1"/>
  <c r="X251" i="54" s="1"/>
  <c r="X250" i="54" a="1"/>
  <c r="X250" i="54" s="1"/>
  <c r="Y250" i="54" s="1"/>
  <c r="Z250" i="54" s="1"/>
  <c r="Y249" i="54"/>
  <c r="Z249" i="54" s="1"/>
  <c r="X249" i="54" a="1"/>
  <c r="X249" i="54" s="1"/>
  <c r="X248" i="54"/>
  <c r="Y248" i="54" s="1"/>
  <c r="Z248" i="54" s="1"/>
  <c r="X248" i="54" a="1"/>
  <c r="X247" i="54" a="1"/>
  <c r="X247" i="54" s="1"/>
  <c r="Y247" i="54" s="1"/>
  <c r="Z247" i="54" s="1"/>
  <c r="Y246" i="54"/>
  <c r="Z246" i="54" s="1"/>
  <c r="X246" i="54"/>
  <c r="X246" i="54" a="1"/>
  <c r="X245" i="54" a="1"/>
  <c r="X245" i="54" s="1"/>
  <c r="Y245" i="54" s="1"/>
  <c r="Z245" i="54" s="1"/>
  <c r="X244" i="54" a="1"/>
  <c r="X244" i="54" s="1"/>
  <c r="Y244" i="54" s="1"/>
  <c r="Z244" i="54" s="1"/>
  <c r="Y243" i="54"/>
  <c r="Z243" i="54" s="1"/>
  <c r="X243" i="54" a="1"/>
  <c r="X243" i="54" s="1"/>
  <c r="X242" i="54"/>
  <c r="Y242" i="54" s="1"/>
  <c r="Z242" i="54" s="1"/>
  <c r="X242" i="54" a="1"/>
  <c r="Y241" i="54"/>
  <c r="Z241" i="54" s="1"/>
  <c r="X241" i="54" a="1"/>
  <c r="X241" i="54" s="1"/>
  <c r="X240" i="54" a="1"/>
  <c r="X240" i="54" s="1"/>
  <c r="Y240" i="54" s="1"/>
  <c r="Z240" i="54" s="1"/>
  <c r="X239" i="54" a="1"/>
  <c r="X239" i="54" s="1"/>
  <c r="Y239" i="54" s="1"/>
  <c r="Z239" i="54" s="1"/>
  <c r="Y238" i="54"/>
  <c r="Z238" i="54" s="1"/>
  <c r="X238" i="54" a="1"/>
  <c r="X238" i="54" s="1"/>
  <c r="X237" i="54" a="1"/>
  <c r="X237" i="54" s="1"/>
  <c r="Y237" i="54" s="1"/>
  <c r="Z237" i="54" s="1"/>
  <c r="X236" i="54" a="1"/>
  <c r="X236" i="54" s="1"/>
  <c r="Y236" i="54" s="1"/>
  <c r="Z236" i="54" s="1"/>
  <c r="X235" i="54" a="1"/>
  <c r="X235" i="54" s="1"/>
  <c r="Y235" i="54" s="1"/>
  <c r="Z235" i="54" s="1"/>
  <c r="X234" i="54"/>
  <c r="Y234" i="54" s="1"/>
  <c r="Z234" i="54" s="1"/>
  <c r="X234" i="54" a="1"/>
  <c r="Y233" i="54"/>
  <c r="Z233" i="54" s="1"/>
  <c r="X233" i="54" a="1"/>
  <c r="X233" i="54" s="1"/>
  <c r="X232" i="54" a="1"/>
  <c r="X232" i="54" s="1"/>
  <c r="Y232" i="54" s="1"/>
  <c r="Z232" i="54" s="1"/>
  <c r="X231" i="54" a="1"/>
  <c r="X231" i="54" s="1"/>
  <c r="Y231" i="54" s="1"/>
  <c r="Z231" i="54" s="1"/>
  <c r="X230" i="54"/>
  <c r="Y230" i="54" s="1"/>
  <c r="Z230" i="54" s="1"/>
  <c r="X230" i="54" a="1"/>
  <c r="Y229" i="54"/>
  <c r="Z229" i="54" s="1"/>
  <c r="X229" i="54" a="1"/>
  <c r="X229" i="54" s="1"/>
  <c r="Y228" i="54"/>
  <c r="Z228" i="54" s="1"/>
  <c r="X228" i="54" a="1"/>
  <c r="X228" i="54" s="1"/>
  <c r="X227" i="54" a="1"/>
  <c r="X227" i="54" s="1"/>
  <c r="Y227" i="54" s="1"/>
  <c r="Z227" i="54" s="1"/>
  <c r="X226" i="54" a="1"/>
  <c r="X226" i="54" s="1"/>
  <c r="Y226" i="54" s="1"/>
  <c r="Z226" i="54" s="1"/>
  <c r="X225" i="54" a="1"/>
  <c r="X225" i="54" s="1"/>
  <c r="Y225" i="54" s="1"/>
  <c r="Z225" i="54" s="1"/>
  <c r="X224" i="54"/>
  <c r="Y224" i="54" s="1"/>
  <c r="Z224" i="54" s="1"/>
  <c r="X224" i="54" a="1"/>
  <c r="X223" i="54" a="1"/>
  <c r="X223" i="54" s="1"/>
  <c r="Y223" i="54" s="1"/>
  <c r="Z223" i="54" s="1"/>
  <c r="X222" i="54"/>
  <c r="Y222" i="54" s="1"/>
  <c r="Z222" i="54" s="1"/>
  <c r="X222" i="54" a="1"/>
  <c r="Y221" i="54"/>
  <c r="Z221" i="54" s="1"/>
  <c r="X221" i="54" a="1"/>
  <c r="X221" i="54" s="1"/>
  <c r="Y220" i="54"/>
  <c r="Z220" i="54" s="1"/>
  <c r="X220" i="54" a="1"/>
  <c r="X220" i="54" s="1"/>
  <c r="X219" i="54" a="1"/>
  <c r="X219" i="54" s="1"/>
  <c r="Y219" i="54" s="1"/>
  <c r="Z219" i="54" s="1"/>
  <c r="X218" i="54" a="1"/>
  <c r="X218" i="54" s="1"/>
  <c r="Y218" i="54" s="1"/>
  <c r="Z218" i="54" s="1"/>
  <c r="X217" i="54" a="1"/>
  <c r="X217" i="54" s="1"/>
  <c r="Y217" i="54" s="1"/>
  <c r="Z217" i="54" s="1"/>
  <c r="X216" i="54" a="1"/>
  <c r="X216" i="54" s="1"/>
  <c r="Y216" i="54" s="1"/>
  <c r="Z216" i="54" s="1"/>
  <c r="Y215" i="54"/>
  <c r="Z215" i="54" s="1"/>
  <c r="X215" i="54" a="1"/>
  <c r="X215" i="54" s="1"/>
  <c r="X214" i="54" a="1"/>
  <c r="X214" i="54" s="1"/>
  <c r="Y214" i="54" s="1"/>
  <c r="Z214" i="54" s="1"/>
  <c r="Z213" i="54"/>
  <c r="X213" i="54" a="1"/>
  <c r="X213" i="54" s="1"/>
  <c r="Y213" i="54" s="1"/>
  <c r="X212" i="54"/>
  <c r="Y212" i="54" s="1"/>
  <c r="Z212" i="54" s="1"/>
  <c r="X212" i="54" a="1"/>
  <c r="X211" i="54" a="1"/>
  <c r="X211" i="54" s="1"/>
  <c r="Y211" i="54" s="1"/>
  <c r="Z211" i="54" s="1"/>
  <c r="X210" i="54"/>
  <c r="Y210" i="54" s="1"/>
  <c r="Z210" i="54" s="1"/>
  <c r="X210" i="54" a="1"/>
  <c r="X209" i="54" a="1"/>
  <c r="X209" i="54" s="1"/>
  <c r="Y209" i="54" s="1"/>
  <c r="Z209" i="54" s="1"/>
  <c r="Y208" i="54"/>
  <c r="Z208" i="54" s="1"/>
  <c r="X208" i="54" a="1"/>
  <c r="X208" i="54" s="1"/>
  <c r="Z207" i="54"/>
  <c r="X207" i="54" a="1"/>
  <c r="X207" i="54" s="1"/>
  <c r="Y207" i="54" s="1"/>
  <c r="X206" i="54"/>
  <c r="Y206" i="54" s="1"/>
  <c r="Z206" i="54" s="1"/>
  <c r="X206" i="54" a="1"/>
  <c r="Y205" i="54"/>
  <c r="Z205" i="54" s="1"/>
  <c r="X205" i="54" a="1"/>
  <c r="X205" i="54" s="1"/>
  <c r="X204" i="54" a="1"/>
  <c r="X204" i="54" s="1"/>
  <c r="Y204" i="54" s="1"/>
  <c r="Z204" i="54" s="1"/>
  <c r="Y203" i="54"/>
  <c r="Z203" i="54" s="1"/>
  <c r="X203" i="54" a="1"/>
  <c r="X203" i="54" s="1"/>
  <c r="X202" i="54"/>
  <c r="Y202" i="54" s="1"/>
  <c r="Z202" i="54" s="1"/>
  <c r="X202" i="54" a="1"/>
  <c r="X201" i="54" a="1"/>
  <c r="X201" i="54" s="1"/>
  <c r="Y201" i="54" s="1"/>
  <c r="Z201" i="54" s="1"/>
  <c r="X200" i="54"/>
  <c r="Y200" i="54" s="1"/>
  <c r="Z200" i="54" s="1"/>
  <c r="X200" i="54" a="1"/>
  <c r="Z199" i="54"/>
  <c r="Y199" i="54"/>
  <c r="X199" i="54" a="1"/>
  <c r="X199" i="54" s="1"/>
  <c r="X198" i="54" a="1"/>
  <c r="X198" i="54" s="1"/>
  <c r="Y198" i="54" s="1"/>
  <c r="Z198" i="54" s="1"/>
  <c r="Y197" i="54"/>
  <c r="Z197" i="54" s="1"/>
  <c r="X197" i="54" a="1"/>
  <c r="X197" i="54" s="1"/>
  <c r="X196" i="54" a="1"/>
  <c r="X196" i="54" s="1"/>
  <c r="Y196" i="54" s="1"/>
  <c r="Z196" i="54" s="1"/>
  <c r="Y195" i="54"/>
  <c r="Z195" i="54" s="1"/>
  <c r="X195" i="54" a="1"/>
  <c r="X195" i="54" s="1"/>
  <c r="X194" i="54" a="1"/>
  <c r="X194" i="54" s="1"/>
  <c r="Y194" i="54" s="1"/>
  <c r="Z194" i="54" s="1"/>
  <c r="Y193" i="54"/>
  <c r="Z193" i="54" s="1"/>
  <c r="X193" i="54" a="1"/>
  <c r="X193" i="54" s="1"/>
  <c r="X192" i="54" a="1"/>
  <c r="X192" i="54" s="1"/>
  <c r="Y192" i="54" s="1"/>
  <c r="Z192" i="54" s="1"/>
  <c r="X191" i="54" a="1"/>
  <c r="X191" i="54" s="1"/>
  <c r="Y191" i="54" s="1"/>
  <c r="Z191" i="54" s="1"/>
  <c r="Z190" i="54"/>
  <c r="X190" i="54"/>
  <c r="Y190" i="54" s="1"/>
  <c r="X190" i="54" a="1"/>
  <c r="X189" i="54" a="1"/>
  <c r="X189" i="54" s="1"/>
  <c r="Y189" i="54" s="1"/>
  <c r="Z189" i="54" s="1"/>
  <c r="X188" i="54" a="1"/>
  <c r="X188" i="54" s="1"/>
  <c r="Y188" i="54" s="1"/>
  <c r="Z188" i="54" s="1"/>
  <c r="X187" i="54" a="1"/>
  <c r="X187" i="54" s="1"/>
  <c r="Y187" i="54" s="1"/>
  <c r="Z187" i="54" s="1"/>
  <c r="X186" i="54" a="1"/>
  <c r="X186" i="54" s="1"/>
  <c r="Y186" i="54" s="1"/>
  <c r="Z186" i="54" s="1"/>
  <c r="X185" i="54" a="1"/>
  <c r="X185" i="54" s="1"/>
  <c r="Y185" i="54" s="1"/>
  <c r="Z185" i="54" s="1"/>
  <c r="X184" i="54" a="1"/>
  <c r="X184" i="54" s="1"/>
  <c r="Y184" i="54" s="1"/>
  <c r="Z184" i="54" s="1"/>
  <c r="Y183" i="54"/>
  <c r="Z183" i="54" s="1"/>
  <c r="X183" i="54" a="1"/>
  <c r="X183" i="54" s="1"/>
  <c r="X182" i="54"/>
  <c r="Y182" i="54" s="1"/>
  <c r="Z182" i="54" s="1"/>
  <c r="X182" i="54" a="1"/>
  <c r="X181" i="54" a="1"/>
  <c r="X181" i="54" s="1"/>
  <c r="Y181" i="54" s="1"/>
  <c r="Z181" i="54" s="1"/>
  <c r="X180" i="54"/>
  <c r="Y180" i="54" s="1"/>
  <c r="Z180" i="54" s="1"/>
  <c r="X180" i="54" a="1"/>
  <c r="X179" i="54" a="1"/>
  <c r="X179" i="54" s="1"/>
  <c r="Y179" i="54" s="1"/>
  <c r="Z179" i="54" s="1"/>
  <c r="X178" i="54"/>
  <c r="Y178" i="54" s="1"/>
  <c r="Z178" i="54" s="1"/>
  <c r="X178" i="54" a="1"/>
  <c r="Z177" i="54"/>
  <c r="X177" i="54" a="1"/>
  <c r="X177" i="54" s="1"/>
  <c r="Y177" i="54" s="1"/>
  <c r="X176" i="54" a="1"/>
  <c r="X176" i="54" s="1"/>
  <c r="Y176" i="54" s="1"/>
  <c r="Z176" i="54" s="1"/>
  <c r="Z175" i="54"/>
  <c r="X175" i="54" a="1"/>
  <c r="X175" i="54" s="1"/>
  <c r="Y175" i="54" s="1"/>
  <c r="Y174" i="54"/>
  <c r="Z174" i="54" s="1"/>
  <c r="X174" i="54"/>
  <c r="X174" i="54" a="1"/>
  <c r="Y173" i="54"/>
  <c r="Z173" i="54" s="1"/>
  <c r="X173" i="54" a="1"/>
  <c r="X173" i="54" s="1"/>
  <c r="X172" i="54"/>
  <c r="Y172" i="54" s="1"/>
  <c r="Z172" i="54" s="1"/>
  <c r="X172" i="54" a="1"/>
  <c r="X171" i="54" a="1"/>
  <c r="X171" i="54" s="1"/>
  <c r="Y171" i="54" s="1"/>
  <c r="Z171" i="54" s="1"/>
  <c r="X170" i="54"/>
  <c r="Y170" i="54" s="1"/>
  <c r="Z170" i="54" s="1"/>
  <c r="X170" i="54" a="1"/>
  <c r="Z169" i="54"/>
  <c r="X169" i="54" a="1"/>
  <c r="X169" i="54" s="1"/>
  <c r="Y169" i="54" s="1"/>
  <c r="X168" i="54"/>
  <c r="Y168" i="54" s="1"/>
  <c r="Z168" i="54" s="1"/>
  <c r="X168" i="54" a="1"/>
  <c r="Z167" i="54"/>
  <c r="X167" i="54" a="1"/>
  <c r="X167" i="54" s="1"/>
  <c r="Y167" i="54" s="1"/>
  <c r="X166" i="54" a="1"/>
  <c r="X166" i="54" s="1"/>
  <c r="Y166" i="54" s="1"/>
  <c r="Z166" i="54" s="1"/>
  <c r="Y165" i="54"/>
  <c r="Z165" i="54" s="1"/>
  <c r="X165" i="54" a="1"/>
  <c r="X165" i="54" s="1"/>
  <c r="X164" i="54" a="1"/>
  <c r="X164" i="54" s="1"/>
  <c r="Y164" i="54" s="1"/>
  <c r="Z164" i="54" s="1"/>
  <c r="Z163" i="54"/>
  <c r="X163" i="54" a="1"/>
  <c r="X163" i="54" s="1"/>
  <c r="Y163" i="54" s="1"/>
  <c r="X162" i="54" a="1"/>
  <c r="X162" i="54" s="1"/>
  <c r="Y162" i="54" s="1"/>
  <c r="Z162" i="54" s="1"/>
  <c r="Y161" i="54"/>
  <c r="Z161" i="54" s="1"/>
  <c r="X161" i="54" a="1"/>
  <c r="X161" i="54" s="1"/>
  <c r="Z160" i="54"/>
  <c r="X160" i="54"/>
  <c r="Y160" i="54" s="1"/>
  <c r="X160" i="54" a="1"/>
  <c r="X159" i="54" a="1"/>
  <c r="X159" i="54" s="1"/>
  <c r="Y159" i="54" s="1"/>
  <c r="Z159" i="54" s="1"/>
  <c r="X158" i="54" a="1"/>
  <c r="X158" i="54" s="1"/>
  <c r="Y158" i="54" s="1"/>
  <c r="Z158" i="54" s="1"/>
  <c r="X157" i="54" a="1"/>
  <c r="X157" i="54" s="1"/>
  <c r="Y157" i="54" s="1"/>
  <c r="Z157" i="54" s="1"/>
  <c r="X156" i="54"/>
  <c r="Y156" i="54" s="1"/>
  <c r="Z156" i="54" s="1"/>
  <c r="X156" i="54" a="1"/>
  <c r="X155" i="54" a="1"/>
  <c r="X155" i="54" s="1"/>
  <c r="Y155" i="54" s="1"/>
  <c r="Z155" i="54" s="1"/>
  <c r="Y154" i="54"/>
  <c r="Z154" i="54" s="1"/>
  <c r="X154" i="54" a="1"/>
  <c r="X154" i="54" s="1"/>
  <c r="Y153" i="54"/>
  <c r="Z153" i="54" s="1"/>
  <c r="X153" i="54" a="1"/>
  <c r="X153" i="54" s="1"/>
  <c r="X152" i="54"/>
  <c r="Y152" i="54" s="1"/>
  <c r="Z152" i="54" s="1"/>
  <c r="X152" i="54" a="1"/>
  <c r="X151" i="54" a="1"/>
  <c r="X151" i="54" s="1"/>
  <c r="Y151" i="54" s="1"/>
  <c r="Z151" i="54" s="1"/>
  <c r="X150" i="54"/>
  <c r="Y150" i="54" s="1"/>
  <c r="Z150" i="54" s="1"/>
  <c r="X150" i="54" a="1"/>
  <c r="Y149" i="54"/>
  <c r="Z149" i="54" s="1"/>
  <c r="X149" i="54" a="1"/>
  <c r="X149" i="54" s="1"/>
  <c r="X148" i="54" a="1"/>
  <c r="X148" i="54" s="1"/>
  <c r="Y148" i="54" s="1"/>
  <c r="Z148" i="54" s="1"/>
  <c r="Z147" i="54"/>
  <c r="X147" i="54" a="1"/>
  <c r="X147" i="54" s="1"/>
  <c r="Y147" i="54" s="1"/>
  <c r="X146" i="54" a="1"/>
  <c r="X146" i="54" s="1"/>
  <c r="Y146" i="54" s="1"/>
  <c r="Z146" i="54" s="1"/>
  <c r="Z145" i="54"/>
  <c r="Y145" i="54"/>
  <c r="X145" i="54" a="1"/>
  <c r="X145" i="54" s="1"/>
  <c r="X144" i="54"/>
  <c r="Y144" i="54" s="1"/>
  <c r="Z144" i="54" s="1"/>
  <c r="X144" i="54" a="1"/>
  <c r="X143" i="54" a="1"/>
  <c r="X143" i="54" s="1"/>
  <c r="Y143" i="54" s="1"/>
  <c r="Z143" i="54" s="1"/>
  <c r="Y142" i="54"/>
  <c r="Z142" i="54" s="1"/>
  <c r="X142" i="54" a="1"/>
  <c r="X142" i="54" s="1"/>
  <c r="X141" i="54" a="1"/>
  <c r="X141" i="54" s="1"/>
  <c r="Y141" i="54" s="1"/>
  <c r="Z141" i="54" s="1"/>
  <c r="X140" i="54"/>
  <c r="Y140" i="54" s="1"/>
  <c r="Z140" i="54" s="1"/>
  <c r="X140" i="54" a="1"/>
  <c r="X139" i="54" a="1"/>
  <c r="X139" i="54" s="1"/>
  <c r="Y139" i="54" s="1"/>
  <c r="Z139" i="54" s="1"/>
  <c r="Z138" i="54"/>
  <c r="Y138" i="54"/>
  <c r="X138" i="54" a="1"/>
  <c r="X138" i="54" s="1"/>
  <c r="Y137" i="54"/>
  <c r="Z137" i="54" s="1"/>
  <c r="X137" i="54" a="1"/>
  <c r="X137" i="54" s="1"/>
  <c r="X136" i="54"/>
  <c r="Y136" i="54" s="1"/>
  <c r="Z136" i="54" s="1"/>
  <c r="X136" i="54" a="1"/>
  <c r="Z135" i="54"/>
  <c r="X135" i="54" a="1"/>
  <c r="X135" i="54" s="1"/>
  <c r="Y135" i="54" s="1"/>
  <c r="X134" i="54" a="1"/>
  <c r="X134" i="54" s="1"/>
  <c r="Y134" i="54" s="1"/>
  <c r="Z134" i="54" s="1"/>
  <c r="Y133" i="54"/>
  <c r="Z133" i="54" s="1"/>
  <c r="X133" i="54" a="1"/>
  <c r="X133" i="54" s="1"/>
  <c r="X132" i="54" a="1"/>
  <c r="X132" i="54" s="1"/>
  <c r="Y132" i="54" s="1"/>
  <c r="Z132" i="54" s="1"/>
  <c r="X131" i="54" a="1"/>
  <c r="X131" i="54" s="1"/>
  <c r="Y131" i="54" s="1"/>
  <c r="Z131" i="54" s="1"/>
  <c r="X130" i="54" a="1"/>
  <c r="X130" i="54" s="1"/>
  <c r="Y130" i="54" s="1"/>
  <c r="Z130" i="54" s="1"/>
  <c r="Y129" i="54"/>
  <c r="Z129" i="54" s="1"/>
  <c r="X129" i="54" a="1"/>
  <c r="X129" i="54" s="1"/>
  <c r="X128" i="54"/>
  <c r="Y128" i="54" s="1"/>
  <c r="Z128" i="54" s="1"/>
  <c r="X128" i="54" a="1"/>
  <c r="Y127" i="54"/>
  <c r="Z127" i="54" s="1"/>
  <c r="X127" i="54" a="1"/>
  <c r="X127" i="54" s="1"/>
  <c r="X126" i="54" a="1"/>
  <c r="X126" i="54" s="1"/>
  <c r="Y126" i="54" s="1"/>
  <c r="Z126" i="54" s="1"/>
  <c r="X125" i="54" a="1"/>
  <c r="X125" i="54" s="1"/>
  <c r="Y125" i="54" s="1"/>
  <c r="Z125" i="54" s="1"/>
  <c r="X124" i="54"/>
  <c r="Y124" i="54" s="1"/>
  <c r="Z124" i="54" s="1"/>
  <c r="X124" i="54" a="1"/>
  <c r="X123" i="54" a="1"/>
  <c r="X123" i="54" s="1"/>
  <c r="Y123" i="54" s="1"/>
  <c r="Z123" i="54" s="1"/>
  <c r="X122" i="54" a="1"/>
  <c r="X122" i="54" s="1"/>
  <c r="Y122" i="54" s="1"/>
  <c r="Z122" i="54" s="1"/>
  <c r="Y121" i="54"/>
  <c r="Z121" i="54" s="1"/>
  <c r="X121" i="54" a="1"/>
  <c r="X121" i="54" s="1"/>
  <c r="Y120" i="54"/>
  <c r="Z120" i="54" s="1"/>
  <c r="X120" i="54"/>
  <c r="X120" i="54" a="1"/>
  <c r="Z119" i="54"/>
  <c r="X119" i="54" a="1"/>
  <c r="X119" i="54" s="1"/>
  <c r="Y119" i="54" s="1"/>
  <c r="X118" i="54"/>
  <c r="Y118" i="54" s="1"/>
  <c r="Z118" i="54" s="1"/>
  <c r="X118" i="54" a="1"/>
  <c r="Y117" i="54"/>
  <c r="Z117" i="54" s="1"/>
  <c r="X117" i="54" a="1"/>
  <c r="X117" i="54" s="1"/>
  <c r="X116" i="54" a="1"/>
  <c r="X116" i="54" s="1"/>
  <c r="Y116" i="54" s="1"/>
  <c r="Z116" i="54" s="1"/>
  <c r="Z115" i="54"/>
  <c r="X115" i="54" a="1"/>
  <c r="X115" i="54" s="1"/>
  <c r="Y115" i="54" s="1"/>
  <c r="Y114" i="54"/>
  <c r="Z114" i="54" s="1"/>
  <c r="X114" i="54" a="1"/>
  <c r="X114" i="54" s="1"/>
  <c r="Y113" i="54"/>
  <c r="Z113" i="54" s="1"/>
  <c r="X113" i="54" a="1"/>
  <c r="X113" i="54" s="1"/>
  <c r="Z112" i="54"/>
  <c r="X112" i="54"/>
  <c r="Y112" i="54" s="1"/>
  <c r="X112" i="54" a="1"/>
  <c r="Y111" i="54"/>
  <c r="Z111" i="54" s="1"/>
  <c r="X111" i="54" a="1"/>
  <c r="X111" i="54" s="1"/>
  <c r="X110" i="54" a="1"/>
  <c r="X110" i="54" s="1"/>
  <c r="Y110" i="54" s="1"/>
  <c r="Z110" i="54" s="1"/>
  <c r="X109" i="54" a="1"/>
  <c r="X109" i="54" s="1"/>
  <c r="Y109" i="54" s="1"/>
  <c r="Z109" i="54" s="1"/>
  <c r="Z108" i="54"/>
  <c r="X108" i="54"/>
  <c r="Y108" i="54" s="1"/>
  <c r="X108" i="54" a="1"/>
  <c r="Z107" i="54"/>
  <c r="X107" i="54" a="1"/>
  <c r="X107" i="54" s="1"/>
  <c r="Y107" i="54" s="1"/>
  <c r="Y106" i="54"/>
  <c r="Z106" i="54" s="1"/>
  <c r="X106" i="54" a="1"/>
  <c r="X106" i="54" s="1"/>
  <c r="Y105" i="54"/>
  <c r="Z105" i="54" s="1"/>
  <c r="X105" i="54" a="1"/>
  <c r="X105" i="54" s="1"/>
  <c r="X104" i="54"/>
  <c r="Y104" i="54" s="1"/>
  <c r="Z104" i="54" s="1"/>
  <c r="X104" i="54" a="1"/>
  <c r="X103" i="54" a="1"/>
  <c r="X103" i="54" s="1"/>
  <c r="Y103" i="54" s="1"/>
  <c r="Z103" i="54" s="1"/>
  <c r="X102" i="54" a="1"/>
  <c r="X102" i="54" s="1"/>
  <c r="Y102" i="54" s="1"/>
  <c r="Z102" i="54" s="1"/>
  <c r="Y101" i="54"/>
  <c r="Z101" i="54" s="1"/>
  <c r="X101" i="54" a="1"/>
  <c r="X101" i="54" s="1"/>
  <c r="Z100" i="54"/>
  <c r="X100" i="54" a="1"/>
  <c r="X100" i="54" s="1"/>
  <c r="Y100" i="54" s="1"/>
  <c r="X99" i="54" a="1"/>
  <c r="X99" i="54" s="1"/>
  <c r="Y99" i="54" s="1"/>
  <c r="Z99" i="54" s="1"/>
  <c r="X98" i="54" a="1"/>
  <c r="X98" i="54" s="1"/>
  <c r="Y98" i="54" s="1"/>
  <c r="Z98" i="54" s="1"/>
  <c r="X97" i="54" a="1"/>
  <c r="X97" i="54" s="1"/>
  <c r="Y97" i="54" s="1"/>
  <c r="Z97" i="54" s="1"/>
  <c r="X96" i="54"/>
  <c r="Y96" i="54" s="1"/>
  <c r="Z96" i="54" s="1"/>
  <c r="X96" i="54" a="1"/>
  <c r="X95" i="54" a="1"/>
  <c r="X95" i="54" s="1"/>
  <c r="Y95" i="54" s="1"/>
  <c r="Z95" i="54" s="1"/>
  <c r="X94" i="54" a="1"/>
  <c r="X94" i="54" s="1"/>
  <c r="Y94" i="54" s="1"/>
  <c r="Z94" i="54" s="1"/>
  <c r="X93" i="54" a="1"/>
  <c r="X93" i="54" s="1"/>
  <c r="Y93" i="54" s="1"/>
  <c r="Z93" i="54" s="1"/>
  <c r="X92" i="54"/>
  <c r="Y92" i="54" s="1"/>
  <c r="Z92" i="54" s="1"/>
  <c r="X92" i="54" a="1"/>
  <c r="X91" i="54" a="1"/>
  <c r="X91" i="54" s="1"/>
  <c r="Y91" i="54" s="1"/>
  <c r="Z91" i="54" s="1"/>
  <c r="X90" i="54"/>
  <c r="Y90" i="54" s="1"/>
  <c r="Z90" i="54" s="1"/>
  <c r="X90" i="54" a="1"/>
  <c r="Y89" i="54"/>
  <c r="Z89" i="54" s="1"/>
  <c r="X89" i="54" a="1"/>
  <c r="X89" i="54" s="1"/>
  <c r="X88" i="54" a="1"/>
  <c r="X88" i="54" s="1"/>
  <c r="Y88" i="54" s="1"/>
  <c r="Z88" i="54" s="1"/>
  <c r="Z87" i="54"/>
  <c r="X87" i="54" a="1"/>
  <c r="X87" i="54" s="1"/>
  <c r="Y87" i="54" s="1"/>
  <c r="Y86" i="54"/>
  <c r="Z86" i="54" s="1"/>
  <c r="X86" i="54"/>
  <c r="X86" i="54" a="1"/>
  <c r="Z85" i="54"/>
  <c r="Y85" i="54"/>
  <c r="X85" i="54" a="1"/>
  <c r="X85" i="54" s="1"/>
  <c r="X84" i="54" a="1"/>
  <c r="X84" i="54" s="1"/>
  <c r="Y84" i="54" s="1"/>
  <c r="Z84" i="54" s="1"/>
  <c r="X83" i="54" a="1"/>
  <c r="X83" i="54" s="1"/>
  <c r="Y83" i="54" s="1"/>
  <c r="Z83" i="54" s="1"/>
  <c r="X82" i="54" a="1"/>
  <c r="X82" i="54" s="1"/>
  <c r="Y82" i="54" s="1"/>
  <c r="Z82" i="54" s="1"/>
  <c r="X81" i="54" a="1"/>
  <c r="X81" i="54" s="1"/>
  <c r="Y81" i="54" s="1"/>
  <c r="Z81" i="54" s="1"/>
  <c r="Z80" i="54"/>
  <c r="X80" i="54"/>
  <c r="Y80" i="54" s="1"/>
  <c r="X80" i="54" a="1"/>
  <c r="X79" i="54" a="1"/>
  <c r="X79" i="54" s="1"/>
  <c r="Y79" i="54" s="1"/>
  <c r="Z79" i="54" s="1"/>
  <c r="Y78" i="54"/>
  <c r="Z78" i="54" s="1"/>
  <c r="X78" i="54" a="1"/>
  <c r="X78" i="54" s="1"/>
  <c r="X77" i="54" a="1"/>
  <c r="X77" i="54" s="1"/>
  <c r="Y77" i="54" s="1"/>
  <c r="Z77" i="54" s="1"/>
  <c r="X76" i="54"/>
  <c r="Y76" i="54" s="1"/>
  <c r="Z76" i="54" s="1"/>
  <c r="X76" i="54" a="1"/>
  <c r="Z75" i="54"/>
  <c r="X75" i="54" a="1"/>
  <c r="X75" i="54" s="1"/>
  <c r="Y75" i="54" s="1"/>
  <c r="X74" i="54" a="1"/>
  <c r="X74" i="54" s="1"/>
  <c r="Y74" i="54" s="1"/>
  <c r="Z74" i="54" s="1"/>
  <c r="Y73" i="54"/>
  <c r="Z73" i="54" s="1"/>
  <c r="X73" i="54" a="1"/>
  <c r="X73" i="54" s="1"/>
  <c r="X72" i="54" a="1"/>
  <c r="X72" i="54" s="1"/>
  <c r="Y72" i="54" s="1"/>
  <c r="Z72" i="54" s="1"/>
  <c r="X71" i="54" a="1"/>
  <c r="X71" i="54" s="1"/>
  <c r="Y71" i="54" s="1"/>
  <c r="Z71" i="54" s="1"/>
  <c r="X70" i="54"/>
  <c r="Y70" i="54" s="1"/>
  <c r="Z70" i="54" s="1"/>
  <c r="X70" i="54" a="1"/>
  <c r="X69" i="54" a="1"/>
  <c r="X69" i="54" s="1"/>
  <c r="Y69" i="54" s="1"/>
  <c r="Z69" i="54" s="1"/>
  <c r="X68" i="54"/>
  <c r="Y68" i="54" s="1"/>
  <c r="Z68" i="54" s="1"/>
  <c r="X68" i="54" a="1"/>
  <c r="Y67" i="54"/>
  <c r="Z67" i="54" s="1"/>
  <c r="X67" i="54" a="1"/>
  <c r="X67" i="54" s="1"/>
  <c r="X66" i="54" a="1"/>
  <c r="X66" i="54" s="1"/>
  <c r="Y66" i="54" s="1"/>
  <c r="Z66" i="54" s="1"/>
  <c r="Y65" i="54"/>
  <c r="Z65" i="54" s="1"/>
  <c r="X65" i="54" a="1"/>
  <c r="X65" i="54" s="1"/>
  <c r="X64" i="54" a="1"/>
  <c r="X64" i="54" s="1"/>
  <c r="Y64" i="54" s="1"/>
  <c r="Z64" i="54" s="1"/>
  <c r="X63" i="54" a="1"/>
  <c r="X63" i="54" s="1"/>
  <c r="Y63" i="54" s="1"/>
  <c r="Z63" i="54" s="1"/>
  <c r="X62" i="54"/>
  <c r="Y62" i="54" s="1"/>
  <c r="Z62" i="54" s="1"/>
  <c r="X62" i="54" a="1"/>
  <c r="X61" i="54" a="1"/>
  <c r="X61" i="54" s="1"/>
  <c r="Y61" i="54" s="1"/>
  <c r="Z61" i="54" s="1"/>
  <c r="X60" i="54"/>
  <c r="Y60" i="54" s="1"/>
  <c r="Z60" i="54" s="1"/>
  <c r="X60" i="54" a="1"/>
  <c r="Y59" i="54"/>
  <c r="Z59" i="54" s="1"/>
  <c r="X59" i="54" a="1"/>
  <c r="X59" i="54" s="1"/>
  <c r="X58" i="54" a="1"/>
  <c r="X58" i="54" s="1"/>
  <c r="Y58" i="54" s="1"/>
  <c r="Z58" i="54" s="1"/>
  <c r="Y57" i="54"/>
  <c r="Z57" i="54" s="1"/>
  <c r="X57" i="54" a="1"/>
  <c r="X57" i="54" s="1"/>
  <c r="X56" i="54" a="1"/>
  <c r="X56" i="54" s="1"/>
  <c r="Y56" i="54" s="1"/>
  <c r="Z56" i="54" s="1"/>
  <c r="X55" i="54" a="1"/>
  <c r="X55" i="54" s="1"/>
  <c r="Y55" i="54" s="1"/>
  <c r="Z55" i="54" s="1"/>
  <c r="X54" i="54"/>
  <c r="Y54" i="54" s="1"/>
  <c r="Z54" i="54" s="1"/>
  <c r="X54" i="54" a="1"/>
  <c r="X53" i="54" a="1"/>
  <c r="X53" i="54" s="1"/>
  <c r="Y53" i="54" s="1"/>
  <c r="Z53" i="54" s="1"/>
  <c r="X52" i="54"/>
  <c r="Y52" i="54" s="1"/>
  <c r="Z52" i="54" s="1"/>
  <c r="X52" i="54" a="1"/>
  <c r="Y51" i="54"/>
  <c r="Z51" i="54" s="1"/>
  <c r="X51" i="54" a="1"/>
  <c r="X51" i="54" s="1"/>
  <c r="X50" i="54" a="1"/>
  <c r="X50" i="54" s="1"/>
  <c r="Y50" i="54" s="1"/>
  <c r="Z50" i="54" s="1"/>
  <c r="Y49" i="54"/>
  <c r="Z49" i="54" s="1"/>
  <c r="X49" i="54" a="1"/>
  <c r="X49" i="54" s="1"/>
  <c r="X48" i="54" a="1"/>
  <c r="X48" i="54" s="1"/>
  <c r="Y48" i="54" s="1"/>
  <c r="Z48" i="54" s="1"/>
  <c r="X47" i="54" a="1"/>
  <c r="X47" i="54" s="1"/>
  <c r="Y47" i="54" s="1"/>
  <c r="Z47" i="54" s="1"/>
  <c r="X46" i="54"/>
  <c r="Y46" i="54" s="1"/>
  <c r="Z46" i="54" s="1"/>
  <c r="X46" i="54" a="1"/>
  <c r="X45" i="54" a="1"/>
  <c r="X45" i="54" s="1"/>
  <c r="Y45" i="54" s="1"/>
  <c r="Z45" i="54" s="1"/>
  <c r="X44" i="54"/>
  <c r="Y44" i="54" s="1"/>
  <c r="Z44" i="54" s="1"/>
  <c r="X44" i="54" a="1"/>
  <c r="Y43" i="54"/>
  <c r="Z43" i="54" s="1"/>
  <c r="X43" i="54" a="1"/>
  <c r="X43" i="54" s="1"/>
  <c r="X42" i="54" a="1"/>
  <c r="X42" i="54" s="1"/>
  <c r="Y42" i="54" s="1"/>
  <c r="Z42" i="54" s="1"/>
  <c r="Y41" i="54"/>
  <c r="Z41" i="54" s="1"/>
  <c r="X41" i="54" a="1"/>
  <c r="X41" i="54" s="1"/>
  <c r="X40" i="54" a="1"/>
  <c r="X40" i="54" s="1"/>
  <c r="Y40" i="54" s="1"/>
  <c r="Z40" i="54" s="1"/>
  <c r="X39" i="54" a="1"/>
  <c r="X39" i="54" s="1"/>
  <c r="Y39" i="54" s="1"/>
  <c r="Z39" i="54" s="1"/>
  <c r="X38" i="54" a="1"/>
  <c r="X38" i="54" s="1"/>
  <c r="Y38" i="54" s="1"/>
  <c r="Z38" i="54" s="1"/>
  <c r="X37" i="54" a="1"/>
  <c r="X37" i="54" s="1"/>
  <c r="Y37" i="54" s="1"/>
  <c r="Z37" i="54" s="1"/>
  <c r="X36" i="54"/>
  <c r="Y36" i="54" s="1"/>
  <c r="Z36" i="54" s="1"/>
  <c r="X36" i="54" a="1"/>
  <c r="X35" i="54" a="1"/>
  <c r="X35" i="54" s="1"/>
  <c r="Y35" i="54" s="1"/>
  <c r="Z35" i="54" s="1"/>
  <c r="X34" i="54" a="1"/>
  <c r="X34" i="54" s="1"/>
  <c r="Y34" i="54" s="1"/>
  <c r="Z34" i="54" s="1"/>
  <c r="Y33" i="54"/>
  <c r="Z33" i="54" s="1"/>
  <c r="X33" i="54" a="1"/>
  <c r="X33" i="54" s="1"/>
  <c r="X32" i="54" a="1"/>
  <c r="X32" i="54" s="1"/>
  <c r="Y32" i="54" s="1"/>
  <c r="Z32" i="54" s="1"/>
  <c r="X31" i="54" a="1"/>
  <c r="X31" i="54" s="1"/>
  <c r="Y31" i="54" s="1"/>
  <c r="Z31" i="54" s="1"/>
  <c r="X30" i="54" a="1"/>
  <c r="X30" i="54" s="1"/>
  <c r="Y30" i="54" s="1"/>
  <c r="Z30" i="54" s="1"/>
  <c r="X29" i="54" a="1"/>
  <c r="X29" i="54" s="1"/>
  <c r="Y29" i="54" s="1"/>
  <c r="Z29" i="54" s="1"/>
  <c r="X28" i="54"/>
  <c r="Y28" i="54" s="1"/>
  <c r="Z28" i="54" s="1"/>
  <c r="X28" i="54" a="1"/>
  <c r="X27" i="54" a="1"/>
  <c r="X27" i="54" s="1"/>
  <c r="Y27" i="54" s="1"/>
  <c r="Z27" i="54" s="1"/>
  <c r="X26" i="54" a="1"/>
  <c r="X26" i="54" s="1"/>
  <c r="Y26" i="54" s="1"/>
  <c r="Z26" i="54" s="1"/>
  <c r="Y25" i="54"/>
  <c r="Z25" i="54" s="1"/>
  <c r="X25" i="54" a="1"/>
  <c r="X25" i="54" s="1"/>
  <c r="X24" i="54" a="1"/>
  <c r="X24" i="54" s="1"/>
  <c r="Y24" i="54" s="1"/>
  <c r="Z24" i="54" s="1"/>
  <c r="X23" i="54" a="1"/>
  <c r="X23" i="54" s="1"/>
  <c r="Y23" i="54" s="1"/>
  <c r="Z23" i="54" s="1"/>
  <c r="X22" i="54" a="1"/>
  <c r="X22" i="54" s="1"/>
  <c r="Y22" i="54" s="1"/>
  <c r="Z22" i="54" s="1"/>
  <c r="X21" i="54" a="1"/>
  <c r="X21" i="54" s="1"/>
  <c r="Y21" i="54" s="1"/>
  <c r="Z21" i="54" s="1"/>
  <c r="X20" i="54"/>
  <c r="Y20" i="54" s="1"/>
  <c r="Z20" i="54" s="1"/>
  <c r="X20" i="54" a="1"/>
  <c r="X19" i="54" a="1"/>
  <c r="X19" i="54" s="1"/>
  <c r="Y19" i="54" s="1"/>
  <c r="Z19" i="54" s="1"/>
  <c r="X18" i="54" a="1"/>
  <c r="X18" i="54" s="1"/>
  <c r="Y18" i="54" s="1"/>
  <c r="Z18" i="54" s="1"/>
  <c r="W13" i="54"/>
  <c r="V13" i="54"/>
  <c r="U13" i="54"/>
  <c r="T13" i="54"/>
  <c r="S13" i="54"/>
  <c r="R13" i="54"/>
  <c r="Q13" i="54"/>
  <c r="P13" i="54"/>
  <c r="O13" i="54"/>
  <c r="N13" i="54"/>
  <c r="M13" i="54"/>
  <c r="L13" i="54"/>
  <c r="K13" i="54"/>
  <c r="J13" i="54"/>
  <c r="I13" i="54"/>
  <c r="H13" i="54"/>
  <c r="G13" i="54"/>
  <c r="F13" i="54"/>
  <c r="E13" i="54"/>
  <c r="D13" i="54"/>
  <c r="F29" i="55" l="1"/>
  <c r="E29" i="55"/>
  <c r="F26" i="55"/>
  <c r="E26" i="55"/>
  <c r="F28" i="55"/>
  <c r="E28" i="55"/>
  <c r="F25" i="55"/>
  <c r="E25" i="55"/>
  <c r="E27" i="55"/>
  <c r="F27" i="55"/>
  <c r="H324" i="54"/>
  <c r="D324" i="54"/>
  <c r="L324" i="54"/>
  <c r="T324" i="54"/>
  <c r="E324" i="54"/>
  <c r="F324" i="54"/>
  <c r="N324" i="54"/>
  <c r="V324" i="54"/>
  <c r="G324" i="54"/>
  <c r="O324" i="54"/>
  <c r="W324" i="54"/>
  <c r="I324" i="54"/>
  <c r="Q324" i="54"/>
  <c r="J324" i="54"/>
  <c r="R324" i="54"/>
  <c r="K324" i="54"/>
  <c r="S324" i="54"/>
  <c r="D29" i="53" l="1"/>
  <c r="D28" i="53"/>
  <c r="D27" i="53"/>
  <c r="D26" i="53"/>
  <c r="D25" i="53"/>
  <c r="D22" i="53"/>
  <c r="D9" i="53" s="1"/>
  <c r="D21" i="53"/>
  <c r="D20" i="53"/>
  <c r="D19" i="53"/>
  <c r="D18" i="53"/>
  <c r="D17" i="53"/>
  <c r="D16" i="53"/>
  <c r="D15" i="53"/>
  <c r="D14" i="53"/>
  <c r="D13" i="53"/>
  <c r="D12" i="53"/>
  <c r="I4" i="53"/>
  <c r="D4" i="53"/>
  <c r="I3" i="53"/>
  <c r="D3" i="53"/>
  <c r="I2" i="53"/>
  <c r="D2" i="53"/>
  <c r="W330" i="52"/>
  <c r="V330" i="52"/>
  <c r="U330" i="52"/>
  <c r="T330" i="52"/>
  <c r="S330" i="52"/>
  <c r="R330" i="52"/>
  <c r="Q330" i="52"/>
  <c r="P330" i="52"/>
  <c r="O330" i="52"/>
  <c r="N330" i="52"/>
  <c r="M330" i="52"/>
  <c r="L330" i="52"/>
  <c r="K330" i="52"/>
  <c r="J330" i="52"/>
  <c r="I330" i="52"/>
  <c r="H330" i="52"/>
  <c r="G330" i="52"/>
  <c r="F330" i="52"/>
  <c r="E330" i="52"/>
  <c r="D330" i="52"/>
  <c r="W329" i="52"/>
  <c r="V329" i="52"/>
  <c r="U329" i="52"/>
  <c r="T329" i="52"/>
  <c r="S329" i="52"/>
  <c r="R329" i="52"/>
  <c r="Q329" i="52"/>
  <c r="P329" i="52"/>
  <c r="O329" i="52"/>
  <c r="N329" i="52"/>
  <c r="M329" i="52"/>
  <c r="L329" i="52"/>
  <c r="K329" i="52"/>
  <c r="J329" i="52"/>
  <c r="I329" i="52"/>
  <c r="H329" i="52"/>
  <c r="G329" i="52"/>
  <c r="F329" i="52"/>
  <c r="E329" i="52"/>
  <c r="D329" i="52"/>
  <c r="W328" i="52"/>
  <c r="V328" i="52"/>
  <c r="U328" i="52"/>
  <c r="T328" i="52"/>
  <c r="S328" i="52"/>
  <c r="R328" i="52"/>
  <c r="Q328" i="52"/>
  <c r="P328" i="52"/>
  <c r="O328" i="52"/>
  <c r="N328" i="52"/>
  <c r="M328" i="52"/>
  <c r="L328" i="52"/>
  <c r="K328" i="52"/>
  <c r="J328" i="52"/>
  <c r="I328" i="52"/>
  <c r="H328" i="52"/>
  <c r="G328" i="52"/>
  <c r="F328" i="52"/>
  <c r="E328" i="52"/>
  <c r="D328" i="52"/>
  <c r="W327" i="52"/>
  <c r="V327" i="52"/>
  <c r="U327" i="52"/>
  <c r="T327" i="52"/>
  <c r="S327" i="52"/>
  <c r="R327" i="52"/>
  <c r="Q327" i="52"/>
  <c r="P327" i="52"/>
  <c r="O327" i="52"/>
  <c r="N327" i="52"/>
  <c r="M327" i="52"/>
  <c r="L327" i="52"/>
  <c r="K327" i="52"/>
  <c r="J327" i="52"/>
  <c r="I327" i="52"/>
  <c r="H327" i="52"/>
  <c r="G327" i="52"/>
  <c r="F327" i="52"/>
  <c r="E327" i="52"/>
  <c r="D327" i="52"/>
  <c r="W326" i="52"/>
  <c r="V326" i="52"/>
  <c r="U326" i="52"/>
  <c r="T326" i="52"/>
  <c r="S326" i="52"/>
  <c r="R326" i="52"/>
  <c r="Q326" i="52"/>
  <c r="P326" i="52"/>
  <c r="O326" i="52"/>
  <c r="N326" i="52"/>
  <c r="M326" i="52"/>
  <c r="L326" i="52"/>
  <c r="K326" i="52"/>
  <c r="J326" i="52"/>
  <c r="I326" i="52"/>
  <c r="H326" i="52"/>
  <c r="G326" i="52"/>
  <c r="F326" i="52"/>
  <c r="E326" i="52"/>
  <c r="D326" i="52"/>
  <c r="S323" i="52"/>
  <c r="S325" i="52" s="1"/>
  <c r="S320" i="52" s="1"/>
  <c r="S13" i="52" s="1"/>
  <c r="W322" i="52"/>
  <c r="W324" i="52" s="1"/>
  <c r="V322" i="52"/>
  <c r="U322" i="52"/>
  <c r="U324" i="52" s="1"/>
  <c r="T322" i="52"/>
  <c r="S322" i="52"/>
  <c r="R322" i="52"/>
  <c r="Q322" i="52"/>
  <c r="P322" i="52"/>
  <c r="P324" i="52" s="1"/>
  <c r="O322" i="52"/>
  <c r="N322" i="52"/>
  <c r="M322" i="52"/>
  <c r="M324" i="52" s="1"/>
  <c r="L322" i="52"/>
  <c r="K322" i="52"/>
  <c r="J322" i="52"/>
  <c r="I322" i="52"/>
  <c r="H322" i="52"/>
  <c r="H324" i="52" s="1"/>
  <c r="G322" i="52"/>
  <c r="F322" i="52"/>
  <c r="E322" i="52"/>
  <c r="E324" i="52" s="1"/>
  <c r="D322" i="52"/>
  <c r="W321" i="52"/>
  <c r="W323" i="52" s="1"/>
  <c r="W325" i="52" s="1"/>
  <c r="W320" i="52" s="1"/>
  <c r="V321" i="52"/>
  <c r="V323" i="52" s="1"/>
  <c r="V325" i="52" s="1"/>
  <c r="V320" i="52" s="1"/>
  <c r="U321" i="52"/>
  <c r="U323" i="52" s="1"/>
  <c r="U325" i="52" s="1"/>
  <c r="U320" i="52" s="1"/>
  <c r="T321" i="52"/>
  <c r="T323" i="52" s="1"/>
  <c r="T325" i="52" s="1"/>
  <c r="T320" i="52" s="1"/>
  <c r="S321" i="52"/>
  <c r="R321" i="52"/>
  <c r="R323" i="52" s="1"/>
  <c r="R325" i="52" s="1"/>
  <c r="R320" i="52" s="1"/>
  <c r="Q321" i="52"/>
  <c r="Q323" i="52" s="1"/>
  <c r="Q325" i="52" s="1"/>
  <c r="Q320" i="52" s="1"/>
  <c r="P321" i="52"/>
  <c r="P323" i="52" s="1"/>
  <c r="P325" i="52" s="1"/>
  <c r="O321" i="52"/>
  <c r="O323" i="52" s="1"/>
  <c r="O325" i="52" s="1"/>
  <c r="O320" i="52" s="1"/>
  <c r="N321" i="52"/>
  <c r="N323" i="52" s="1"/>
  <c r="N325" i="52" s="1"/>
  <c r="N320" i="52" s="1"/>
  <c r="M321" i="52"/>
  <c r="M323" i="52" s="1"/>
  <c r="M325" i="52" s="1"/>
  <c r="L321" i="52"/>
  <c r="L323" i="52" s="1"/>
  <c r="L325" i="52" s="1"/>
  <c r="L320" i="52" s="1"/>
  <c r="K321" i="52"/>
  <c r="K323" i="52" s="1"/>
  <c r="K325" i="52" s="1"/>
  <c r="K320" i="52" s="1"/>
  <c r="K13" i="52" s="1"/>
  <c r="J321" i="52"/>
  <c r="J323" i="52" s="1"/>
  <c r="J325" i="52" s="1"/>
  <c r="J320" i="52" s="1"/>
  <c r="I321" i="52"/>
  <c r="I323" i="52" s="1"/>
  <c r="I325" i="52" s="1"/>
  <c r="I320" i="52" s="1"/>
  <c r="H321" i="52"/>
  <c r="H323" i="52" s="1"/>
  <c r="H325" i="52" s="1"/>
  <c r="G321" i="52"/>
  <c r="G323" i="52" s="1"/>
  <c r="G325" i="52" s="1"/>
  <c r="G320" i="52" s="1"/>
  <c r="F321" i="52"/>
  <c r="F323" i="52" s="1"/>
  <c r="F325" i="52" s="1"/>
  <c r="F320" i="52" s="1"/>
  <c r="E321" i="52"/>
  <c r="E323" i="52" s="1"/>
  <c r="E325" i="52" s="1"/>
  <c r="E320" i="52" s="1"/>
  <c r="D321" i="52"/>
  <c r="D323" i="52" s="1"/>
  <c r="D325" i="52" s="1"/>
  <c r="D320" i="52" s="1"/>
  <c r="P320" i="52"/>
  <c r="M320" i="52"/>
  <c r="H320" i="52"/>
  <c r="W319" i="52"/>
  <c r="V319" i="52"/>
  <c r="U319" i="52"/>
  <c r="T319" i="52"/>
  <c r="S319" i="52"/>
  <c r="R319" i="52"/>
  <c r="Q319" i="52"/>
  <c r="P319" i="52"/>
  <c r="O319" i="52"/>
  <c r="N319" i="52"/>
  <c r="M319" i="52"/>
  <c r="L319" i="52"/>
  <c r="K319" i="52"/>
  <c r="J319" i="52"/>
  <c r="I319" i="52"/>
  <c r="H319" i="52"/>
  <c r="G319" i="52"/>
  <c r="F319" i="52"/>
  <c r="E319" i="52"/>
  <c r="D319" i="52"/>
  <c r="W318" i="52"/>
  <c r="V318" i="52"/>
  <c r="U318" i="52"/>
  <c r="T318" i="52"/>
  <c r="S318" i="52"/>
  <c r="R318" i="52"/>
  <c r="Q318" i="52"/>
  <c r="P318" i="52"/>
  <c r="O318" i="52"/>
  <c r="N318" i="52"/>
  <c r="M318" i="52"/>
  <c r="L318" i="52"/>
  <c r="K318" i="52"/>
  <c r="J318" i="52"/>
  <c r="I318" i="52"/>
  <c r="H318" i="52"/>
  <c r="G318" i="52"/>
  <c r="F318" i="52"/>
  <c r="E318" i="52"/>
  <c r="D318" i="52"/>
  <c r="X317" i="52" a="1"/>
  <c r="X317" i="52" s="1"/>
  <c r="Y317" i="52" s="1"/>
  <c r="Z317" i="52" s="1"/>
  <c r="Y316" i="52"/>
  <c r="Z316" i="52" s="1"/>
  <c r="X316" i="52" a="1"/>
  <c r="X316" i="52" s="1"/>
  <c r="X315" i="52" a="1"/>
  <c r="X315" i="52" s="1"/>
  <c r="Y315" i="52" s="1"/>
  <c r="Z315" i="52" s="1"/>
  <c r="X314" i="52"/>
  <c r="Y314" i="52" s="1"/>
  <c r="Z314" i="52" s="1"/>
  <c r="X314" i="52" a="1"/>
  <c r="X313" i="52" a="1"/>
  <c r="X313" i="52" s="1"/>
  <c r="Y313" i="52" s="1"/>
  <c r="Z313" i="52" s="1"/>
  <c r="X312" i="52" a="1"/>
  <c r="X312" i="52" s="1"/>
  <c r="Y312" i="52" s="1"/>
  <c r="Z312" i="52" s="1"/>
  <c r="X311" i="52" a="1"/>
  <c r="X311" i="52" s="1"/>
  <c r="Y311" i="52" s="1"/>
  <c r="Z311" i="52" s="1"/>
  <c r="Z310" i="52"/>
  <c r="X310" i="52"/>
  <c r="Y310" i="52" s="1"/>
  <c r="X310" i="52" a="1"/>
  <c r="X309" i="52" a="1"/>
  <c r="X309" i="52" s="1"/>
  <c r="Y309" i="52" s="1"/>
  <c r="Z309" i="52" s="1"/>
  <c r="X308" i="52" a="1"/>
  <c r="X308" i="52" s="1"/>
  <c r="Y308" i="52" s="1"/>
  <c r="Z308" i="52" s="1"/>
  <c r="X307" i="52" a="1"/>
  <c r="X307" i="52" s="1"/>
  <c r="Y307" i="52" s="1"/>
  <c r="Z307" i="52" s="1"/>
  <c r="Z306" i="52"/>
  <c r="X306" i="52"/>
  <c r="Y306" i="52" s="1"/>
  <c r="X306" i="52" a="1"/>
  <c r="X305" i="52" a="1"/>
  <c r="X305" i="52" s="1"/>
  <c r="Y305" i="52" s="1"/>
  <c r="Z305" i="52" s="1"/>
  <c r="X304" i="52" a="1"/>
  <c r="X304" i="52" s="1"/>
  <c r="Y304" i="52" s="1"/>
  <c r="Z304" i="52" s="1"/>
  <c r="X303" i="52" a="1"/>
  <c r="X303" i="52" s="1"/>
  <c r="Y303" i="52" s="1"/>
  <c r="Z303" i="52" s="1"/>
  <c r="X302" i="52" a="1"/>
  <c r="X302" i="52" s="1"/>
  <c r="Y302" i="52" s="1"/>
  <c r="Z302" i="52" s="1"/>
  <c r="X301" i="52" a="1"/>
  <c r="X301" i="52" s="1"/>
  <c r="Y301" i="52" s="1"/>
  <c r="Z301" i="52" s="1"/>
  <c r="X300" i="52" a="1"/>
  <c r="X300" i="52" s="1"/>
  <c r="Y300" i="52" s="1"/>
  <c r="Z300" i="52" s="1"/>
  <c r="X299" i="52" a="1"/>
  <c r="X299" i="52" s="1"/>
  <c r="Y299" i="52" s="1"/>
  <c r="Z299" i="52" s="1"/>
  <c r="X298" i="52"/>
  <c r="Y298" i="52" s="1"/>
  <c r="Z298" i="52" s="1"/>
  <c r="X298" i="52" a="1"/>
  <c r="X297" i="52" a="1"/>
  <c r="X297" i="52" s="1"/>
  <c r="Y297" i="52" s="1"/>
  <c r="Z297" i="52" s="1"/>
  <c r="X296" i="52" a="1"/>
  <c r="X296" i="52" s="1"/>
  <c r="Y296" i="52" s="1"/>
  <c r="Z296" i="52" s="1"/>
  <c r="X295" i="52" a="1"/>
  <c r="X295" i="52" s="1"/>
  <c r="Y295" i="52" s="1"/>
  <c r="Z295" i="52" s="1"/>
  <c r="X294" i="52"/>
  <c r="Y294" i="52" s="1"/>
  <c r="Z294" i="52" s="1"/>
  <c r="X294" i="52" a="1"/>
  <c r="X293" i="52" a="1"/>
  <c r="X293" i="52" s="1"/>
  <c r="Y293" i="52" s="1"/>
  <c r="Z293" i="52" s="1"/>
  <c r="X292" i="52" a="1"/>
  <c r="X292" i="52" s="1"/>
  <c r="Y292" i="52" s="1"/>
  <c r="Z292" i="52" s="1"/>
  <c r="X291" i="52" a="1"/>
  <c r="X291" i="52" s="1"/>
  <c r="Y291" i="52" s="1"/>
  <c r="Z291" i="52" s="1"/>
  <c r="X290" i="52"/>
  <c r="Y290" i="52" s="1"/>
  <c r="Z290" i="52" s="1"/>
  <c r="X290" i="52" a="1"/>
  <c r="X289" i="52" a="1"/>
  <c r="X289" i="52" s="1"/>
  <c r="Y289" i="52" s="1"/>
  <c r="Z289" i="52" s="1"/>
  <c r="X288" i="52" a="1"/>
  <c r="X288" i="52" s="1"/>
  <c r="Y288" i="52" s="1"/>
  <c r="Z288" i="52" s="1"/>
  <c r="X287" i="52" a="1"/>
  <c r="X287" i="52" s="1"/>
  <c r="Y287" i="52" s="1"/>
  <c r="Z287" i="52" s="1"/>
  <c r="X286" i="52" a="1"/>
  <c r="X286" i="52" s="1"/>
  <c r="Y286" i="52" s="1"/>
  <c r="Z286" i="52" s="1"/>
  <c r="X285" i="52" a="1"/>
  <c r="X285" i="52" s="1"/>
  <c r="Y285" i="52" s="1"/>
  <c r="Z285" i="52" s="1"/>
  <c r="Y284" i="52"/>
  <c r="Z284" i="52" s="1"/>
  <c r="X284" i="52" a="1"/>
  <c r="X284" i="52" s="1"/>
  <c r="X283" i="52" a="1"/>
  <c r="X283" i="52" s="1"/>
  <c r="Y283" i="52" s="1"/>
  <c r="Z283" i="52" s="1"/>
  <c r="X282" i="52"/>
  <c r="Y282" i="52" s="1"/>
  <c r="Z282" i="52" s="1"/>
  <c r="X282" i="52" a="1"/>
  <c r="X281" i="52" a="1"/>
  <c r="X281" i="52" s="1"/>
  <c r="Y281" i="52" s="1"/>
  <c r="Z281" i="52" s="1"/>
  <c r="X280" i="52" a="1"/>
  <c r="X280" i="52" s="1"/>
  <c r="Y280" i="52" s="1"/>
  <c r="Z280" i="52" s="1"/>
  <c r="X279" i="52" a="1"/>
  <c r="X279" i="52" s="1"/>
  <c r="Y279" i="52" s="1"/>
  <c r="Z279" i="52" s="1"/>
  <c r="Z278" i="52"/>
  <c r="X278" i="52"/>
  <c r="Y278" i="52" s="1"/>
  <c r="X278" i="52" a="1"/>
  <c r="X277" i="52" a="1"/>
  <c r="X277" i="52" s="1"/>
  <c r="Y277" i="52" s="1"/>
  <c r="Z277" i="52" s="1"/>
  <c r="X276" i="52" a="1"/>
  <c r="X276" i="52" s="1"/>
  <c r="Y276" i="52" s="1"/>
  <c r="Z276" i="52" s="1"/>
  <c r="X275" i="52" a="1"/>
  <c r="X275" i="52" s="1"/>
  <c r="Y275" i="52" s="1"/>
  <c r="Z275" i="52" s="1"/>
  <c r="Z274" i="52"/>
  <c r="X274" i="52"/>
  <c r="Y274" i="52" s="1"/>
  <c r="X274" i="52" a="1"/>
  <c r="X273" i="52" a="1"/>
  <c r="X273" i="52" s="1"/>
  <c r="Y273" i="52" s="1"/>
  <c r="Z273" i="52" s="1"/>
  <c r="Y272" i="52"/>
  <c r="Z272" i="52" s="1"/>
  <c r="X272" i="52" a="1"/>
  <c r="X272" i="52" s="1"/>
  <c r="X271" i="52" a="1"/>
  <c r="X271" i="52" s="1"/>
  <c r="Y271" i="52" s="1"/>
  <c r="Z271" i="52" s="1"/>
  <c r="X270" i="52" a="1"/>
  <c r="X270" i="52" s="1"/>
  <c r="Y270" i="52" s="1"/>
  <c r="Z270" i="52" s="1"/>
  <c r="X269" i="52" a="1"/>
  <c r="X269" i="52" s="1"/>
  <c r="Y269" i="52" s="1"/>
  <c r="Z269" i="52" s="1"/>
  <c r="Y268" i="52"/>
  <c r="Z268" i="52" s="1"/>
  <c r="X268" i="52"/>
  <c r="X268" i="52" a="1"/>
  <c r="X267" i="52" a="1"/>
  <c r="X267" i="52" s="1"/>
  <c r="Y267" i="52" s="1"/>
  <c r="Z267" i="52" s="1"/>
  <c r="X266" i="52"/>
  <c r="Y266" i="52" s="1"/>
  <c r="Z266" i="52" s="1"/>
  <c r="X266" i="52" a="1"/>
  <c r="X265" i="52" a="1"/>
  <c r="X265" i="52" s="1"/>
  <c r="Y265" i="52" s="1"/>
  <c r="Z265" i="52" s="1"/>
  <c r="X264" i="52" a="1"/>
  <c r="X264" i="52" s="1"/>
  <c r="Y264" i="52" s="1"/>
  <c r="Z264" i="52" s="1"/>
  <c r="X263" i="52" a="1"/>
  <c r="X263" i="52" s="1"/>
  <c r="Y263" i="52" s="1"/>
  <c r="Z263" i="52" s="1"/>
  <c r="Z262" i="52"/>
  <c r="X262" i="52"/>
  <c r="Y262" i="52" s="1"/>
  <c r="X262" i="52" a="1"/>
  <c r="X261" i="52" a="1"/>
  <c r="X261" i="52" s="1"/>
  <c r="Y261" i="52" s="1"/>
  <c r="Z261" i="52" s="1"/>
  <c r="X260" i="52" a="1"/>
  <c r="X260" i="52" s="1"/>
  <c r="Y260" i="52" s="1"/>
  <c r="Z260" i="52" s="1"/>
  <c r="X259" i="52" a="1"/>
  <c r="X259" i="52" s="1"/>
  <c r="Y259" i="52" s="1"/>
  <c r="Z259" i="52" s="1"/>
  <c r="Z258" i="52"/>
  <c r="Y258" i="52"/>
  <c r="X258" i="52"/>
  <c r="X258" i="52" a="1"/>
  <c r="X257" i="52" a="1"/>
  <c r="X257" i="52" s="1"/>
  <c r="Y257" i="52" s="1"/>
  <c r="Z257" i="52" s="1"/>
  <c r="X256" i="52" a="1"/>
  <c r="X256" i="52" s="1"/>
  <c r="Y256" i="52" s="1"/>
  <c r="Z256" i="52" s="1"/>
  <c r="X255" i="52" a="1"/>
  <c r="X255" i="52" s="1"/>
  <c r="Y255" i="52" s="1"/>
  <c r="Z255" i="52" s="1"/>
  <c r="X254" i="52" a="1"/>
  <c r="X254" i="52" s="1"/>
  <c r="Y254" i="52" s="1"/>
  <c r="Z254" i="52" s="1"/>
  <c r="X253" i="52" a="1"/>
  <c r="X253" i="52" s="1"/>
  <c r="Y253" i="52" s="1"/>
  <c r="Z253" i="52" s="1"/>
  <c r="Y252" i="52"/>
  <c r="Z252" i="52" s="1"/>
  <c r="X252" i="52"/>
  <c r="X252" i="52" a="1"/>
  <c r="X251" i="52" a="1"/>
  <c r="X251" i="52" s="1"/>
  <c r="Y251" i="52" s="1"/>
  <c r="Z251" i="52" s="1"/>
  <c r="X250" i="52"/>
  <c r="Y250" i="52" s="1"/>
  <c r="Z250" i="52" s="1"/>
  <c r="X250" i="52" a="1"/>
  <c r="X249" i="52" a="1"/>
  <c r="X249" i="52" s="1"/>
  <c r="Y249" i="52" s="1"/>
  <c r="Z249" i="52" s="1"/>
  <c r="X248" i="52" a="1"/>
  <c r="X248" i="52" s="1"/>
  <c r="Y248" i="52" s="1"/>
  <c r="Z248" i="52" s="1"/>
  <c r="X247" i="52" a="1"/>
  <c r="X247" i="52" s="1"/>
  <c r="Y247" i="52" s="1"/>
  <c r="Z247" i="52" s="1"/>
  <c r="X246" i="52" a="1"/>
  <c r="X246" i="52" s="1"/>
  <c r="Y246" i="52" s="1"/>
  <c r="Z246" i="52" s="1"/>
  <c r="X245" i="52" a="1"/>
  <c r="X245" i="52" s="1"/>
  <c r="Y245" i="52" s="1"/>
  <c r="Z245" i="52" s="1"/>
  <c r="X244" i="52" a="1"/>
  <c r="X244" i="52" s="1"/>
  <c r="Y244" i="52" s="1"/>
  <c r="Z244" i="52" s="1"/>
  <c r="X243" i="52" a="1"/>
  <c r="X243" i="52" s="1"/>
  <c r="Y243" i="52" s="1"/>
  <c r="Z243" i="52" s="1"/>
  <c r="X242" i="52"/>
  <c r="Y242" i="52" s="1"/>
  <c r="Z242" i="52" s="1"/>
  <c r="X242" i="52" a="1"/>
  <c r="X241" i="52" a="1"/>
  <c r="X241" i="52" s="1"/>
  <c r="Y241" i="52" s="1"/>
  <c r="Z241" i="52" s="1"/>
  <c r="Y240" i="52"/>
  <c r="Z240" i="52" s="1"/>
  <c r="X240" i="52" a="1"/>
  <c r="X240" i="52" s="1"/>
  <c r="X239" i="52" a="1"/>
  <c r="X239" i="52" s="1"/>
  <c r="Y239" i="52" s="1"/>
  <c r="Z239" i="52" s="1"/>
  <c r="Z238" i="52"/>
  <c r="X238" i="52" a="1"/>
  <c r="X238" i="52" s="1"/>
  <c r="Y238" i="52" s="1"/>
  <c r="X237" i="52" a="1"/>
  <c r="X237" i="52" s="1"/>
  <c r="Y237" i="52" s="1"/>
  <c r="Z237" i="52" s="1"/>
  <c r="X236" i="52" a="1"/>
  <c r="X236" i="52" s="1"/>
  <c r="Y236" i="52" s="1"/>
  <c r="Z236" i="52" s="1"/>
  <c r="X235" i="52" a="1"/>
  <c r="X235" i="52" s="1"/>
  <c r="Y235" i="52" s="1"/>
  <c r="Z235" i="52" s="1"/>
  <c r="X234" i="52"/>
  <c r="Y234" i="52" s="1"/>
  <c r="Z234" i="52" s="1"/>
  <c r="X234" i="52" a="1"/>
  <c r="X233" i="52" a="1"/>
  <c r="X233" i="52" s="1"/>
  <c r="Y233" i="52" s="1"/>
  <c r="Z233" i="52" s="1"/>
  <c r="X232" i="52" a="1"/>
  <c r="X232" i="52" s="1"/>
  <c r="Y232" i="52" s="1"/>
  <c r="Z232" i="52" s="1"/>
  <c r="X231" i="52" a="1"/>
  <c r="X231" i="52" s="1"/>
  <c r="Y231" i="52" s="1"/>
  <c r="Z231" i="52" s="1"/>
  <c r="X230" i="52" a="1"/>
  <c r="X230" i="52" s="1"/>
  <c r="Y230" i="52" s="1"/>
  <c r="Z230" i="52" s="1"/>
  <c r="X229" i="52" a="1"/>
  <c r="X229" i="52" s="1"/>
  <c r="Y229" i="52" s="1"/>
  <c r="Z229" i="52" s="1"/>
  <c r="X228" i="52"/>
  <c r="Y228" i="52" s="1"/>
  <c r="Z228" i="52" s="1"/>
  <c r="X228" i="52" a="1"/>
  <c r="X227" i="52" a="1"/>
  <c r="X227" i="52" s="1"/>
  <c r="Y227" i="52" s="1"/>
  <c r="Z227" i="52" s="1"/>
  <c r="Z226" i="52"/>
  <c r="Y226" i="52"/>
  <c r="X226" i="52"/>
  <c r="X226" i="52" a="1"/>
  <c r="X225" i="52" a="1"/>
  <c r="X225" i="52" s="1"/>
  <c r="Y225" i="52" s="1"/>
  <c r="Z225" i="52" s="1"/>
  <c r="X224" i="52" a="1"/>
  <c r="X224" i="52" s="1"/>
  <c r="Y224" i="52" s="1"/>
  <c r="Z224" i="52" s="1"/>
  <c r="X223" i="52" a="1"/>
  <c r="X223" i="52" s="1"/>
  <c r="Y223" i="52" s="1"/>
  <c r="Z223" i="52" s="1"/>
  <c r="Z222" i="52"/>
  <c r="X222" i="52" a="1"/>
  <c r="X222" i="52" s="1"/>
  <c r="Y222" i="52" s="1"/>
  <c r="X221" i="52" a="1"/>
  <c r="X221" i="52" s="1"/>
  <c r="Y221" i="52" s="1"/>
  <c r="Z221" i="52" s="1"/>
  <c r="X220" i="52"/>
  <c r="Y220" i="52" s="1"/>
  <c r="Z220" i="52" s="1"/>
  <c r="X220" i="52" a="1"/>
  <c r="X219" i="52" a="1"/>
  <c r="X219" i="52" s="1"/>
  <c r="Y219" i="52" s="1"/>
  <c r="Z219" i="52" s="1"/>
  <c r="Y218" i="52"/>
  <c r="Z218" i="52" s="1"/>
  <c r="X218" i="52"/>
  <c r="X218" i="52" a="1"/>
  <c r="X217" i="52" a="1"/>
  <c r="X217" i="52" s="1"/>
  <c r="Y217" i="52" s="1"/>
  <c r="Z217" i="52" s="1"/>
  <c r="Y216" i="52"/>
  <c r="Z216" i="52" s="1"/>
  <c r="X216" i="52" a="1"/>
  <c r="X216" i="52" s="1"/>
  <c r="X215" i="52" a="1"/>
  <c r="X215" i="52" s="1"/>
  <c r="Y215" i="52" s="1"/>
  <c r="Z215" i="52" s="1"/>
  <c r="X214" i="52" a="1"/>
  <c r="X214" i="52" s="1"/>
  <c r="Y214" i="52" s="1"/>
  <c r="Z214" i="52" s="1"/>
  <c r="X213" i="52" a="1"/>
  <c r="X213" i="52" s="1"/>
  <c r="Y213" i="52" s="1"/>
  <c r="Z213" i="52" s="1"/>
  <c r="X212" i="52" a="1"/>
  <c r="X212" i="52" s="1"/>
  <c r="Y212" i="52" s="1"/>
  <c r="Z212" i="52" s="1"/>
  <c r="Z211" i="52"/>
  <c r="Y211" i="52"/>
  <c r="X211" i="52" a="1"/>
  <c r="X211" i="52" s="1"/>
  <c r="Y210" i="52"/>
  <c r="Z210" i="52" s="1"/>
  <c r="X210" i="52"/>
  <c r="X210" i="52" a="1"/>
  <c r="X209" i="52" a="1"/>
  <c r="X209" i="52" s="1"/>
  <c r="Y209" i="52" s="1"/>
  <c r="Z209" i="52" s="1"/>
  <c r="X208" i="52"/>
  <c r="Y208" i="52" s="1"/>
  <c r="Z208" i="52" s="1"/>
  <c r="X208" i="52" a="1"/>
  <c r="Y207" i="52"/>
  <c r="Z207" i="52" s="1"/>
  <c r="X207" i="52" a="1"/>
  <c r="X207" i="52" s="1"/>
  <c r="Z206" i="52"/>
  <c r="X206" i="52" a="1"/>
  <c r="X206" i="52" s="1"/>
  <c r="Y206" i="52" s="1"/>
  <c r="X205" i="52" a="1"/>
  <c r="X205" i="52" s="1"/>
  <c r="Y205" i="52" s="1"/>
  <c r="Z205" i="52" s="1"/>
  <c r="X204" i="52" a="1"/>
  <c r="X204" i="52" s="1"/>
  <c r="Y204" i="52" s="1"/>
  <c r="Z204" i="52" s="1"/>
  <c r="Y203" i="52"/>
  <c r="Z203" i="52" s="1"/>
  <c r="X203" i="52" a="1"/>
  <c r="X203" i="52" s="1"/>
  <c r="Y202" i="52"/>
  <c r="Z202" i="52" s="1"/>
  <c r="X202" i="52"/>
  <c r="X202" i="52" a="1"/>
  <c r="Y201" i="52"/>
  <c r="Z201" i="52" s="1"/>
  <c r="X201" i="52" a="1"/>
  <c r="X201" i="52" s="1"/>
  <c r="X200" i="52" a="1"/>
  <c r="X200" i="52" s="1"/>
  <c r="Y200" i="52" s="1"/>
  <c r="Z200" i="52" s="1"/>
  <c r="X199" i="52" a="1"/>
  <c r="X199" i="52" s="1"/>
  <c r="Y199" i="52" s="1"/>
  <c r="Z199" i="52" s="1"/>
  <c r="X198" i="52" a="1"/>
  <c r="X198" i="52" s="1"/>
  <c r="Y198" i="52" s="1"/>
  <c r="Z198" i="52" s="1"/>
  <c r="X197" i="52" a="1"/>
  <c r="X197" i="52" s="1"/>
  <c r="Y197" i="52" s="1"/>
  <c r="Z197" i="52" s="1"/>
  <c r="X196" i="52" a="1"/>
  <c r="X196" i="52" s="1"/>
  <c r="Y196" i="52" s="1"/>
  <c r="Z196" i="52" s="1"/>
  <c r="Z195" i="52"/>
  <c r="Y195" i="52"/>
  <c r="X195" i="52" a="1"/>
  <c r="X195" i="52" s="1"/>
  <c r="X194" i="52"/>
  <c r="Y194" i="52" s="1"/>
  <c r="Z194" i="52" s="1"/>
  <c r="X194" i="52" a="1"/>
  <c r="Y193" i="52"/>
  <c r="Z193" i="52" s="1"/>
  <c r="X193" i="52" a="1"/>
  <c r="X193" i="52" s="1"/>
  <c r="X192" i="52" a="1"/>
  <c r="X192" i="52" s="1"/>
  <c r="Y192" i="52" s="1"/>
  <c r="Z192" i="52" s="1"/>
  <c r="X191" i="52" a="1"/>
  <c r="X191" i="52" s="1"/>
  <c r="Y191" i="52" s="1"/>
  <c r="Z191" i="52" s="1"/>
  <c r="X190" i="52" a="1"/>
  <c r="X190" i="52" s="1"/>
  <c r="Y190" i="52" s="1"/>
  <c r="Z190" i="52" s="1"/>
  <c r="Z189" i="52"/>
  <c r="X189" i="52" a="1"/>
  <c r="X189" i="52" s="1"/>
  <c r="Y189" i="52" s="1"/>
  <c r="Y188" i="52"/>
  <c r="Z188" i="52" s="1"/>
  <c r="X188" i="52" a="1"/>
  <c r="X188" i="52" s="1"/>
  <c r="Z187" i="52"/>
  <c r="Y187" i="52"/>
  <c r="X187" i="52" a="1"/>
  <c r="X187" i="52" s="1"/>
  <c r="Z186" i="52"/>
  <c r="Y186" i="52"/>
  <c r="X186" i="52"/>
  <c r="X186" i="52" a="1"/>
  <c r="X185" i="52" a="1"/>
  <c r="X185" i="52" s="1"/>
  <c r="Y185" i="52" s="1"/>
  <c r="Z185" i="52" s="1"/>
  <c r="X184" i="52" a="1"/>
  <c r="X184" i="52" s="1"/>
  <c r="Y184" i="52" s="1"/>
  <c r="Z184" i="52" s="1"/>
  <c r="X183" i="52" a="1"/>
  <c r="X183" i="52" s="1"/>
  <c r="Y183" i="52" s="1"/>
  <c r="Z183" i="52" s="1"/>
  <c r="X182" i="52"/>
  <c r="Y182" i="52" s="1"/>
  <c r="Z182" i="52" s="1"/>
  <c r="X182" i="52" a="1"/>
  <c r="Z181" i="52"/>
  <c r="X181" i="52" a="1"/>
  <c r="X181" i="52" s="1"/>
  <c r="Y181" i="52" s="1"/>
  <c r="Y180" i="52"/>
  <c r="Z180" i="52" s="1"/>
  <c r="X180" i="52" a="1"/>
  <c r="X180" i="52" s="1"/>
  <c r="Y179" i="52"/>
  <c r="Z179" i="52" s="1"/>
  <c r="X179" i="52" a="1"/>
  <c r="X179" i="52" s="1"/>
  <c r="X178" i="52"/>
  <c r="Y178" i="52" s="1"/>
  <c r="Z178" i="52" s="1"/>
  <c r="X178" i="52" a="1"/>
  <c r="X177" i="52" a="1"/>
  <c r="X177" i="52" s="1"/>
  <c r="Y177" i="52" s="1"/>
  <c r="Z177" i="52" s="1"/>
  <c r="X176" i="52"/>
  <c r="Y176" i="52" s="1"/>
  <c r="Z176" i="52" s="1"/>
  <c r="X176" i="52" a="1"/>
  <c r="X175" i="52" a="1"/>
  <c r="X175" i="52" s="1"/>
  <c r="Y175" i="52" s="1"/>
  <c r="Z175" i="52" s="1"/>
  <c r="X174" i="52" a="1"/>
  <c r="X174" i="52" s="1"/>
  <c r="Y174" i="52" s="1"/>
  <c r="Z174" i="52" s="1"/>
  <c r="X173" i="52" a="1"/>
  <c r="X173" i="52" s="1"/>
  <c r="Y173" i="52" s="1"/>
  <c r="Z173" i="52" s="1"/>
  <c r="X172" i="52" a="1"/>
  <c r="X172" i="52" s="1"/>
  <c r="Y172" i="52" s="1"/>
  <c r="Z172" i="52" s="1"/>
  <c r="Z171" i="52"/>
  <c r="Y171" i="52"/>
  <c r="X171" i="52" a="1"/>
  <c r="X171" i="52" s="1"/>
  <c r="Y170" i="52"/>
  <c r="Z170" i="52" s="1"/>
  <c r="X170" i="52"/>
  <c r="X170" i="52" a="1"/>
  <c r="Z169" i="52"/>
  <c r="Y169" i="52"/>
  <c r="X169" i="52" a="1"/>
  <c r="X169" i="52" s="1"/>
  <c r="X168" i="52" a="1"/>
  <c r="X168" i="52" s="1"/>
  <c r="Y168" i="52" s="1"/>
  <c r="Z168" i="52" s="1"/>
  <c r="X167" i="52" a="1"/>
  <c r="X167" i="52" s="1"/>
  <c r="Y167" i="52" s="1"/>
  <c r="Z167" i="52" s="1"/>
  <c r="X166" i="52" a="1"/>
  <c r="X166" i="52" s="1"/>
  <c r="Y166" i="52" s="1"/>
  <c r="Z166" i="52" s="1"/>
  <c r="X165" i="52"/>
  <c r="Y165" i="52" s="1"/>
  <c r="Z165" i="52" s="1"/>
  <c r="X165" i="52" a="1"/>
  <c r="X164" i="52"/>
  <c r="Y164" i="52" s="1"/>
  <c r="Z164" i="52" s="1"/>
  <c r="X164" i="52" a="1"/>
  <c r="X163" i="52"/>
  <c r="Y163" i="52" s="1"/>
  <c r="Z163" i="52" s="1"/>
  <c r="X163" i="52" a="1"/>
  <c r="X162" i="52" a="1"/>
  <c r="X162" i="52" s="1"/>
  <c r="Y162" i="52" s="1"/>
  <c r="Z162" i="52" s="1"/>
  <c r="Y161" i="52"/>
  <c r="Z161" i="52" s="1"/>
  <c r="X161" i="52"/>
  <c r="X161" i="52" a="1"/>
  <c r="X160" i="52" a="1"/>
  <c r="X160" i="52" s="1"/>
  <c r="Y160" i="52" s="1"/>
  <c r="Z160" i="52" s="1"/>
  <c r="X159" i="52" a="1"/>
  <c r="X159" i="52" s="1"/>
  <c r="Y159" i="52" s="1"/>
  <c r="Z159" i="52" s="1"/>
  <c r="X158" i="52"/>
  <c r="Y158" i="52" s="1"/>
  <c r="Z158" i="52" s="1"/>
  <c r="X158" i="52" a="1"/>
  <c r="X157" i="52" a="1"/>
  <c r="X157" i="52" s="1"/>
  <c r="Y157" i="52" s="1"/>
  <c r="Z157" i="52" s="1"/>
  <c r="X156" i="52" a="1"/>
  <c r="X156" i="52" s="1"/>
  <c r="Y156" i="52" s="1"/>
  <c r="Z156" i="52" s="1"/>
  <c r="X155" i="52"/>
  <c r="Y155" i="52" s="1"/>
  <c r="Z155" i="52" s="1"/>
  <c r="X155" i="52" a="1"/>
  <c r="Y154" i="52"/>
  <c r="Z154" i="52" s="1"/>
  <c r="X154" i="52"/>
  <c r="X154" i="52" a="1"/>
  <c r="X153" i="52" a="1"/>
  <c r="X153" i="52" s="1"/>
  <c r="Y153" i="52" s="1"/>
  <c r="Z153" i="52" s="1"/>
  <c r="X152" i="52"/>
  <c r="Y152" i="52" s="1"/>
  <c r="Z152" i="52" s="1"/>
  <c r="X152" i="52" a="1"/>
  <c r="X151" i="52"/>
  <c r="Y151" i="52" s="1"/>
  <c r="Z151" i="52" s="1"/>
  <c r="X151" i="52" a="1"/>
  <c r="X150" i="52" a="1"/>
  <c r="X150" i="52" s="1"/>
  <c r="Y150" i="52" s="1"/>
  <c r="Z150" i="52" s="1"/>
  <c r="X149" i="52" a="1"/>
  <c r="X149" i="52" s="1"/>
  <c r="Y149" i="52" s="1"/>
  <c r="Z149" i="52" s="1"/>
  <c r="X148" i="52" a="1"/>
  <c r="X148" i="52" s="1"/>
  <c r="Y148" i="52" s="1"/>
  <c r="Z148" i="52" s="1"/>
  <c r="Y147" i="52"/>
  <c r="Z147" i="52" s="1"/>
  <c r="X147" i="52"/>
  <c r="X147" i="52" a="1"/>
  <c r="X146" i="52"/>
  <c r="Y146" i="52" s="1"/>
  <c r="Z146" i="52" s="1"/>
  <c r="X146" i="52" a="1"/>
  <c r="X145" i="52"/>
  <c r="Y145" i="52" s="1"/>
  <c r="Z145" i="52" s="1"/>
  <c r="X145" i="52" a="1"/>
  <c r="X144" i="52" a="1"/>
  <c r="X144" i="52" s="1"/>
  <c r="Y144" i="52" s="1"/>
  <c r="Z144" i="52" s="1"/>
  <c r="X143" i="52" a="1"/>
  <c r="X143" i="52" s="1"/>
  <c r="Y143" i="52" s="1"/>
  <c r="Z143" i="52" s="1"/>
  <c r="X142" i="52"/>
  <c r="Y142" i="52" s="1"/>
  <c r="Z142" i="52" s="1"/>
  <c r="X142" i="52" a="1"/>
  <c r="X141" i="52" a="1"/>
  <c r="X141" i="52" s="1"/>
  <c r="Y141" i="52" s="1"/>
  <c r="Z141" i="52" s="1"/>
  <c r="X140" i="52" a="1"/>
  <c r="X140" i="52" s="1"/>
  <c r="Y140" i="52" s="1"/>
  <c r="Z140" i="52" s="1"/>
  <c r="X139" i="52"/>
  <c r="Y139" i="52" s="1"/>
  <c r="Z139" i="52" s="1"/>
  <c r="X139" i="52" a="1"/>
  <c r="Y138" i="52"/>
  <c r="Z138" i="52" s="1"/>
  <c r="X138" i="52"/>
  <c r="X138" i="52" a="1"/>
  <c r="X137" i="52" a="1"/>
  <c r="X137" i="52" s="1"/>
  <c r="Y137" i="52" s="1"/>
  <c r="Z137" i="52" s="1"/>
  <c r="X136" i="52"/>
  <c r="Y136" i="52" s="1"/>
  <c r="Z136" i="52" s="1"/>
  <c r="X136" i="52" a="1"/>
  <c r="X135" i="52"/>
  <c r="Y135" i="52" s="1"/>
  <c r="Z135" i="52" s="1"/>
  <c r="X135" i="52" a="1"/>
  <c r="X134" i="52" a="1"/>
  <c r="X134" i="52" s="1"/>
  <c r="Y134" i="52" s="1"/>
  <c r="Z134" i="52" s="1"/>
  <c r="X133" i="52" a="1"/>
  <c r="X133" i="52" s="1"/>
  <c r="Y133" i="52" s="1"/>
  <c r="Z133" i="52" s="1"/>
  <c r="X132" i="52" a="1"/>
  <c r="X132" i="52" s="1"/>
  <c r="Y132" i="52" s="1"/>
  <c r="Z132" i="52" s="1"/>
  <c r="Y131" i="52"/>
  <c r="Z131" i="52" s="1"/>
  <c r="X131" i="52"/>
  <c r="X131" i="52" a="1"/>
  <c r="X130" i="52"/>
  <c r="Y130" i="52" s="1"/>
  <c r="Z130" i="52" s="1"/>
  <c r="X130" i="52" a="1"/>
  <c r="X129" i="52"/>
  <c r="Y129" i="52" s="1"/>
  <c r="Z129" i="52" s="1"/>
  <c r="X129" i="52" a="1"/>
  <c r="X128" i="52" a="1"/>
  <c r="X128" i="52" s="1"/>
  <c r="Y128" i="52" s="1"/>
  <c r="Z128" i="52" s="1"/>
  <c r="X127" i="52" a="1"/>
  <c r="X127" i="52" s="1"/>
  <c r="Y127" i="52" s="1"/>
  <c r="Z127" i="52" s="1"/>
  <c r="X126" i="52"/>
  <c r="Y126" i="52" s="1"/>
  <c r="Z126" i="52" s="1"/>
  <c r="X126" i="52" a="1"/>
  <c r="X125" i="52" a="1"/>
  <c r="X125" i="52" s="1"/>
  <c r="Y125" i="52" s="1"/>
  <c r="Z125" i="52" s="1"/>
  <c r="X124" i="52" a="1"/>
  <c r="X124" i="52" s="1"/>
  <c r="Y124" i="52" s="1"/>
  <c r="Z124" i="52" s="1"/>
  <c r="X123" i="52"/>
  <c r="Y123" i="52" s="1"/>
  <c r="Z123" i="52" s="1"/>
  <c r="X123" i="52" a="1"/>
  <c r="Y122" i="52"/>
  <c r="Z122" i="52" s="1"/>
  <c r="X122" i="52"/>
  <c r="X122" i="52" a="1"/>
  <c r="X121" i="52" a="1"/>
  <c r="X121" i="52" s="1"/>
  <c r="Y121" i="52" s="1"/>
  <c r="Z121" i="52" s="1"/>
  <c r="X120" i="52"/>
  <c r="Y120" i="52" s="1"/>
  <c r="Z120" i="52" s="1"/>
  <c r="X120" i="52" a="1"/>
  <c r="X119" i="52"/>
  <c r="Y119" i="52" s="1"/>
  <c r="Z119" i="52" s="1"/>
  <c r="X119" i="52" a="1"/>
  <c r="X118" i="52" a="1"/>
  <c r="X118" i="52" s="1"/>
  <c r="Y118" i="52" s="1"/>
  <c r="Z118" i="52" s="1"/>
  <c r="X117" i="52" a="1"/>
  <c r="X117" i="52" s="1"/>
  <c r="Y117" i="52" s="1"/>
  <c r="Z117" i="52" s="1"/>
  <c r="X116" i="52" a="1"/>
  <c r="X116" i="52" s="1"/>
  <c r="Y116" i="52" s="1"/>
  <c r="Z116" i="52" s="1"/>
  <c r="Y115" i="52"/>
  <c r="Z115" i="52" s="1"/>
  <c r="X115" i="52"/>
  <c r="X115" i="52" a="1"/>
  <c r="X114" i="52"/>
  <c r="Y114" i="52" s="1"/>
  <c r="Z114" i="52" s="1"/>
  <c r="X114" i="52" a="1"/>
  <c r="X113" i="52"/>
  <c r="Y113" i="52" s="1"/>
  <c r="Z113" i="52" s="1"/>
  <c r="X113" i="52" a="1"/>
  <c r="X112" i="52" a="1"/>
  <c r="X112" i="52" s="1"/>
  <c r="Y112" i="52" s="1"/>
  <c r="Z112" i="52" s="1"/>
  <c r="X111" i="52" a="1"/>
  <c r="X111" i="52" s="1"/>
  <c r="Y111" i="52" s="1"/>
  <c r="Z111" i="52" s="1"/>
  <c r="X110" i="52"/>
  <c r="Y110" i="52" s="1"/>
  <c r="Z110" i="52" s="1"/>
  <c r="X110" i="52" a="1"/>
  <c r="X109" i="52" a="1"/>
  <c r="X109" i="52" s="1"/>
  <c r="Y109" i="52" s="1"/>
  <c r="Z109" i="52" s="1"/>
  <c r="X108" i="52" a="1"/>
  <c r="X108" i="52" s="1"/>
  <c r="Y108" i="52" s="1"/>
  <c r="Z108" i="52" s="1"/>
  <c r="X107" i="52"/>
  <c r="Y107" i="52" s="1"/>
  <c r="Z107" i="52" s="1"/>
  <c r="X107" i="52" a="1"/>
  <c r="Y106" i="52"/>
  <c r="Z106" i="52" s="1"/>
  <c r="X106" i="52"/>
  <c r="X106" i="52" a="1"/>
  <c r="X105" i="52" a="1"/>
  <c r="X105" i="52" s="1"/>
  <c r="Y105" i="52" s="1"/>
  <c r="Z105" i="52" s="1"/>
  <c r="X104" i="52"/>
  <c r="Y104" i="52" s="1"/>
  <c r="Z104" i="52" s="1"/>
  <c r="X104" i="52" a="1"/>
  <c r="X103" i="52"/>
  <c r="Y103" i="52" s="1"/>
  <c r="Z103" i="52" s="1"/>
  <c r="X103" i="52" a="1"/>
  <c r="X102" i="52" a="1"/>
  <c r="X102" i="52" s="1"/>
  <c r="Y102" i="52" s="1"/>
  <c r="Z102" i="52" s="1"/>
  <c r="X101" i="52" a="1"/>
  <c r="X101" i="52" s="1"/>
  <c r="Y101" i="52" s="1"/>
  <c r="Z101" i="52" s="1"/>
  <c r="X100" i="52" a="1"/>
  <c r="X100" i="52" s="1"/>
  <c r="Y100" i="52" s="1"/>
  <c r="Z100" i="52" s="1"/>
  <c r="Y99" i="52"/>
  <c r="Z99" i="52" s="1"/>
  <c r="X99" i="52"/>
  <c r="X99" i="52" a="1"/>
  <c r="X98" i="52"/>
  <c r="Y98" i="52" s="1"/>
  <c r="Z98" i="52" s="1"/>
  <c r="X98" i="52" a="1"/>
  <c r="X97" i="52"/>
  <c r="Y97" i="52" s="1"/>
  <c r="Z97" i="52" s="1"/>
  <c r="X97" i="52" a="1"/>
  <c r="X96" i="52" a="1"/>
  <c r="X96" i="52" s="1"/>
  <c r="Y96" i="52" s="1"/>
  <c r="Z96" i="52" s="1"/>
  <c r="X95" i="52" a="1"/>
  <c r="X95" i="52" s="1"/>
  <c r="Y95" i="52" s="1"/>
  <c r="Z95" i="52" s="1"/>
  <c r="X94" i="52"/>
  <c r="Y94" i="52" s="1"/>
  <c r="Z94" i="52" s="1"/>
  <c r="X94" i="52" a="1"/>
  <c r="X93" i="52" a="1"/>
  <c r="X93" i="52" s="1"/>
  <c r="Y93" i="52" s="1"/>
  <c r="Z93" i="52" s="1"/>
  <c r="X92" i="52" a="1"/>
  <c r="X92" i="52" s="1"/>
  <c r="Y92" i="52" s="1"/>
  <c r="Z92" i="52" s="1"/>
  <c r="X91" i="52"/>
  <c r="Y91" i="52" s="1"/>
  <c r="Z91" i="52" s="1"/>
  <c r="X91" i="52" a="1"/>
  <c r="Y90" i="52"/>
  <c r="Z90" i="52" s="1"/>
  <c r="X90" i="52"/>
  <c r="X90" i="52" a="1"/>
  <c r="X89" i="52" a="1"/>
  <c r="X89" i="52" s="1"/>
  <c r="Y89" i="52" s="1"/>
  <c r="Z89" i="52" s="1"/>
  <c r="X88" i="52"/>
  <c r="Y88" i="52" s="1"/>
  <c r="Z88" i="52" s="1"/>
  <c r="X88" i="52" a="1"/>
  <c r="X87" i="52"/>
  <c r="Y87" i="52" s="1"/>
  <c r="Z87" i="52" s="1"/>
  <c r="X87" i="52" a="1"/>
  <c r="X86" i="52" a="1"/>
  <c r="X86" i="52" s="1"/>
  <c r="Y86" i="52" s="1"/>
  <c r="Z86" i="52" s="1"/>
  <c r="X85" i="52" a="1"/>
  <c r="X85" i="52" s="1"/>
  <c r="Y85" i="52" s="1"/>
  <c r="Z85" i="52" s="1"/>
  <c r="X84" i="52" a="1"/>
  <c r="X84" i="52" s="1"/>
  <c r="Y84" i="52" s="1"/>
  <c r="Z84" i="52" s="1"/>
  <c r="Y83" i="52"/>
  <c r="Z83" i="52" s="1"/>
  <c r="X83" i="52"/>
  <c r="X83" i="52" a="1"/>
  <c r="X82" i="52"/>
  <c r="Y82" i="52" s="1"/>
  <c r="Z82" i="52" s="1"/>
  <c r="X82" i="52" a="1"/>
  <c r="X81" i="52"/>
  <c r="Y81" i="52" s="1"/>
  <c r="Z81" i="52" s="1"/>
  <c r="X81" i="52" a="1"/>
  <c r="X80" i="52" a="1"/>
  <c r="X80" i="52" s="1"/>
  <c r="Y80" i="52" s="1"/>
  <c r="Z80" i="52" s="1"/>
  <c r="X79" i="52" a="1"/>
  <c r="X79" i="52" s="1"/>
  <c r="Y79" i="52" s="1"/>
  <c r="Z79" i="52" s="1"/>
  <c r="X78" i="52"/>
  <c r="Y78" i="52" s="1"/>
  <c r="Z78" i="52" s="1"/>
  <c r="X78" i="52" a="1"/>
  <c r="X77" i="52" a="1"/>
  <c r="X77" i="52" s="1"/>
  <c r="Y77" i="52" s="1"/>
  <c r="Z77" i="52" s="1"/>
  <c r="X76" i="52" a="1"/>
  <c r="X76" i="52" s="1"/>
  <c r="Y76" i="52" s="1"/>
  <c r="Z76" i="52" s="1"/>
  <c r="X75" i="52"/>
  <c r="Y75" i="52" s="1"/>
  <c r="Z75" i="52" s="1"/>
  <c r="X75" i="52" a="1"/>
  <c r="Y74" i="52"/>
  <c r="Z74" i="52" s="1"/>
  <c r="X74" i="52"/>
  <c r="X74" i="52" a="1"/>
  <c r="X73" i="52" a="1"/>
  <c r="X73" i="52" s="1"/>
  <c r="Y73" i="52" s="1"/>
  <c r="Z73" i="52" s="1"/>
  <c r="X72" i="52"/>
  <c r="Y72" i="52" s="1"/>
  <c r="Z72" i="52" s="1"/>
  <c r="X72" i="52" a="1"/>
  <c r="X71" i="52"/>
  <c r="Y71" i="52" s="1"/>
  <c r="Z71" i="52" s="1"/>
  <c r="X71" i="52" a="1"/>
  <c r="X70" i="52" a="1"/>
  <c r="X70" i="52" s="1"/>
  <c r="Y70" i="52" s="1"/>
  <c r="Z70" i="52" s="1"/>
  <c r="X69" i="52"/>
  <c r="Y69" i="52" s="1"/>
  <c r="Z69" i="52" s="1"/>
  <c r="X69" i="52" a="1"/>
  <c r="X68" i="52" a="1"/>
  <c r="X68" i="52" s="1"/>
  <c r="Y68" i="52" s="1"/>
  <c r="Z68" i="52" s="1"/>
  <c r="X67" i="52"/>
  <c r="Y67" i="52" s="1"/>
  <c r="Z67" i="52" s="1"/>
  <c r="X67" i="52" a="1"/>
  <c r="X66" i="52" a="1"/>
  <c r="X66" i="52" s="1"/>
  <c r="Y66" i="52" s="1"/>
  <c r="Z66" i="52" s="1"/>
  <c r="X65" i="52"/>
  <c r="Y65" i="52" s="1"/>
  <c r="Z65" i="52" s="1"/>
  <c r="X65" i="52" a="1"/>
  <c r="X64" i="52" a="1"/>
  <c r="X64" i="52" s="1"/>
  <c r="Y64" i="52" s="1"/>
  <c r="Z64" i="52" s="1"/>
  <c r="X63" i="52"/>
  <c r="Y63" i="52" s="1"/>
  <c r="Z63" i="52" s="1"/>
  <c r="X63" i="52" a="1"/>
  <c r="X62" i="52" a="1"/>
  <c r="X62" i="52" s="1"/>
  <c r="Y62" i="52" s="1"/>
  <c r="Z62" i="52" s="1"/>
  <c r="X61" i="52"/>
  <c r="Y61" i="52" s="1"/>
  <c r="Z61" i="52" s="1"/>
  <c r="X61" i="52" a="1"/>
  <c r="X60" i="52" a="1"/>
  <c r="X60" i="52" s="1"/>
  <c r="Y60" i="52" s="1"/>
  <c r="Z60" i="52" s="1"/>
  <c r="X59" i="52"/>
  <c r="Y59" i="52" s="1"/>
  <c r="Z59" i="52" s="1"/>
  <c r="X59" i="52" a="1"/>
  <c r="X58" i="52" a="1"/>
  <c r="X58" i="52" s="1"/>
  <c r="Y58" i="52" s="1"/>
  <c r="Z58" i="52" s="1"/>
  <c r="X57" i="52"/>
  <c r="Y57" i="52" s="1"/>
  <c r="Z57" i="52" s="1"/>
  <c r="X57" i="52" a="1"/>
  <c r="X56" i="52" a="1"/>
  <c r="X56" i="52" s="1"/>
  <c r="Y56" i="52" s="1"/>
  <c r="Z56" i="52" s="1"/>
  <c r="X55" i="52"/>
  <c r="Y55" i="52" s="1"/>
  <c r="Z55" i="52" s="1"/>
  <c r="X55" i="52" a="1"/>
  <c r="X54" i="52" a="1"/>
  <c r="X54" i="52" s="1"/>
  <c r="Y54" i="52" s="1"/>
  <c r="Z54" i="52" s="1"/>
  <c r="X53" i="52" a="1"/>
  <c r="X53" i="52" s="1"/>
  <c r="Y53" i="52" s="1"/>
  <c r="Z53" i="52" s="1"/>
  <c r="X52" i="52" a="1"/>
  <c r="X52" i="52" s="1"/>
  <c r="Y52" i="52" s="1"/>
  <c r="Z52" i="52" s="1"/>
  <c r="X51" i="52" a="1"/>
  <c r="X51" i="52" s="1"/>
  <c r="Y51" i="52" s="1"/>
  <c r="Z51" i="52" s="1"/>
  <c r="X50" i="52" a="1"/>
  <c r="X50" i="52" s="1"/>
  <c r="Y50" i="52" s="1"/>
  <c r="Z50" i="52" s="1"/>
  <c r="X49" i="52" a="1"/>
  <c r="X49" i="52" s="1"/>
  <c r="Y49" i="52" s="1"/>
  <c r="Z49" i="52" s="1"/>
  <c r="X48" i="52" a="1"/>
  <c r="X48" i="52" s="1"/>
  <c r="Y48" i="52" s="1"/>
  <c r="Z48" i="52" s="1"/>
  <c r="X47" i="52" a="1"/>
  <c r="X47" i="52" s="1"/>
  <c r="Y47" i="52" s="1"/>
  <c r="Z47" i="52" s="1"/>
  <c r="X46" i="52" a="1"/>
  <c r="X46" i="52" s="1"/>
  <c r="Y46" i="52" s="1"/>
  <c r="Z46" i="52" s="1"/>
  <c r="X45" i="52" a="1"/>
  <c r="X45" i="52" s="1"/>
  <c r="Y45" i="52" s="1"/>
  <c r="Z45" i="52" s="1"/>
  <c r="X44" i="52" a="1"/>
  <c r="X44" i="52" s="1"/>
  <c r="Y44" i="52" s="1"/>
  <c r="Z44" i="52" s="1"/>
  <c r="X43" i="52" a="1"/>
  <c r="X43" i="52" s="1"/>
  <c r="Y43" i="52" s="1"/>
  <c r="Z43" i="52" s="1"/>
  <c r="X42" i="52" a="1"/>
  <c r="X42" i="52" s="1"/>
  <c r="Y42" i="52" s="1"/>
  <c r="Z42" i="52" s="1"/>
  <c r="X41" i="52" a="1"/>
  <c r="X41" i="52" s="1"/>
  <c r="Y41" i="52" s="1"/>
  <c r="Z41" i="52" s="1"/>
  <c r="X40" i="52" a="1"/>
  <c r="X40" i="52" s="1"/>
  <c r="Y40" i="52" s="1"/>
  <c r="Z40" i="52" s="1"/>
  <c r="X39" i="52" a="1"/>
  <c r="X39" i="52" s="1"/>
  <c r="Y39" i="52" s="1"/>
  <c r="Z39" i="52" s="1"/>
  <c r="X38" i="52" a="1"/>
  <c r="X38" i="52" s="1"/>
  <c r="Y38" i="52" s="1"/>
  <c r="Z38" i="52" s="1"/>
  <c r="X37" i="52" a="1"/>
  <c r="X37" i="52" s="1"/>
  <c r="Y37" i="52" s="1"/>
  <c r="Z37" i="52" s="1"/>
  <c r="X36" i="52" a="1"/>
  <c r="X36" i="52" s="1"/>
  <c r="Y36" i="52" s="1"/>
  <c r="Z36" i="52" s="1"/>
  <c r="X35" i="52" a="1"/>
  <c r="X35" i="52" s="1"/>
  <c r="Y35" i="52" s="1"/>
  <c r="Z35" i="52" s="1"/>
  <c r="X34" i="52" a="1"/>
  <c r="X34" i="52" s="1"/>
  <c r="Y34" i="52" s="1"/>
  <c r="Z34" i="52" s="1"/>
  <c r="X33" i="52" a="1"/>
  <c r="X33" i="52" s="1"/>
  <c r="Y33" i="52" s="1"/>
  <c r="Z33" i="52" s="1"/>
  <c r="X32" i="52" a="1"/>
  <c r="X32" i="52" s="1"/>
  <c r="Y32" i="52" s="1"/>
  <c r="Z32" i="52" s="1"/>
  <c r="X31" i="52" a="1"/>
  <c r="X31" i="52" s="1"/>
  <c r="Y31" i="52" s="1"/>
  <c r="Z31" i="52" s="1"/>
  <c r="X30" i="52" a="1"/>
  <c r="X30" i="52" s="1"/>
  <c r="Y30" i="52" s="1"/>
  <c r="Z30" i="52" s="1"/>
  <c r="X29" i="52" a="1"/>
  <c r="X29" i="52" s="1"/>
  <c r="Y29" i="52" s="1"/>
  <c r="Z29" i="52" s="1"/>
  <c r="X28" i="52" a="1"/>
  <c r="X28" i="52" s="1"/>
  <c r="Y28" i="52" s="1"/>
  <c r="Z28" i="52" s="1"/>
  <c r="X27" i="52" a="1"/>
  <c r="X27" i="52" s="1"/>
  <c r="Y27" i="52" s="1"/>
  <c r="Z27" i="52" s="1"/>
  <c r="X26" i="52" a="1"/>
  <c r="X26" i="52" s="1"/>
  <c r="Y26" i="52" s="1"/>
  <c r="Z26" i="52" s="1"/>
  <c r="X25" i="52" a="1"/>
  <c r="X25" i="52" s="1"/>
  <c r="Y25" i="52" s="1"/>
  <c r="Z25" i="52" s="1"/>
  <c r="X24" i="52" a="1"/>
  <c r="X24" i="52" s="1"/>
  <c r="Y24" i="52" s="1"/>
  <c r="Z24" i="52" s="1"/>
  <c r="X23" i="52" a="1"/>
  <c r="X23" i="52" s="1"/>
  <c r="Y23" i="52" s="1"/>
  <c r="Z23" i="52" s="1"/>
  <c r="X22" i="52" a="1"/>
  <c r="X22" i="52" s="1"/>
  <c r="Y22" i="52" s="1"/>
  <c r="Z22" i="52" s="1"/>
  <c r="X21" i="52" a="1"/>
  <c r="X21" i="52" s="1"/>
  <c r="Y21" i="52" s="1"/>
  <c r="Z21" i="52" s="1"/>
  <c r="X20" i="52" a="1"/>
  <c r="X20" i="52" s="1"/>
  <c r="Y20" i="52" s="1"/>
  <c r="Z20" i="52" s="1"/>
  <c r="X19" i="52" a="1"/>
  <c r="X19" i="52" s="1"/>
  <c r="Y19" i="52" s="1"/>
  <c r="Z19" i="52" s="1"/>
  <c r="X18" i="52" a="1"/>
  <c r="X18" i="52" s="1"/>
  <c r="Y18" i="52" s="1"/>
  <c r="Z18" i="52" s="1"/>
  <c r="W13" i="52"/>
  <c r="V13" i="52"/>
  <c r="U13" i="52"/>
  <c r="T13" i="52"/>
  <c r="R13" i="52"/>
  <c r="Q13" i="52"/>
  <c r="P13" i="52"/>
  <c r="O13" i="52"/>
  <c r="N13" i="52"/>
  <c r="M13" i="52"/>
  <c r="L13" i="52"/>
  <c r="J13" i="52"/>
  <c r="I13" i="52"/>
  <c r="H13" i="52"/>
  <c r="G13" i="52"/>
  <c r="F13" i="52"/>
  <c r="E13" i="52"/>
  <c r="D13" i="52"/>
  <c r="F29" i="53" l="1"/>
  <c r="E27" i="53"/>
  <c r="E29" i="53"/>
  <c r="F26" i="53"/>
  <c r="E26" i="53"/>
  <c r="F28" i="53"/>
  <c r="E28" i="53"/>
  <c r="F25" i="53"/>
  <c r="F27" i="53"/>
  <c r="E25" i="53"/>
  <c r="G324" i="52"/>
  <c r="K324" i="52"/>
  <c r="S324" i="52"/>
  <c r="O324" i="52"/>
  <c r="D324" i="52"/>
  <c r="L324" i="52"/>
  <c r="T324" i="52"/>
  <c r="F324" i="52"/>
  <c r="N324" i="52"/>
  <c r="V324" i="52"/>
  <c r="I324" i="52"/>
  <c r="Q324" i="52"/>
  <c r="J324" i="52"/>
  <c r="R324" i="52"/>
  <c r="D29" i="51" l="1"/>
  <c r="D28" i="51"/>
  <c r="D27" i="51"/>
  <c r="D26" i="51"/>
  <c r="D25" i="51"/>
  <c r="D22" i="51"/>
  <c r="D9" i="51" s="1"/>
  <c r="D21" i="51"/>
  <c r="D20" i="51"/>
  <c r="D19" i="51"/>
  <c r="D18" i="51"/>
  <c r="D17" i="51"/>
  <c r="D16" i="51"/>
  <c r="D15" i="51"/>
  <c r="D14" i="51"/>
  <c r="D13" i="51"/>
  <c r="D12" i="51"/>
  <c r="I4" i="51"/>
  <c r="D4" i="51"/>
  <c r="I3" i="51"/>
  <c r="D3" i="51"/>
  <c r="I2" i="51"/>
  <c r="D2" i="51"/>
  <c r="X18" i="49" a="1"/>
  <c r="X18" i="49" s="1"/>
  <c r="Y18" i="49" s="1"/>
  <c r="Z18" i="49" s="1"/>
  <c r="X19" i="49" a="1"/>
  <c r="X19" i="49"/>
  <c r="Y19" i="49" s="1"/>
  <c r="Z19" i="49" s="1"/>
  <c r="X20" i="49" a="1"/>
  <c r="X20" i="49" s="1"/>
  <c r="Y20" i="49" s="1"/>
  <c r="Z20" i="49" s="1"/>
  <c r="X21" i="49" a="1"/>
  <c r="X21" i="49"/>
  <c r="Y21" i="49" s="1"/>
  <c r="Z21" i="49" s="1"/>
  <c r="X22" i="49" a="1"/>
  <c r="X22" i="49" s="1"/>
  <c r="Y22" i="49" s="1"/>
  <c r="Z22" i="49" s="1"/>
  <c r="X23" i="49" a="1"/>
  <c r="X23" i="49"/>
  <c r="Y23" i="49" s="1"/>
  <c r="Z23" i="49" s="1"/>
  <c r="X24" i="49" a="1"/>
  <c r="X24" i="49" s="1"/>
  <c r="Y24" i="49" s="1"/>
  <c r="Z24" i="49" s="1"/>
  <c r="X25" i="49" a="1"/>
  <c r="X25" i="49" s="1"/>
  <c r="Y25" i="49" s="1"/>
  <c r="Z25" i="49" s="1"/>
  <c r="X26" i="49" a="1"/>
  <c r="X26" i="49" s="1"/>
  <c r="Y26" i="49" s="1"/>
  <c r="Z26" i="49" s="1"/>
  <c r="X27" i="49" a="1"/>
  <c r="X27" i="49" s="1"/>
  <c r="Y27" i="49" s="1"/>
  <c r="Z27" i="49" s="1"/>
  <c r="X28" i="49" a="1"/>
  <c r="X28" i="49" s="1"/>
  <c r="Y28" i="49" s="1"/>
  <c r="Z28" i="49" s="1"/>
  <c r="X29" i="49" a="1"/>
  <c r="X29" i="49" s="1"/>
  <c r="Y29" i="49" s="1"/>
  <c r="Z29" i="49" s="1"/>
  <c r="X30" i="49" a="1"/>
  <c r="X30" i="49" s="1"/>
  <c r="Y30" i="49" s="1"/>
  <c r="Z30" i="49" s="1"/>
  <c r="X31" i="49" a="1"/>
  <c r="X31" i="49"/>
  <c r="Y31" i="49" s="1"/>
  <c r="Z31" i="49" s="1"/>
  <c r="X32" i="49" a="1"/>
  <c r="X32" i="49" s="1"/>
  <c r="Y32" i="49" s="1"/>
  <c r="Z32" i="49" s="1"/>
  <c r="X33" i="49" a="1"/>
  <c r="X33" i="49" s="1"/>
  <c r="Y33" i="49" s="1"/>
  <c r="Z33" i="49" s="1"/>
  <c r="X34" i="49" a="1"/>
  <c r="X34" i="49" s="1"/>
  <c r="Y34" i="49" s="1"/>
  <c r="Z34" i="49" s="1"/>
  <c r="X35" i="49" a="1"/>
  <c r="X35" i="49"/>
  <c r="Y35" i="49" s="1"/>
  <c r="Z35" i="49" s="1"/>
  <c r="X36" i="49" a="1"/>
  <c r="X36" i="49" s="1"/>
  <c r="Y36" i="49" s="1"/>
  <c r="Z36" i="49" s="1"/>
  <c r="X37" i="49" a="1"/>
  <c r="X37" i="49"/>
  <c r="Y37" i="49" s="1"/>
  <c r="Z37" i="49" s="1"/>
  <c r="X38" i="49" a="1"/>
  <c r="X38" i="49" s="1"/>
  <c r="Y38" i="49" s="1"/>
  <c r="Z38" i="49" s="1"/>
  <c r="X39" i="49" a="1"/>
  <c r="X39" i="49"/>
  <c r="Y39" i="49" s="1"/>
  <c r="Z39" i="49" s="1"/>
  <c r="X40" i="49" a="1"/>
  <c r="X40" i="49" s="1"/>
  <c r="Y40" i="49" s="1"/>
  <c r="Z40" i="49" s="1"/>
  <c r="X41" i="49" a="1"/>
  <c r="X41" i="49"/>
  <c r="Y41" i="49" s="1"/>
  <c r="Z41" i="49" s="1"/>
  <c r="X42" i="49" a="1"/>
  <c r="X42" i="49" s="1"/>
  <c r="Y42" i="49" s="1"/>
  <c r="Z42" i="49" s="1"/>
  <c r="X43" i="49" a="1"/>
  <c r="X43" i="49" s="1"/>
  <c r="Y43" i="49" s="1"/>
  <c r="Z43" i="49" s="1"/>
  <c r="X44" i="49" a="1"/>
  <c r="X44" i="49" s="1"/>
  <c r="Y44" i="49" s="1"/>
  <c r="Z44" i="49" s="1"/>
  <c r="X45" i="49" a="1"/>
  <c r="X45" i="49" s="1"/>
  <c r="Y45" i="49" s="1"/>
  <c r="Z45" i="49" s="1"/>
  <c r="X46" i="49" a="1"/>
  <c r="X46" i="49" s="1"/>
  <c r="Y46" i="49" s="1"/>
  <c r="Z46" i="49" s="1"/>
  <c r="X47" i="49" a="1"/>
  <c r="X47" i="49"/>
  <c r="Y47" i="49" s="1"/>
  <c r="Z47" i="49" s="1"/>
  <c r="X48" i="49" a="1"/>
  <c r="X48" i="49" s="1"/>
  <c r="Y48" i="49" s="1"/>
  <c r="Z48" i="49" s="1"/>
  <c r="X49" i="49" a="1"/>
  <c r="X49" i="49" s="1"/>
  <c r="Y49" i="49" s="1"/>
  <c r="Z49" i="49" s="1"/>
  <c r="X50" i="49" a="1"/>
  <c r="X50" i="49" s="1"/>
  <c r="Y50" i="49" s="1"/>
  <c r="Z50" i="49" s="1"/>
  <c r="X51" i="49" a="1"/>
  <c r="X51" i="49"/>
  <c r="Y51" i="49" s="1"/>
  <c r="Z51" i="49" s="1"/>
  <c r="X52" i="49" a="1"/>
  <c r="X52" i="49" s="1"/>
  <c r="Y52" i="49" s="1"/>
  <c r="Z52" i="49" s="1"/>
  <c r="X53" i="49" a="1"/>
  <c r="X53" i="49"/>
  <c r="Y53" i="49" s="1"/>
  <c r="Z53" i="49" s="1"/>
  <c r="X54" i="49" a="1"/>
  <c r="X54" i="49" s="1"/>
  <c r="Y54" i="49" s="1"/>
  <c r="Z54" i="49" s="1"/>
  <c r="X55" i="49" a="1"/>
  <c r="X55" i="49"/>
  <c r="Y55" i="49" s="1"/>
  <c r="Z55" i="49" s="1"/>
  <c r="X56" i="49" a="1"/>
  <c r="X56" i="49" s="1"/>
  <c r="Y56" i="49" s="1"/>
  <c r="Z56" i="49" s="1"/>
  <c r="X57" i="49" a="1"/>
  <c r="X57" i="49"/>
  <c r="Y57" i="49" s="1"/>
  <c r="Z57" i="49" s="1"/>
  <c r="X58" i="49" a="1"/>
  <c r="X58" i="49" s="1"/>
  <c r="Y58" i="49" s="1"/>
  <c r="Z58" i="49" s="1"/>
  <c r="X59" i="49" a="1"/>
  <c r="X59" i="49" s="1"/>
  <c r="Y59" i="49" s="1"/>
  <c r="Z59" i="49" s="1"/>
  <c r="X60" i="49" a="1"/>
  <c r="X60" i="49" s="1"/>
  <c r="Y60" i="49" s="1"/>
  <c r="Z60" i="49" s="1"/>
  <c r="X61" i="49" a="1"/>
  <c r="X61" i="49" s="1"/>
  <c r="Y61" i="49" s="1"/>
  <c r="Z61" i="49" s="1"/>
  <c r="X62" i="49" a="1"/>
  <c r="X62" i="49" s="1"/>
  <c r="Y62" i="49" s="1"/>
  <c r="Z62" i="49" s="1"/>
  <c r="X63" i="49" a="1"/>
  <c r="X63" i="49" s="1"/>
  <c r="Y63" i="49" s="1"/>
  <c r="Z63" i="49" s="1"/>
  <c r="X64" i="49" a="1"/>
  <c r="X64" i="49" s="1"/>
  <c r="Y64" i="49" s="1"/>
  <c r="Z64" i="49" s="1"/>
  <c r="X65" i="49" a="1"/>
  <c r="X65" i="49" s="1"/>
  <c r="Y65" i="49" s="1"/>
  <c r="Z65" i="49" s="1"/>
  <c r="X66" i="49" a="1"/>
  <c r="X66" i="49" s="1"/>
  <c r="Y66" i="49" s="1"/>
  <c r="Z66" i="49" s="1"/>
  <c r="X67" i="49" a="1"/>
  <c r="X67" i="49"/>
  <c r="Y67" i="49" s="1"/>
  <c r="Z67" i="49" s="1"/>
  <c r="X68" i="49" a="1"/>
  <c r="X68" i="49" s="1"/>
  <c r="Y68" i="49" s="1"/>
  <c r="Z68" i="49"/>
  <c r="X69" i="49" a="1"/>
  <c r="X69" i="49" s="1"/>
  <c r="Y69" i="49" s="1"/>
  <c r="Z69" i="49" s="1"/>
  <c r="X70" i="49" a="1"/>
  <c r="X70" i="49" s="1"/>
  <c r="Y70" i="49" s="1"/>
  <c r="Z70" i="49"/>
  <c r="X71" i="49" a="1"/>
  <c r="X71" i="49"/>
  <c r="Y71" i="49" s="1"/>
  <c r="Z71" i="49" s="1"/>
  <c r="X72" i="49" a="1"/>
  <c r="X72" i="49" s="1"/>
  <c r="Y72" i="49" s="1"/>
  <c r="Z72" i="49" s="1"/>
  <c r="X73" i="49" a="1"/>
  <c r="X73" i="49" s="1"/>
  <c r="Y73" i="49" s="1"/>
  <c r="Z73" i="49" s="1"/>
  <c r="X74" i="49" a="1"/>
  <c r="X74" i="49" s="1"/>
  <c r="Y74" i="49" s="1"/>
  <c r="Z74" i="49"/>
  <c r="X75" i="49" a="1"/>
  <c r="X75" i="49"/>
  <c r="Y75" i="49" s="1"/>
  <c r="Z75" i="49" s="1"/>
  <c r="X76" i="49" a="1"/>
  <c r="X76" i="49" s="1"/>
  <c r="Y76" i="49" s="1"/>
  <c r="Z76" i="49" s="1"/>
  <c r="X77" i="49" a="1"/>
  <c r="X77" i="49" s="1"/>
  <c r="Y77" i="49" s="1"/>
  <c r="Z77" i="49" s="1"/>
  <c r="X78" i="49" a="1"/>
  <c r="X78" i="49" s="1"/>
  <c r="Y78" i="49" s="1"/>
  <c r="Z78" i="49"/>
  <c r="X79" i="49" a="1"/>
  <c r="X79" i="49"/>
  <c r="Y79" i="49" s="1"/>
  <c r="Z79" i="49" s="1"/>
  <c r="X80" i="49" a="1"/>
  <c r="X80" i="49" s="1"/>
  <c r="Y80" i="49" s="1"/>
  <c r="Z80" i="49"/>
  <c r="X81" i="49" a="1"/>
  <c r="X81" i="49" s="1"/>
  <c r="Y81" i="49" s="1"/>
  <c r="Z81" i="49" s="1"/>
  <c r="X82" i="49" a="1"/>
  <c r="X82" i="49" s="1"/>
  <c r="Y82" i="49" s="1"/>
  <c r="Z82" i="49"/>
  <c r="X83" i="49" a="1"/>
  <c r="X83" i="49"/>
  <c r="Y83" i="49" s="1"/>
  <c r="Z83" i="49" s="1"/>
  <c r="X84" i="49" a="1"/>
  <c r="X84" i="49" s="1"/>
  <c r="Y84" i="49" s="1"/>
  <c r="Z84" i="49"/>
  <c r="X85" i="49" a="1"/>
  <c r="X85" i="49" s="1"/>
  <c r="Y85" i="49" s="1"/>
  <c r="Z85" i="49" s="1"/>
  <c r="X86" i="49" a="1"/>
  <c r="X86" i="49" s="1"/>
  <c r="Y86" i="49" s="1"/>
  <c r="Z86" i="49"/>
  <c r="X87" i="49" a="1"/>
  <c r="X87" i="49"/>
  <c r="Y87" i="49" s="1"/>
  <c r="Z87" i="49" s="1"/>
  <c r="X88" i="49" a="1"/>
  <c r="X88" i="49" s="1"/>
  <c r="Y88" i="49" s="1"/>
  <c r="Z88" i="49"/>
  <c r="X89" i="49" a="1"/>
  <c r="X89" i="49" s="1"/>
  <c r="Y89" i="49" s="1"/>
  <c r="Z89" i="49" s="1"/>
  <c r="X90" i="49" a="1"/>
  <c r="X90" i="49" s="1"/>
  <c r="Y90" i="49" s="1"/>
  <c r="Z90" i="49"/>
  <c r="X91" i="49" a="1"/>
  <c r="X91" i="49"/>
  <c r="Y91" i="49" s="1"/>
  <c r="Z91" i="49" s="1"/>
  <c r="X92" i="49" a="1"/>
  <c r="X92" i="49" s="1"/>
  <c r="Y92" i="49" s="1"/>
  <c r="Z92" i="49"/>
  <c r="X93" i="49" a="1"/>
  <c r="X93" i="49" s="1"/>
  <c r="Y93" i="49" s="1"/>
  <c r="Z93" i="49" s="1"/>
  <c r="X94" i="49" a="1"/>
  <c r="X94" i="49" s="1"/>
  <c r="Y94" i="49" s="1"/>
  <c r="Z94" i="49"/>
  <c r="X95" i="49" a="1"/>
  <c r="X95" i="49"/>
  <c r="Y95" i="49" s="1"/>
  <c r="Z95" i="49" s="1"/>
  <c r="X96" i="49" a="1"/>
  <c r="X96" i="49" s="1"/>
  <c r="Y96" i="49" s="1"/>
  <c r="Z96" i="49"/>
  <c r="X97" i="49" a="1"/>
  <c r="X97" i="49" s="1"/>
  <c r="Y97" i="49" s="1"/>
  <c r="Z97" i="49" s="1"/>
  <c r="X98" i="49" a="1"/>
  <c r="X98" i="49" s="1"/>
  <c r="Y98" i="49" s="1"/>
  <c r="Z98" i="49" s="1"/>
  <c r="X99" i="49" a="1"/>
  <c r="X99" i="49"/>
  <c r="Y99" i="49" s="1"/>
  <c r="Z99" i="49" s="1"/>
  <c r="X100" i="49" a="1"/>
  <c r="X100" i="49" s="1"/>
  <c r="Y100" i="49" s="1"/>
  <c r="Z100" i="49" s="1"/>
  <c r="X101" i="49" a="1"/>
  <c r="X101" i="49"/>
  <c r="Y101" i="49" s="1"/>
  <c r="Z101" i="49" s="1"/>
  <c r="X102" i="49" a="1"/>
  <c r="X102" i="49" s="1"/>
  <c r="Y102" i="49"/>
  <c r="Z102" i="49"/>
  <c r="X103" i="49" a="1"/>
  <c r="X103" i="49" s="1"/>
  <c r="Y103" i="49" s="1"/>
  <c r="Z103" i="49" s="1"/>
  <c r="X104" i="49" a="1"/>
  <c r="X104" i="49" s="1"/>
  <c r="Y104" i="49" s="1"/>
  <c r="Z104" i="49" s="1"/>
  <c r="X105" i="49" a="1"/>
  <c r="X105" i="49"/>
  <c r="Y105" i="49" s="1"/>
  <c r="Z105" i="49"/>
  <c r="X106" i="49" a="1"/>
  <c r="X106" i="49" s="1"/>
  <c r="Y106" i="49" s="1"/>
  <c r="Z106" i="49" s="1"/>
  <c r="X107" i="49" a="1"/>
  <c r="X107" i="49"/>
  <c r="Y107" i="49" s="1"/>
  <c r="Z107" i="49"/>
  <c r="X108" i="49" a="1"/>
  <c r="X108" i="49" s="1"/>
  <c r="Y108" i="49"/>
  <c r="Z108" i="49" s="1"/>
  <c r="X109" i="49" a="1"/>
  <c r="X109" i="49"/>
  <c r="Y109" i="49" s="1"/>
  <c r="Z109" i="49" s="1"/>
  <c r="X110" i="49" a="1"/>
  <c r="X110" i="49" s="1"/>
  <c r="Y110" i="49"/>
  <c r="Z110" i="49"/>
  <c r="X111" i="49" a="1"/>
  <c r="X111" i="49" s="1"/>
  <c r="Y111" i="49" s="1"/>
  <c r="Z111" i="49" s="1"/>
  <c r="X112" i="49" a="1"/>
  <c r="X112" i="49" s="1"/>
  <c r="Y112" i="49" s="1"/>
  <c r="Z112" i="49" s="1"/>
  <c r="X113" i="49" a="1"/>
  <c r="X113" i="49"/>
  <c r="Y113" i="49" s="1"/>
  <c r="Z113" i="49"/>
  <c r="X114" i="49" a="1"/>
  <c r="X114" i="49" s="1"/>
  <c r="Y114" i="49" s="1"/>
  <c r="Z114" i="49" s="1"/>
  <c r="X115" i="49" a="1"/>
  <c r="X115" i="49"/>
  <c r="Y115" i="49" s="1"/>
  <c r="Z115" i="49"/>
  <c r="X116" i="49" a="1"/>
  <c r="X116" i="49" s="1"/>
  <c r="Y116" i="49"/>
  <c r="Z116" i="49" s="1"/>
  <c r="X117" i="49" a="1"/>
  <c r="X117" i="49"/>
  <c r="Y117" i="49" s="1"/>
  <c r="Z117" i="49" s="1"/>
  <c r="X118" i="49" a="1"/>
  <c r="X118" i="49" s="1"/>
  <c r="Y118" i="49"/>
  <c r="Z118" i="49"/>
  <c r="X119" i="49" a="1"/>
  <c r="X119" i="49" s="1"/>
  <c r="Y119" i="49" s="1"/>
  <c r="Z119" i="49" s="1"/>
  <c r="X120" i="49" a="1"/>
  <c r="X120" i="49" s="1"/>
  <c r="Y120" i="49" s="1"/>
  <c r="Z120" i="49" s="1"/>
  <c r="X121" i="49" a="1"/>
  <c r="X121" i="49" s="1"/>
  <c r="Y121" i="49" s="1"/>
  <c r="Z121" i="49" s="1"/>
  <c r="X122" i="49" a="1"/>
  <c r="X122" i="49" s="1"/>
  <c r="Y122" i="49" s="1"/>
  <c r="Z122" i="49" s="1"/>
  <c r="X123" i="49" a="1"/>
  <c r="X123" i="49"/>
  <c r="Y123" i="49" s="1"/>
  <c r="Z123" i="49"/>
  <c r="X124" i="49" a="1"/>
  <c r="X124" i="49" s="1"/>
  <c r="Y124" i="49"/>
  <c r="Z124" i="49" s="1"/>
  <c r="X125" i="49" a="1"/>
  <c r="X125" i="49"/>
  <c r="Y125" i="49" s="1"/>
  <c r="Z125" i="49" s="1"/>
  <c r="X126" i="49" a="1"/>
  <c r="X126" i="49" s="1"/>
  <c r="Y126" i="49"/>
  <c r="Z126" i="49"/>
  <c r="X127" i="49" a="1"/>
  <c r="X127" i="49" s="1"/>
  <c r="Y127" i="49" s="1"/>
  <c r="Z127" i="49" s="1"/>
  <c r="X128" i="49" a="1"/>
  <c r="X128" i="49" s="1"/>
  <c r="Y128" i="49" s="1"/>
  <c r="Z128" i="49" s="1"/>
  <c r="X129" i="49" a="1"/>
  <c r="X129" i="49" s="1"/>
  <c r="Y129" i="49" s="1"/>
  <c r="Z129" i="49" s="1"/>
  <c r="X130" i="49" a="1"/>
  <c r="X130" i="49" s="1"/>
  <c r="Y130" i="49" s="1"/>
  <c r="Z130" i="49" s="1"/>
  <c r="X131" i="49" a="1"/>
  <c r="X131" i="49"/>
  <c r="Y131" i="49" s="1"/>
  <c r="Z131" i="49"/>
  <c r="X132" i="49" a="1"/>
  <c r="X132" i="49" s="1"/>
  <c r="Y132" i="49"/>
  <c r="Z132" i="49" s="1"/>
  <c r="X133" i="49" a="1"/>
  <c r="X133" i="49"/>
  <c r="Y133" i="49" s="1"/>
  <c r="Z133" i="49" s="1"/>
  <c r="X134" i="49" a="1"/>
  <c r="X134" i="49" s="1"/>
  <c r="Y134" i="49"/>
  <c r="Z134" i="49"/>
  <c r="X135" i="49" a="1"/>
  <c r="X135" i="49" s="1"/>
  <c r="Y135" i="49" s="1"/>
  <c r="Z135" i="49" s="1"/>
  <c r="X136" i="49" a="1"/>
  <c r="X136" i="49" s="1"/>
  <c r="Y136" i="49" s="1"/>
  <c r="Z136" i="49" s="1"/>
  <c r="X137" i="49" a="1"/>
  <c r="X137" i="49" s="1"/>
  <c r="Y137" i="49" s="1"/>
  <c r="Z137" i="49" s="1"/>
  <c r="X138" i="49" a="1"/>
  <c r="X138" i="49" s="1"/>
  <c r="Y138" i="49" s="1"/>
  <c r="Z138" i="49" s="1"/>
  <c r="X139" i="49" a="1"/>
  <c r="X139" i="49"/>
  <c r="Y139" i="49" s="1"/>
  <c r="Z139" i="49"/>
  <c r="X140" i="49" a="1"/>
  <c r="X140" i="49" s="1"/>
  <c r="Y140" i="49"/>
  <c r="Z140" i="49" s="1"/>
  <c r="X141" i="49" a="1"/>
  <c r="X141" i="49"/>
  <c r="Y141" i="49" s="1"/>
  <c r="Z141" i="49" s="1"/>
  <c r="X142" i="49" a="1"/>
  <c r="X142" i="49" s="1"/>
  <c r="Y142" i="49"/>
  <c r="Z142" i="49"/>
  <c r="X143" i="49" a="1"/>
  <c r="X143" i="49" s="1"/>
  <c r="Y143" i="49" s="1"/>
  <c r="Z143" i="49" s="1"/>
  <c r="X144" i="49" a="1"/>
  <c r="X144" i="49" s="1"/>
  <c r="Y144" i="49" s="1"/>
  <c r="Z144" i="49"/>
  <c r="X145" i="49" a="1"/>
  <c r="X145" i="49"/>
  <c r="Y145" i="49" s="1"/>
  <c r="Z145" i="49"/>
  <c r="X146" i="49" a="1"/>
  <c r="X146" i="49" s="1"/>
  <c r="Y146" i="49" s="1"/>
  <c r="Z146" i="49"/>
  <c r="X147" i="49" a="1"/>
  <c r="X147" i="49"/>
  <c r="Y147" i="49" s="1"/>
  <c r="Z147" i="49"/>
  <c r="X148" i="49" a="1"/>
  <c r="X148" i="49" s="1"/>
  <c r="Y148" i="49"/>
  <c r="Z148" i="49" s="1"/>
  <c r="X149" i="49" a="1"/>
  <c r="X149" i="49"/>
  <c r="Y149" i="49" s="1"/>
  <c r="Z149" i="49" s="1"/>
  <c r="X150" i="49" a="1"/>
  <c r="X150" i="49" s="1"/>
  <c r="Y150" i="49"/>
  <c r="Z150" i="49" s="1"/>
  <c r="X151" i="49" a="1"/>
  <c r="X151" i="49" s="1"/>
  <c r="Y151" i="49" s="1"/>
  <c r="Z151" i="49" s="1"/>
  <c r="X152" i="49" a="1"/>
  <c r="X152" i="49" s="1"/>
  <c r="Y152" i="49" s="1"/>
  <c r="Z152" i="49"/>
  <c r="X153" i="49" a="1"/>
  <c r="X153" i="49"/>
  <c r="Y153" i="49" s="1"/>
  <c r="Z153" i="49"/>
  <c r="X154" i="49" a="1"/>
  <c r="X154" i="49" s="1"/>
  <c r="Y154" i="49" s="1"/>
  <c r="Z154" i="49" s="1"/>
  <c r="X155" i="49" a="1"/>
  <c r="X155" i="49"/>
  <c r="Y155" i="49" s="1"/>
  <c r="Z155" i="49"/>
  <c r="X156" i="49" a="1"/>
  <c r="X156" i="49" s="1"/>
  <c r="Y156" i="49"/>
  <c r="Z156" i="49" s="1"/>
  <c r="X157" i="49" a="1"/>
  <c r="X157" i="49"/>
  <c r="Y157" i="49" s="1"/>
  <c r="Z157" i="49" s="1"/>
  <c r="X158" i="49" a="1"/>
  <c r="X158" i="49" s="1"/>
  <c r="Y158" i="49"/>
  <c r="Z158" i="49" s="1"/>
  <c r="X159" i="49" a="1"/>
  <c r="X159" i="49" s="1"/>
  <c r="Y159" i="49" s="1"/>
  <c r="Z159" i="49"/>
  <c r="X160" i="49" a="1"/>
  <c r="X160" i="49" s="1"/>
  <c r="Y160" i="49" s="1"/>
  <c r="Z160" i="49"/>
  <c r="X161" i="49" a="1"/>
  <c r="X161" i="49" s="1"/>
  <c r="Y161" i="49" s="1"/>
  <c r="Z161" i="49" s="1"/>
  <c r="X162" i="49" a="1"/>
  <c r="X162" i="49"/>
  <c r="Y162" i="49"/>
  <c r="Z162" i="49" s="1"/>
  <c r="X163" i="49" a="1"/>
  <c r="X163" i="49"/>
  <c r="Y163" i="49" s="1"/>
  <c r="Z163" i="49"/>
  <c r="X164" i="49" a="1"/>
  <c r="X164" i="49" s="1"/>
  <c r="Y164" i="49"/>
  <c r="Z164" i="49" s="1"/>
  <c r="X165" i="49" a="1"/>
  <c r="X165" i="49"/>
  <c r="Y165" i="49" s="1"/>
  <c r="Z165" i="49"/>
  <c r="X166" i="49" a="1"/>
  <c r="X166" i="49"/>
  <c r="Y166" i="49" s="1"/>
  <c r="Z166" i="49" s="1"/>
  <c r="X167" i="49" a="1"/>
  <c r="X167" i="49" s="1"/>
  <c r="Y167" i="49" s="1"/>
  <c r="Z167" i="49" s="1"/>
  <c r="X168" i="49" a="1"/>
  <c r="X168" i="49"/>
  <c r="Y168" i="49"/>
  <c r="Z168" i="49" s="1"/>
  <c r="X169" i="49" a="1"/>
  <c r="X169" i="49"/>
  <c r="Y169" i="49" s="1"/>
  <c r="Z169" i="49" s="1"/>
  <c r="X170" i="49" a="1"/>
  <c r="X170" i="49"/>
  <c r="Y170" i="49" s="1"/>
  <c r="Z170" i="49" s="1"/>
  <c r="X171" i="49" a="1"/>
  <c r="X171" i="49"/>
  <c r="Y171" i="49" s="1"/>
  <c r="Z171" i="49"/>
  <c r="X172" i="49" a="1"/>
  <c r="X172" i="49"/>
  <c r="Y172" i="49"/>
  <c r="Z172" i="49" s="1"/>
  <c r="X173" i="49" a="1"/>
  <c r="X173" i="49" s="1"/>
  <c r="Y173" i="49" s="1"/>
  <c r="Z173" i="49"/>
  <c r="X174" i="49" a="1"/>
  <c r="X174" i="49" s="1"/>
  <c r="Y174" i="49"/>
  <c r="Z174" i="49"/>
  <c r="X175" i="49" a="1"/>
  <c r="X175" i="49"/>
  <c r="Y175" i="49" s="1"/>
  <c r="Z175" i="49" s="1"/>
  <c r="X176" i="49" a="1"/>
  <c r="X176" i="49"/>
  <c r="Y176" i="49" s="1"/>
  <c r="Z176" i="49"/>
  <c r="X177" i="49" a="1"/>
  <c r="X177" i="49"/>
  <c r="Y177" i="49" s="1"/>
  <c r="Z177" i="49"/>
  <c r="X178" i="49" a="1"/>
  <c r="X178" i="49"/>
  <c r="Y178" i="49" s="1"/>
  <c r="Z178" i="49" s="1"/>
  <c r="X179" i="49" a="1"/>
  <c r="X179" i="49"/>
  <c r="Y179" i="49" s="1"/>
  <c r="Z179" i="49"/>
  <c r="X180" i="49" a="1"/>
  <c r="X180" i="49" s="1"/>
  <c r="Y180" i="49"/>
  <c r="Z180" i="49" s="1"/>
  <c r="X181" i="49" a="1"/>
  <c r="X181" i="49"/>
  <c r="Y181" i="49" s="1"/>
  <c r="Z181" i="49"/>
  <c r="X182" i="49" a="1"/>
  <c r="X182" i="49"/>
  <c r="Y182" i="49" s="1"/>
  <c r="Z182" i="49"/>
  <c r="X183" i="49" a="1"/>
  <c r="X183" i="49" s="1"/>
  <c r="Y183" i="49" s="1"/>
  <c r="Z183" i="49" s="1"/>
  <c r="X184" i="49" a="1"/>
  <c r="X184" i="49"/>
  <c r="Y184" i="49" s="1"/>
  <c r="Z184" i="49"/>
  <c r="X185" i="49" a="1"/>
  <c r="X185" i="49" s="1"/>
  <c r="Y185" i="49"/>
  <c r="Z185" i="49"/>
  <c r="X186" i="49" a="1"/>
  <c r="X186" i="49"/>
  <c r="Y186" i="49" s="1"/>
  <c r="Z186" i="49" s="1"/>
  <c r="X187" i="49" a="1"/>
  <c r="X187" i="49" s="1"/>
  <c r="Y187" i="49"/>
  <c r="Z187" i="49"/>
  <c r="X188" i="49" a="1"/>
  <c r="X188" i="49"/>
  <c r="Y188" i="49" s="1"/>
  <c r="Z188" i="49" s="1"/>
  <c r="X189" i="49" a="1"/>
  <c r="X189" i="49" s="1"/>
  <c r="Y189" i="49" s="1"/>
  <c r="Z189" i="49" s="1"/>
  <c r="X190" i="49" a="1"/>
  <c r="X190" i="49"/>
  <c r="Y190" i="49" s="1"/>
  <c r="Z190" i="49"/>
  <c r="X191" i="49" a="1"/>
  <c r="X191" i="49" s="1"/>
  <c r="Y191" i="49" s="1"/>
  <c r="Z191" i="49" s="1"/>
  <c r="X192" i="49" a="1"/>
  <c r="X192" i="49"/>
  <c r="Y192" i="49"/>
  <c r="Z192" i="49"/>
  <c r="X193" i="49" a="1"/>
  <c r="X193" i="49" s="1"/>
  <c r="Y193" i="49"/>
  <c r="Z193" i="49" s="1"/>
  <c r="X194" i="49" a="1"/>
  <c r="X194" i="49" s="1"/>
  <c r="Y194" i="49" s="1"/>
  <c r="Z194" i="49" s="1"/>
  <c r="X195" i="49" a="1"/>
  <c r="X195" i="49" s="1"/>
  <c r="Y195" i="49"/>
  <c r="Z195" i="49"/>
  <c r="X196" i="49" a="1"/>
  <c r="X196" i="49"/>
  <c r="Y196" i="49" s="1"/>
  <c r="Z196" i="49" s="1"/>
  <c r="X197" i="49" a="1"/>
  <c r="X197" i="49" s="1"/>
  <c r="Y197" i="49"/>
  <c r="Z197" i="49"/>
  <c r="X198" i="49" a="1"/>
  <c r="X198" i="49" s="1"/>
  <c r="Y198" i="49" s="1"/>
  <c r="Z198" i="49" s="1"/>
  <c r="X199" i="49" a="1"/>
  <c r="X199" i="49" s="1"/>
  <c r="Y199" i="49"/>
  <c r="Z199" i="49"/>
  <c r="X200" i="49" a="1"/>
  <c r="X200" i="49"/>
  <c r="Y200" i="49" s="1"/>
  <c r="Z200" i="49" s="1"/>
  <c r="X201" i="49" a="1"/>
  <c r="X201" i="49" s="1"/>
  <c r="Y201" i="49"/>
  <c r="Z201" i="49"/>
  <c r="X202" i="49" a="1"/>
  <c r="X202" i="49"/>
  <c r="Y202" i="49"/>
  <c r="Z202" i="49" s="1"/>
  <c r="X203" i="49" a="1"/>
  <c r="X203" i="49" s="1"/>
  <c r="Y203" i="49" s="1"/>
  <c r="Z203" i="49" s="1"/>
  <c r="X204" i="49" a="1"/>
  <c r="X204" i="49"/>
  <c r="Y204" i="49"/>
  <c r="Z204" i="49"/>
  <c r="X205" i="49" a="1"/>
  <c r="X205" i="49" s="1"/>
  <c r="Y205" i="49"/>
  <c r="Z205" i="49" s="1"/>
  <c r="X206" i="49" a="1"/>
  <c r="X206" i="49"/>
  <c r="Y206" i="49"/>
  <c r="Z206" i="49"/>
  <c r="X207" i="49" a="1"/>
  <c r="X207" i="49" s="1"/>
  <c r="Y207" i="49" s="1"/>
  <c r="Z207" i="49" s="1"/>
  <c r="X208" i="49" a="1"/>
  <c r="X208" i="49"/>
  <c r="Y208" i="49"/>
  <c r="Z208" i="49"/>
  <c r="X209" i="49" a="1"/>
  <c r="X209" i="49" s="1"/>
  <c r="Y209" i="49"/>
  <c r="Z209" i="49" s="1"/>
  <c r="X210" i="49" a="1"/>
  <c r="X210" i="49" s="1"/>
  <c r="Y210" i="49" s="1"/>
  <c r="Z210" i="49" s="1"/>
  <c r="X211" i="49" a="1"/>
  <c r="X211" i="49" s="1"/>
  <c r="Y211" i="49"/>
  <c r="Z211" i="49"/>
  <c r="X212" i="49" a="1"/>
  <c r="X212" i="49"/>
  <c r="Y212" i="49" s="1"/>
  <c r="Z212" i="49" s="1"/>
  <c r="X213" i="49" a="1"/>
  <c r="X213" i="49" s="1"/>
  <c r="Y213" i="49"/>
  <c r="Z213" i="49"/>
  <c r="X214" i="49" a="1"/>
  <c r="X214" i="49" s="1"/>
  <c r="Y214" i="49" s="1"/>
  <c r="Z214" i="49" s="1"/>
  <c r="X215" i="49" a="1"/>
  <c r="X215" i="49" s="1"/>
  <c r="Y215" i="49"/>
  <c r="Z215" i="49"/>
  <c r="X216" i="49" a="1"/>
  <c r="X216" i="49"/>
  <c r="Y216" i="49" s="1"/>
  <c r="Z216" i="49" s="1"/>
  <c r="X217" i="49" a="1"/>
  <c r="X217" i="49" s="1"/>
  <c r="Y217" i="49"/>
  <c r="Z217" i="49"/>
  <c r="X218" i="49" a="1"/>
  <c r="X218" i="49"/>
  <c r="Y218" i="49"/>
  <c r="Z218" i="49" s="1"/>
  <c r="X219" i="49" a="1"/>
  <c r="X219" i="49" s="1"/>
  <c r="Y219" i="49" s="1"/>
  <c r="Z219" i="49" s="1"/>
  <c r="X220" i="49" a="1"/>
  <c r="X220" i="49"/>
  <c r="Y220" i="49"/>
  <c r="Z220" i="49"/>
  <c r="X221" i="49" a="1"/>
  <c r="X221" i="49" s="1"/>
  <c r="Y221" i="49"/>
  <c r="Z221" i="49" s="1"/>
  <c r="X222" i="49" a="1"/>
  <c r="X222" i="49"/>
  <c r="Y222" i="49"/>
  <c r="Z222" i="49"/>
  <c r="X223" i="49" a="1"/>
  <c r="X223" i="49" s="1"/>
  <c r="Y223" i="49" s="1"/>
  <c r="Z223" i="49" s="1"/>
  <c r="X224" i="49" a="1"/>
  <c r="X224" i="49"/>
  <c r="Y224" i="49"/>
  <c r="Z224" i="49"/>
  <c r="X225" i="49" a="1"/>
  <c r="X225" i="49" s="1"/>
  <c r="Y225" i="49"/>
  <c r="Z225" i="49" s="1"/>
  <c r="X226" i="49" a="1"/>
  <c r="X226" i="49" s="1"/>
  <c r="Y226" i="49" s="1"/>
  <c r="Z226" i="49" s="1"/>
  <c r="X227" i="49" a="1"/>
  <c r="X227" i="49" s="1"/>
  <c r="Y227" i="49"/>
  <c r="Z227" i="49"/>
  <c r="X228" i="49" a="1"/>
  <c r="X228" i="49"/>
  <c r="Y228" i="49" s="1"/>
  <c r="Z228" i="49" s="1"/>
  <c r="X229" i="49" a="1"/>
  <c r="X229" i="49" s="1"/>
  <c r="Y229" i="49"/>
  <c r="Z229" i="49"/>
  <c r="X230" i="49" a="1"/>
  <c r="X230" i="49" s="1"/>
  <c r="Y230" i="49" s="1"/>
  <c r="Z230" i="49" s="1"/>
  <c r="X231" i="49" a="1"/>
  <c r="X231" i="49" s="1"/>
  <c r="Y231" i="49"/>
  <c r="Z231" i="49"/>
  <c r="X232" i="49" a="1"/>
  <c r="X232" i="49"/>
  <c r="Y232" i="49" s="1"/>
  <c r="Z232" i="49" s="1"/>
  <c r="X233" i="49" a="1"/>
  <c r="X233" i="49" s="1"/>
  <c r="Y233" i="49"/>
  <c r="Z233" i="49"/>
  <c r="X234" i="49" a="1"/>
  <c r="X234" i="49"/>
  <c r="Y234" i="49"/>
  <c r="Z234" i="49" s="1"/>
  <c r="X235" i="49" a="1"/>
  <c r="X235" i="49" s="1"/>
  <c r="Y235" i="49" s="1"/>
  <c r="Z235" i="49" s="1"/>
  <c r="X236" i="49" a="1"/>
  <c r="X236" i="49"/>
  <c r="Y236" i="49"/>
  <c r="Z236" i="49"/>
  <c r="X237" i="49" a="1"/>
  <c r="X237" i="49" s="1"/>
  <c r="Y237" i="49"/>
  <c r="Z237" i="49" s="1"/>
  <c r="X238" i="49" a="1"/>
  <c r="X238" i="49"/>
  <c r="Y238" i="49"/>
  <c r="Z238" i="49"/>
  <c r="X239" i="49" a="1"/>
  <c r="X239" i="49" s="1"/>
  <c r="Y239" i="49" s="1"/>
  <c r="Z239" i="49" s="1"/>
  <c r="X240" i="49" a="1"/>
  <c r="X240" i="49"/>
  <c r="Y240" i="49"/>
  <c r="Z240" i="49"/>
  <c r="X241" i="49" a="1"/>
  <c r="X241" i="49" s="1"/>
  <c r="Y241" i="49"/>
  <c r="Z241" i="49" s="1"/>
  <c r="X242" i="49" a="1"/>
  <c r="X242" i="49" s="1"/>
  <c r="Y242" i="49" s="1"/>
  <c r="Z242" i="49" s="1"/>
  <c r="X243" i="49" a="1"/>
  <c r="X243" i="49" s="1"/>
  <c r="Y243" i="49"/>
  <c r="Z243" i="49"/>
  <c r="X244" i="49" a="1"/>
  <c r="X244" i="49"/>
  <c r="Y244" i="49" s="1"/>
  <c r="Z244" i="49" s="1"/>
  <c r="X245" i="49" a="1"/>
  <c r="X245" i="49" s="1"/>
  <c r="Y245" i="49"/>
  <c r="Z245" i="49"/>
  <c r="X246" i="49" a="1"/>
  <c r="X246" i="49" s="1"/>
  <c r="Y246" i="49" s="1"/>
  <c r="Z246" i="49" s="1"/>
  <c r="X247" i="49" a="1"/>
  <c r="X247" i="49" s="1"/>
  <c r="Y247" i="49"/>
  <c r="Z247" i="49"/>
  <c r="X248" i="49" a="1"/>
  <c r="X248" i="49"/>
  <c r="Y248" i="49" s="1"/>
  <c r="Z248" i="49" s="1"/>
  <c r="X249" i="49" a="1"/>
  <c r="X249" i="49" s="1"/>
  <c r="Y249" i="49"/>
  <c r="Z249" i="49"/>
  <c r="X250" i="49" a="1"/>
  <c r="X250" i="49" s="1"/>
  <c r="Y250" i="49" s="1"/>
  <c r="Z250" i="49" s="1"/>
  <c r="X251" i="49" a="1"/>
  <c r="X251" i="49" s="1"/>
  <c r="Y251" i="49" s="1"/>
  <c r="Z251" i="49" s="1"/>
  <c r="X252" i="49" a="1"/>
  <c r="X252" i="49"/>
  <c r="Y252" i="49" s="1"/>
  <c r="Z252" i="49" s="1"/>
  <c r="X253" i="49" a="1"/>
  <c r="X253" i="49" s="1"/>
  <c r="Y253" i="49"/>
  <c r="Z253" i="49" s="1"/>
  <c r="X254" i="49" a="1"/>
  <c r="X254" i="49"/>
  <c r="Y254" i="49"/>
  <c r="Z254" i="49" s="1"/>
  <c r="X255" i="49" a="1"/>
  <c r="X255" i="49" s="1"/>
  <c r="Y255" i="49" s="1"/>
  <c r="Z255" i="49" s="1"/>
  <c r="X256" i="49" a="1"/>
  <c r="X256" i="49"/>
  <c r="Y256" i="49"/>
  <c r="Z256" i="49"/>
  <c r="X257" i="49" a="1"/>
  <c r="X257" i="49" s="1"/>
  <c r="Y257" i="49"/>
  <c r="Z257" i="49" s="1"/>
  <c r="X258" i="49" a="1"/>
  <c r="X258" i="49" s="1"/>
  <c r="Y258" i="49" s="1"/>
  <c r="Z258" i="49" s="1"/>
  <c r="X259" i="49" a="1"/>
  <c r="X259" i="49" s="1"/>
  <c r="Y259" i="49" s="1"/>
  <c r="Z259" i="49" s="1"/>
  <c r="X260" i="49" a="1"/>
  <c r="X260" i="49"/>
  <c r="Y260" i="49" s="1"/>
  <c r="Z260" i="49" s="1"/>
  <c r="X261" i="49" a="1"/>
  <c r="X261" i="49" s="1"/>
  <c r="Y261" i="49"/>
  <c r="Z261" i="49" s="1"/>
  <c r="X262" i="49" a="1"/>
  <c r="X262" i="49" s="1"/>
  <c r="Y262" i="49" s="1"/>
  <c r="Z262" i="49" s="1"/>
  <c r="X263" i="49" a="1"/>
  <c r="X263" i="49" s="1"/>
  <c r="Y263" i="49"/>
  <c r="Z263" i="49"/>
  <c r="X264" i="49" a="1"/>
  <c r="X264" i="49"/>
  <c r="Y264" i="49" s="1"/>
  <c r="Z264" i="49" s="1"/>
  <c r="X265" i="49" a="1"/>
  <c r="X265" i="49" s="1"/>
  <c r="Y265" i="49"/>
  <c r="Z265" i="49"/>
  <c r="X266" i="49" a="1"/>
  <c r="X266" i="49" s="1"/>
  <c r="Y266" i="49" s="1"/>
  <c r="Z266" i="49" s="1"/>
  <c r="X267" i="49" a="1"/>
  <c r="X267" i="49" s="1"/>
  <c r="Y267" i="49" s="1"/>
  <c r="Z267" i="49" s="1"/>
  <c r="X268" i="49" a="1"/>
  <c r="X268" i="49"/>
  <c r="Y268" i="49" s="1"/>
  <c r="Z268" i="49" s="1"/>
  <c r="X269" i="49" a="1"/>
  <c r="X269" i="49" s="1"/>
  <c r="Y269" i="49"/>
  <c r="Z269" i="49" s="1"/>
  <c r="X270" i="49" a="1"/>
  <c r="X270" i="49"/>
  <c r="Y270" i="49"/>
  <c r="Z270" i="49" s="1"/>
  <c r="X271" i="49" a="1"/>
  <c r="X271" i="49" s="1"/>
  <c r="Y271" i="49" s="1"/>
  <c r="Z271" i="49" s="1"/>
  <c r="X272" i="49" a="1"/>
  <c r="X272" i="49"/>
  <c r="Y272" i="49"/>
  <c r="Z272" i="49"/>
  <c r="X273" i="49" a="1"/>
  <c r="X273" i="49" s="1"/>
  <c r="Y273" i="49"/>
  <c r="Z273" i="49" s="1"/>
  <c r="X274" i="49" a="1"/>
  <c r="X274" i="49" s="1"/>
  <c r="Y274" i="49" s="1"/>
  <c r="Z274" i="49" s="1"/>
  <c r="X275" i="49" a="1"/>
  <c r="X275" i="49" s="1"/>
  <c r="Y275" i="49" s="1"/>
  <c r="Z275" i="49" s="1"/>
  <c r="X276" i="49" a="1"/>
  <c r="X276" i="49"/>
  <c r="Y276" i="49" s="1"/>
  <c r="Z276" i="49" s="1"/>
  <c r="X277" i="49" a="1"/>
  <c r="X277" i="49" s="1"/>
  <c r="Y277" i="49"/>
  <c r="Z277" i="49" s="1"/>
  <c r="X278" i="49" a="1"/>
  <c r="X278" i="49" s="1"/>
  <c r="Y278" i="49" s="1"/>
  <c r="Z278" i="49" s="1"/>
  <c r="X279" i="49" a="1"/>
  <c r="X279" i="49" s="1"/>
  <c r="Y279" i="49"/>
  <c r="Z279" i="49"/>
  <c r="X280" i="49" a="1"/>
  <c r="X280" i="49"/>
  <c r="Y280" i="49" s="1"/>
  <c r="Z280" i="49" s="1"/>
  <c r="X281" i="49" a="1"/>
  <c r="X281" i="49" s="1"/>
  <c r="Y281" i="49"/>
  <c r="Z281" i="49"/>
  <c r="X282" i="49" a="1"/>
  <c r="X282" i="49" s="1"/>
  <c r="Y282" i="49" s="1"/>
  <c r="Z282" i="49" s="1"/>
  <c r="X283" i="49" a="1"/>
  <c r="X283" i="49" s="1"/>
  <c r="Y283" i="49" s="1"/>
  <c r="Z283" i="49" s="1"/>
  <c r="X284" i="49" a="1"/>
  <c r="X284" i="49"/>
  <c r="Y284" i="49" s="1"/>
  <c r="Z284" i="49" s="1"/>
  <c r="X285" i="49" a="1"/>
  <c r="X285" i="49" s="1"/>
  <c r="Y285" i="49"/>
  <c r="Z285" i="49" s="1"/>
  <c r="X286" i="49" a="1"/>
  <c r="X286" i="49"/>
  <c r="Y286" i="49"/>
  <c r="Z286" i="49" s="1"/>
  <c r="X287" i="49" a="1"/>
  <c r="X287" i="49" s="1"/>
  <c r="Y287" i="49" s="1"/>
  <c r="Z287" i="49" s="1"/>
  <c r="X288" i="49" a="1"/>
  <c r="X288" i="49"/>
  <c r="Y288" i="49"/>
  <c r="Z288" i="49"/>
  <c r="X289" i="49" a="1"/>
  <c r="X289" i="49" s="1"/>
  <c r="Y289" i="49"/>
  <c r="Z289" i="49" s="1"/>
  <c r="X290" i="49" a="1"/>
  <c r="X290" i="49" s="1"/>
  <c r="Y290" i="49" s="1"/>
  <c r="Z290" i="49" s="1"/>
  <c r="X291" i="49" a="1"/>
  <c r="X291" i="49" s="1"/>
  <c r="Y291" i="49" s="1"/>
  <c r="Z291" i="49" s="1"/>
  <c r="X292" i="49" a="1"/>
  <c r="X292" i="49"/>
  <c r="Y292" i="49" s="1"/>
  <c r="Z292" i="49" s="1"/>
  <c r="X293" i="49" a="1"/>
  <c r="X293" i="49" s="1"/>
  <c r="Y293" i="49"/>
  <c r="Z293" i="49" s="1"/>
  <c r="X294" i="49" a="1"/>
  <c r="X294" i="49" s="1"/>
  <c r="Y294" i="49" s="1"/>
  <c r="Z294" i="49" s="1"/>
  <c r="X295" i="49" a="1"/>
  <c r="X295" i="49" s="1"/>
  <c r="Y295" i="49"/>
  <c r="Z295" i="49"/>
  <c r="X296" i="49" a="1"/>
  <c r="X296" i="49"/>
  <c r="Y296" i="49" s="1"/>
  <c r="Z296" i="49" s="1"/>
  <c r="X297" i="49" a="1"/>
  <c r="X297" i="49" s="1"/>
  <c r="Y297" i="49"/>
  <c r="Z297" i="49"/>
  <c r="X298" i="49" a="1"/>
  <c r="X298" i="49" s="1"/>
  <c r="Y298" i="49" s="1"/>
  <c r="Z298" i="49" s="1"/>
  <c r="X299" i="49" a="1"/>
  <c r="X299" i="49" s="1"/>
  <c r="Y299" i="49"/>
  <c r="Z299" i="49"/>
  <c r="X300" i="49" a="1"/>
  <c r="X300" i="49"/>
  <c r="Y300" i="49" s="1"/>
  <c r="Z300" i="49" s="1"/>
  <c r="X301" i="49" a="1"/>
  <c r="X301" i="49"/>
  <c r="Y301" i="49"/>
  <c r="Z301" i="49"/>
  <c r="X302" i="49" a="1"/>
  <c r="X302" i="49"/>
  <c r="Y302" i="49" s="1"/>
  <c r="Z302" i="49" s="1"/>
  <c r="X303" i="49" a="1"/>
  <c r="X303" i="49"/>
  <c r="Y303" i="49"/>
  <c r="Z303" i="49"/>
  <c r="X304" i="49" a="1"/>
  <c r="X304" i="49"/>
  <c r="Y304" i="49" s="1"/>
  <c r="Z304" i="49" s="1"/>
  <c r="X305" i="49" a="1"/>
  <c r="X305" i="49"/>
  <c r="Y305" i="49"/>
  <c r="Z305" i="49"/>
  <c r="X306" i="49" a="1"/>
  <c r="X306" i="49"/>
  <c r="Y306" i="49" s="1"/>
  <c r="Z306" i="49" s="1"/>
  <c r="X307" i="49" a="1"/>
  <c r="X307" i="49" s="1"/>
  <c r="Y307" i="49" s="1"/>
  <c r="Z307" i="49" s="1"/>
  <c r="X308" i="49" a="1"/>
  <c r="X308" i="49"/>
  <c r="Y308" i="49" s="1"/>
  <c r="Z308" i="49" s="1"/>
  <c r="X309" i="49" a="1"/>
  <c r="X309" i="49" s="1"/>
  <c r="Y309" i="49" s="1"/>
  <c r="Z309" i="49" s="1"/>
  <c r="X310" i="49" a="1"/>
  <c r="X310" i="49"/>
  <c r="Y310" i="49" s="1"/>
  <c r="Z310" i="49" s="1"/>
  <c r="X311" i="49" a="1"/>
  <c r="X311" i="49" s="1"/>
  <c r="Y311" i="49" s="1"/>
  <c r="Z311" i="49" s="1"/>
  <c r="X312" i="49" a="1"/>
  <c r="X312" i="49"/>
  <c r="Y312" i="49" s="1"/>
  <c r="Z312" i="49" s="1"/>
  <c r="X313" i="49" a="1"/>
  <c r="X313" i="49" s="1"/>
  <c r="Y313" i="49" s="1"/>
  <c r="Z313" i="49" s="1"/>
  <c r="X314" i="49" a="1"/>
  <c r="X314" i="49"/>
  <c r="Y314" i="49" s="1"/>
  <c r="Z314" i="49" s="1"/>
  <c r="X315" i="49" a="1"/>
  <c r="X315" i="49" s="1"/>
  <c r="Y315" i="49" s="1"/>
  <c r="Z315" i="49" s="1"/>
  <c r="X316" i="49" a="1"/>
  <c r="X316" i="49"/>
  <c r="Y316" i="49" s="1"/>
  <c r="Z316" i="49" s="1"/>
  <c r="X317" i="49" a="1"/>
  <c r="X317" i="49" s="1"/>
  <c r="Y317" i="49" s="1"/>
  <c r="Z317" i="49" s="1"/>
  <c r="D318" i="49"/>
  <c r="E318" i="49"/>
  <c r="F318" i="49"/>
  <c r="G318" i="49"/>
  <c r="H318" i="49"/>
  <c r="I318" i="49"/>
  <c r="J318" i="49"/>
  <c r="K318" i="49"/>
  <c r="L318" i="49"/>
  <c r="M318" i="49"/>
  <c r="N318" i="49"/>
  <c r="O318" i="49"/>
  <c r="P318" i="49"/>
  <c r="Q318" i="49"/>
  <c r="R318" i="49"/>
  <c r="S318" i="49"/>
  <c r="T318" i="49"/>
  <c r="U318" i="49"/>
  <c r="V318" i="49"/>
  <c r="W318" i="49"/>
  <c r="D319" i="49"/>
  <c r="E319" i="49"/>
  <c r="F319" i="49"/>
  <c r="G319" i="49"/>
  <c r="H319" i="49"/>
  <c r="I319" i="49"/>
  <c r="J319" i="49"/>
  <c r="K319" i="49"/>
  <c r="L319" i="49"/>
  <c r="M319" i="49"/>
  <c r="N319" i="49"/>
  <c r="O319" i="49"/>
  <c r="P319" i="49"/>
  <c r="Q319" i="49"/>
  <c r="R319" i="49"/>
  <c r="S319" i="49"/>
  <c r="T319" i="49"/>
  <c r="U319" i="49"/>
  <c r="V319" i="49"/>
  <c r="W319" i="49"/>
  <c r="D320" i="49"/>
  <c r="D13" i="49" s="1"/>
  <c r="E320" i="49"/>
  <c r="E13" i="49" s="1"/>
  <c r="F320" i="49"/>
  <c r="F13" i="49" s="1"/>
  <c r="G320" i="49"/>
  <c r="G13" i="49" s="1"/>
  <c r="L320" i="49"/>
  <c r="L13" i="49" s="1"/>
  <c r="M320" i="49"/>
  <c r="M13" i="49" s="1"/>
  <c r="N320" i="49"/>
  <c r="N13" i="49" s="1"/>
  <c r="O320" i="49"/>
  <c r="O13" i="49" s="1"/>
  <c r="T320" i="49"/>
  <c r="T13" i="49" s="1"/>
  <c r="U320" i="49"/>
  <c r="U13" i="49" s="1"/>
  <c r="V320" i="49"/>
  <c r="V13" i="49" s="1"/>
  <c r="W320" i="49"/>
  <c r="W13" i="49" s="1"/>
  <c r="D321" i="49"/>
  <c r="E321" i="49"/>
  <c r="F321" i="49"/>
  <c r="G321" i="49"/>
  <c r="H321" i="49"/>
  <c r="I321" i="49"/>
  <c r="J321" i="49"/>
  <c r="K321" i="49"/>
  <c r="L321" i="49"/>
  <c r="M321" i="49"/>
  <c r="N321" i="49"/>
  <c r="O321" i="49"/>
  <c r="P321" i="49"/>
  <c r="Q321" i="49"/>
  <c r="R321" i="49"/>
  <c r="S321" i="49"/>
  <c r="T321" i="49"/>
  <c r="U321" i="49"/>
  <c r="V321" i="49"/>
  <c r="W321" i="49"/>
  <c r="D322" i="49"/>
  <c r="E322" i="49"/>
  <c r="F322" i="49"/>
  <c r="G322" i="49"/>
  <c r="G324" i="49" s="1"/>
  <c r="H322" i="49"/>
  <c r="I322" i="49"/>
  <c r="J322" i="49"/>
  <c r="K322" i="49"/>
  <c r="L322" i="49"/>
  <c r="M322" i="49"/>
  <c r="N322" i="49"/>
  <c r="O322" i="49"/>
  <c r="O324" i="49" s="1"/>
  <c r="P322" i="49"/>
  <c r="Q322" i="49"/>
  <c r="R322" i="49"/>
  <c r="S322" i="49"/>
  <c r="T322" i="49"/>
  <c r="U322" i="49"/>
  <c r="V322" i="49"/>
  <c r="W322" i="49"/>
  <c r="W324" i="49" s="1"/>
  <c r="D323" i="49"/>
  <c r="E323" i="49"/>
  <c r="F323" i="49"/>
  <c r="G323" i="49"/>
  <c r="H323" i="49"/>
  <c r="H324" i="49" s="1"/>
  <c r="I323" i="49"/>
  <c r="I324" i="49" s="1"/>
  <c r="J323" i="49"/>
  <c r="J324" i="49" s="1"/>
  <c r="K323" i="49"/>
  <c r="K324" i="49" s="1"/>
  <c r="L323" i="49"/>
  <c r="M323" i="49"/>
  <c r="N323" i="49"/>
  <c r="O323" i="49"/>
  <c r="P323" i="49"/>
  <c r="P324" i="49" s="1"/>
  <c r="Q323" i="49"/>
  <c r="Q324" i="49" s="1"/>
  <c r="R323" i="49"/>
  <c r="R324" i="49" s="1"/>
  <c r="S323" i="49"/>
  <c r="S324" i="49" s="1"/>
  <c r="T323" i="49"/>
  <c r="U323" i="49"/>
  <c r="V323" i="49"/>
  <c r="W323" i="49"/>
  <c r="D324" i="49"/>
  <c r="E324" i="49"/>
  <c r="F324" i="49"/>
  <c r="L324" i="49"/>
  <c r="M324" i="49"/>
  <c r="N324" i="49"/>
  <c r="T324" i="49"/>
  <c r="U324" i="49"/>
  <c r="V324" i="49"/>
  <c r="D325" i="49"/>
  <c r="E325" i="49"/>
  <c r="F325" i="49"/>
  <c r="G325" i="49"/>
  <c r="H325" i="49"/>
  <c r="H320" i="49" s="1"/>
  <c r="H13" i="49" s="1"/>
  <c r="I325" i="49"/>
  <c r="I320" i="49" s="1"/>
  <c r="I13" i="49" s="1"/>
  <c r="J325" i="49"/>
  <c r="J320" i="49" s="1"/>
  <c r="J13" i="49" s="1"/>
  <c r="L325" i="49"/>
  <c r="M325" i="49"/>
  <c r="N325" i="49"/>
  <c r="O325" i="49"/>
  <c r="P325" i="49"/>
  <c r="P320" i="49" s="1"/>
  <c r="P13" i="49" s="1"/>
  <c r="Q325" i="49"/>
  <c r="Q320" i="49" s="1"/>
  <c r="Q13" i="49" s="1"/>
  <c r="R325" i="49"/>
  <c r="R320" i="49" s="1"/>
  <c r="R13" i="49" s="1"/>
  <c r="T325" i="49"/>
  <c r="U325" i="49"/>
  <c r="V325" i="49"/>
  <c r="W325" i="49"/>
  <c r="D326" i="49"/>
  <c r="E326" i="49"/>
  <c r="F326" i="49"/>
  <c r="G326" i="49"/>
  <c r="H326" i="49"/>
  <c r="I326" i="49"/>
  <c r="J326" i="49"/>
  <c r="K326" i="49"/>
  <c r="L326" i="49"/>
  <c r="M326" i="49"/>
  <c r="N326" i="49"/>
  <c r="O326" i="49"/>
  <c r="P326" i="49"/>
  <c r="Q326" i="49"/>
  <c r="R326" i="49"/>
  <c r="S326" i="49"/>
  <c r="T326" i="49"/>
  <c r="U326" i="49"/>
  <c r="V326" i="49"/>
  <c r="W326" i="49"/>
  <c r="D327" i="49"/>
  <c r="E327" i="49"/>
  <c r="F327" i="49"/>
  <c r="G327" i="49"/>
  <c r="H327" i="49"/>
  <c r="I327" i="49"/>
  <c r="J327" i="49"/>
  <c r="K327" i="49"/>
  <c r="L327" i="49"/>
  <c r="M327" i="49"/>
  <c r="N327" i="49"/>
  <c r="O327" i="49"/>
  <c r="P327" i="49"/>
  <c r="Q327" i="49"/>
  <c r="R327" i="49"/>
  <c r="S327" i="49"/>
  <c r="T327" i="49"/>
  <c r="U327" i="49"/>
  <c r="V327" i="49"/>
  <c r="W327" i="49"/>
  <c r="D328" i="49"/>
  <c r="E328" i="49"/>
  <c r="F328" i="49"/>
  <c r="G328" i="49"/>
  <c r="H328" i="49"/>
  <c r="I328" i="49"/>
  <c r="J328" i="49"/>
  <c r="K328" i="49"/>
  <c r="L328" i="49"/>
  <c r="M328" i="49"/>
  <c r="N328" i="49"/>
  <c r="O328" i="49"/>
  <c r="P328" i="49"/>
  <c r="Q328" i="49"/>
  <c r="R328" i="49"/>
  <c r="S328" i="49"/>
  <c r="T328" i="49"/>
  <c r="U328" i="49"/>
  <c r="V328" i="49"/>
  <c r="W328" i="49"/>
  <c r="D329" i="49"/>
  <c r="E329" i="49"/>
  <c r="F329" i="49"/>
  <c r="G329" i="49"/>
  <c r="H329" i="49"/>
  <c r="I329" i="49"/>
  <c r="J329" i="49"/>
  <c r="K329" i="49"/>
  <c r="L329" i="49"/>
  <c r="M329" i="49"/>
  <c r="N329" i="49"/>
  <c r="O329" i="49"/>
  <c r="P329" i="49"/>
  <c r="Q329" i="49"/>
  <c r="R329" i="49"/>
  <c r="S329" i="49"/>
  <c r="T329" i="49"/>
  <c r="U329" i="49"/>
  <c r="V329" i="49"/>
  <c r="W329" i="49"/>
  <c r="D330" i="49"/>
  <c r="E330" i="49"/>
  <c r="F330" i="49"/>
  <c r="G330" i="49"/>
  <c r="H330" i="49"/>
  <c r="I330" i="49"/>
  <c r="J330" i="49"/>
  <c r="K330" i="49"/>
  <c r="L330" i="49"/>
  <c r="M330" i="49"/>
  <c r="N330" i="49"/>
  <c r="O330" i="49"/>
  <c r="P330" i="49"/>
  <c r="Q330" i="49"/>
  <c r="R330" i="49"/>
  <c r="S330" i="49"/>
  <c r="T330" i="49"/>
  <c r="U330" i="49"/>
  <c r="V330" i="49"/>
  <c r="W330" i="49"/>
  <c r="F29" i="51" l="1"/>
  <c r="E29" i="51"/>
  <c r="F26" i="51"/>
  <c r="E26" i="51"/>
  <c r="F28" i="51"/>
  <c r="E28" i="51"/>
  <c r="F25" i="51"/>
  <c r="E25" i="51"/>
  <c r="E27" i="51"/>
  <c r="F27" i="51"/>
  <c r="S325" i="49"/>
  <c r="S320" i="49" s="1"/>
  <c r="S13" i="49" s="1"/>
  <c r="K325" i="49"/>
  <c r="K320" i="49" s="1"/>
  <c r="K13" i="49" s="1"/>
  <c r="X19" i="6" l="1" a="1"/>
  <c r="X19" i="6" s="1"/>
  <c r="Y19" i="6" s="1"/>
  <c r="Z19" i="6" s="1"/>
  <c r="X20" i="6" a="1"/>
  <c r="X20" i="6" s="1"/>
  <c r="Y20" i="6" s="1"/>
  <c r="Z20" i="6" s="1"/>
  <c r="X21" i="6" a="1"/>
  <c r="X21" i="6" s="1"/>
  <c r="Y21" i="6" s="1"/>
  <c r="Z21" i="6" s="1"/>
  <c r="X22" i="6" a="1"/>
  <c r="X22" i="6" s="1"/>
  <c r="Y22" i="6" s="1"/>
  <c r="Z22" i="6" s="1"/>
  <c r="X23" i="6" a="1"/>
  <c r="X23" i="6" s="1"/>
  <c r="Y23" i="6" s="1"/>
  <c r="Z23" i="6" s="1"/>
  <c r="X24" i="6" a="1"/>
  <c r="X24" i="6" s="1"/>
  <c r="Y24" i="6" s="1"/>
  <c r="Z24" i="6" s="1"/>
  <c r="X25" i="6" a="1"/>
  <c r="X25" i="6" s="1"/>
  <c r="Y25" i="6" s="1"/>
  <c r="Z25" i="6" s="1"/>
  <c r="X26" i="6" a="1"/>
  <c r="X26" i="6" s="1"/>
  <c r="Y26" i="6" s="1"/>
  <c r="Z26" i="6" s="1"/>
  <c r="X27" i="6" a="1"/>
  <c r="X27" i="6" s="1"/>
  <c r="Y27" i="6" s="1"/>
  <c r="Z27" i="6" s="1"/>
  <c r="X28" i="6" a="1"/>
  <c r="X28" i="6" s="1"/>
  <c r="Y28" i="6" s="1"/>
  <c r="Z28" i="6" s="1"/>
  <c r="X29" i="6" a="1"/>
  <c r="X29" i="6" s="1"/>
  <c r="Y29" i="6" s="1"/>
  <c r="Z29" i="6" s="1"/>
  <c r="X30" i="6" a="1"/>
  <c r="X30" i="6" s="1"/>
  <c r="Y30" i="6" s="1"/>
  <c r="Z30" i="6" s="1"/>
  <c r="X31" i="6" a="1"/>
  <c r="X31" i="6" s="1"/>
  <c r="Y31" i="6" s="1"/>
  <c r="Z31" i="6" s="1"/>
  <c r="X32" i="6" a="1"/>
  <c r="X32" i="6" s="1"/>
  <c r="Y32" i="6" s="1"/>
  <c r="Z32" i="6" s="1"/>
  <c r="X33" i="6" a="1"/>
  <c r="X33" i="6" s="1"/>
  <c r="Y33" i="6" s="1"/>
  <c r="Z33" i="6" s="1"/>
  <c r="X34" i="6" a="1"/>
  <c r="X34" i="6" s="1"/>
  <c r="Y34" i="6" s="1"/>
  <c r="Z34" i="6" s="1"/>
  <c r="X35" i="6" a="1"/>
  <c r="X35" i="6" s="1"/>
  <c r="Y35" i="6" s="1"/>
  <c r="Z35" i="6" s="1"/>
  <c r="X36" i="6" a="1"/>
  <c r="X36" i="6" s="1"/>
  <c r="Y36" i="6" s="1"/>
  <c r="Z36" i="6" s="1"/>
  <c r="X37" i="6" a="1"/>
  <c r="X37" i="6" s="1"/>
  <c r="Y37" i="6" s="1"/>
  <c r="Z37" i="6" s="1"/>
  <c r="X38" i="6" a="1"/>
  <c r="X38" i="6" s="1"/>
  <c r="Y38" i="6" s="1"/>
  <c r="Z38" i="6" s="1"/>
  <c r="X39" i="6" a="1"/>
  <c r="X39" i="6" s="1"/>
  <c r="Y39" i="6" s="1"/>
  <c r="Z39" i="6" s="1"/>
  <c r="X40" i="6" a="1"/>
  <c r="X40" i="6" s="1"/>
  <c r="Y40" i="6" s="1"/>
  <c r="Z40" i="6" s="1"/>
  <c r="X41" i="6" a="1"/>
  <c r="X41" i="6" s="1"/>
  <c r="Y41" i="6" s="1"/>
  <c r="Z41" i="6" s="1"/>
  <c r="X42" i="6" a="1"/>
  <c r="X42" i="6" s="1"/>
  <c r="Y42" i="6" s="1"/>
  <c r="Z42" i="6" s="1"/>
  <c r="X43" i="6" a="1"/>
  <c r="X43" i="6" s="1"/>
  <c r="Y43" i="6" s="1"/>
  <c r="Z43" i="6" s="1"/>
  <c r="X44" i="6" a="1"/>
  <c r="X44" i="6" s="1"/>
  <c r="Y44" i="6" s="1"/>
  <c r="Z44" i="6" s="1"/>
  <c r="X45" i="6" a="1"/>
  <c r="X45" i="6" s="1"/>
  <c r="Y45" i="6" s="1"/>
  <c r="Z45" i="6" s="1"/>
  <c r="X46" i="6" a="1"/>
  <c r="X46" i="6" s="1"/>
  <c r="Y46" i="6" s="1"/>
  <c r="Z46" i="6" s="1"/>
  <c r="X47" i="6" a="1"/>
  <c r="X47" i="6" s="1"/>
  <c r="Y47" i="6" s="1"/>
  <c r="Z47" i="6" s="1"/>
  <c r="X48" i="6" a="1"/>
  <c r="X48" i="6" s="1"/>
  <c r="Y48" i="6" s="1"/>
  <c r="Z48" i="6" s="1"/>
  <c r="X49" i="6" a="1"/>
  <c r="X49" i="6" s="1"/>
  <c r="Y49" i="6" s="1"/>
  <c r="Z49" i="6" s="1"/>
  <c r="X50" i="6" a="1"/>
  <c r="X50" i="6" s="1"/>
  <c r="Y50" i="6" s="1"/>
  <c r="Z50" i="6" s="1"/>
  <c r="X51" i="6" a="1"/>
  <c r="X51" i="6" s="1"/>
  <c r="Y51" i="6" s="1"/>
  <c r="Z51" i="6" s="1"/>
  <c r="X52" i="6" a="1"/>
  <c r="X52" i="6" s="1"/>
  <c r="Y52" i="6" s="1"/>
  <c r="Z52" i="6" s="1"/>
  <c r="X53" i="6" a="1"/>
  <c r="X53" i="6" s="1"/>
  <c r="Y53" i="6" s="1"/>
  <c r="Z53" i="6" s="1"/>
  <c r="X54" i="6" a="1"/>
  <c r="X54" i="6" s="1"/>
  <c r="Y54" i="6" s="1"/>
  <c r="Z54" i="6" s="1"/>
  <c r="X55" i="6" a="1"/>
  <c r="X55" i="6" s="1"/>
  <c r="Y55" i="6" s="1"/>
  <c r="Z55" i="6" s="1"/>
  <c r="X56" i="6" a="1"/>
  <c r="X56" i="6" s="1"/>
  <c r="Y56" i="6" s="1"/>
  <c r="Z56" i="6" s="1"/>
  <c r="X57" i="6" a="1"/>
  <c r="X57" i="6" s="1"/>
  <c r="Y57" i="6" s="1"/>
  <c r="Z57" i="6" s="1"/>
  <c r="X58" i="6" a="1"/>
  <c r="X58" i="6" s="1"/>
  <c r="Y58" i="6" s="1"/>
  <c r="Z58" i="6" s="1"/>
  <c r="X59" i="6" a="1"/>
  <c r="X59" i="6" s="1"/>
  <c r="Y59" i="6" s="1"/>
  <c r="Z59" i="6" s="1"/>
  <c r="X60" i="6" a="1"/>
  <c r="X60" i="6" s="1"/>
  <c r="Y60" i="6" s="1"/>
  <c r="Z60" i="6" s="1"/>
  <c r="X61" i="6" a="1"/>
  <c r="X61" i="6" s="1"/>
  <c r="Y61" i="6" s="1"/>
  <c r="Z61" i="6" s="1"/>
  <c r="X62" i="6" a="1"/>
  <c r="X62" i="6" s="1"/>
  <c r="Y62" i="6" s="1"/>
  <c r="Z62" i="6" s="1"/>
  <c r="X63" i="6" a="1"/>
  <c r="X63" i="6" s="1"/>
  <c r="Y63" i="6" s="1"/>
  <c r="Z63" i="6" s="1"/>
  <c r="X64" i="6" a="1"/>
  <c r="X64" i="6" s="1"/>
  <c r="Y64" i="6" s="1"/>
  <c r="Z64" i="6" s="1"/>
  <c r="X65" i="6" a="1"/>
  <c r="X65" i="6" s="1"/>
  <c r="Y65" i="6" s="1"/>
  <c r="Z65" i="6" s="1"/>
  <c r="X66" i="6" a="1"/>
  <c r="X66" i="6" s="1"/>
  <c r="Y66" i="6" s="1"/>
  <c r="Z66" i="6" s="1"/>
  <c r="X67" i="6" a="1"/>
  <c r="X67" i="6" s="1"/>
  <c r="Y67" i="6" s="1"/>
  <c r="Z67" i="6" s="1"/>
  <c r="X68" i="6" a="1"/>
  <c r="X68" i="6" s="1"/>
  <c r="Y68" i="6" s="1"/>
  <c r="Z68" i="6" s="1"/>
  <c r="X69" i="6" a="1"/>
  <c r="X69" i="6" s="1"/>
  <c r="Y69" i="6" s="1"/>
  <c r="Z69" i="6" s="1"/>
  <c r="X70" i="6" a="1"/>
  <c r="X70" i="6" s="1"/>
  <c r="Y70" i="6" s="1"/>
  <c r="Z70" i="6" s="1"/>
  <c r="X71" i="6" a="1"/>
  <c r="X71" i="6" s="1"/>
  <c r="Y71" i="6" s="1"/>
  <c r="Z71" i="6" s="1"/>
  <c r="X72" i="6" a="1"/>
  <c r="X72" i="6" s="1"/>
  <c r="Y72" i="6" s="1"/>
  <c r="Z72" i="6" s="1"/>
  <c r="X73" i="6" a="1"/>
  <c r="X73" i="6" s="1"/>
  <c r="Y73" i="6" s="1"/>
  <c r="Z73" i="6" s="1"/>
  <c r="X74" i="6" a="1"/>
  <c r="X74" i="6" s="1"/>
  <c r="Y74" i="6" s="1"/>
  <c r="Z74" i="6" s="1"/>
  <c r="X75" i="6" a="1"/>
  <c r="X75" i="6" s="1"/>
  <c r="Y75" i="6" s="1"/>
  <c r="Z75" i="6" s="1"/>
  <c r="X76" i="6" a="1"/>
  <c r="X76" i="6" s="1"/>
  <c r="Y76" i="6" s="1"/>
  <c r="Z76" i="6" s="1"/>
  <c r="X77" i="6" a="1"/>
  <c r="X77" i="6" s="1"/>
  <c r="Y77" i="6" s="1"/>
  <c r="Z77" i="6" s="1"/>
  <c r="X78" i="6" a="1"/>
  <c r="X78" i="6" s="1"/>
  <c r="Y78" i="6" s="1"/>
  <c r="Z78" i="6" s="1"/>
  <c r="X79" i="6" a="1"/>
  <c r="X79" i="6" s="1"/>
  <c r="Y79" i="6" s="1"/>
  <c r="Z79" i="6" s="1"/>
  <c r="X80" i="6" a="1"/>
  <c r="X80" i="6" s="1"/>
  <c r="Y80" i="6" s="1"/>
  <c r="Z80" i="6" s="1"/>
  <c r="X81" i="6" a="1"/>
  <c r="X81" i="6" s="1"/>
  <c r="Y81" i="6" s="1"/>
  <c r="Z81" i="6" s="1"/>
  <c r="X82" i="6" a="1"/>
  <c r="X82" i="6" s="1"/>
  <c r="Y82" i="6" s="1"/>
  <c r="Z82" i="6" s="1"/>
  <c r="X83" i="6" a="1"/>
  <c r="X83" i="6" s="1"/>
  <c r="Y83" i="6" s="1"/>
  <c r="Z83" i="6" s="1"/>
  <c r="X84" i="6" a="1"/>
  <c r="X84" i="6" s="1"/>
  <c r="Y84" i="6" s="1"/>
  <c r="Z84" i="6" s="1"/>
  <c r="X85" i="6" a="1"/>
  <c r="X85" i="6" s="1"/>
  <c r="Y85" i="6" s="1"/>
  <c r="Z85" i="6" s="1"/>
  <c r="X86" i="6" a="1"/>
  <c r="X86" i="6" s="1"/>
  <c r="Y86" i="6" s="1"/>
  <c r="Z86" i="6" s="1"/>
  <c r="X87" i="6" a="1"/>
  <c r="X87" i="6" s="1"/>
  <c r="Y87" i="6" s="1"/>
  <c r="Z87" i="6" s="1"/>
  <c r="X88" i="6" a="1"/>
  <c r="X88" i="6" s="1"/>
  <c r="Y88" i="6" s="1"/>
  <c r="Z88" i="6" s="1"/>
  <c r="X89" i="6" a="1"/>
  <c r="X89" i="6" s="1"/>
  <c r="Y89" i="6" s="1"/>
  <c r="Z89" i="6" s="1"/>
  <c r="X90" i="6" a="1"/>
  <c r="X90" i="6" s="1"/>
  <c r="Y90" i="6" s="1"/>
  <c r="Z90" i="6" s="1"/>
  <c r="X91" i="6" a="1"/>
  <c r="X91" i="6" s="1"/>
  <c r="Y91" i="6" s="1"/>
  <c r="Z91" i="6" s="1"/>
  <c r="X92" i="6" a="1"/>
  <c r="X92" i="6" s="1"/>
  <c r="Y92" i="6" s="1"/>
  <c r="Z92" i="6" s="1"/>
  <c r="X93" i="6" a="1"/>
  <c r="X93" i="6" s="1"/>
  <c r="Y93" i="6" s="1"/>
  <c r="Z93" i="6" s="1"/>
  <c r="X94" i="6" a="1"/>
  <c r="X94" i="6" s="1"/>
  <c r="Y94" i="6" s="1"/>
  <c r="Z94" i="6" s="1"/>
  <c r="X95" i="6" a="1"/>
  <c r="X95" i="6" s="1"/>
  <c r="Y95" i="6" s="1"/>
  <c r="Z95" i="6" s="1"/>
  <c r="X96" i="6" a="1"/>
  <c r="X96" i="6" s="1"/>
  <c r="Y96" i="6" s="1"/>
  <c r="Z96" i="6" s="1"/>
  <c r="X97" i="6" a="1"/>
  <c r="X97" i="6" s="1"/>
  <c r="Y97" i="6" s="1"/>
  <c r="Z97" i="6" s="1"/>
  <c r="X98" i="6" a="1"/>
  <c r="X98" i="6" s="1"/>
  <c r="Y98" i="6" s="1"/>
  <c r="Z98" i="6" s="1"/>
  <c r="X99" i="6" a="1"/>
  <c r="X99" i="6" s="1"/>
  <c r="Y99" i="6" s="1"/>
  <c r="Z99" i="6" s="1"/>
  <c r="X100" i="6" a="1"/>
  <c r="X100" i="6" s="1"/>
  <c r="Y100" i="6" s="1"/>
  <c r="Z100" i="6" s="1"/>
  <c r="X101" i="6" a="1"/>
  <c r="X101" i="6" s="1"/>
  <c r="Y101" i="6" s="1"/>
  <c r="Z101" i="6" s="1"/>
  <c r="X102" i="6" a="1"/>
  <c r="X102" i="6" s="1"/>
  <c r="Y102" i="6" s="1"/>
  <c r="Z102" i="6" s="1"/>
  <c r="X103" i="6" a="1"/>
  <c r="X103" i="6" s="1"/>
  <c r="Y103" i="6" s="1"/>
  <c r="Z103" i="6" s="1"/>
  <c r="X104" i="6" a="1"/>
  <c r="X104" i="6" s="1"/>
  <c r="Y104" i="6" s="1"/>
  <c r="Z104" i="6" s="1"/>
  <c r="X105" i="6" a="1"/>
  <c r="X105" i="6" s="1"/>
  <c r="Y105" i="6" s="1"/>
  <c r="Z105" i="6" s="1"/>
  <c r="X106" i="6" a="1"/>
  <c r="X106" i="6" s="1"/>
  <c r="Y106" i="6" s="1"/>
  <c r="Z106" i="6" s="1"/>
  <c r="X107" i="6" a="1"/>
  <c r="X107" i="6" s="1"/>
  <c r="Y107" i="6" s="1"/>
  <c r="Z107" i="6" s="1"/>
  <c r="X108" i="6" a="1"/>
  <c r="X108" i="6" s="1"/>
  <c r="Y108" i="6" s="1"/>
  <c r="Z108" i="6" s="1"/>
  <c r="X109" i="6" a="1"/>
  <c r="X109" i="6" s="1"/>
  <c r="Y109" i="6" s="1"/>
  <c r="Z109" i="6" s="1"/>
  <c r="X110" i="6" a="1"/>
  <c r="X110" i="6" s="1"/>
  <c r="Y110" i="6" s="1"/>
  <c r="Z110" i="6" s="1"/>
  <c r="X111" i="6" a="1"/>
  <c r="X111" i="6" s="1"/>
  <c r="Y111" i="6" s="1"/>
  <c r="Z111" i="6" s="1"/>
  <c r="X112" i="6" a="1"/>
  <c r="X112" i="6" s="1"/>
  <c r="Y112" i="6" s="1"/>
  <c r="Z112" i="6" s="1"/>
  <c r="X113" i="6" a="1"/>
  <c r="X113" i="6" s="1"/>
  <c r="Y113" i="6" s="1"/>
  <c r="Z113" i="6" s="1"/>
  <c r="X114" i="6" a="1"/>
  <c r="X114" i="6" s="1"/>
  <c r="Y114" i="6" s="1"/>
  <c r="Z114" i="6" s="1"/>
  <c r="X115" i="6" a="1"/>
  <c r="X115" i="6" s="1"/>
  <c r="Y115" i="6" s="1"/>
  <c r="Z115" i="6" s="1"/>
  <c r="X116" i="6" a="1"/>
  <c r="X116" i="6" s="1"/>
  <c r="Y116" i="6" s="1"/>
  <c r="Z116" i="6" s="1"/>
  <c r="X117" i="6" a="1"/>
  <c r="X117" i="6" s="1"/>
  <c r="Y117" i="6" s="1"/>
  <c r="Z117" i="6" s="1"/>
  <c r="X118" i="6" a="1"/>
  <c r="X118" i="6" s="1"/>
  <c r="Y118" i="6" s="1"/>
  <c r="Z118" i="6" s="1"/>
  <c r="X119" i="6" a="1"/>
  <c r="X119" i="6" s="1"/>
  <c r="Y119" i="6" s="1"/>
  <c r="Z119" i="6" s="1"/>
  <c r="X120" i="6" a="1"/>
  <c r="X120" i="6" s="1"/>
  <c r="Y120" i="6" s="1"/>
  <c r="Z120" i="6" s="1"/>
  <c r="X121" i="6" a="1"/>
  <c r="X121" i="6" s="1"/>
  <c r="Y121" i="6" s="1"/>
  <c r="Z121" i="6" s="1"/>
  <c r="X122" i="6" a="1"/>
  <c r="X122" i="6" s="1"/>
  <c r="Y122" i="6" s="1"/>
  <c r="Z122" i="6" s="1"/>
  <c r="X123" i="6" a="1"/>
  <c r="X123" i="6" s="1"/>
  <c r="Y123" i="6" s="1"/>
  <c r="Z123" i="6" s="1"/>
  <c r="X124" i="6" a="1"/>
  <c r="X124" i="6" s="1"/>
  <c r="Y124" i="6" s="1"/>
  <c r="Z124" i="6" s="1"/>
  <c r="X125" i="6" a="1"/>
  <c r="X125" i="6" s="1"/>
  <c r="Y125" i="6" s="1"/>
  <c r="Z125" i="6" s="1"/>
  <c r="X126" i="6" a="1"/>
  <c r="X126" i="6" s="1"/>
  <c r="Y126" i="6" s="1"/>
  <c r="Z126" i="6" s="1"/>
  <c r="X127" i="6" a="1"/>
  <c r="X127" i="6" s="1"/>
  <c r="Y127" i="6" s="1"/>
  <c r="Z127" i="6" s="1"/>
  <c r="X128" i="6" a="1"/>
  <c r="X128" i="6" s="1"/>
  <c r="Y128" i="6" s="1"/>
  <c r="Z128" i="6" s="1"/>
  <c r="X129" i="6" a="1"/>
  <c r="X129" i="6" s="1"/>
  <c r="Y129" i="6" s="1"/>
  <c r="Z129" i="6" s="1"/>
  <c r="X130" i="6" a="1"/>
  <c r="X130" i="6" s="1"/>
  <c r="Y130" i="6" s="1"/>
  <c r="Z130" i="6" s="1"/>
  <c r="X131" i="6" a="1"/>
  <c r="X131" i="6" s="1"/>
  <c r="Y131" i="6" s="1"/>
  <c r="Z131" i="6" s="1"/>
  <c r="X132" i="6" a="1"/>
  <c r="X132" i="6" s="1"/>
  <c r="Y132" i="6" s="1"/>
  <c r="Z132" i="6" s="1"/>
  <c r="X133" i="6" a="1"/>
  <c r="X133" i="6" s="1"/>
  <c r="Y133" i="6" s="1"/>
  <c r="Z133" i="6" s="1"/>
  <c r="X134" i="6" a="1"/>
  <c r="X134" i="6" s="1"/>
  <c r="Y134" i="6" s="1"/>
  <c r="Z134" i="6" s="1"/>
  <c r="X135" i="6" a="1"/>
  <c r="X135" i="6" s="1"/>
  <c r="Y135" i="6" s="1"/>
  <c r="Z135" i="6" s="1"/>
  <c r="X136" i="6" a="1"/>
  <c r="X136" i="6" s="1"/>
  <c r="Y136" i="6" s="1"/>
  <c r="Z136" i="6" s="1"/>
  <c r="X137" i="6" a="1"/>
  <c r="X137" i="6" s="1"/>
  <c r="Y137" i="6" s="1"/>
  <c r="Z137" i="6" s="1"/>
  <c r="X138" i="6" a="1"/>
  <c r="X138" i="6" s="1"/>
  <c r="Y138" i="6" s="1"/>
  <c r="Z138" i="6" s="1"/>
  <c r="X139" i="6" a="1"/>
  <c r="X139" i="6" s="1"/>
  <c r="Y139" i="6" s="1"/>
  <c r="Z139" i="6" s="1"/>
  <c r="X140" i="6" a="1"/>
  <c r="X140" i="6" s="1"/>
  <c r="Y140" i="6" s="1"/>
  <c r="Z140" i="6" s="1"/>
  <c r="X141" i="6" a="1"/>
  <c r="X141" i="6" s="1"/>
  <c r="Y141" i="6" s="1"/>
  <c r="Z141" i="6" s="1"/>
  <c r="X142" i="6" a="1"/>
  <c r="X142" i="6" s="1"/>
  <c r="Y142" i="6" s="1"/>
  <c r="Z142" i="6" s="1"/>
  <c r="X143" i="6" a="1"/>
  <c r="X143" i="6" s="1"/>
  <c r="Y143" i="6" s="1"/>
  <c r="Z143" i="6" s="1"/>
  <c r="X144" i="6" a="1"/>
  <c r="X144" i="6" s="1"/>
  <c r="Y144" i="6" s="1"/>
  <c r="Z144" i="6" s="1"/>
  <c r="X145" i="6" a="1"/>
  <c r="X145" i="6" s="1"/>
  <c r="Y145" i="6" s="1"/>
  <c r="Z145" i="6" s="1"/>
  <c r="X146" i="6" a="1"/>
  <c r="X146" i="6" s="1"/>
  <c r="Y146" i="6" s="1"/>
  <c r="Z146" i="6" s="1"/>
  <c r="X147" i="6" a="1"/>
  <c r="X147" i="6" s="1"/>
  <c r="Y147" i="6" s="1"/>
  <c r="Z147" i="6" s="1"/>
  <c r="X148" i="6" a="1"/>
  <c r="X148" i="6" s="1"/>
  <c r="Y148" i="6" s="1"/>
  <c r="Z148" i="6" s="1"/>
  <c r="X149" i="6" a="1"/>
  <c r="X149" i="6" s="1"/>
  <c r="Y149" i="6" s="1"/>
  <c r="Z149" i="6" s="1"/>
  <c r="X150" i="6" a="1"/>
  <c r="X150" i="6" s="1"/>
  <c r="Y150" i="6" s="1"/>
  <c r="Z150" i="6" s="1"/>
  <c r="X151" i="6" a="1"/>
  <c r="X151" i="6" s="1"/>
  <c r="Y151" i="6" s="1"/>
  <c r="Z151" i="6" s="1"/>
  <c r="X152" i="6" a="1"/>
  <c r="X152" i="6" s="1"/>
  <c r="Y152" i="6" s="1"/>
  <c r="Z152" i="6" s="1"/>
  <c r="X153" i="6" a="1"/>
  <c r="X153" i="6" s="1"/>
  <c r="Y153" i="6" s="1"/>
  <c r="Z153" i="6" s="1"/>
  <c r="X154" i="6" a="1"/>
  <c r="X154" i="6" s="1"/>
  <c r="Y154" i="6" s="1"/>
  <c r="Z154" i="6" s="1"/>
  <c r="X155" i="6" a="1"/>
  <c r="X155" i="6" s="1"/>
  <c r="Y155" i="6" s="1"/>
  <c r="Z155" i="6" s="1"/>
  <c r="X156" i="6" a="1"/>
  <c r="X156" i="6" s="1"/>
  <c r="Y156" i="6" s="1"/>
  <c r="Z156" i="6" s="1"/>
  <c r="X157" i="6" a="1"/>
  <c r="X157" i="6" s="1"/>
  <c r="Y157" i="6" s="1"/>
  <c r="Z157" i="6" s="1"/>
  <c r="X158" i="6" a="1"/>
  <c r="X158" i="6" s="1"/>
  <c r="Y158" i="6" s="1"/>
  <c r="Z158" i="6" s="1"/>
  <c r="X159" i="6" a="1"/>
  <c r="X159" i="6" s="1"/>
  <c r="Y159" i="6" s="1"/>
  <c r="Z159" i="6" s="1"/>
  <c r="X160" i="6" a="1"/>
  <c r="X160" i="6" s="1"/>
  <c r="Y160" i="6" s="1"/>
  <c r="Z160" i="6" s="1"/>
  <c r="X161" i="6" a="1"/>
  <c r="X161" i="6" s="1"/>
  <c r="Y161" i="6" s="1"/>
  <c r="Z161" i="6" s="1"/>
  <c r="X162" i="6" a="1"/>
  <c r="X162" i="6" s="1"/>
  <c r="Y162" i="6" s="1"/>
  <c r="Z162" i="6" s="1"/>
  <c r="X163" i="6" a="1"/>
  <c r="X163" i="6" s="1"/>
  <c r="Y163" i="6" s="1"/>
  <c r="Z163" i="6" s="1"/>
  <c r="X164" i="6" a="1"/>
  <c r="X164" i="6" s="1"/>
  <c r="Y164" i="6" s="1"/>
  <c r="Z164" i="6" s="1"/>
  <c r="X165" i="6" a="1"/>
  <c r="X165" i="6" s="1"/>
  <c r="Y165" i="6" s="1"/>
  <c r="Z165" i="6" s="1"/>
  <c r="X166" i="6" a="1"/>
  <c r="X166" i="6" s="1"/>
  <c r="Y166" i="6" s="1"/>
  <c r="Z166" i="6" s="1"/>
  <c r="X167" i="6" a="1"/>
  <c r="X167" i="6" s="1"/>
  <c r="Y167" i="6" s="1"/>
  <c r="Z167" i="6" s="1"/>
  <c r="X168" i="6" a="1"/>
  <c r="X168" i="6" s="1"/>
  <c r="Y168" i="6" s="1"/>
  <c r="Z168" i="6" s="1"/>
  <c r="X169" i="6" a="1"/>
  <c r="X169" i="6" s="1"/>
  <c r="Y169" i="6" s="1"/>
  <c r="Z169" i="6" s="1"/>
  <c r="X170" i="6" a="1"/>
  <c r="X170" i="6" s="1"/>
  <c r="Y170" i="6" s="1"/>
  <c r="Z170" i="6" s="1"/>
  <c r="X171" i="6" a="1"/>
  <c r="X171" i="6" s="1"/>
  <c r="Y171" i="6" s="1"/>
  <c r="Z171" i="6" s="1"/>
  <c r="X172" i="6" a="1"/>
  <c r="X172" i="6" s="1"/>
  <c r="Y172" i="6" s="1"/>
  <c r="Z172" i="6" s="1"/>
  <c r="X173" i="6" a="1"/>
  <c r="X173" i="6" s="1"/>
  <c r="Y173" i="6" s="1"/>
  <c r="Z173" i="6" s="1"/>
  <c r="X174" i="6" a="1"/>
  <c r="X174" i="6" s="1"/>
  <c r="Y174" i="6" s="1"/>
  <c r="Z174" i="6" s="1"/>
  <c r="X175" i="6" a="1"/>
  <c r="X175" i="6" s="1"/>
  <c r="Y175" i="6" s="1"/>
  <c r="Z175" i="6" s="1"/>
  <c r="X176" i="6" a="1"/>
  <c r="X176" i="6" s="1"/>
  <c r="Y176" i="6" s="1"/>
  <c r="Z176" i="6" s="1"/>
  <c r="X177" i="6" a="1"/>
  <c r="X177" i="6" s="1"/>
  <c r="Y177" i="6" s="1"/>
  <c r="Z177" i="6" s="1"/>
  <c r="X178" i="6" a="1"/>
  <c r="X178" i="6" s="1"/>
  <c r="Y178" i="6" s="1"/>
  <c r="Z178" i="6" s="1"/>
  <c r="X179" i="6" a="1"/>
  <c r="X179" i="6" s="1"/>
  <c r="Y179" i="6" s="1"/>
  <c r="Z179" i="6" s="1"/>
  <c r="X180" i="6" a="1"/>
  <c r="X180" i="6" s="1"/>
  <c r="Y180" i="6" s="1"/>
  <c r="Z180" i="6" s="1"/>
  <c r="X181" i="6" a="1"/>
  <c r="X181" i="6" s="1"/>
  <c r="Y181" i="6" s="1"/>
  <c r="Z181" i="6" s="1"/>
  <c r="X182" i="6" a="1"/>
  <c r="X182" i="6" s="1"/>
  <c r="Y182" i="6" s="1"/>
  <c r="Z182" i="6" s="1"/>
  <c r="X183" i="6" a="1"/>
  <c r="X183" i="6" s="1"/>
  <c r="Y183" i="6" s="1"/>
  <c r="Z183" i="6" s="1"/>
  <c r="X184" i="6" a="1"/>
  <c r="X184" i="6" s="1"/>
  <c r="Y184" i="6" s="1"/>
  <c r="Z184" i="6" s="1"/>
  <c r="X185" i="6" a="1"/>
  <c r="X185" i="6" s="1"/>
  <c r="Y185" i="6" s="1"/>
  <c r="Z185" i="6" s="1"/>
  <c r="X186" i="6" a="1"/>
  <c r="X186" i="6" s="1"/>
  <c r="Y186" i="6" s="1"/>
  <c r="Z186" i="6" s="1"/>
  <c r="X187" i="6" a="1"/>
  <c r="X187" i="6" s="1"/>
  <c r="Y187" i="6" s="1"/>
  <c r="Z187" i="6" s="1"/>
  <c r="X188" i="6" a="1"/>
  <c r="X188" i="6" s="1"/>
  <c r="Y188" i="6" s="1"/>
  <c r="Z188" i="6" s="1"/>
  <c r="X189" i="6" a="1"/>
  <c r="X189" i="6" s="1"/>
  <c r="Y189" i="6" s="1"/>
  <c r="Z189" i="6" s="1"/>
  <c r="X190" i="6" a="1"/>
  <c r="X190" i="6" s="1"/>
  <c r="Y190" i="6" s="1"/>
  <c r="Z190" i="6" s="1"/>
  <c r="X191" i="6" a="1"/>
  <c r="X191" i="6" s="1"/>
  <c r="Y191" i="6" s="1"/>
  <c r="Z191" i="6" s="1"/>
  <c r="X192" i="6" a="1"/>
  <c r="X192" i="6" s="1"/>
  <c r="Y192" i="6" s="1"/>
  <c r="Z192" i="6" s="1"/>
  <c r="X193" i="6" a="1"/>
  <c r="X193" i="6" s="1"/>
  <c r="Y193" i="6" s="1"/>
  <c r="Z193" i="6" s="1"/>
  <c r="X194" i="6" a="1"/>
  <c r="X194" i="6" s="1"/>
  <c r="Y194" i="6" s="1"/>
  <c r="Z194" i="6" s="1"/>
  <c r="X195" i="6" a="1"/>
  <c r="X195" i="6" s="1"/>
  <c r="Y195" i="6" s="1"/>
  <c r="Z195" i="6" s="1"/>
  <c r="X196" i="6" a="1"/>
  <c r="X196" i="6" s="1"/>
  <c r="Y196" i="6" s="1"/>
  <c r="Z196" i="6" s="1"/>
  <c r="X197" i="6" a="1"/>
  <c r="X197" i="6" s="1"/>
  <c r="Y197" i="6" s="1"/>
  <c r="Z197" i="6" s="1"/>
  <c r="X198" i="6" a="1"/>
  <c r="X198" i="6" s="1"/>
  <c r="Y198" i="6" s="1"/>
  <c r="Z198" i="6" s="1"/>
  <c r="X199" i="6" a="1"/>
  <c r="X199" i="6" s="1"/>
  <c r="Y199" i="6" s="1"/>
  <c r="Z199" i="6" s="1"/>
  <c r="X200" i="6" a="1"/>
  <c r="X200" i="6" s="1"/>
  <c r="Y200" i="6" s="1"/>
  <c r="Z200" i="6" s="1"/>
  <c r="X201" i="6" a="1"/>
  <c r="X201" i="6" s="1"/>
  <c r="Y201" i="6" s="1"/>
  <c r="Z201" i="6" s="1"/>
  <c r="X202" i="6" a="1"/>
  <c r="X202" i="6" s="1"/>
  <c r="Y202" i="6" s="1"/>
  <c r="Z202" i="6" s="1"/>
  <c r="X203" i="6" a="1"/>
  <c r="X203" i="6" s="1"/>
  <c r="Y203" i="6" s="1"/>
  <c r="Z203" i="6" s="1"/>
  <c r="X204" i="6" a="1"/>
  <c r="X204" i="6" s="1"/>
  <c r="Y204" i="6" s="1"/>
  <c r="Z204" i="6" s="1"/>
  <c r="X205" i="6" a="1"/>
  <c r="X205" i="6" s="1"/>
  <c r="Y205" i="6" s="1"/>
  <c r="Z205" i="6" s="1"/>
  <c r="X206" i="6" a="1"/>
  <c r="X206" i="6" s="1"/>
  <c r="Y206" i="6" s="1"/>
  <c r="Z206" i="6" s="1"/>
  <c r="X207" i="6" a="1"/>
  <c r="X207" i="6" s="1"/>
  <c r="Y207" i="6" s="1"/>
  <c r="Z207" i="6" s="1"/>
  <c r="X208" i="6" a="1"/>
  <c r="X208" i="6" s="1"/>
  <c r="Y208" i="6" s="1"/>
  <c r="Z208" i="6" s="1"/>
  <c r="X209" i="6" a="1"/>
  <c r="X209" i="6" s="1"/>
  <c r="Y209" i="6" s="1"/>
  <c r="Z209" i="6" s="1"/>
  <c r="X210" i="6" a="1"/>
  <c r="X210" i="6" s="1"/>
  <c r="Y210" i="6" s="1"/>
  <c r="Z210" i="6" s="1"/>
  <c r="X211" i="6" a="1"/>
  <c r="X211" i="6" s="1"/>
  <c r="Y211" i="6" s="1"/>
  <c r="Z211" i="6" s="1"/>
  <c r="X212" i="6" a="1"/>
  <c r="X212" i="6" s="1"/>
  <c r="Y212" i="6" s="1"/>
  <c r="Z212" i="6" s="1"/>
  <c r="X213" i="6" a="1"/>
  <c r="X213" i="6" s="1"/>
  <c r="Y213" i="6" s="1"/>
  <c r="Z213" i="6" s="1"/>
  <c r="X214" i="6" a="1"/>
  <c r="X214" i="6" s="1"/>
  <c r="Y214" i="6" s="1"/>
  <c r="Z214" i="6" s="1"/>
  <c r="X215" i="6" a="1"/>
  <c r="X215" i="6" s="1"/>
  <c r="Y215" i="6" s="1"/>
  <c r="Z215" i="6" s="1"/>
  <c r="X216" i="6" a="1"/>
  <c r="X216" i="6" s="1"/>
  <c r="Y216" i="6" s="1"/>
  <c r="Z216" i="6" s="1"/>
  <c r="X217" i="6" a="1"/>
  <c r="X217" i="6" s="1"/>
  <c r="Y217" i="6" s="1"/>
  <c r="Z217" i="6" s="1"/>
  <c r="X218" i="6" a="1"/>
  <c r="X218" i="6" s="1"/>
  <c r="Y218" i="6" s="1"/>
  <c r="Z218" i="6" s="1"/>
  <c r="X219" i="6" a="1"/>
  <c r="X219" i="6" s="1"/>
  <c r="Y219" i="6" s="1"/>
  <c r="Z219" i="6" s="1"/>
  <c r="X220" i="6" a="1"/>
  <c r="X220" i="6" s="1"/>
  <c r="Y220" i="6" s="1"/>
  <c r="Z220" i="6" s="1"/>
  <c r="X221" i="6" a="1"/>
  <c r="X221" i="6" s="1"/>
  <c r="Y221" i="6" s="1"/>
  <c r="Z221" i="6" s="1"/>
  <c r="X222" i="6" a="1"/>
  <c r="X222" i="6" s="1"/>
  <c r="Y222" i="6" s="1"/>
  <c r="Z222" i="6" s="1"/>
  <c r="X223" i="6" a="1"/>
  <c r="X223" i="6" s="1"/>
  <c r="Y223" i="6" s="1"/>
  <c r="Z223" i="6" s="1"/>
  <c r="X224" i="6" a="1"/>
  <c r="X224" i="6" s="1"/>
  <c r="Y224" i="6" s="1"/>
  <c r="Z224" i="6" s="1"/>
  <c r="X225" i="6" a="1"/>
  <c r="X225" i="6" s="1"/>
  <c r="Y225" i="6" s="1"/>
  <c r="Z225" i="6" s="1"/>
  <c r="X226" i="6" a="1"/>
  <c r="X226" i="6" s="1"/>
  <c r="Y226" i="6" s="1"/>
  <c r="Z226" i="6" s="1"/>
  <c r="X227" i="6" a="1"/>
  <c r="X227" i="6" s="1"/>
  <c r="Y227" i="6" s="1"/>
  <c r="Z227" i="6" s="1"/>
  <c r="X228" i="6" a="1"/>
  <c r="X228" i="6" s="1"/>
  <c r="Y228" i="6" s="1"/>
  <c r="Z228" i="6" s="1"/>
  <c r="X229" i="6" a="1"/>
  <c r="X229" i="6" s="1"/>
  <c r="Y229" i="6" s="1"/>
  <c r="Z229" i="6" s="1"/>
  <c r="X230" i="6" a="1"/>
  <c r="X230" i="6" s="1"/>
  <c r="Y230" i="6" s="1"/>
  <c r="Z230" i="6" s="1"/>
  <c r="X231" i="6" a="1"/>
  <c r="X231" i="6" s="1"/>
  <c r="Y231" i="6" s="1"/>
  <c r="Z231" i="6" s="1"/>
  <c r="X232" i="6" a="1"/>
  <c r="X232" i="6" s="1"/>
  <c r="Y232" i="6" s="1"/>
  <c r="Z232" i="6" s="1"/>
  <c r="X233" i="6" a="1"/>
  <c r="X233" i="6" s="1"/>
  <c r="Y233" i="6" s="1"/>
  <c r="Z233" i="6" s="1"/>
  <c r="X234" i="6" a="1"/>
  <c r="X234" i="6" s="1"/>
  <c r="Y234" i="6" s="1"/>
  <c r="Z234" i="6" s="1"/>
  <c r="X235" i="6" a="1"/>
  <c r="X235" i="6" s="1"/>
  <c r="Y235" i="6" s="1"/>
  <c r="Z235" i="6" s="1"/>
  <c r="X236" i="6" a="1"/>
  <c r="X236" i="6" s="1"/>
  <c r="Y236" i="6" s="1"/>
  <c r="Z236" i="6" s="1"/>
  <c r="X237" i="6" a="1"/>
  <c r="X237" i="6" s="1"/>
  <c r="Y237" i="6" s="1"/>
  <c r="Z237" i="6" s="1"/>
  <c r="X238" i="6" a="1"/>
  <c r="X238" i="6" s="1"/>
  <c r="Y238" i="6" s="1"/>
  <c r="Z238" i="6" s="1"/>
  <c r="X239" i="6" a="1"/>
  <c r="X239" i="6" s="1"/>
  <c r="Y239" i="6" s="1"/>
  <c r="Z239" i="6" s="1"/>
  <c r="X240" i="6" a="1"/>
  <c r="X240" i="6" s="1"/>
  <c r="Y240" i="6" s="1"/>
  <c r="Z240" i="6" s="1"/>
  <c r="X241" i="6" a="1"/>
  <c r="X241" i="6" s="1"/>
  <c r="Y241" i="6" s="1"/>
  <c r="Z241" i="6" s="1"/>
  <c r="X242" i="6" a="1"/>
  <c r="X242" i="6" s="1"/>
  <c r="Y242" i="6" s="1"/>
  <c r="Z242" i="6" s="1"/>
  <c r="X243" i="6" a="1"/>
  <c r="X243" i="6" s="1"/>
  <c r="Y243" i="6" s="1"/>
  <c r="Z243" i="6" s="1"/>
  <c r="X244" i="6" a="1"/>
  <c r="X244" i="6" s="1"/>
  <c r="Y244" i="6" s="1"/>
  <c r="Z244" i="6" s="1"/>
  <c r="X245" i="6" a="1"/>
  <c r="X245" i="6" s="1"/>
  <c r="Y245" i="6" s="1"/>
  <c r="Z245" i="6" s="1"/>
  <c r="X246" i="6" a="1"/>
  <c r="X246" i="6" s="1"/>
  <c r="Y246" i="6" s="1"/>
  <c r="Z246" i="6" s="1"/>
  <c r="X247" i="6" a="1"/>
  <c r="X247" i="6" s="1"/>
  <c r="Y247" i="6" s="1"/>
  <c r="Z247" i="6" s="1"/>
  <c r="X248" i="6" a="1"/>
  <c r="X248" i="6" s="1"/>
  <c r="Y248" i="6" s="1"/>
  <c r="Z248" i="6" s="1"/>
  <c r="X249" i="6" a="1"/>
  <c r="X249" i="6" s="1"/>
  <c r="Y249" i="6" s="1"/>
  <c r="Z249" i="6" s="1"/>
  <c r="X250" i="6" a="1"/>
  <c r="X250" i="6" s="1"/>
  <c r="Y250" i="6" s="1"/>
  <c r="Z250" i="6" s="1"/>
  <c r="X251" i="6" a="1"/>
  <c r="X251" i="6" s="1"/>
  <c r="Y251" i="6" s="1"/>
  <c r="Z251" i="6" s="1"/>
  <c r="X252" i="6" a="1"/>
  <c r="X252" i="6" s="1"/>
  <c r="Y252" i="6" s="1"/>
  <c r="Z252" i="6" s="1"/>
  <c r="X253" i="6" a="1"/>
  <c r="X253" i="6" s="1"/>
  <c r="Y253" i="6" s="1"/>
  <c r="Z253" i="6" s="1"/>
  <c r="X254" i="6" a="1"/>
  <c r="X254" i="6" s="1"/>
  <c r="Y254" i="6" s="1"/>
  <c r="Z254" i="6" s="1"/>
  <c r="X255" i="6" a="1"/>
  <c r="X255" i="6" s="1"/>
  <c r="Y255" i="6" s="1"/>
  <c r="Z255" i="6" s="1"/>
  <c r="X256" i="6" a="1"/>
  <c r="X256" i="6" s="1"/>
  <c r="Y256" i="6" s="1"/>
  <c r="Z256" i="6" s="1"/>
  <c r="X257" i="6" a="1"/>
  <c r="X257" i="6" s="1"/>
  <c r="Y257" i="6" s="1"/>
  <c r="Z257" i="6" s="1"/>
  <c r="X258" i="6" a="1"/>
  <c r="X258" i="6" s="1"/>
  <c r="Y258" i="6" s="1"/>
  <c r="Z258" i="6" s="1"/>
  <c r="X259" i="6" a="1"/>
  <c r="X259" i="6" s="1"/>
  <c r="Y259" i="6" s="1"/>
  <c r="Z259" i="6" s="1"/>
  <c r="X260" i="6" a="1"/>
  <c r="X260" i="6" s="1"/>
  <c r="Y260" i="6" s="1"/>
  <c r="Z260" i="6" s="1"/>
  <c r="X261" i="6" a="1"/>
  <c r="X261" i="6" s="1"/>
  <c r="Y261" i="6" s="1"/>
  <c r="Z261" i="6" s="1"/>
  <c r="X262" i="6" a="1"/>
  <c r="X262" i="6" s="1"/>
  <c r="Y262" i="6" s="1"/>
  <c r="Z262" i="6" s="1"/>
  <c r="X263" i="6" a="1"/>
  <c r="X263" i="6" s="1"/>
  <c r="Y263" i="6" s="1"/>
  <c r="Z263" i="6" s="1"/>
  <c r="X264" i="6" a="1"/>
  <c r="X264" i="6" s="1"/>
  <c r="Y264" i="6" s="1"/>
  <c r="Z264" i="6" s="1"/>
  <c r="X265" i="6" a="1"/>
  <c r="X265" i="6" s="1"/>
  <c r="Y265" i="6" s="1"/>
  <c r="Z265" i="6" s="1"/>
  <c r="X266" i="6" a="1"/>
  <c r="X266" i="6" s="1"/>
  <c r="Y266" i="6" s="1"/>
  <c r="Z266" i="6" s="1"/>
  <c r="X267" i="6" a="1"/>
  <c r="X267" i="6" s="1"/>
  <c r="Y267" i="6" s="1"/>
  <c r="Z267" i="6" s="1"/>
  <c r="X268" i="6" a="1"/>
  <c r="X268" i="6" s="1"/>
  <c r="Y268" i="6" s="1"/>
  <c r="Z268" i="6" s="1"/>
  <c r="X269" i="6" a="1"/>
  <c r="X269" i="6" s="1"/>
  <c r="Y269" i="6" s="1"/>
  <c r="Z269" i="6" s="1"/>
  <c r="X270" i="6" a="1"/>
  <c r="X270" i="6" s="1"/>
  <c r="Y270" i="6" s="1"/>
  <c r="Z270" i="6" s="1"/>
  <c r="X271" i="6" a="1"/>
  <c r="X271" i="6" s="1"/>
  <c r="Y271" i="6" s="1"/>
  <c r="Z271" i="6" s="1"/>
  <c r="X272" i="6" a="1"/>
  <c r="X272" i="6" s="1"/>
  <c r="Y272" i="6" s="1"/>
  <c r="Z272" i="6" s="1"/>
  <c r="X273" i="6" a="1"/>
  <c r="X273" i="6" s="1"/>
  <c r="Y273" i="6" s="1"/>
  <c r="Z273" i="6" s="1"/>
  <c r="X274" i="6" a="1"/>
  <c r="X274" i="6" s="1"/>
  <c r="Y274" i="6" s="1"/>
  <c r="Z274" i="6" s="1"/>
  <c r="X275" i="6" a="1"/>
  <c r="X275" i="6" s="1"/>
  <c r="Y275" i="6" s="1"/>
  <c r="Z275" i="6" s="1"/>
  <c r="X276" i="6" a="1"/>
  <c r="X276" i="6" s="1"/>
  <c r="Y276" i="6" s="1"/>
  <c r="Z276" i="6" s="1"/>
  <c r="X277" i="6" a="1"/>
  <c r="X277" i="6" s="1"/>
  <c r="Y277" i="6" s="1"/>
  <c r="Z277" i="6" s="1"/>
  <c r="X278" i="6" a="1"/>
  <c r="X278" i="6" s="1"/>
  <c r="Y278" i="6" s="1"/>
  <c r="Z278" i="6" s="1"/>
  <c r="X279" i="6" a="1"/>
  <c r="X279" i="6" s="1"/>
  <c r="Y279" i="6" s="1"/>
  <c r="Z279" i="6" s="1"/>
  <c r="X280" i="6" a="1"/>
  <c r="X280" i="6" s="1"/>
  <c r="Y280" i="6" s="1"/>
  <c r="Z280" i="6" s="1"/>
  <c r="X281" i="6" a="1"/>
  <c r="X281" i="6" s="1"/>
  <c r="Y281" i="6" s="1"/>
  <c r="Z281" i="6" s="1"/>
  <c r="X282" i="6" a="1"/>
  <c r="X282" i="6" s="1"/>
  <c r="Y282" i="6" s="1"/>
  <c r="Z282" i="6" s="1"/>
  <c r="X283" i="6" a="1"/>
  <c r="X283" i="6" s="1"/>
  <c r="Y283" i="6" s="1"/>
  <c r="Z283" i="6" s="1"/>
  <c r="X284" i="6" a="1"/>
  <c r="X284" i="6" s="1"/>
  <c r="Y284" i="6" s="1"/>
  <c r="Z284" i="6" s="1"/>
  <c r="X285" i="6" a="1"/>
  <c r="X285" i="6" s="1"/>
  <c r="Y285" i="6" s="1"/>
  <c r="Z285" i="6" s="1"/>
  <c r="X286" i="6" a="1"/>
  <c r="X286" i="6" s="1"/>
  <c r="Y286" i="6" s="1"/>
  <c r="Z286" i="6" s="1"/>
  <c r="X287" i="6" a="1"/>
  <c r="X287" i="6" s="1"/>
  <c r="Y287" i="6" s="1"/>
  <c r="Z287" i="6" s="1"/>
  <c r="X288" i="6" a="1"/>
  <c r="X288" i="6" s="1"/>
  <c r="Y288" i="6" s="1"/>
  <c r="Z288" i="6" s="1"/>
  <c r="X289" i="6" a="1"/>
  <c r="X289" i="6" s="1"/>
  <c r="Y289" i="6" s="1"/>
  <c r="Z289" i="6" s="1"/>
  <c r="X290" i="6" a="1"/>
  <c r="X290" i="6" s="1"/>
  <c r="Y290" i="6" s="1"/>
  <c r="Z290" i="6" s="1"/>
  <c r="X291" i="6" a="1"/>
  <c r="X291" i="6" s="1"/>
  <c r="Y291" i="6" s="1"/>
  <c r="Z291" i="6" s="1"/>
  <c r="X292" i="6" a="1"/>
  <c r="X292" i="6" s="1"/>
  <c r="Y292" i="6" s="1"/>
  <c r="Z292" i="6" s="1"/>
  <c r="X293" i="6" a="1"/>
  <c r="X293" i="6" s="1"/>
  <c r="Y293" i="6" s="1"/>
  <c r="Z293" i="6" s="1"/>
  <c r="X294" i="6" a="1"/>
  <c r="X294" i="6" s="1"/>
  <c r="Y294" i="6" s="1"/>
  <c r="Z294" i="6" s="1"/>
  <c r="X295" i="6" a="1"/>
  <c r="X295" i="6" s="1"/>
  <c r="Y295" i="6" s="1"/>
  <c r="Z295" i="6" s="1"/>
  <c r="X296" i="6" a="1"/>
  <c r="X296" i="6" s="1"/>
  <c r="Y296" i="6" s="1"/>
  <c r="Z296" i="6" s="1"/>
  <c r="X297" i="6" a="1"/>
  <c r="X297" i="6" s="1"/>
  <c r="Y297" i="6" s="1"/>
  <c r="Z297" i="6" s="1"/>
  <c r="X298" i="6" a="1"/>
  <c r="X298" i="6" s="1"/>
  <c r="Y298" i="6" s="1"/>
  <c r="Z298" i="6" s="1"/>
  <c r="X299" i="6" a="1"/>
  <c r="X299" i="6" s="1"/>
  <c r="Y299" i="6" s="1"/>
  <c r="Z299" i="6" s="1"/>
  <c r="X300" i="6" a="1"/>
  <c r="X300" i="6" s="1"/>
  <c r="Y300" i="6" s="1"/>
  <c r="Z300" i="6" s="1"/>
  <c r="X301" i="6" a="1"/>
  <c r="X301" i="6" s="1"/>
  <c r="Y301" i="6" s="1"/>
  <c r="Z301" i="6" s="1"/>
  <c r="X302" i="6" a="1"/>
  <c r="X302" i="6" s="1"/>
  <c r="Y302" i="6" s="1"/>
  <c r="Z302" i="6" s="1"/>
  <c r="X303" i="6" a="1"/>
  <c r="X303" i="6" s="1"/>
  <c r="Y303" i="6" s="1"/>
  <c r="Z303" i="6" s="1"/>
  <c r="X304" i="6" a="1"/>
  <c r="X304" i="6" s="1"/>
  <c r="Y304" i="6" s="1"/>
  <c r="Z304" i="6" s="1"/>
  <c r="X305" i="6" a="1"/>
  <c r="X305" i="6" s="1"/>
  <c r="Y305" i="6" s="1"/>
  <c r="Z305" i="6" s="1"/>
  <c r="X306" i="6" a="1"/>
  <c r="X306" i="6" s="1"/>
  <c r="Y306" i="6" s="1"/>
  <c r="Z306" i="6" s="1"/>
  <c r="X307" i="6" a="1"/>
  <c r="X307" i="6" s="1"/>
  <c r="Y307" i="6" s="1"/>
  <c r="Z307" i="6" s="1"/>
  <c r="X308" i="6" a="1"/>
  <c r="X308" i="6" s="1"/>
  <c r="Y308" i="6" s="1"/>
  <c r="Z308" i="6" s="1"/>
  <c r="X309" i="6" a="1"/>
  <c r="X309" i="6" s="1"/>
  <c r="Y309" i="6" s="1"/>
  <c r="Z309" i="6" s="1"/>
  <c r="X310" i="6" a="1"/>
  <c r="X310" i="6" s="1"/>
  <c r="Y310" i="6" s="1"/>
  <c r="Z310" i="6" s="1"/>
  <c r="X311" i="6" a="1"/>
  <c r="X311" i="6" s="1"/>
  <c r="Y311" i="6" s="1"/>
  <c r="Z311" i="6" s="1"/>
  <c r="X312" i="6" a="1"/>
  <c r="X312" i="6" s="1"/>
  <c r="Y312" i="6" s="1"/>
  <c r="Z312" i="6" s="1"/>
  <c r="X313" i="6" a="1"/>
  <c r="X313" i="6" s="1"/>
  <c r="Y313" i="6" s="1"/>
  <c r="Z313" i="6" s="1"/>
  <c r="X314" i="6" a="1"/>
  <c r="X314" i="6" s="1"/>
  <c r="Y314" i="6" s="1"/>
  <c r="Z314" i="6" s="1"/>
  <c r="X315" i="6" a="1"/>
  <c r="X315" i="6" s="1"/>
  <c r="Y315" i="6" s="1"/>
  <c r="Z315" i="6" s="1"/>
  <c r="X316" i="6" a="1"/>
  <c r="X316" i="6" s="1"/>
  <c r="Y316" i="6" s="1"/>
  <c r="Z316" i="6" s="1"/>
  <c r="X317" i="6" a="1"/>
  <c r="X317" i="6" s="1"/>
  <c r="Y317" i="6" s="1"/>
  <c r="Z317" i="6" s="1"/>
  <c r="X18" i="6" a="1"/>
  <c r="X18" i="6" s="1"/>
  <c r="Y18" i="6" s="1"/>
  <c r="Z18" i="6" s="1"/>
  <c r="H322" i="6" l="1"/>
  <c r="L322" i="6"/>
  <c r="P322" i="6"/>
  <c r="T322" i="6"/>
  <c r="D322" i="6"/>
  <c r="D18" i="48"/>
  <c r="D17" i="48"/>
  <c r="D16" i="48"/>
  <c r="D15" i="48"/>
  <c r="D13" i="48"/>
  <c r="D12" i="48"/>
  <c r="E322" i="6"/>
  <c r="F322" i="6"/>
  <c r="G322" i="6"/>
  <c r="I322" i="6"/>
  <c r="J322" i="6"/>
  <c r="K322" i="6"/>
  <c r="M322" i="6"/>
  <c r="N322" i="6"/>
  <c r="O322" i="6"/>
  <c r="Q322" i="6"/>
  <c r="R322" i="6"/>
  <c r="S322" i="6"/>
  <c r="U322" i="6"/>
  <c r="V322" i="6"/>
  <c r="W322" i="6"/>
  <c r="D19" i="48" l="1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D321" i="6"/>
  <c r="D323" i="6" s="1"/>
  <c r="D324" i="6" s="1"/>
  <c r="I2" i="48" l="1"/>
  <c r="D2" i="48"/>
  <c r="I4" i="48"/>
  <c r="I3" i="48"/>
  <c r="D4" i="48"/>
  <c r="D3" i="48"/>
  <c r="D325" i="6" l="1"/>
  <c r="D320" i="6" s="1"/>
  <c r="D13" i="6" l="1"/>
  <c r="D330" i="6" l="1"/>
  <c r="D329" i="6"/>
  <c r="D328" i="6"/>
  <c r="D327" i="6"/>
  <c r="D326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D26" i="48" l="1"/>
  <c r="D27" i="48"/>
  <c r="D28" i="48"/>
  <c r="D29" i="48"/>
  <c r="D25" i="48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S323" i="6" l="1"/>
  <c r="S324" i="6" s="1"/>
  <c r="G323" i="6"/>
  <c r="G324" i="6" s="1"/>
  <c r="R323" i="6"/>
  <c r="R324" i="6" s="1"/>
  <c r="L323" i="6"/>
  <c r="L324" i="6" s="1"/>
  <c r="F323" i="6"/>
  <c r="W323" i="6"/>
  <c r="Q323" i="6"/>
  <c r="Q324" i="6" s="1"/>
  <c r="K323" i="6"/>
  <c r="K324" i="6" s="1"/>
  <c r="E323" i="6"/>
  <c r="V323" i="6"/>
  <c r="V324" i="6" s="1"/>
  <c r="U323" i="6"/>
  <c r="U324" i="6" s="1"/>
  <c r="O323" i="6"/>
  <c r="O324" i="6" s="1"/>
  <c r="I323" i="6"/>
  <c r="I324" i="6" s="1"/>
  <c r="P323" i="6"/>
  <c r="P324" i="6" s="1"/>
  <c r="J323" i="6"/>
  <c r="J324" i="6" s="1"/>
  <c r="T323" i="6"/>
  <c r="T324" i="6" s="1"/>
  <c r="N323" i="6"/>
  <c r="N324" i="6" s="1"/>
  <c r="H323" i="6"/>
  <c r="H324" i="6" s="1"/>
  <c r="M323" i="6"/>
  <c r="F324" i="6" l="1"/>
  <c r="M324" i="6"/>
  <c r="E324" i="6"/>
  <c r="D20" i="48"/>
  <c r="W324" i="6"/>
  <c r="W325" i="6"/>
  <c r="Q325" i="6"/>
  <c r="Q320" i="6" s="1"/>
  <c r="Q13" i="6" s="1"/>
  <c r="L325" i="6"/>
  <c r="L320" i="6" s="1"/>
  <c r="L13" i="6" s="1"/>
  <c r="H325" i="6"/>
  <c r="H320" i="6" s="1"/>
  <c r="H13" i="6" s="1"/>
  <c r="J325" i="6"/>
  <c r="J320" i="6" s="1"/>
  <c r="J13" i="6" s="1"/>
  <c r="O325" i="6"/>
  <c r="O320" i="6" s="1"/>
  <c r="O13" i="6" s="1"/>
  <c r="R325" i="6"/>
  <c r="R320" i="6" s="1"/>
  <c r="R13" i="6" s="1"/>
  <c r="V325" i="6"/>
  <c r="V320" i="6" s="1"/>
  <c r="V13" i="6" s="1"/>
  <c r="E325" i="6"/>
  <c r="S325" i="6"/>
  <c r="S320" i="6" s="1"/>
  <c r="S13" i="6" s="1"/>
  <c r="N325" i="6"/>
  <c r="N320" i="6" s="1"/>
  <c r="N13" i="6" s="1"/>
  <c r="P325" i="6"/>
  <c r="P320" i="6" s="1"/>
  <c r="P13" i="6" s="1"/>
  <c r="U325" i="6"/>
  <c r="K325" i="6"/>
  <c r="K320" i="6" s="1"/>
  <c r="K13" i="6" s="1"/>
  <c r="F325" i="6"/>
  <c r="G325" i="6"/>
  <c r="G320" i="6" s="1"/>
  <c r="G13" i="6" s="1"/>
  <c r="M325" i="6"/>
  <c r="T325" i="6"/>
  <c r="T320" i="6" s="1"/>
  <c r="T13" i="6" s="1"/>
  <c r="I325" i="6"/>
  <c r="I320" i="6" s="1"/>
  <c r="I13" i="6" s="1"/>
  <c r="F320" i="6" l="1"/>
  <c r="F13" i="6" s="1"/>
  <c r="D21" i="48"/>
  <c r="M320" i="6"/>
  <c r="M13" i="6" s="1"/>
  <c r="E320" i="6"/>
  <c r="E13" i="6" s="1"/>
  <c r="D22" i="48"/>
  <c r="D9" i="48" s="1"/>
  <c r="F29" i="48" s="1"/>
  <c r="W320" i="6"/>
  <c r="W13" i="6" s="1"/>
  <c r="U320" i="6"/>
  <c r="U13" i="6" s="1"/>
  <c r="D14" i="48" l="1"/>
  <c r="E29" i="48"/>
  <c r="E25" i="48"/>
  <c r="E26" i="48"/>
  <c r="E27" i="48"/>
  <c r="F28" i="48"/>
  <c r="E28" i="48"/>
  <c r="F27" i="48"/>
  <c r="F25" i="48"/>
  <c r="F26" i="48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<sst xmlns="http://schemas.openxmlformats.org/spreadsheetml/2006/main" count="6039" uniqueCount="263">
  <si>
    <t>Total respuestas correctas por estudiante</t>
  </si>
  <si>
    <t>% respuestas correctas por estudiante</t>
  </si>
  <si>
    <t>% de omisiones por estudiante</t>
  </si>
  <si>
    <t>Opción de clave correcta</t>
  </si>
  <si>
    <t>% de omisiones</t>
  </si>
  <si>
    <t>% de respuestas opción: A</t>
  </si>
  <si>
    <t>% de respuestas opción: B</t>
  </si>
  <si>
    <t>% de respuestas opción: C</t>
  </si>
  <si>
    <t>% de respuestas opción: D</t>
  </si>
  <si>
    <t>INDICADOR DE DIFICULTAD</t>
  </si>
  <si>
    <t>NUMERO PREGUNTA</t>
  </si>
  <si>
    <t>ITEM PREGUNTA</t>
  </si>
  <si>
    <t>Evidencia</t>
  </si>
  <si>
    <t>Afirmación</t>
  </si>
  <si>
    <t>Competencia</t>
  </si>
  <si>
    <t>Componente</t>
  </si>
  <si>
    <t>Indicador de Dificultad</t>
  </si>
  <si>
    <t>Item de la Pregunta</t>
  </si>
  <si>
    <t>Número de la Pregunta</t>
  </si>
  <si>
    <t>Criterios</t>
  </si>
  <si>
    <t>Establecimiento Educativo</t>
  </si>
  <si>
    <t>Sede</t>
  </si>
  <si>
    <t>Grado</t>
  </si>
  <si>
    <t>Curso</t>
  </si>
  <si>
    <t>Instrumento</t>
  </si>
  <si>
    <t>Cuadernillo</t>
  </si>
  <si>
    <t xml:space="preserve">Porcentajes de respuesta 
para cada una de las opciones   </t>
  </si>
  <si>
    <t>Herramienta Elaborada por HENRY VEGA SANJUAN - Tutor del Programa Todos a Aprender - SED Guajira 2022.</t>
  </si>
  <si>
    <t>Limite 1</t>
  </si>
  <si>
    <t>Alerta 1</t>
  </si>
  <si>
    <t>Herramienta Elaborada por HENRY VEGA SANJUAN - Tutor del Programa Todos a Aprender - SED Guajira 2022</t>
  </si>
  <si>
    <t>Establecimiento Educativo:</t>
  </si>
  <si>
    <t>Grado:</t>
  </si>
  <si>
    <t>Instrumento:</t>
  </si>
  <si>
    <t xml:space="preserve">SABANA DE RESULTADOS </t>
  </si>
  <si>
    <t>Sede:</t>
  </si>
  <si>
    <t>Curso:</t>
  </si>
  <si>
    <t>Cuadernillo:</t>
  </si>
  <si>
    <t xml:space="preserve">% Correctas grupal  </t>
  </si>
  <si>
    <t>Total respuestas</t>
  </si>
  <si>
    <t>ANALISIS DE RESULTADOS POR PREGUNTAS</t>
  </si>
  <si>
    <t>Columna1</t>
  </si>
  <si>
    <t>Columna2</t>
  </si>
  <si>
    <t>Columna3</t>
  </si>
  <si>
    <t xml:space="preserve">Total respuestas correctas </t>
  </si>
  <si>
    <t xml:space="preserve">Total respuestas incorrectas </t>
  </si>
  <si>
    <t>% de respuestas correctas</t>
  </si>
  <si>
    <t xml:space="preserve">% de respuestas correctas 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</si>
  <si>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</si>
  <si>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</si>
  <si>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</si>
  <si>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</si>
  <si>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</si>
  <si>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</si>
  <si>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</si>
  <si>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</si>
  <si>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</si>
  <si>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</si>
  <si>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</si>
  <si>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</si>
  <si>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</si>
  <si>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</si>
  <si>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</si>
  <si>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Columna19</t>
  </si>
  <si>
    <t>Columna20</t>
  </si>
  <si>
    <t>Columna21</t>
  </si>
  <si>
    <t>Columna22</t>
  </si>
  <si>
    <t>Columna23</t>
  </si>
  <si>
    <t>C</t>
  </si>
  <si>
    <t>B</t>
  </si>
  <si>
    <t>D</t>
  </si>
  <si>
    <t>A</t>
  </si>
  <si>
    <t>No aplica componente</t>
  </si>
  <si>
    <t xml:space="preserve">collegio san bernardo </t>
  </si>
  <si>
    <t xml:space="preserve">principal </t>
  </si>
  <si>
    <t xml:space="preserve">competencias </t>
  </si>
  <si>
    <t>O</t>
  </si>
  <si>
    <t xml:space="preserve">SEXTO </t>
  </si>
  <si>
    <t>Argumentación en contextos ciudadanos-No aplica componente</t>
  </si>
  <si>
    <t>Conocimientos-No aplica componente</t>
  </si>
  <si>
    <t>Multiperspectivismo-No aplica componente</t>
  </si>
  <si>
    <t>Pensamiento sistémico-No aplica componente</t>
  </si>
  <si>
    <t>1. Analiza y evalúa la intención, credibilidad, pertinencia y solidez de posiciones enmarcadas en asuntos ciudadanos, así como sus posibles impactos negativos.</t>
  </si>
  <si>
    <t>1. Conoce la Constitución y su función de enmarcar y regular las acciones de las personas y grupos en la sociedad.</t>
  </si>
  <si>
    <t>2. Conoce los mecanismos que los ciudadanos tienen a su disposición para la participación democrática y para garantizar la protección de sus derechos.</t>
  </si>
  <si>
    <t>1. Reconoce la existencia de diferentes perspectivas y las analiza.</t>
  </si>
  <si>
    <t>1. Comprende que las problemáticas sociales y sus soluciones involucran distintos aspectos  y reconoce relaciones entre estos.</t>
  </si>
  <si>
    <t>1.1. Identifica prejuicios e intenciones de enunciados enmarcados en asuntos ciudadanos, así como sus posibles impactos negativos.</t>
  </si>
  <si>
    <t>1.2. Conoce los derechos fundamentales consagrados en la Constitución.</t>
  </si>
  <si>
    <t>1.1. Conoce algunos de los principios fundamentales de la Constitución.</t>
  </si>
  <si>
    <t>2.1. Identifica la estructura y las funciones de la institución escolar y el papel de sus diferentes constituyentes.</t>
  </si>
  <si>
    <t>1.1. Reconoce y compara las posiciones o intereses de las partes presentes en una situación y puede identificar la existencia de un conflicto.</t>
  </si>
  <si>
    <t>1.3. Reconoce que las diferentes concepciones y roles sociales determinan diferentes posiciones y comportamientos.</t>
  </si>
  <si>
    <t>1.3. Analiza efectos de decisiones en distintos aspectos de una situación problemática.</t>
  </si>
  <si>
    <t>1.2. Establece relaciones entre aspectos de una situación problemática.</t>
  </si>
  <si>
    <t>I_1893123</t>
  </si>
  <si>
    <t>I_1898327</t>
  </si>
  <si>
    <t>I_1898338</t>
  </si>
  <si>
    <t>I_1893112</t>
  </si>
  <si>
    <t>I_1893172</t>
  </si>
  <si>
    <t>I_1898340</t>
  </si>
  <si>
    <t>I_1893130</t>
  </si>
  <si>
    <t>I_1898368</t>
  </si>
  <si>
    <t>I_1898356</t>
  </si>
  <si>
    <t>I_1898386</t>
  </si>
  <si>
    <t>I_1893159</t>
  </si>
  <si>
    <t>I_1898397</t>
  </si>
  <si>
    <t>I_1893160</t>
  </si>
  <si>
    <t>I_1898376</t>
  </si>
  <si>
    <t>I_1893145</t>
  </si>
  <si>
    <t>I_1893187</t>
  </si>
  <si>
    <t>I_1898418</t>
  </si>
  <si>
    <t>I_1898401</t>
  </si>
  <si>
    <t>I_1893109</t>
  </si>
  <si>
    <t>I_1893096</t>
  </si>
  <si>
    <t>3.4 Infiere estrategias discursivas del texto.</t>
  </si>
  <si>
    <t>2.3 Distingue las relaciones entre las personas (o personajes) que desempeñan un papel en una argumentación o una narración (voces).</t>
  </si>
  <si>
    <t>3.2 Evalúa las ideas expresadas en un texto.</t>
  </si>
  <si>
    <t>1.2 Ubica elementos del contenido de diferentes tipos de textos (tiempo, lugares, hechos, personajes y narrador).</t>
  </si>
  <si>
    <t>2.2 Diferencia las funciones de las partes en las que se estructura un texto.</t>
  </si>
  <si>
    <t>3.3 Relaciona y compara diferentes textos.</t>
  </si>
  <si>
    <t>2.4 Identifica el contenido de cada parte funcional del texto.</t>
  </si>
  <si>
    <t>1.1 Reconoce y entiende el vocabulario y su función.</t>
  </si>
  <si>
    <t>3. Asume una posición crítica sobre el texto mediante la evaluación de su forma y contenido.</t>
  </si>
  <si>
    <t>2. Comprende el sentido local y global del texto mediante inferencias de información implícita.</t>
  </si>
  <si>
    <t>1. Recupera información literal expresada en fragmentos del texto.</t>
  </si>
  <si>
    <t>Comprensión lectora-No aplica componente</t>
  </si>
  <si>
    <t>I_1885260</t>
  </si>
  <si>
    <t>I_1885292</t>
  </si>
  <si>
    <t>I_1887411</t>
  </si>
  <si>
    <t>I_1885252</t>
  </si>
  <si>
    <t>I_1885361</t>
  </si>
  <si>
    <t>I_1885285</t>
  </si>
  <si>
    <t>I_1887393</t>
  </si>
  <si>
    <t>I_1887383</t>
  </si>
  <si>
    <t>I_1885375</t>
  </si>
  <si>
    <t>I_1885350</t>
  </si>
  <si>
    <t>I_1885306</t>
  </si>
  <si>
    <t>I_1887400</t>
  </si>
  <si>
    <t>I_1885320</t>
  </si>
  <si>
    <t>I_1885232</t>
  </si>
  <si>
    <t>I_1885380</t>
  </si>
  <si>
    <t>I_1885318</t>
  </si>
  <si>
    <t>I_1887428</t>
  </si>
  <si>
    <t>I_1885249</t>
  </si>
  <si>
    <t>I_1885348</t>
  </si>
  <si>
    <t>I_1885228</t>
  </si>
  <si>
    <t xml:space="preserve">SEPTIMO </t>
  </si>
  <si>
    <t xml:space="preserve">octavo </t>
  </si>
  <si>
    <t>I_1888673</t>
  </si>
  <si>
    <t>I_1892497</t>
  </si>
  <si>
    <t>I_1888656</t>
  </si>
  <si>
    <t>I_1892502</t>
  </si>
  <si>
    <t>I_1888602</t>
  </si>
  <si>
    <t>I_1888721</t>
  </si>
  <si>
    <t>I_1892522</t>
  </si>
  <si>
    <t>I_1888619</t>
  </si>
  <si>
    <t>I_1888696</t>
  </si>
  <si>
    <t>I_1888626</t>
  </si>
  <si>
    <t>I_1892488</t>
  </si>
  <si>
    <t>I_1892518</t>
  </si>
  <si>
    <t>I_1888687</t>
  </si>
  <si>
    <t>I_1888738</t>
  </si>
  <si>
    <t>I_1888707</t>
  </si>
  <si>
    <t>I_1888745</t>
  </si>
  <si>
    <t>I_1888647</t>
  </si>
  <si>
    <t>I_1888662</t>
  </si>
  <si>
    <t>I_1888712</t>
  </si>
  <si>
    <t>I_1888638</t>
  </si>
  <si>
    <t>1.2. Evalúa la solidez, credibilidad y pertinencia de posiciones enmarcadas en asuntos ciudadanos.</t>
  </si>
  <si>
    <t>2.1. Conoce los mecanismos de participación democrática en los diferentes niveles gubernamentales (escolar, municipal, departamental y nacional).</t>
  </si>
  <si>
    <t>1.3. Conoce la organización del Estado y las funciones  básicas de las ramas del poder.</t>
  </si>
  <si>
    <t>2.2. Reconoce la función de las figuras de autoridad en diferentes niveles (familiar, escolar, municipal, departamental y nacional) y el alcance de su autoridad.</t>
  </si>
  <si>
    <t>2.3. Reconoce situaciones en las que se requiere formas alternativas de participación ciudadana en diferentes niveles (familiar, escolar, municipal).</t>
  </si>
  <si>
    <t>1.2. Establece relaciones entre perspectivas presentes en un conflicto y propuestas de solución.</t>
  </si>
  <si>
    <t>I_1888755</t>
  </si>
  <si>
    <t>I_1888846</t>
  </si>
  <si>
    <t>I_1888851</t>
  </si>
  <si>
    <t>I_1888771</t>
  </si>
  <si>
    <t>I_1888862</t>
  </si>
  <si>
    <t>I_1888788</t>
  </si>
  <si>
    <t>I_1888874</t>
  </si>
  <si>
    <t>I_1888766</t>
  </si>
  <si>
    <t>I_1888893</t>
  </si>
  <si>
    <t>I_1888913</t>
  </si>
  <si>
    <t>I_1888909</t>
  </si>
  <si>
    <t>I_1888804</t>
  </si>
  <si>
    <t>I_1888798</t>
  </si>
  <si>
    <t>I_1888884</t>
  </si>
  <si>
    <t>I_1888818</t>
  </si>
  <si>
    <t>I_1888836</t>
  </si>
  <si>
    <t>I_1888939</t>
  </si>
  <si>
    <t>I_1888949</t>
  </si>
  <si>
    <t>I_1888920</t>
  </si>
  <si>
    <t>I_1888822</t>
  </si>
  <si>
    <t>1.1. Reconoce los diferentes aspectos que se consideran o se omiten en la descripción propuesta de una situación problemática.</t>
  </si>
  <si>
    <t xml:space="preserve">decimo </t>
  </si>
  <si>
    <t>I_1892597</t>
  </si>
  <si>
    <t>I_1892637</t>
  </si>
  <si>
    <t>I_1892585</t>
  </si>
  <si>
    <t>I_1892539</t>
  </si>
  <si>
    <t>I_1892565</t>
  </si>
  <si>
    <t>I_1892559</t>
  </si>
  <si>
    <t>I_1892543</t>
  </si>
  <si>
    <t>I_1892575</t>
  </si>
  <si>
    <t>I_1892643</t>
  </si>
  <si>
    <t>I_1892658</t>
  </si>
  <si>
    <t>I_1892621</t>
  </si>
  <si>
    <t>I_1892610</t>
  </si>
  <si>
    <t>I_1892609</t>
  </si>
  <si>
    <t>I_1892666</t>
  </si>
  <si>
    <t>I_1892684</t>
  </si>
  <si>
    <t>I_1892724</t>
  </si>
  <si>
    <t>I_1892715</t>
  </si>
  <si>
    <t>I_1892690</t>
  </si>
  <si>
    <t>I_1892708</t>
  </si>
  <si>
    <t>I_1892676</t>
  </si>
  <si>
    <t>Interpretación y análisis de perspectivas-No aplica componente</t>
  </si>
  <si>
    <t>Pensamiento reflexivo y sistémico-No aplica componente</t>
  </si>
  <si>
    <t>Pensamiento social-No aplica componente</t>
  </si>
  <si>
    <t>2. Comprende perspectivas de distintos actores y grupos sociales.</t>
  </si>
  <si>
    <t>1. Contextualiza y evalúa usos de fuentes y argumentos.</t>
  </si>
  <si>
    <t>2. Comprende que los problemas y sus soluciones involucran distintas dimensiones y reconoce relaciones entre estas.</t>
  </si>
  <si>
    <t>1. Evalúa usos sociales de las ciencias sociales.</t>
  </si>
  <si>
    <t>1. Comprende modelos conceptuales, sus características y contextos de aplicación.</t>
  </si>
  <si>
    <t>2. Comprende dimensiones espaciales y temporales de eventos, problemáticas y prácticas sociales.</t>
  </si>
  <si>
    <t>1. Reconoce y compara perspectivas de actores y grupos sociales</t>
  </si>
  <si>
    <t>3. Establece relaciones entre las perspectivas de los individuos en una situación conflictiva y las propuestas de solución.</t>
  </si>
  <si>
    <t>2. Evalúa posibilidades y limitaciones del uso de una fuente para apoyar argumentos o explicaciones.</t>
  </si>
  <si>
    <t>3. Devela prejuicios e intenciones en enunciados o argumentos.</t>
  </si>
  <si>
    <t>2. Analiza los efectos en distintas dimensiones que tendría una posible intervención.</t>
  </si>
  <si>
    <t>1. Analiza modelos conceptuales y sus usos en decisiones sociales.</t>
  </si>
  <si>
    <t>2. Conoce el modelo de Estado Social de Derecho y su aplicación en Colombia.</t>
  </si>
  <si>
    <t>4. Conoce los mecanismos que los ciudadanos tienen a su disposición para participar activamente en la democracia y para garantizar el respeto de sus derechos.</t>
  </si>
  <si>
    <t>2. Analiza dimensiones históricas de eventos y problemáticas.</t>
  </si>
  <si>
    <t>3. Conoce la organización del Estado: Conoce las funciones y alcances de las ramas del poder y de los organismos de control.</t>
  </si>
  <si>
    <t xml:space="preserve">col san bernardo </t>
  </si>
  <si>
    <t xml:space="preserve">once </t>
  </si>
  <si>
    <t xml:space="preserve">ciencias sociales </t>
  </si>
  <si>
    <t>I_1892786</t>
  </si>
  <si>
    <t>I_1892808</t>
  </si>
  <si>
    <t>I_1892743</t>
  </si>
  <si>
    <t>I_1892770</t>
  </si>
  <si>
    <t>I_1892759</t>
  </si>
  <si>
    <t>I_1892767</t>
  </si>
  <si>
    <t>I_1892790</t>
  </si>
  <si>
    <t>I_1892734</t>
  </si>
  <si>
    <t>I_1892833</t>
  </si>
  <si>
    <t>I_1892842</t>
  </si>
  <si>
    <t>I_1892827</t>
  </si>
  <si>
    <t>I_1892818</t>
  </si>
  <si>
    <t>I_1892892</t>
  </si>
  <si>
    <t>I_1892909</t>
  </si>
  <si>
    <t>I_1892855</t>
  </si>
  <si>
    <t>I_1892929</t>
  </si>
  <si>
    <t>I_1892910</t>
  </si>
  <si>
    <t>I_1892867</t>
  </si>
  <si>
    <t>I_1892874</t>
  </si>
  <si>
    <t>I_1892886</t>
  </si>
  <si>
    <t>2. Reconoce que las cosmovisiones, ideologías y roles sociales, influyen en diferentes argumentos, posiciones y conductas.</t>
  </si>
  <si>
    <t>1. Inscribe una fuente primaria dada en un contexto económico, político o cultural.</t>
  </si>
  <si>
    <t>1. Establece relaciones que hay entre dimensiones presentes en una situación problemática.</t>
  </si>
  <si>
    <t>1. Identifica y usa conceptos sociales básicos (económicos, políticos, culturales y geográficos).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</si>
</sst>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3"/>
      <color theme="0"/>
      <name val="Calibri"/>
      <family val="2"/>
      <scheme val="minor"/>
    </font>
    <font>
      <b/>
      <i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17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</cellStyleXfs>
  <cellXfs count="154">
    <xf numFmtId="0" fontId="0" fillId="0" borderId="0" xfId="0"/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ont="1" applyFill="1" applyBorder="1" applyProtection="1">
      <protection locked="0"/>
    </xf>
    <xf numFmtId="9" fontId="0" fillId="2" borderId="0" xfId="0" applyNumberFormat="1" applyFont="1" applyFill="1" applyBorder="1" applyProtection="1">
      <protection locked="0"/>
    </xf>
    <xf numFmtId="0" fontId="0" fillId="2" borderId="0" xfId="0" applyFont="1" applyFill="1" applyBorder="1" applyAlignment="1" applyProtection="1">
      <alignment wrapText="1"/>
      <protection locked="0"/>
    </xf>
    <xf numFmtId="9" fontId="0" fillId="2" borderId="0" xfId="0" applyNumberFormat="1" applyFont="1" applyFill="1" applyBorder="1" applyAlignment="1" applyProtection="1">
      <alignment wrapText="1"/>
      <protection locked="0"/>
    </xf>
    <xf numFmtId="0" fontId="0" fillId="0" borderId="0" xfId="0" applyFill="1" applyAlignment="1" applyProtection="1">
      <alignment wrapText="1"/>
      <protection locked="0"/>
    </xf>
    <xf numFmtId="0" fontId="0" fillId="0" borderId="0" xfId="0" applyBorder="1" applyProtection="1">
      <protection locked="0"/>
    </xf>
    <xf numFmtId="0" fontId="0" fillId="2" borderId="0" xfId="0" applyFont="1" applyFill="1" applyBorder="1" applyAlignment="1" applyProtection="1">
      <alignment vertical="center" wrapText="1"/>
      <protection locked="0"/>
    </xf>
    <xf numFmtId="9" fontId="0" fillId="2" borderId="0" xfId="0" applyNumberFormat="1" applyFont="1" applyFill="1" applyBorder="1" applyAlignment="1" applyProtection="1">
      <alignment vertical="center"/>
      <protection locked="0"/>
    </xf>
    <xf numFmtId="0" fontId="0" fillId="2" borderId="0" xfId="0" applyFont="1" applyFill="1" applyBorder="1" applyAlignment="1" applyProtection="1">
      <alignment vertical="center"/>
      <protection locked="0"/>
    </xf>
    <xf numFmtId="9" fontId="0" fillId="2" borderId="0" xfId="0" applyNumberFormat="1" applyFont="1" applyFill="1" applyBorder="1" applyAlignment="1" applyProtection="1">
      <alignment vertical="center" wrapText="1"/>
      <protection locked="0"/>
    </xf>
    <xf numFmtId="0" fontId="0" fillId="2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0" fillId="2" borderId="0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2" borderId="0" xfId="0" applyNumberFormat="1" applyFont="1" applyFill="1" applyBorder="1" applyAlignment="1" applyProtection="1">
      <alignment horizontal="center"/>
      <protection locked="0"/>
    </xf>
    <xf numFmtId="9" fontId="0" fillId="2" borderId="0" xfId="2" applyNumberFormat="1" applyFont="1" applyFill="1" applyBorder="1" applyAlignment="1" applyProtection="1">
      <alignment horizontal="center" vertical="center"/>
      <protection locked="0"/>
    </xf>
    <xf numFmtId="9" fontId="0" fillId="2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 applyProtection="1">
      <protection locked="0"/>
    </xf>
    <xf numFmtId="0" fontId="9" fillId="0" borderId="0" xfId="0" applyFont="1" applyAlignment="1" applyProtection="1">
      <alignment vertical="center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Protection="1"/>
    <xf numFmtId="0" fontId="0" fillId="0" borderId="0" xfId="0" applyFill="1" applyAlignment="1" applyProtection="1"/>
    <xf numFmtId="0" fontId="9" fillId="0" borderId="0" xfId="0" applyFont="1" applyAlignment="1" applyProtection="1">
      <alignment vertical="center"/>
    </xf>
    <xf numFmtId="0" fontId="14" fillId="0" borderId="0" xfId="0" applyFont="1" applyFill="1" applyBorder="1" applyAlignment="1" applyProtection="1">
      <alignment vertical="center"/>
      <protection locked="0"/>
    </xf>
    <xf numFmtId="0" fontId="15" fillId="6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2" fillId="3" borderId="0" xfId="0" applyFont="1" applyFill="1" applyBorder="1" applyAlignment="1" applyProtection="1">
      <alignment horizontal="center" wrapText="1"/>
      <protection locked="0"/>
    </xf>
    <xf numFmtId="0" fontId="3" fillId="0" borderId="0" xfId="0" applyFont="1" applyBorder="1" applyProtection="1">
      <protection locked="0"/>
    </xf>
    <xf numFmtId="9" fontId="0" fillId="0" borderId="0" xfId="0" applyNumberFormat="1" applyBorder="1" applyProtection="1">
      <protection locked="0"/>
    </xf>
    <xf numFmtId="0" fontId="7" fillId="0" borderId="0" xfId="0" applyFont="1" applyBorder="1" applyAlignment="1" applyProtection="1">
      <alignment horizontal="left" vertical="center" wrapText="1"/>
      <protection hidden="1"/>
    </xf>
    <xf numFmtId="1" fontId="7" fillId="0" borderId="0" xfId="0" applyNumberFormat="1" applyFont="1" applyBorder="1" applyAlignment="1" applyProtection="1">
      <alignment horizontal="left" vertical="center" wrapText="1"/>
      <protection hidden="1"/>
    </xf>
    <xf numFmtId="9" fontId="7" fillId="0" borderId="0" xfId="0" applyNumberFormat="1" applyFont="1" applyBorder="1" applyAlignment="1" applyProtection="1">
      <alignment horizontal="left" vertical="center" wrapText="1"/>
      <protection hidden="1"/>
    </xf>
    <xf numFmtId="9" fontId="7" fillId="0" borderId="0" xfId="0" applyNumberFormat="1" applyFont="1" applyBorder="1" applyAlignment="1" applyProtection="1">
      <alignment horizontal="left" wrapText="1"/>
      <protection hidden="1"/>
    </xf>
    <xf numFmtId="0" fontId="0" fillId="0" borderId="0" xfId="0" applyFont="1" applyFill="1" applyBorder="1" applyAlignment="1" applyProtection="1">
      <alignment horizontal="center" vertical="center" wrapText="1"/>
      <protection hidden="1"/>
    </xf>
    <xf numFmtId="9" fontId="0" fillId="0" borderId="0" xfId="2" applyNumberFormat="1" applyFont="1" applyFill="1" applyBorder="1" applyAlignment="1" applyProtection="1">
      <alignment horizontal="center" vertical="center"/>
      <protection hidden="1"/>
    </xf>
    <xf numFmtId="0" fontId="13" fillId="3" borderId="4" xfId="0" applyFont="1" applyFill="1" applyBorder="1" applyAlignment="1" applyProtection="1">
      <alignment horizontal="center" vertical="center"/>
      <protection hidden="1"/>
    </xf>
    <xf numFmtId="0" fontId="13" fillId="3" borderId="5" xfId="0" applyFont="1" applyFill="1" applyBorder="1" applyAlignment="1" applyProtection="1">
      <alignment horizontal="center" vertical="center"/>
      <protection hidden="1"/>
    </xf>
    <xf numFmtId="0" fontId="0" fillId="0" borderId="0" xfId="0" applyFont="1" applyFill="1" applyBorder="1" applyAlignment="1" applyProtection="1">
      <alignment horizontal="center" vertical="center"/>
      <protection hidden="1"/>
    </xf>
    <xf numFmtId="0" fontId="0" fillId="0" borderId="7" xfId="0" applyFont="1" applyFill="1" applyBorder="1" applyAlignment="1" applyProtection="1">
      <alignment horizontal="center" vertical="center"/>
      <protection hidden="1"/>
    </xf>
    <xf numFmtId="0" fontId="11" fillId="4" borderId="0" xfId="0" applyFont="1" applyFill="1" applyBorder="1" applyAlignment="1" applyProtection="1">
      <alignment horizontal="center" vertical="center"/>
      <protection hidden="1"/>
    </xf>
    <xf numFmtId="0" fontId="11" fillId="4" borderId="7" xfId="0" applyFont="1" applyFill="1" applyBorder="1" applyAlignment="1" applyProtection="1">
      <alignment horizontal="center" vertical="center"/>
      <protection hidden="1"/>
    </xf>
    <xf numFmtId="0" fontId="0" fillId="0" borderId="0" xfId="2" applyFont="1" applyFill="1" applyBorder="1" applyAlignment="1" applyProtection="1">
      <alignment horizontal="center" vertical="center"/>
      <protection hidden="1"/>
    </xf>
    <xf numFmtId="9" fontId="0" fillId="0" borderId="9" xfId="2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horizontal="right" vertical="center" wrapText="1"/>
      <protection hidden="1"/>
    </xf>
    <xf numFmtId="0" fontId="2" fillId="0" borderId="0" xfId="0" applyFont="1" applyAlignment="1" applyProtection="1">
      <alignment horizontal="right"/>
      <protection hidden="1"/>
    </xf>
    <xf numFmtId="0" fontId="12" fillId="3" borderId="0" xfId="0" applyFont="1" applyFill="1" applyBorder="1" applyAlignment="1" applyProtection="1">
      <alignment horizontal="center"/>
      <protection locked="0"/>
    </xf>
    <xf numFmtId="0" fontId="2" fillId="0" borderId="6" xfId="2" applyFont="1" applyFill="1" applyBorder="1" applyAlignment="1" applyProtection="1">
      <alignment horizontal="left" vertical="center"/>
      <protection locked="0"/>
    </xf>
    <xf numFmtId="0" fontId="0" fillId="2" borderId="0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Protection="1">
      <protection locked="0"/>
    </xf>
    <xf numFmtId="0" fontId="18" fillId="0" borderId="0" xfId="0" applyFont="1" applyFill="1" applyAlignment="1" applyProtection="1"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Protection="1">
      <protection locked="0"/>
    </xf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6" fillId="2" borderId="0" xfId="0" applyNumberFormat="1" applyFont="1" applyFill="1" applyBorder="1" applyProtection="1">
      <protection locked="0"/>
    </xf>
    <xf numFmtId="9" fontId="16" fillId="2" borderId="0" xfId="0" applyNumberFormat="1" applyFont="1" applyFill="1" applyBorder="1" applyProtection="1">
      <protection locked="0"/>
    </xf>
    <xf numFmtId="0" fontId="16" fillId="0" borderId="0" xfId="0" applyFont="1" applyProtection="1">
      <protection locked="0"/>
    </xf>
    <xf numFmtId="0" fontId="7" fillId="0" borderId="0" xfId="0" applyNumberFormat="1" applyFont="1" applyBorder="1" applyAlignment="1" applyProtection="1">
      <alignment horizontal="left" vertical="center" wrapText="1"/>
      <protection hidden="1"/>
    </xf>
    <xf numFmtId="0" fontId="0" fillId="0" borderId="7" xfId="0" applyFont="1" applyFill="1" applyBorder="1" applyAlignment="1" applyProtection="1">
      <alignment horizontal="center" vertical="center" wrapText="1"/>
      <protection hidden="1"/>
    </xf>
    <xf numFmtId="0" fontId="0" fillId="0" borderId="7" xfId="2" applyFont="1" applyFill="1" applyBorder="1" applyAlignment="1" applyProtection="1">
      <alignment horizontal="center" vertical="center"/>
      <protection hidden="1"/>
    </xf>
    <xf numFmtId="0" fontId="16" fillId="0" borderId="7" xfId="2" applyFont="1" applyFill="1" applyBorder="1" applyAlignment="1" applyProtection="1">
      <alignment horizontal="center" vertical="center"/>
      <protection hidden="1"/>
    </xf>
    <xf numFmtId="9" fontId="0" fillId="0" borderId="7" xfId="2" applyNumberFormat="1" applyFont="1" applyFill="1" applyBorder="1" applyAlignment="1" applyProtection="1">
      <alignment horizontal="center" vertical="center"/>
      <protection hidden="1"/>
    </xf>
    <xf numFmtId="9" fontId="0" fillId="0" borderId="10" xfId="2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9" fontId="15" fillId="5" borderId="0" xfId="0" applyNumberFormat="1" applyFont="1" applyFill="1" applyBorder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0" fillId="0" borderId="0" xfId="0" applyFill="1" applyAlignment="1" applyProtection="1">
      <protection hidden="1"/>
    </xf>
    <xf numFmtId="0" fontId="3" fillId="0" borderId="0" xfId="6" applyFont="1" applyFill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0" xfId="2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1" fillId="0" borderId="0" xfId="5" applyProtection="1">
      <protection locked="0"/>
    </xf>
    <xf numFmtId="0" fontId="2" fillId="3" borderId="3" xfId="0" applyFont="1" applyFill="1" applyBorder="1" applyAlignment="1" applyProtection="1">
      <alignment horizontal="left" vertical="center"/>
      <protection locked="0"/>
    </xf>
    <xf numFmtId="0" fontId="2" fillId="0" borderId="6" xfId="0" applyFont="1" applyFill="1" applyBorder="1" applyAlignment="1" applyProtection="1">
      <alignment horizontal="left" vertical="center"/>
      <protection locked="0"/>
    </xf>
    <xf numFmtId="0" fontId="2" fillId="0" borderId="6" xfId="0" applyFont="1" applyFill="1" applyBorder="1" applyAlignment="1" applyProtection="1">
      <alignment horizontal="left" vertical="center" wrapText="1"/>
      <protection locked="0"/>
    </xf>
    <xf numFmtId="0" fontId="8" fillId="0" borderId="6" xfId="2" applyFont="1" applyFill="1" applyBorder="1" applyAlignment="1" applyProtection="1">
      <alignment horizontal="left" vertical="center"/>
      <protection locked="0"/>
    </xf>
    <xf numFmtId="0" fontId="2" fillId="0" borderId="8" xfId="2" applyFont="1" applyFill="1" applyBorder="1" applyAlignment="1" applyProtection="1">
      <alignment horizontal="left" vertical="center"/>
      <protection locked="0"/>
    </xf>
    <xf numFmtId="9" fontId="1" fillId="0" borderId="0" xfId="6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/>
      <protection locked="0"/>
    </xf>
    <xf numFmtId="0" fontId="2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0" xfId="6" applyFont="1" applyAlignment="1" applyProtection="1">
      <alignment horizontal="center" vertical="center"/>
      <protection hidden="1"/>
    </xf>
    <xf numFmtId="0" fontId="20" fillId="7" borderId="2" xfId="0" applyFont="1" applyFill="1" applyBorder="1" applyAlignment="1" applyProtection="1">
      <alignment horizontal="center" vertical="center" wrapText="1"/>
      <protection hidden="1"/>
    </xf>
    <xf numFmtId="0" fontId="20" fillId="7" borderId="1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Protection="1">
      <protection locked="0"/>
    </xf>
    <xf numFmtId="0" fontId="0" fillId="2" borderId="0" xfId="0" applyFill="1" applyProtection="1">
      <protection locked="0"/>
    </xf>
    <xf numFmtId="9" fontId="0" fillId="2" borderId="0" xfId="0" applyNumberFormat="1" applyFill="1" applyProtection="1">
      <protection locked="0"/>
    </xf>
    <xf numFmtId="9" fontId="0" fillId="0" borderId="10" xfId="2" applyNumberFormat="1" applyFont="1" applyBorder="1" applyAlignment="1" applyProtection="1">
      <alignment horizontal="center" vertical="center"/>
      <protection hidden="1"/>
    </xf>
    <xf numFmtId="9" fontId="0" fillId="0" borderId="9" xfId="2" applyNumberFormat="1" applyFont="1" applyBorder="1" applyAlignment="1" applyProtection="1">
      <alignment horizontal="center" vertical="center"/>
      <protection hidden="1"/>
    </xf>
    <xf numFmtId="0" fontId="2" fillId="0" borderId="8" xfId="2" applyFont="1" applyBorder="1" applyAlignment="1" applyProtection="1">
      <alignment horizontal="left" vertical="center"/>
      <protection locked="0"/>
    </xf>
    <xf numFmtId="9" fontId="0" fillId="0" borderId="7" xfId="2" applyNumberFormat="1" applyFont="1" applyBorder="1" applyAlignment="1" applyProtection="1">
      <alignment horizontal="center" vertical="center"/>
      <protection hidden="1"/>
    </xf>
    <xf numFmtId="9" fontId="0" fillId="0" borderId="0" xfId="2" applyNumberFormat="1" applyFont="1" applyAlignment="1" applyProtection="1">
      <alignment horizontal="center" vertical="center"/>
      <protection hidden="1"/>
    </xf>
    <xf numFmtId="0" fontId="2" fillId="0" borderId="6" xfId="2" applyFont="1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9" fontId="16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locked="0"/>
    </xf>
    <xf numFmtId="0" fontId="16" fillId="0" borderId="7" xfId="2" applyFont="1" applyBorder="1" applyAlignment="1" applyProtection="1">
      <alignment horizontal="center" vertical="center"/>
      <protection hidden="1"/>
    </xf>
    <xf numFmtId="0" fontId="16" fillId="0" borderId="0" xfId="2" applyFont="1" applyAlignment="1" applyProtection="1">
      <alignment horizontal="center" vertical="center"/>
      <protection hidden="1"/>
    </xf>
    <xf numFmtId="0" fontId="8" fillId="0" borderId="6" xfId="2" applyFont="1" applyBorder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center" vertical="center" wrapText="1"/>
      <protection locked="0"/>
    </xf>
    <xf numFmtId="0" fontId="0" fillId="0" borderId="7" xfId="2" applyFont="1" applyBorder="1" applyAlignment="1" applyProtection="1">
      <alignment horizontal="center" vertical="center"/>
      <protection hidden="1"/>
    </xf>
    <xf numFmtId="0" fontId="0" fillId="0" borderId="0" xfId="2" applyFont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locked="0"/>
    </xf>
    <xf numFmtId="0" fontId="11" fillId="4" borderId="0" xfId="0" applyFont="1" applyFill="1" applyAlignment="1" applyProtection="1">
      <alignment horizontal="center" vertical="center"/>
      <protection hidden="1"/>
    </xf>
    <xf numFmtId="9" fontId="0" fillId="2" borderId="0" xfId="1" applyFont="1" applyFill="1" applyBorder="1" applyAlignment="1" applyProtection="1">
      <alignment horizontal="center" vertical="center"/>
      <protection locked="0"/>
    </xf>
    <xf numFmtId="9" fontId="0" fillId="2" borderId="0" xfId="2" applyNumberFormat="1" applyFont="1" applyFill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left" vertical="center" wrapText="1"/>
      <protection locked="0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0" fillId="2" borderId="0" xfId="0" applyFill="1" applyAlignment="1" applyProtection="1">
      <alignment vertical="center" wrapText="1"/>
      <protection locked="0"/>
    </xf>
    <xf numFmtId="9" fontId="0" fillId="2" borderId="0" xfId="0" applyNumberFormat="1" applyFill="1" applyAlignment="1" applyProtection="1">
      <alignment vertical="center" wrapText="1"/>
      <protection locked="0"/>
    </xf>
    <xf numFmtId="0" fontId="0" fillId="2" borderId="0" xfId="0" applyFill="1" applyAlignment="1" applyProtection="1">
      <alignment vertical="center"/>
      <protection locked="0"/>
    </xf>
    <xf numFmtId="9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 applyProtection="1">
      <alignment wrapText="1"/>
      <protection locked="0"/>
    </xf>
    <xf numFmtId="9" fontId="0" fillId="2" borderId="0" xfId="0" applyNumberFormat="1" applyFill="1" applyAlignment="1" applyProtection="1">
      <alignment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0" xfId="2" applyFont="1" applyAlignment="1" applyProtection="1">
      <alignment horizontal="left" vertical="center"/>
      <protection locked="0"/>
    </xf>
    <xf numFmtId="0" fontId="21" fillId="2" borderId="0" xfId="0" applyFont="1" applyFill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0" fillId="0" borderId="0" xfId="0" applyProtection="1">
      <protection hidden="1"/>
    </xf>
    <xf numFmtId="0" fontId="9" fillId="0" borderId="0" xfId="0" applyFont="1" applyAlignment="1">
      <alignment vertical="center"/>
    </xf>
    <xf numFmtId="0" fontId="15" fillId="6" borderId="0" xfId="0" applyFont="1" applyFill="1" applyAlignment="1" applyProtection="1">
      <alignment horizontal="center" vertical="center"/>
      <protection locked="0"/>
    </xf>
    <xf numFmtId="9" fontId="15" fillId="5" borderId="0" xfId="0" applyNumberFormat="1" applyFont="1" applyFill="1" applyAlignment="1" applyProtection="1">
      <alignment horizontal="left" vertical="center"/>
      <protection hidden="1"/>
    </xf>
    <xf numFmtId="0" fontId="12" fillId="3" borderId="0" xfId="0" applyFont="1" applyFill="1" applyAlignment="1" applyProtection="1">
      <alignment horizont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 wrapText="1"/>
      <protection hidden="1"/>
    </xf>
    <xf numFmtId="1" fontId="7" fillId="0" borderId="0" xfId="0" applyNumberFormat="1" applyFont="1" applyAlignment="1" applyProtection="1">
      <alignment horizontal="left" vertical="center" wrapText="1"/>
      <protection hidden="1"/>
    </xf>
    <xf numFmtId="9" fontId="7" fillId="0" borderId="0" xfId="0" applyNumberFormat="1" applyFont="1" applyAlignment="1" applyProtection="1">
      <alignment horizontal="left" vertical="center" wrapText="1"/>
      <protection hidden="1"/>
    </xf>
    <xf numFmtId="0" fontId="12" fillId="3" borderId="0" xfId="0" applyFont="1" applyFill="1" applyAlignment="1" applyProtection="1">
      <alignment horizontal="center" wrapText="1"/>
      <protection locked="0"/>
    </xf>
    <xf numFmtId="0" fontId="3" fillId="0" borderId="0" xfId="0" applyFont="1" applyProtection="1">
      <protection locked="0"/>
    </xf>
    <xf numFmtId="9" fontId="7" fillId="0" borderId="0" xfId="0" applyNumberFormat="1" applyFont="1" applyAlignment="1" applyProtection="1">
      <alignment horizontal="left" wrapText="1"/>
      <protection hidden="1"/>
    </xf>
    <xf numFmtId="9" fontId="0" fillId="0" borderId="0" xfId="0" applyNumberFormat="1" applyProtection="1">
      <protection locked="0"/>
    </xf>
    <xf numFmtId="0" fontId="14" fillId="3" borderId="0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</xf>
    <xf numFmtId="0" fontId="14" fillId="3" borderId="0" xfId="0" applyFont="1" applyFill="1" applyAlignment="1" applyProtection="1">
      <alignment horizontal="left" vertical="center"/>
      <protection hidden="1"/>
    </xf>
    <xf numFmtId="0" fontId="19" fillId="0" borderId="0" xfId="0" applyFont="1" applyAlignment="1">
      <alignment horizontal="center" vertical="center"/>
    </xf>
  </cellXfs>
  <cellStyles count="7">
    <cellStyle name="Normal" xfId="0" builtinId="0"/>
    <cellStyle name="Normal 2" xfId="2"/>
    <cellStyle name="Normal 2 2" xfId="4"/>
    <cellStyle name="Normal 3" xfId="3"/>
    <cellStyle name="Normal 4" xfId="5"/>
    <cellStyle name="Normal 5" xfId="6"/>
    <cellStyle name="Porcentaje" xfId="1" builtinId="5"/>
  </cellStyles>
  <dxfs count="426"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</dxfs>
  <tableStyles count="0" defaultTableStyle="TableStyleMedium2" defaultPivotStyle="PivotStyleLight16"/>
  <colors>
    <mruColors>
      <color rgb="FF42D298"/>
      <color rgb="FFFFFFDE"/>
      <color rgb="FF68C5F4"/>
      <color rgb="FFFBFB79"/>
      <color rgb="FFFE9202"/>
      <color rgb="FFFF0101"/>
      <color rgb="FFFF4747"/>
      <color rgb="FFB1E0E5"/>
      <color rgb="FF92F2E9"/>
      <color rgb="FFFF4E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'Analisis 6'!$D$24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8-4382-8485-31A830FE7D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'Analisis 6'!$C$25:$C$29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'Analisis 6'!$D$25:$D$29</c:f>
              <c:numCache>
                <c:formatCode>0%</c:formatCode>
                <c:ptCount val="5"/>
                <c:pt idx="0">
                  <c:v>0</c:v>
                </c:pt>
                <c:pt idx="1">
                  <c:v>0.35294117647058826</c:v>
                </c:pt>
                <c:pt idx="2">
                  <c:v>0.23529411764705882</c:v>
                </c:pt>
                <c:pt idx="3">
                  <c:v>0.26470588235294118</c:v>
                </c:pt>
                <c:pt idx="4">
                  <c:v>0.14705882352941177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8-4382-8485-31A830FE7D6D}"/>
            </c:ext>
          </c:extLst>
        </c:ser>
        <c:ser>
          <c:idx val="2"/>
          <c:order val="2"/>
          <c:tx>
            <c:strRef>
              <c:f>'Analisis 6'!$F$24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'Analisis 6'!$C$25:$C$29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'Analisis 6'!$F$25:$F$29</c:f>
              <c:numCache>
                <c:formatCode>0%</c:formatCode>
                <c:ptCount val="5"/>
                <c:pt idx="0">
                  <c:v>0</c:v>
                </c:pt>
                <c:pt idx="1">
                  <c:v>0.35294117647058826</c:v>
                </c:pt>
                <c:pt idx="2">
                  <c:v>0.23529411764705882</c:v>
                </c:pt>
                <c:pt idx="3">
                  <c:v>0.26470588235294118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8-4382-8485-31A830FE7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'Analisis 6'!$E$24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'Analisis 6'!$C$25:$C$29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'Analisis 6'!$E$25:$E$29</c:f>
              <c:numCache>
                <c:formatCode>0%</c:formatCode>
                <c:ptCount val="5"/>
                <c:pt idx="0">
                  <c:v>0.14705882352941177</c:v>
                </c:pt>
                <c:pt idx="1">
                  <c:v>0.14705882352941177</c:v>
                </c:pt>
                <c:pt idx="2">
                  <c:v>0.14705882352941177</c:v>
                </c:pt>
                <c:pt idx="3">
                  <c:v>0.14705882352941177</c:v>
                </c:pt>
                <c:pt idx="4">
                  <c:v>0.14705882352941177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B8-4382-8485-31A830FE7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Analisis 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A6-4438-847E-96BA0DBE0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 Analisis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'!$D$25:$D$29</c:f>
              <c:numCache>
                <c:formatCode>0%</c:formatCode>
                <c:ptCount val="5"/>
                <c:pt idx="0">
                  <c:v>0</c:v>
                </c:pt>
                <c:pt idx="1">
                  <c:v>0.21153846153846154</c:v>
                </c:pt>
                <c:pt idx="2">
                  <c:v>0.38461538461538464</c:v>
                </c:pt>
                <c:pt idx="3">
                  <c:v>0.21153846153846154</c:v>
                </c:pt>
                <c:pt idx="4">
                  <c:v>0.19230769230769232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A6-4438-847E-96BA0DBE0B9D}"/>
            </c:ext>
          </c:extLst>
        </c:ser>
        <c:ser>
          <c:idx val="2"/>
          <c:order val="2"/>
          <c:tx>
            <c:strRef>
              <c:f>'2 Analisis 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'2 Analisis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0.38461538461538464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A6-4438-847E-96BA0DBE0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'2 Analisis 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'2 Analisis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'!$E$25:$E$29</c:f>
              <c:numCache>
                <c:formatCode>0%</c:formatCode>
                <c:ptCount val="5"/>
                <c:pt idx="0">
                  <c:v>0.21153846153846154</c:v>
                </c:pt>
                <c:pt idx="1">
                  <c:v>0.21153846153846154</c:v>
                </c:pt>
                <c:pt idx="2">
                  <c:v>0.21153846153846154</c:v>
                </c:pt>
                <c:pt idx="3">
                  <c:v>0.21153846153846154</c:v>
                </c:pt>
                <c:pt idx="4">
                  <c:v>0.21153846153846154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A6-4438-847E-96BA0DBE0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'Analisis 8'!$D$24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93-412F-8E1B-F89DE49634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'Analisis 8'!$C$25:$C$29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'Analisis 8'!$D$25:$D$29</c:f>
              <c:numCache>
                <c:formatCode>0%</c:formatCode>
                <c:ptCount val="5"/>
                <c:pt idx="0">
                  <c:v>0</c:v>
                </c:pt>
                <c:pt idx="1">
                  <c:v>0.10869565217391304</c:v>
                </c:pt>
                <c:pt idx="2">
                  <c:v>0.17391304347826086</c:v>
                </c:pt>
                <c:pt idx="3">
                  <c:v>0.5</c:v>
                </c:pt>
                <c:pt idx="4">
                  <c:v>0.21739130434782608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93-412F-8E1B-F89DE49634A9}"/>
            </c:ext>
          </c:extLst>
        </c:ser>
        <c:ser>
          <c:idx val="2"/>
          <c:order val="2"/>
          <c:tx>
            <c:strRef>
              <c:f>'Analisis 8'!$F$24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'Analisis 8'!$C$25:$C$29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'Analisis 8'!$F$25:$F$29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0.17391304347826086</c:v>
                </c:pt>
                <c:pt idx="3">
                  <c:v>0.5</c:v>
                </c:pt>
                <c:pt idx="4">
                  <c:v>0.21739130434782608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93-412F-8E1B-F89DE4963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'Analisis 8'!$E$24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'Analisis 8'!$C$25:$C$29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'Analisis 8'!$E$25:$E$29</c:f>
              <c:numCache>
                <c:formatCode>0%</c:formatCode>
                <c:ptCount val="5"/>
                <c:pt idx="0">
                  <c:v>0.10869565217391304</c:v>
                </c:pt>
                <c:pt idx="1">
                  <c:v>0.10869565217391304</c:v>
                </c:pt>
                <c:pt idx="2">
                  <c:v>0.10869565217391304</c:v>
                </c:pt>
                <c:pt idx="3">
                  <c:v>0.10869565217391304</c:v>
                </c:pt>
                <c:pt idx="4">
                  <c:v>0.10869565217391304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93-412F-8E1B-F89DE4963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9'!$D$24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C8-46FA-8028-6FC28A361A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9'!$C$25:$C$29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9'!$D$25:$D$29</c:f>
              <c:numCache>
                <c:formatCode>0%</c:formatCode>
                <c:ptCount val="5"/>
                <c:pt idx="0">
                  <c:v>0</c:v>
                </c:pt>
                <c:pt idx="1">
                  <c:v>0.58333333333333337</c:v>
                </c:pt>
                <c:pt idx="2">
                  <c:v>0.33333333333333331</c:v>
                </c:pt>
                <c:pt idx="3">
                  <c:v>8.3333333333333329E-2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C8-46FA-8028-6FC28A361A54}"/>
            </c:ext>
          </c:extLst>
        </c:ser>
        <c:ser>
          <c:idx val="2"/>
          <c:order val="2"/>
          <c:tx>
            <c:strRef>
              <c:f>' Analisis 9'!$F$24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9'!$C$25:$C$29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9'!$F$25:$F$29</c:f>
              <c:numCache>
                <c:formatCode>0%</c:formatCode>
                <c:ptCount val="5"/>
                <c:pt idx="0">
                  <c:v>0</c:v>
                </c:pt>
                <c:pt idx="1">
                  <c:v>0.58333333333333337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C8-46FA-8028-6FC28A361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9'!$E$24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9'!$C$25:$C$29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9'!$E$25:$E$29</c:f>
              <c:numCache>
                <c:formatCode>0%</c:formatCode>
                <c:ptCount val="5"/>
                <c:pt idx="0">
                  <c:v>8.3333333333333329E-2</c:v>
                </c:pt>
                <c:pt idx="1">
                  <c:v>8.3333333333333329E-2</c:v>
                </c:pt>
                <c:pt idx="2">
                  <c:v>8.3333333333333329E-2</c:v>
                </c:pt>
                <c:pt idx="3">
                  <c:v>8.3333333333333329E-2</c:v>
                </c:pt>
                <c:pt idx="4">
                  <c:v>8.3333333333333329E-2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C8-46FA-8028-6FC28A361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10'!$D$24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AD-4BF1-A18E-9110B10383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10'!$C$25:$C$29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10'!$D$25:$D$29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0.93181818181818177</c:v>
                </c:pt>
                <c:pt idx="3">
                  <c:v>0</c:v>
                </c:pt>
                <c:pt idx="4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AD-4BF1-A18E-9110B10383A4}"/>
            </c:ext>
          </c:extLst>
        </c:ser>
        <c:ser>
          <c:idx val="2"/>
          <c:order val="2"/>
          <c:tx>
            <c:strRef>
              <c:f>' Analisis 10'!$F$24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10'!$C$25:$C$29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10'!$F$25:$F$29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AD-4BF1-A18E-9110B1038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10'!$E$24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10'!$C$25:$C$29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10'!$E$25:$E$29</c:f>
              <c:numCache>
                <c:formatCode>0%</c:formatCode>
                <c:ptCount val="5"/>
                <c:pt idx="0">
                  <c:v>0.93181818181818177</c:v>
                </c:pt>
                <c:pt idx="1">
                  <c:v>0.93181818181818177</c:v>
                </c:pt>
                <c:pt idx="2">
                  <c:v>0.93181818181818177</c:v>
                </c:pt>
                <c:pt idx="3">
                  <c:v>0.93181818181818177</c:v>
                </c:pt>
                <c:pt idx="4">
                  <c:v>0.93181818181818177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AD-4BF1-A18E-9110B1038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11'!$D$24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C8-4A47-BED3-0FF881C2D2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11'!$C$25:$C$29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11'!$D$25:$D$29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2.564102564102564E-2</c:v>
                </c:pt>
                <c:pt idx="3">
                  <c:v>0.92307692307692313</c:v>
                </c:pt>
                <c:pt idx="4">
                  <c:v>5.128205128205128E-2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C8-4A47-BED3-0FF881C2D22B}"/>
            </c:ext>
          </c:extLst>
        </c:ser>
        <c:ser>
          <c:idx val="2"/>
          <c:order val="2"/>
          <c:tx>
            <c:strRef>
              <c:f>' Analisis 11'!$F$24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11'!$C$25:$C$29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11'!$F$25:$F$29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C8-4A47-BED3-0FF881C2D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11'!$E$24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11'!$C$25:$C$29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11'!$E$25:$E$29</c:f>
              <c:numCache>
                <c:formatCode>0%</c:formatCode>
                <c:ptCount val="5"/>
                <c:pt idx="0">
                  <c:v>0.92307692307692313</c:v>
                </c:pt>
                <c:pt idx="1">
                  <c:v>0.92307692307692313</c:v>
                </c:pt>
                <c:pt idx="2">
                  <c:v>0.92307692307692313</c:v>
                </c:pt>
                <c:pt idx="3">
                  <c:v>0.92307692307692313</c:v>
                </c:pt>
                <c:pt idx="4">
                  <c:v>0.92307692307692313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C8-4A47-BED3-0FF881C2D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2613C4E0-D306-4803-829C-7BEA9B811FFB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92208" y="612530"/>
          <a:ext cx="1927659" cy="12761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22</xdr:col>
      <xdr:colOff>905934</xdr:colOff>
      <xdr:row>8</xdr:row>
      <xdr:rowOff>322540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271ACB-BBB5-40C2-85E8-084031F52F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20200982" y="772990"/>
          <a:ext cx="2015552" cy="13614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4B012A-1B6A-4626-B000-046076F2D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D60CCBC0-207B-4B36-B241-4161775A3A72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8135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162157-3922-4182-8F13-5476CA5D91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50716" cy="9274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CA21512E-A9F3-489C-9F84-6B627ADE4322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2850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22</xdr:col>
      <xdr:colOff>905934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1EDB174-F8F0-42EE-A27F-E89A69B32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67395" y="772990"/>
          <a:ext cx="1978299" cy="134787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5361D79-E1A9-4FE6-B6E9-A11552033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6B377403-C857-4464-9486-81BB2EDB6A2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8135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F85788-D301-4120-A0DE-5A03AF56C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50716" cy="927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B80137-8F4B-40E4-9ECA-E11A6A957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C8BBE75A-59CF-48A3-98DC-1D82BC53AE2D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91693" cy="856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BBD907-C617-46F8-8170-110D3929B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164267" y="0"/>
          <a:ext cx="1281196" cy="9299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214408</xdr:colOff>
      <xdr:row>1</xdr:row>
      <xdr:rowOff>112997</xdr:rowOff>
    </xdr:from>
    <xdr:ext cx="1933251" cy="1286531"/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C6048522-B048-4C62-9EE0-7FCBE0DD5E6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945928" y="295877"/>
          <a:ext cx="1933251" cy="128653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</xdr:col>
      <xdr:colOff>786915</xdr:colOff>
      <xdr:row>2</xdr:row>
      <xdr:rowOff>87190</xdr:rowOff>
    </xdr:from>
    <xdr:ext cx="1988075" cy="1371162"/>
    <xdr:pic>
      <xdr:nvPicPr>
        <xdr:cNvPr id="3" name="Imagen 2">
          <a:extLst>
            <a:ext uri="{FF2B5EF4-FFF2-40B4-BE49-F238E27FC236}">
              <a16:creationId xmlns:a16="http://schemas.microsoft.com/office/drawing/2014/main" id="{AF380F56-3EC7-4B6B-8D00-5DEDFFEE87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5363975" y="452950"/>
          <a:ext cx="1988075" cy="137116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EE917C-A11E-4601-9413-18C84A6CD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79169555-1A8F-4A02-8E9B-EA26AA12762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8135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A5C258-8625-4CC7-9F1B-D9D250903F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50716" cy="927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ABED523B-5912-4F34-B1B1-BC1238322595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2850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22</xdr:col>
      <xdr:colOff>905934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007D04-93C0-4894-A411-A447F75C99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67395" y="772990"/>
          <a:ext cx="1978299" cy="13478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38A5F56-BD55-4CAD-B037-384128669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5B2FCBE7-0890-4607-A024-24AFC8EC4974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8135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D5EE58-E686-4F9D-B5A1-23A8AE37AA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50716" cy="927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695BA861-3322-487F-8329-BAAF43E0BA15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2850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22</xdr:col>
      <xdr:colOff>905934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C6E8B8-A32C-46F6-A0F0-D6D111A29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67395" y="772990"/>
          <a:ext cx="1978299" cy="13478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158C43-FD3E-490F-A89E-19FC90B39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3C353799-5040-4D85-906E-07E84B5476B2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8135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6E5573-2EEE-40A2-801A-DD83A2AAC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50716" cy="9274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249683D8-9F39-4B23-B8FA-C6324D4861DE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2850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22</xdr:col>
      <xdr:colOff>905934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56F542-E0F7-4912-80C3-E6518A5CA2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67395" y="772990"/>
          <a:ext cx="1978299" cy="13478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%20PTA%20TODO\8%20Evaluar%20para%20avanzar\1%20Evaluar%20para%20avanzar%202022\1%20Resultados\1%20Herramienta%20EPA%202022\Analisis_de_resultados_EPA_2022_Version_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0576.21853/6.1Analisis_de_resultados_EPA%2010%202022%20-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0576.31441/6.1Analisis_de_resultados_EPA%2011_2022%20-%20copi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0576.13501/6.1Analisis_de_resultados_EPA%209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0576.5212/6.1Analisis_de_resultados_EPA%208%202022%20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mendaciones (2)"/>
      <sheetName val="Instructivo"/>
      <sheetName val="1 Sabana"/>
      <sheetName val="2 PFA"/>
      <sheetName val="3 Analisis"/>
      <sheetName val="4 Formulario-Docente "/>
      <sheetName val="versión 7 de agosto"/>
      <sheetName val="4.1 Resultado-Docente  "/>
      <sheetName val="Hoja1 (2)"/>
      <sheetName val="Hoja1"/>
      <sheetName val="5 PFAI"/>
      <sheetName val="Analisis_de_resultados_EPA_202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ana sociales  10 "/>
      <sheetName val=" Analisis 10"/>
      <sheetName val="6"/>
    </sheetNames>
    <sheetDataSet>
      <sheetData sheetId="0">
        <row r="5">
          <cell r="D5" t="str">
            <v xml:space="preserve">collegio san bernardo </v>
          </cell>
          <cell r="F5" t="str">
            <v xml:space="preserve">principal </v>
          </cell>
        </row>
        <row r="6">
          <cell r="D6" t="str">
            <v xml:space="preserve">decimo </v>
          </cell>
          <cell r="F6">
            <v>10</v>
          </cell>
        </row>
        <row r="7">
          <cell r="D7" t="str">
            <v xml:space="preserve">competencias </v>
          </cell>
          <cell r="F7">
            <v>1</v>
          </cell>
        </row>
      </sheetData>
      <sheetData sheetId="1">
        <row r="24">
          <cell r="D24" t="str">
            <v xml:space="preserve">Porcentajes de respuesta 
para cada una de las opciones   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Sabana sociales 11"/>
      <sheetName val=" Analisis 11"/>
      <sheetName val="6"/>
    </sheetNames>
    <sheetDataSet>
      <sheetData sheetId="0">
        <row r="5">
          <cell r="D5" t="str">
            <v xml:space="preserve">col san bernardo </v>
          </cell>
          <cell r="F5" t="str">
            <v xml:space="preserve">principal </v>
          </cell>
        </row>
        <row r="6">
          <cell r="D6" t="str">
            <v xml:space="preserve">once </v>
          </cell>
          <cell r="F6">
            <v>11</v>
          </cell>
        </row>
        <row r="7">
          <cell r="D7" t="str">
            <v xml:space="preserve">ciencias sociales </v>
          </cell>
          <cell r="F7">
            <v>1</v>
          </cell>
        </row>
      </sheetData>
      <sheetData sheetId="1">
        <row r="24">
          <cell r="D24" t="str">
            <v xml:space="preserve">Porcentajes de respuesta 
para cada una de las opciones   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ana sociales  9 "/>
      <sheetName val=" Analisis 9"/>
      <sheetName val="6"/>
    </sheetNames>
    <sheetDataSet>
      <sheetData sheetId="0">
        <row r="5">
          <cell r="D5" t="str">
            <v xml:space="preserve">collegio san bernardo </v>
          </cell>
          <cell r="F5" t="str">
            <v xml:space="preserve">principal </v>
          </cell>
        </row>
        <row r="6">
          <cell r="F6">
            <v>9</v>
          </cell>
        </row>
        <row r="7">
          <cell r="D7" t="str">
            <v xml:space="preserve">competencias </v>
          </cell>
          <cell r="F7">
            <v>1</v>
          </cell>
        </row>
      </sheetData>
      <sheetData sheetId="1">
        <row r="24">
          <cell r="D24" t="str">
            <v xml:space="preserve">Porcentajes de respuesta 
para cada una de las opciones   </v>
          </cell>
        </row>
      </sheetData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ana sociales  8 "/>
      <sheetName val="Analisis 8"/>
      <sheetName val="6"/>
    </sheetNames>
    <sheetDataSet>
      <sheetData sheetId="0">
        <row r="5">
          <cell r="D5" t="str">
            <v xml:space="preserve">collegio san bernardo </v>
          </cell>
          <cell r="F5" t="str">
            <v xml:space="preserve">principal </v>
          </cell>
        </row>
        <row r="6">
          <cell r="D6" t="str">
            <v xml:space="preserve">octavo </v>
          </cell>
          <cell r="F6">
            <v>8</v>
          </cell>
        </row>
        <row r="7">
          <cell r="D7" t="str">
            <v xml:space="preserve">competencias </v>
          </cell>
          <cell r="F7">
            <v>1</v>
          </cell>
        </row>
      </sheetData>
      <sheetData sheetId="1">
        <row r="24">
          <cell r="D24" t="str">
            <v xml:space="preserve">Porcentajes de respuesta 
para cada una de las opciones   </v>
          </cell>
        </row>
      </sheetData>
      <sheetData sheetId="2" refreshError="1"/>
    </sheetDataSet>
  </externalBook>
</externalLink>
</file>

<file path=xl/tables/table1.xml><?xml version="1.0" encoding="utf-8"?>
<table xmlns="http://schemas.openxmlformats.org/spreadsheetml/2006/main" id="2" name="Sabana" displayName="Sabana" ref="C10:Z330" totalsRowShown="0" headerRowDxfId="398" dataDxfId="396" headerRowBorderDxfId="397">
  <tableColumns count="24">
    <tableColumn id="1" name="Número de la Pregunta" dataDxfId="395"/>
    <tableColumn id="2" name="Columna4" dataDxfId="394"/>
    <tableColumn id="3" name="Columna5" dataDxfId="393"/>
    <tableColumn id="4" name="Columna6" dataDxfId="392"/>
    <tableColumn id="5" name="Columna7" dataDxfId="391"/>
    <tableColumn id="6" name="Columna8" dataDxfId="390"/>
    <tableColumn id="7" name="Columna9" dataDxfId="389"/>
    <tableColumn id="8" name="Columna10" dataDxfId="388"/>
    <tableColumn id="9" name="Columna11" dataDxfId="387"/>
    <tableColumn id="10" name="Columna12" dataDxfId="386"/>
    <tableColumn id="11" name="Columna13" dataDxfId="385"/>
    <tableColumn id="12" name="Columna14" dataDxfId="384"/>
    <tableColumn id="13" name="Columna15" dataDxfId="383"/>
    <tableColumn id="14" name="Columna16" dataDxfId="382"/>
    <tableColumn id="15" name="Columna17" dataDxfId="381"/>
    <tableColumn id="16" name="Columna18" dataDxfId="380"/>
    <tableColumn id="17" name="Columna19" dataDxfId="379"/>
    <tableColumn id="18" name="Columna20" dataDxfId="378"/>
    <tableColumn id="19" name="Columna21" dataDxfId="377"/>
    <tableColumn id="20" name="Columna22" dataDxfId="376"/>
    <tableColumn id="21" name="Columna23" dataDxfId="375"/>
    <tableColumn id="22" name="Columna1" dataDxfId="374"/>
    <tableColumn id="23" name="Columna2" dataDxfId="373">
      <calculatedColumnFormula>Sabana[[#This Row],[Columna1]]/20</calculatedColumnFormula>
    </tableColumn>
    <tableColumn id="24" name="Columna3" dataDxfId="372">
      <calculatedColumnFormula array="1">CONTARCOLOR(#REF!,Sabana[[#This Row],[Columna4]:[Columna23]])</calculatedColumnFormula>
    </tableColumn>
  </tableColumns>
  <tableStyleInfo name="TableStyleMedium11" showFirstColumn="0" showLastColumn="0" showRowStripes="1" showColumnStripes="0"/>
</table>
</file>

<file path=xl/tables/table10.xml><?xml version="1.0" encoding="utf-8"?>
<table xmlns="http://schemas.openxmlformats.org/spreadsheetml/2006/main" id="10" name="Sabana11" displayName="Sabana11" ref="C10:Z330" totalsRowShown="0" headerRowDxfId="185" dataDxfId="183" headerRowBorderDxfId="184">
  <tableColumns count="24">
    <tableColumn id="1" name="Número de la Pregunta" dataDxfId="182"/>
    <tableColumn id="2" name="Columna4" dataDxfId="181"/>
    <tableColumn id="3" name="Columna5" dataDxfId="180"/>
    <tableColumn id="4" name="Columna6" dataDxfId="179"/>
    <tableColumn id="5" name="Columna7" dataDxfId="178"/>
    <tableColumn id="6" name="Columna8" dataDxfId="177"/>
    <tableColumn id="7" name="Columna9" dataDxfId="176"/>
    <tableColumn id="8" name="Columna10" dataDxfId="175"/>
    <tableColumn id="9" name="Columna11" dataDxfId="174"/>
    <tableColumn id="10" name="Columna12" dataDxfId="173"/>
    <tableColumn id="11" name="Columna13" dataDxfId="172"/>
    <tableColumn id="12" name="Columna14" dataDxfId="171"/>
    <tableColumn id="13" name="Columna15" dataDxfId="170"/>
    <tableColumn id="14" name="Columna16" dataDxfId="169"/>
    <tableColumn id="15" name="Columna17" dataDxfId="168"/>
    <tableColumn id="16" name="Columna18" dataDxfId="167"/>
    <tableColumn id="17" name="Columna19" dataDxfId="166"/>
    <tableColumn id="18" name="Columna20" dataDxfId="165"/>
    <tableColumn id="19" name="Columna21" dataDxfId="164"/>
    <tableColumn id="20" name="Columna22" dataDxfId="163"/>
    <tableColumn id="21" name="Columna23" dataDxfId="162"/>
    <tableColumn id="22" name="Columna1" dataDxfId="161"/>
    <tableColumn id="23" name="Columna2" dataDxfId="160">
      <calculatedColumnFormula>Sabana11[[#This Row],[Columna1]]/20</calculatedColumnFormula>
    </tableColumn>
    <tableColumn id="24" name="Columna3" dataDxfId="159">
      <calculatedColumnFormula array="1">CONTARCOLOR(#REF!,Sabana11[[#This Row],[Columna4]:[Columna23]])</calculatedColumnFormula>
    </tableColumn>
  </tableColumns>
  <tableStyleInfo name="TableStyleMedium11" showFirstColumn="0" showLastColumn="0" showRowStripes="1" showColumnStripes="0"/>
</table>
</file>

<file path=xl/tables/table11.xml><?xml version="1.0" encoding="utf-8"?>
<table xmlns="http://schemas.openxmlformats.org/spreadsheetml/2006/main" id="11" name="Tabla4212" displayName="Tabla4212" ref="C11:D22" totalsRowShown="0" headerRowDxfId="151" dataDxfId="150">
  <autoFilter ref="C11:D22">
    <filterColumn colId="0" hiddenButton="1"/>
    <filterColumn colId="1" hiddenButton="1"/>
  </autoFilter>
  <tableColumns count="2">
    <tableColumn id="1" name="Criterios" dataDxfId="149"/>
    <tableColumn id="2" name="Columna4" dataDxfId="148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2" name="Tabla47613" displayName="Tabla47613" ref="C24:F29" totalsRowShown="0" headerRowDxfId="147" dataDxfId="146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145"/>
    <tableColumn id="2" name="Porcentajes de respuesta _x000a_para cada una de las opciones   " dataDxfId="144"/>
    <tableColumn id="3" name="Limite 1" dataDxfId="143">
      <calculatedColumnFormula>$D$9</calculatedColumnFormula>
    </tableColumn>
    <tableColumn id="4" name="Alerta 1" dataDxfId="142">
      <calculatedColumnFormula>IF(Tabla47613[[#This Row],[Porcentajes de respuesta 
para cada una de las opciones   ]]&gt;$D$9,Tabla47613[[#This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3" name="Sabana14" displayName="Sabana14" ref="C10:Z330" totalsRowShown="0" headerRowDxfId="114" dataDxfId="112" headerRowBorderDxfId="113">
  <tableColumns count="24">
    <tableColumn id="1" name="Número de la Pregunta" dataDxfId="111"/>
    <tableColumn id="2" name="Columna4" dataDxfId="110"/>
    <tableColumn id="3" name="Columna5" dataDxfId="109"/>
    <tableColumn id="4" name="Columna6" dataDxfId="108"/>
    <tableColumn id="5" name="Columna7" dataDxfId="107"/>
    <tableColumn id="6" name="Columna8" dataDxfId="106"/>
    <tableColumn id="7" name="Columna9" dataDxfId="105"/>
    <tableColumn id="8" name="Columna10" dataDxfId="104"/>
    <tableColumn id="9" name="Columna11" dataDxfId="103"/>
    <tableColumn id="10" name="Columna12" dataDxfId="102"/>
    <tableColumn id="11" name="Columna13" dataDxfId="101"/>
    <tableColumn id="12" name="Columna14" dataDxfId="100"/>
    <tableColumn id="13" name="Columna15" dataDxfId="99"/>
    <tableColumn id="14" name="Columna16" dataDxfId="98"/>
    <tableColumn id="15" name="Columna17" dataDxfId="97"/>
    <tableColumn id="16" name="Columna18" dataDxfId="96"/>
    <tableColumn id="17" name="Columna19" dataDxfId="95"/>
    <tableColumn id="18" name="Columna20" dataDxfId="94"/>
    <tableColumn id="19" name="Columna21" dataDxfId="93"/>
    <tableColumn id="20" name="Columna22" dataDxfId="92"/>
    <tableColumn id="21" name="Columna23" dataDxfId="91"/>
    <tableColumn id="22" name="Columna1" dataDxfId="90"/>
    <tableColumn id="23" name="Columna2" dataDxfId="89">
      <calculatedColumnFormula>Sabana14[[#This Row],[Columna1]]/20</calculatedColumnFormula>
    </tableColumn>
    <tableColumn id="24" name="Columna3" dataDxfId="88">
      <calculatedColumnFormula array="1">CONTARCOLOR(#REF!,Sabana14[[#This Row],[Columna4]:[Columna23]])</calculatedColumnFormula>
    </tableColumn>
  </tableColumns>
  <tableStyleInfo name="TableStyleMedium11" showFirstColumn="0" showLastColumn="0" showRowStripes="1" showColumnStripes="0"/>
</table>
</file>

<file path=xl/tables/table14.xml><?xml version="1.0" encoding="utf-8"?>
<table xmlns="http://schemas.openxmlformats.org/spreadsheetml/2006/main" id="14" name="Tabla4215" displayName="Tabla4215" ref="C11:D22" totalsRowShown="0" headerRowDxfId="80" dataDxfId="79">
  <autoFilter ref="C11:D22">
    <filterColumn colId="0" hiddenButton="1"/>
    <filterColumn colId="1" hiddenButton="1"/>
  </autoFilter>
  <tableColumns count="2">
    <tableColumn id="1" name="Criterios" dataDxfId="78"/>
    <tableColumn id="2" name="Columna4" dataDxfId="77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5" name="Tabla47616" displayName="Tabla47616" ref="C24:F29" totalsRowShown="0" headerRowDxfId="76" dataDxfId="75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74"/>
    <tableColumn id="2" name="Porcentajes de respuesta _x000a_para cada una de las opciones   " dataDxfId="73"/>
    <tableColumn id="3" name="Limite 1" dataDxfId="72">
      <calculatedColumnFormula>$D$9</calculatedColumnFormula>
    </tableColumn>
    <tableColumn id="4" name="Alerta 1" dataDxfId="71">
      <calculatedColumnFormula>IF(Tabla47616[[#This Row],[Porcentajes de respuesta 
para cada una de las opciones   ]]&gt;$D$9,Tabla47616[[#This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6" name="Sabana17" displayName="Sabana17" ref="C10:Z330" totalsRowShown="0" headerRowDxfId="43" dataDxfId="41" headerRowBorderDxfId="42">
  <tableColumns count="24">
    <tableColumn id="1" name="Número de la Pregunta" dataDxfId="40"/>
    <tableColumn id="2" name="Columna4" dataDxfId="39"/>
    <tableColumn id="3" name="Columna5" dataDxfId="38"/>
    <tableColumn id="4" name="Columna6" dataDxfId="37"/>
    <tableColumn id="5" name="Columna7" dataDxfId="36"/>
    <tableColumn id="6" name="Columna8" dataDxfId="35"/>
    <tableColumn id="7" name="Columna9" dataDxfId="34"/>
    <tableColumn id="8" name="Columna10" dataDxfId="33"/>
    <tableColumn id="9" name="Columna11" dataDxfId="32"/>
    <tableColumn id="10" name="Columna12" dataDxfId="31"/>
    <tableColumn id="11" name="Columna13" dataDxfId="30"/>
    <tableColumn id="12" name="Columna14" dataDxfId="29"/>
    <tableColumn id="13" name="Columna15" dataDxfId="28"/>
    <tableColumn id="14" name="Columna16" dataDxfId="27"/>
    <tableColumn id="15" name="Columna17" dataDxfId="26"/>
    <tableColumn id="16" name="Columna18" dataDxfId="25"/>
    <tableColumn id="17" name="Columna19" dataDxfId="24"/>
    <tableColumn id="18" name="Columna20" dataDxfId="23"/>
    <tableColumn id="19" name="Columna21" dataDxfId="22"/>
    <tableColumn id="20" name="Columna22" dataDxfId="21"/>
    <tableColumn id="21" name="Columna23" dataDxfId="20"/>
    <tableColumn id="22" name="Columna1" dataDxfId="19"/>
    <tableColumn id="23" name="Columna2" dataDxfId="18">
      <calculatedColumnFormula>Sabana17[[#This Row],[Columna1]]/20</calculatedColumnFormula>
    </tableColumn>
    <tableColumn id="24" name="Columna3" dataDxfId="17">
      <calculatedColumnFormula array="1">CONTARCOLOR(#REF!,Sabana17[[#This Row],[Columna4]:[Columna23]])</calculatedColumnFormula>
    </tableColumn>
  </tableColumns>
  <tableStyleInfo name="TableStyleMedium11" showFirstColumn="0" showLastColumn="0" showRowStripes="1" showColumnStripes="0"/>
</table>
</file>

<file path=xl/tables/table17.xml><?xml version="1.0" encoding="utf-8"?>
<table xmlns="http://schemas.openxmlformats.org/spreadsheetml/2006/main" id="17" name="Tabla4218" displayName="Tabla4218" ref="C11:D22" totalsRowShown="0" headerRowDxfId="9" dataDxfId="8">
  <autoFilter ref="C11:D22">
    <filterColumn colId="0" hiddenButton="1"/>
    <filterColumn colId="1" hiddenButton="1"/>
  </autoFilter>
  <tableColumns count="2">
    <tableColumn id="1" name="Criterios" dataDxfId="7"/>
    <tableColumn id="2" name="Columna4" dataDxfId="6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18" name="Tabla47619" displayName="Tabla47619" ref="C24:F29" totalsRowShown="0" headerRowDxfId="5" dataDxfId="4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3"/>
    <tableColumn id="2" name="Porcentajes de respuesta _x000a_para cada una de las opciones   " dataDxfId="2"/>
    <tableColumn id="3" name="Limite 1" dataDxfId="1">
      <calculatedColumnFormula>$D$9</calculatedColumnFormula>
    </tableColumn>
    <tableColumn id="4" name="Alerta 1" dataDxfId="0">
      <calculatedColumnFormula>IF(Tabla47619[[#This Row],[Porcentajes de respuesta 
para cada una de las opciones   ]]&gt;$D$9,Tabla47619[[#This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a42" displayName="Tabla42" ref="C11:D22" totalsRowShown="0" headerRowDxfId="364" dataDxfId="363">
  <autoFilter ref="C11:D22">
    <filterColumn colId="0" hiddenButton="1"/>
    <filterColumn colId="1" hiddenButton="1"/>
  </autoFilter>
  <tableColumns count="2">
    <tableColumn id="1" name="Criterios" dataDxfId="362"/>
    <tableColumn id="2" name="Columna4" dataDxfId="361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la476" displayName="Tabla476" ref="C24:F29" totalsRowShown="0" headerRowDxfId="360" dataDxfId="359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358"/>
    <tableColumn id="2" name="Porcentajes de respuesta _x000a_para cada una de las opciones   " dataDxfId="357"/>
    <tableColumn id="3" name="Limite 1" dataDxfId="356">
      <calculatedColumnFormula>$D$9</calculatedColumnFormula>
    </tableColumn>
    <tableColumn id="4" name="Alerta 1" dataDxfId="355">
      <calculatedColumnFormula>IF(Tabla476[[#This Row],[Porcentajes de respuesta 
para cada una de las opciones   ]]&gt;$D$9,Tabla476[[#This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3" name="Sabana4" displayName="Sabana4" ref="C10:Z330" totalsRowShown="0" headerRowDxfId="327" dataDxfId="325" headerRowBorderDxfId="326">
  <tableColumns count="24">
    <tableColumn id="1" name="Número de la Pregunta" dataDxfId="324"/>
    <tableColumn id="2" name="Columna4" dataDxfId="323"/>
    <tableColumn id="3" name="Columna5" dataDxfId="322"/>
    <tableColumn id="4" name="Columna6" dataDxfId="321"/>
    <tableColumn id="5" name="Columna7" dataDxfId="320"/>
    <tableColumn id="6" name="Columna8" dataDxfId="319"/>
    <tableColumn id="7" name="Columna9" dataDxfId="318"/>
    <tableColumn id="8" name="Columna10" dataDxfId="317"/>
    <tableColumn id="9" name="Columna11" dataDxfId="316"/>
    <tableColumn id="10" name="Columna12" dataDxfId="315"/>
    <tableColumn id="11" name="Columna13" dataDxfId="314"/>
    <tableColumn id="12" name="Columna14" dataDxfId="313"/>
    <tableColumn id="13" name="Columna15" dataDxfId="312"/>
    <tableColumn id="14" name="Columna16" dataDxfId="311"/>
    <tableColumn id="15" name="Columna17" dataDxfId="310"/>
    <tableColumn id="16" name="Columna18" dataDxfId="309"/>
    <tableColumn id="17" name="Columna19" dataDxfId="308"/>
    <tableColumn id="18" name="Columna20" dataDxfId="307"/>
    <tableColumn id="19" name="Columna21" dataDxfId="306"/>
    <tableColumn id="20" name="Columna22" dataDxfId="305"/>
    <tableColumn id="21" name="Columna23" dataDxfId="304"/>
    <tableColumn id="22" name="Columna1" dataDxfId="303"/>
    <tableColumn id="23" name="Columna2" dataDxfId="302">
      <calculatedColumnFormula>Sabana4[[#This Row],[Columna1]]/20</calculatedColumnFormula>
    </tableColumn>
    <tableColumn id="24" name="Columna3" dataDxfId="301">
      <calculatedColumnFormula array="1">CONTARCOLOR(#REF!,Sabana4[[#This Row],[Columna4]:[Columna23]])</calculatedColumnFormula>
    </tableColumn>
  </tableColumns>
  <tableStyleInfo name="TableStyleMedium11" showFirstColumn="0" showLastColumn="0" showRowStripes="1" showColumnStripes="0"/>
</table>
</file>

<file path=xl/tables/table5.xml><?xml version="1.0" encoding="utf-8"?>
<table xmlns="http://schemas.openxmlformats.org/spreadsheetml/2006/main" id="4" name="Tabla425" displayName="Tabla425" ref="C11:D22" totalsRowShown="0" headerRowDxfId="293" dataDxfId="292">
  <autoFilter ref="C11:D22">
    <filterColumn colId="0" hiddenButton="1"/>
    <filterColumn colId="1" hiddenButton="1"/>
  </autoFilter>
  <tableColumns count="2">
    <tableColumn id="1" name="Criterios" dataDxfId="291"/>
    <tableColumn id="2" name="Columna4" dataDxfId="290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Tabla4767" displayName="Tabla4767" ref="C24:F29" totalsRowShown="0" headerRowDxfId="289" dataDxfId="288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287"/>
    <tableColumn id="2" name="Porcentajes de respuesta _x000a_para cada una de las opciones   " dataDxfId="286"/>
    <tableColumn id="3" name="Limite 1" dataDxfId="285">
      <calculatedColumnFormula>$D$9</calculatedColumnFormula>
    </tableColumn>
    <tableColumn id="4" name="Alerta 1" dataDxfId="284">
      <calculatedColumnFormula>IF(Tabla4767[[#This Row],[Porcentajes de respuesta 
para cada una de las opciones   ]]&gt;$D$9,Tabla4767[[#This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Sabana8" displayName="Sabana8" ref="C10:Z330" totalsRowShown="0" headerRowDxfId="256" dataDxfId="254" headerRowBorderDxfId="255">
  <tableColumns count="24">
    <tableColumn id="1" name="Número de la Pregunta" dataDxfId="253"/>
    <tableColumn id="2" name="Columna4" dataDxfId="252"/>
    <tableColumn id="3" name="Columna5" dataDxfId="251"/>
    <tableColumn id="4" name="Columna6" dataDxfId="250"/>
    <tableColumn id="5" name="Columna7" dataDxfId="249"/>
    <tableColumn id="6" name="Columna8" dataDxfId="248"/>
    <tableColumn id="7" name="Columna9" dataDxfId="247"/>
    <tableColumn id="8" name="Columna10" dataDxfId="246"/>
    <tableColumn id="9" name="Columna11" dataDxfId="245"/>
    <tableColumn id="10" name="Columna12" dataDxfId="244"/>
    <tableColumn id="11" name="Columna13" dataDxfId="243"/>
    <tableColumn id="12" name="Columna14" dataDxfId="242"/>
    <tableColumn id="13" name="Columna15" dataDxfId="241"/>
    <tableColumn id="14" name="Columna16" dataDxfId="240"/>
    <tableColumn id="15" name="Columna17" dataDxfId="239"/>
    <tableColumn id="16" name="Columna18" dataDxfId="238"/>
    <tableColumn id="17" name="Columna19" dataDxfId="237"/>
    <tableColumn id="18" name="Columna20" dataDxfId="236"/>
    <tableColumn id="19" name="Columna21" dataDxfId="235"/>
    <tableColumn id="20" name="Columna22" dataDxfId="234"/>
    <tableColumn id="21" name="Columna23" dataDxfId="233"/>
    <tableColumn id="22" name="Columna1" dataDxfId="232"/>
    <tableColumn id="23" name="Columna2" dataDxfId="231">
      <calculatedColumnFormula>Sabana8[[#This Row],[Columna1]]/20</calculatedColumnFormula>
    </tableColumn>
    <tableColumn id="24" name="Columna3" dataDxfId="230">
      <calculatedColumnFormula array="1">CONTARCOLOR(#REF!,Sabana8[[#This Row],[Columna4]:[Columna23]])</calculatedColumnFormula>
    </tableColumn>
  </tableColumns>
  <tableStyleInfo name="TableStyleMedium11" showFirstColumn="0" showLastColumn="0" showRowStripes="1" showColumnStripes="0"/>
</table>
</file>

<file path=xl/tables/table8.xml><?xml version="1.0" encoding="utf-8"?>
<table xmlns="http://schemas.openxmlformats.org/spreadsheetml/2006/main" id="8" name="Tabla429" displayName="Tabla429" ref="C11:D22" totalsRowShown="0" headerRowDxfId="222" dataDxfId="221">
  <autoFilter ref="C11:D22">
    <filterColumn colId="0" hiddenButton="1"/>
    <filterColumn colId="1" hiddenButton="1"/>
  </autoFilter>
  <tableColumns count="2">
    <tableColumn id="1" name="Criterios" dataDxfId="220"/>
    <tableColumn id="2" name="Columna4" dataDxfId="219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9" name="Tabla47610" displayName="Tabla47610" ref="C24:F29" totalsRowShown="0" headerRowDxfId="218" dataDxfId="217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216"/>
    <tableColumn id="2" name="Porcentajes de respuesta _x000a_para cada una de las opciones   " dataDxfId="215"/>
    <tableColumn id="3" name="Limite 1" dataDxfId="214">
      <calculatedColumnFormula>$D$9</calculatedColumnFormula>
    </tableColumn>
    <tableColumn id="4" name="Alerta 1" dataDxfId="213">
      <calculatedColumnFormula>IF(Tabla47610[[#This Row],[Porcentajes de respuesta 
para cada una de las opciones   ]]&gt;$D$9,Tabla47610[[#This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A1:AF335"/>
  <sheetViews>
    <sheetView showGridLines="0" topLeftCell="A295" zoomScale="53" zoomScaleNormal="53" zoomScaleSheetLayoutView="124" zoomScalePageLayoutView="96" workbookViewId="0">
      <selection activeCell="C333" sqref="C333"/>
    </sheetView>
  </sheetViews>
  <sheetFormatPr baseColWidth="10" defaultColWidth="10.7109375" defaultRowHeight="15" zeroHeight="1" x14ac:dyDescent="0.25"/>
  <cols>
    <col min="1" max="1" width="2.5703125" style="3" customWidth="1"/>
    <col min="2" max="2" width="4.28515625" style="55" bestFit="1" customWidth="1"/>
    <col min="3" max="3" width="47.7109375" style="2" bestFit="1" customWidth="1"/>
    <col min="4" max="5" width="13.7109375" style="2" customWidth="1"/>
    <col min="6" max="12" width="12.5703125" style="2" customWidth="1"/>
    <col min="13" max="23" width="13.5703125" style="2" customWidth="1"/>
    <col min="24" max="25" width="21.28515625" style="2" customWidth="1"/>
    <col min="26" max="26" width="20.7109375" style="2" customWidth="1"/>
    <col min="27" max="27" width="6.28515625" style="3" customWidth="1"/>
    <col min="28" max="28" width="5.28515625" style="3" customWidth="1"/>
    <col min="29" max="29" width="6.42578125" style="2" customWidth="1"/>
    <col min="30" max="32" width="10.7109375" style="2" customWidth="1"/>
    <col min="33" max="16384" width="10.7109375" style="2"/>
  </cols>
  <sheetData>
    <row r="1" spans="1:32" ht="39.6" customHeight="1" x14ac:dyDescent="0.25">
      <c r="C1" s="148" t="s">
        <v>27</v>
      </c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</row>
    <row r="2" spans="1:32" x14ac:dyDescent="0.25"/>
    <row r="3" spans="1:32" x14ac:dyDescent="0.25"/>
    <row r="4" spans="1:32" x14ac:dyDescent="0.25"/>
    <row r="5" spans="1:32" x14ac:dyDescent="0.25">
      <c r="C5" s="50" t="s">
        <v>20</v>
      </c>
      <c r="D5" s="2" t="s">
        <v>73</v>
      </c>
      <c r="E5" s="89" t="s">
        <v>21</v>
      </c>
      <c r="F5" s="88" t="s">
        <v>74</v>
      </c>
      <c r="G5" s="149"/>
    </row>
    <row r="6" spans="1:32" x14ac:dyDescent="0.25">
      <c r="C6" s="51" t="s">
        <v>22</v>
      </c>
      <c r="D6" s="2" t="s">
        <v>77</v>
      </c>
      <c r="E6" s="90" t="s">
        <v>23</v>
      </c>
      <c r="F6" s="88">
        <v>6</v>
      </c>
      <c r="G6" s="149"/>
    </row>
    <row r="7" spans="1:32" x14ac:dyDescent="0.25">
      <c r="C7" s="51" t="s">
        <v>24</v>
      </c>
      <c r="D7" s="2" t="s">
        <v>75</v>
      </c>
      <c r="E7" s="90" t="s">
        <v>25</v>
      </c>
      <c r="F7" s="88">
        <v>1</v>
      </c>
      <c r="G7" s="149"/>
    </row>
    <row r="8" spans="1:32" s="22" customFormat="1" ht="15.6" customHeight="1" x14ac:dyDescent="0.25">
      <c r="B8" s="56"/>
    </row>
    <row r="9" spans="1:32" ht="40.15" customHeight="1" x14ac:dyDescent="0.25">
      <c r="C9" s="23"/>
      <c r="D9" s="23"/>
      <c r="E9" s="23"/>
      <c r="F9" s="23"/>
      <c r="G9" s="23"/>
      <c r="H9" s="23"/>
      <c r="I9" s="23"/>
      <c r="J9" s="23"/>
      <c r="K9" s="150" t="s">
        <v>34</v>
      </c>
      <c r="L9" s="150"/>
      <c r="M9" s="150"/>
      <c r="N9" s="150"/>
      <c r="O9" s="150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32" ht="72.599999999999994" customHeight="1" x14ac:dyDescent="0.25">
      <c r="B10" s="55">
        <v>1</v>
      </c>
      <c r="C10" s="16" t="s">
        <v>18</v>
      </c>
      <c r="D10" s="77" t="s">
        <v>48</v>
      </c>
      <c r="E10" s="77" t="s">
        <v>49</v>
      </c>
      <c r="F10" s="77" t="s">
        <v>50</v>
      </c>
      <c r="G10" s="77" t="s">
        <v>51</v>
      </c>
      <c r="H10" s="77" t="s">
        <v>52</v>
      </c>
      <c r="I10" s="77" t="s">
        <v>53</v>
      </c>
      <c r="J10" s="77" t="s">
        <v>54</v>
      </c>
      <c r="K10" s="77" t="s">
        <v>55</v>
      </c>
      <c r="L10" s="77" t="s">
        <v>56</v>
      </c>
      <c r="M10" s="77" t="s">
        <v>57</v>
      </c>
      <c r="N10" s="77" t="s">
        <v>58</v>
      </c>
      <c r="O10" s="77" t="s">
        <v>59</v>
      </c>
      <c r="P10" s="77" t="s">
        <v>60</v>
      </c>
      <c r="Q10" s="77" t="s">
        <v>61</v>
      </c>
      <c r="R10" s="77" t="s">
        <v>62</v>
      </c>
      <c r="S10" s="77" t="s">
        <v>63</v>
      </c>
      <c r="T10" s="77" t="s">
        <v>64</v>
      </c>
      <c r="U10" s="77" t="s">
        <v>65</v>
      </c>
      <c r="V10" s="77" t="s">
        <v>66</v>
      </c>
      <c r="W10" s="77" t="s">
        <v>67</v>
      </c>
      <c r="X10" s="57" t="s">
        <v>41</v>
      </c>
      <c r="Y10" s="57" t="s">
        <v>42</v>
      </c>
      <c r="Z10" s="57" t="s">
        <v>43</v>
      </c>
    </row>
    <row r="11" spans="1:32" ht="14.65" customHeight="1" x14ac:dyDescent="0.25">
      <c r="B11" s="55">
        <v>2</v>
      </c>
      <c r="C11" s="78" t="s">
        <v>17</v>
      </c>
      <c r="D11" s="2" t="s">
        <v>95</v>
      </c>
      <c r="E11" s="2" t="s">
        <v>96</v>
      </c>
      <c r="F11" s="2" t="s">
        <v>97</v>
      </c>
      <c r="G11" s="2" t="s">
        <v>98</v>
      </c>
      <c r="H11" s="2" t="s">
        <v>99</v>
      </c>
      <c r="I11" s="2" t="s">
        <v>100</v>
      </c>
      <c r="J11" s="2" t="s">
        <v>101</v>
      </c>
      <c r="K11" s="2" t="s">
        <v>102</v>
      </c>
      <c r="L11" s="2" t="s">
        <v>103</v>
      </c>
      <c r="M11" s="2" t="s">
        <v>104</v>
      </c>
      <c r="N11" s="2" t="s">
        <v>105</v>
      </c>
      <c r="O11" s="2" t="s">
        <v>106</v>
      </c>
      <c r="P11" s="2" t="s">
        <v>107</v>
      </c>
      <c r="Q11" s="2" t="s">
        <v>108</v>
      </c>
      <c r="R11" s="2" t="s">
        <v>109</v>
      </c>
      <c r="S11" s="2" t="s">
        <v>110</v>
      </c>
      <c r="T11" s="2" t="s">
        <v>111</v>
      </c>
      <c r="U11" s="2" t="s">
        <v>112</v>
      </c>
      <c r="V11" s="2" t="s">
        <v>113</v>
      </c>
      <c r="W11" s="2" t="s">
        <v>114</v>
      </c>
      <c r="X11" s="5"/>
      <c r="Y11" s="6"/>
      <c r="Z11" s="5"/>
    </row>
    <row r="12" spans="1:32" ht="14.1" customHeight="1" x14ac:dyDescent="0.25">
      <c r="B12" s="55">
        <v>3</v>
      </c>
      <c r="C12" s="79" t="s">
        <v>3</v>
      </c>
      <c r="D12" s="2" t="s">
        <v>70</v>
      </c>
      <c r="E12" s="2" t="s">
        <v>69</v>
      </c>
      <c r="F12" s="2" t="s">
        <v>68</v>
      </c>
      <c r="G12" s="2" t="s">
        <v>71</v>
      </c>
      <c r="H12" s="2" t="s">
        <v>71</v>
      </c>
      <c r="I12" s="2" t="s">
        <v>71</v>
      </c>
      <c r="J12" s="2" t="s">
        <v>68</v>
      </c>
      <c r="K12" s="2" t="s">
        <v>69</v>
      </c>
      <c r="L12" s="2" t="s">
        <v>71</v>
      </c>
      <c r="M12" s="2" t="s">
        <v>68</v>
      </c>
      <c r="N12" s="2" t="s">
        <v>71</v>
      </c>
      <c r="O12" s="2" t="s">
        <v>68</v>
      </c>
      <c r="P12" s="2" t="s">
        <v>69</v>
      </c>
      <c r="Q12" s="2" t="s">
        <v>68</v>
      </c>
      <c r="R12" s="2" t="s">
        <v>69</v>
      </c>
      <c r="S12" s="2" t="s">
        <v>69</v>
      </c>
      <c r="T12" s="2" t="s">
        <v>69</v>
      </c>
      <c r="U12" s="2" t="s">
        <v>70</v>
      </c>
      <c r="V12" s="2" t="s">
        <v>68</v>
      </c>
      <c r="W12" s="2" t="s">
        <v>69</v>
      </c>
      <c r="X12" s="17"/>
      <c r="Y12" s="14"/>
      <c r="Z12" s="14"/>
    </row>
    <row r="13" spans="1:32" s="1" customFormat="1" ht="32.1" customHeight="1" x14ac:dyDescent="0.25">
      <c r="A13" s="9"/>
      <c r="B13" s="55">
        <v>4</v>
      </c>
      <c r="C13" s="80" t="s">
        <v>16</v>
      </c>
      <c r="D13" s="39" t="str">
        <f>D$320</f>
        <v>Muy Difícil</v>
      </c>
      <c r="E13" s="39" t="str">
        <f>E$320</f>
        <v>Dificil</v>
      </c>
      <c r="F13" s="39" t="str">
        <f t="shared" ref="F13:W13" si="0">F$320</f>
        <v>Dificil</v>
      </c>
      <c r="G13" s="39" t="str">
        <f t="shared" si="0"/>
        <v>Dificil</v>
      </c>
      <c r="H13" s="39" t="str">
        <f t="shared" si="0"/>
        <v>Dificil</v>
      </c>
      <c r="I13" s="39" t="str">
        <f t="shared" si="0"/>
        <v>Dificil</v>
      </c>
      <c r="J13" s="39" t="str">
        <f t="shared" si="0"/>
        <v>Dificil</v>
      </c>
      <c r="K13" s="39" t="str">
        <f t="shared" si="0"/>
        <v>Dificil</v>
      </c>
      <c r="L13" s="39" t="str">
        <f t="shared" si="0"/>
        <v>Facil</v>
      </c>
      <c r="M13" s="39" t="str">
        <f t="shared" si="0"/>
        <v>Dificil</v>
      </c>
      <c r="N13" s="39" t="str">
        <f t="shared" si="0"/>
        <v>Dificultad Moderada</v>
      </c>
      <c r="O13" s="39" t="str">
        <f t="shared" si="0"/>
        <v>Muy Difícil</v>
      </c>
      <c r="P13" s="39" t="str">
        <f t="shared" si="0"/>
        <v>Dificil</v>
      </c>
      <c r="Q13" s="39" t="str">
        <f t="shared" si="0"/>
        <v>Dificultad Moderada</v>
      </c>
      <c r="R13" s="39" t="str">
        <f t="shared" si="0"/>
        <v>Dificultad Moderada</v>
      </c>
      <c r="S13" s="39" t="str">
        <f t="shared" si="0"/>
        <v>Dificultad Moderada</v>
      </c>
      <c r="T13" s="39" t="str">
        <f t="shared" si="0"/>
        <v>Dificultad Moderada</v>
      </c>
      <c r="U13" s="39" t="str">
        <f t="shared" si="0"/>
        <v>Dificultad Moderada</v>
      </c>
      <c r="V13" s="39" t="str">
        <f t="shared" si="0"/>
        <v>Dificultad Moderada</v>
      </c>
      <c r="W13" s="39" t="str">
        <f t="shared" si="0"/>
        <v>Muy Difícil</v>
      </c>
      <c r="X13" s="7"/>
      <c r="Y13" s="8"/>
      <c r="Z13" s="7"/>
      <c r="AA13" s="9"/>
      <c r="AB13" s="9"/>
      <c r="AF13" s="2"/>
    </row>
    <row r="14" spans="1:32" ht="54" customHeight="1" x14ac:dyDescent="0.25">
      <c r="B14" s="55">
        <v>5</v>
      </c>
      <c r="C14" s="78" t="s">
        <v>15</v>
      </c>
      <c r="D14" s="2" t="s">
        <v>72</v>
      </c>
      <c r="E14" s="2" t="s">
        <v>72</v>
      </c>
      <c r="F14" s="2" t="s">
        <v>72</v>
      </c>
      <c r="G14" s="2" t="s">
        <v>72</v>
      </c>
      <c r="H14" s="2" t="s">
        <v>72</v>
      </c>
      <c r="I14" s="2" t="s">
        <v>72</v>
      </c>
      <c r="J14" s="2" t="s">
        <v>72</v>
      </c>
      <c r="K14" s="2" t="s">
        <v>72</v>
      </c>
      <c r="L14" s="2" t="s">
        <v>72</v>
      </c>
      <c r="M14" s="2" t="s">
        <v>72</v>
      </c>
      <c r="N14" s="2" t="s">
        <v>72</v>
      </c>
      <c r="O14" s="2" t="s">
        <v>72</v>
      </c>
      <c r="P14" s="2" t="s">
        <v>72</v>
      </c>
      <c r="Q14" s="2" t="s">
        <v>72</v>
      </c>
      <c r="R14" s="2" t="s">
        <v>72</v>
      </c>
      <c r="S14" s="2" t="s">
        <v>72</v>
      </c>
      <c r="T14" s="2" t="s">
        <v>72</v>
      </c>
      <c r="U14" s="2" t="s">
        <v>72</v>
      </c>
      <c r="V14" s="2" t="s">
        <v>72</v>
      </c>
      <c r="W14" s="2" t="s">
        <v>72</v>
      </c>
      <c r="X14" s="5"/>
      <c r="Y14" s="6"/>
      <c r="Z14" s="5"/>
    </row>
    <row r="15" spans="1:32" ht="54" customHeight="1" x14ac:dyDescent="0.25">
      <c r="B15" s="55">
        <v>6</v>
      </c>
      <c r="C15" s="78" t="s">
        <v>14</v>
      </c>
      <c r="D15" s="2" t="s">
        <v>78</v>
      </c>
      <c r="E15" s="2" t="s">
        <v>78</v>
      </c>
      <c r="F15" s="2" t="s">
        <v>78</v>
      </c>
      <c r="G15" s="2" t="s">
        <v>78</v>
      </c>
      <c r="H15" s="2" t="s">
        <v>79</v>
      </c>
      <c r="I15" s="2" t="s">
        <v>79</v>
      </c>
      <c r="J15" s="2" t="s">
        <v>79</v>
      </c>
      <c r="K15" s="2" t="s">
        <v>79</v>
      </c>
      <c r="L15" s="2" t="s">
        <v>79</v>
      </c>
      <c r="M15" s="2" t="s">
        <v>80</v>
      </c>
      <c r="N15" s="2" t="s">
        <v>80</v>
      </c>
      <c r="O15" s="2" t="s">
        <v>80</v>
      </c>
      <c r="P15" s="2" t="s">
        <v>80</v>
      </c>
      <c r="Q15" s="2" t="s">
        <v>80</v>
      </c>
      <c r="R15" s="2" t="s">
        <v>80</v>
      </c>
      <c r="S15" s="2" t="s">
        <v>81</v>
      </c>
      <c r="T15" s="2" t="s">
        <v>81</v>
      </c>
      <c r="U15" s="2" t="s">
        <v>81</v>
      </c>
      <c r="V15" s="2" t="s">
        <v>81</v>
      </c>
      <c r="W15" s="2" t="s">
        <v>81</v>
      </c>
      <c r="Y15" s="12"/>
      <c r="Z15" s="13"/>
    </row>
    <row r="16" spans="1:32" ht="54" customHeight="1" x14ac:dyDescent="0.25">
      <c r="B16" s="55">
        <v>7</v>
      </c>
      <c r="C16" s="78" t="s">
        <v>13</v>
      </c>
      <c r="D16" s="2" t="s">
        <v>82</v>
      </c>
      <c r="E16" s="2" t="s">
        <v>82</v>
      </c>
      <c r="F16" s="2" t="s">
        <v>82</v>
      </c>
      <c r="G16" s="2" t="s">
        <v>82</v>
      </c>
      <c r="H16" s="2" t="s">
        <v>83</v>
      </c>
      <c r="I16" s="2" t="s">
        <v>83</v>
      </c>
      <c r="J16" s="2" t="s">
        <v>83</v>
      </c>
      <c r="K16" s="2" t="s">
        <v>84</v>
      </c>
      <c r="L16" s="2" t="s">
        <v>83</v>
      </c>
      <c r="M16" s="2" t="s">
        <v>85</v>
      </c>
      <c r="N16" s="2" t="s">
        <v>85</v>
      </c>
      <c r="O16" s="2" t="s">
        <v>85</v>
      </c>
      <c r="P16" s="2" t="s">
        <v>85</v>
      </c>
      <c r="Q16" s="2" t="s">
        <v>85</v>
      </c>
      <c r="R16" s="2" t="s">
        <v>85</v>
      </c>
      <c r="S16" s="2" t="s">
        <v>86</v>
      </c>
      <c r="T16" s="2" t="s">
        <v>86</v>
      </c>
      <c r="U16" s="2" t="s">
        <v>86</v>
      </c>
      <c r="V16" s="2" t="s">
        <v>86</v>
      </c>
      <c r="W16" s="2" t="s">
        <v>86</v>
      </c>
      <c r="X16" s="11"/>
      <c r="Y16" s="14"/>
      <c r="Z16" s="11"/>
    </row>
    <row r="17" spans="2:32" ht="54" customHeight="1" x14ac:dyDescent="0.25">
      <c r="B17" s="55">
        <v>8</v>
      </c>
      <c r="C17" s="78" t="s">
        <v>12</v>
      </c>
      <c r="D17" s="2" t="s">
        <v>87</v>
      </c>
      <c r="E17" s="2" t="s">
        <v>87</v>
      </c>
      <c r="F17" s="2" t="s">
        <v>87</v>
      </c>
      <c r="G17" s="2" t="s">
        <v>87</v>
      </c>
      <c r="H17" s="2" t="s">
        <v>88</v>
      </c>
      <c r="I17" s="2" t="s">
        <v>89</v>
      </c>
      <c r="J17" s="2" t="s">
        <v>88</v>
      </c>
      <c r="K17" s="2" t="s">
        <v>90</v>
      </c>
      <c r="L17" s="2" t="s">
        <v>88</v>
      </c>
      <c r="M17" s="2" t="s">
        <v>91</v>
      </c>
      <c r="N17" s="2" t="s">
        <v>91</v>
      </c>
      <c r="O17" s="2" t="s">
        <v>92</v>
      </c>
      <c r="P17" s="2" t="s">
        <v>91</v>
      </c>
      <c r="Q17" s="2" t="s">
        <v>91</v>
      </c>
      <c r="R17" s="2" t="s">
        <v>91</v>
      </c>
      <c r="S17" s="2" t="s">
        <v>93</v>
      </c>
      <c r="T17" s="2" t="s">
        <v>93</v>
      </c>
      <c r="U17" s="2" t="s">
        <v>93</v>
      </c>
      <c r="V17" s="2" t="s">
        <v>94</v>
      </c>
      <c r="W17" s="2" t="s">
        <v>93</v>
      </c>
      <c r="X17" s="92" t="s">
        <v>0</v>
      </c>
      <c r="Y17" s="93" t="s">
        <v>1</v>
      </c>
      <c r="Z17" s="93" t="s">
        <v>2</v>
      </c>
      <c r="AF17" s="1"/>
    </row>
    <row r="18" spans="2:32" ht="14.65" customHeight="1" x14ac:dyDescent="0.25">
      <c r="B18" s="55">
        <v>9</v>
      </c>
      <c r="D18" s="2" t="s">
        <v>68</v>
      </c>
      <c r="E18" s="2" t="s">
        <v>69</v>
      </c>
      <c r="F18" s="2" t="s">
        <v>70</v>
      </c>
      <c r="G18" s="2" t="s">
        <v>68</v>
      </c>
      <c r="H18" s="2" t="s">
        <v>69</v>
      </c>
      <c r="I18" s="2" t="s">
        <v>69</v>
      </c>
      <c r="J18" s="2" t="s">
        <v>68</v>
      </c>
      <c r="K18" s="2" t="s">
        <v>70</v>
      </c>
      <c r="L18" s="2" t="s">
        <v>71</v>
      </c>
      <c r="M18" s="2" t="s">
        <v>68</v>
      </c>
      <c r="N18" s="2" t="s">
        <v>69</v>
      </c>
      <c r="O18" s="2" t="s">
        <v>70</v>
      </c>
      <c r="P18" s="2" t="s">
        <v>70</v>
      </c>
      <c r="Q18" s="2" t="s">
        <v>68</v>
      </c>
      <c r="R18" s="2" t="s">
        <v>69</v>
      </c>
      <c r="S18" s="2" t="s">
        <v>70</v>
      </c>
      <c r="T18" s="2" t="s">
        <v>69</v>
      </c>
      <c r="U18" s="2" t="s">
        <v>71</v>
      </c>
      <c r="V18" s="2" t="s">
        <v>68</v>
      </c>
      <c r="W18" s="2" t="s">
        <v>68</v>
      </c>
      <c r="X18" s="91" cm="1">
        <f t="array" ref="X18">IF($D$12="","",(SUMPRODUCT(($D$12:$W$12=Sabana[[#This Row],[Columna4]:[Columna23]])*1)))</f>
        <v>8</v>
      </c>
      <c r="Y18" s="87">
        <f>IF(X18="","",(X18/20))</f>
        <v>0.4</v>
      </c>
      <c r="Z18" s="87">
        <f>IF(Y18="","",COUNTIF(Sabana[[#This Row],[Columna4]:[Columna23]],"O")/20)</f>
        <v>0</v>
      </c>
    </row>
    <row r="19" spans="2:32" x14ac:dyDescent="0.25">
      <c r="B19" s="55">
        <v>10</v>
      </c>
      <c r="D19" s="2" t="s">
        <v>69</v>
      </c>
      <c r="E19" s="2" t="s">
        <v>69</v>
      </c>
      <c r="F19" s="2" t="s">
        <v>71</v>
      </c>
      <c r="G19" s="2" t="s">
        <v>70</v>
      </c>
      <c r="H19" s="2" t="s">
        <v>70</v>
      </c>
      <c r="I19" s="2" t="s">
        <v>69</v>
      </c>
      <c r="J19" s="2" t="s">
        <v>68</v>
      </c>
      <c r="K19" s="2" t="s">
        <v>70</v>
      </c>
      <c r="L19" s="2" t="s">
        <v>71</v>
      </c>
      <c r="M19" s="2" t="s">
        <v>71</v>
      </c>
      <c r="N19" s="2" t="s">
        <v>69</v>
      </c>
      <c r="O19" s="2" t="s">
        <v>70</v>
      </c>
      <c r="P19" s="2" t="s">
        <v>71</v>
      </c>
      <c r="Q19" s="2" t="s">
        <v>69</v>
      </c>
      <c r="R19" s="2" t="s">
        <v>69</v>
      </c>
      <c r="S19" s="2" t="s">
        <v>69</v>
      </c>
      <c r="T19" s="2" t="s">
        <v>69</v>
      </c>
      <c r="U19" s="2" t="s">
        <v>68</v>
      </c>
      <c r="V19" s="2" t="s">
        <v>70</v>
      </c>
      <c r="W19" s="2" t="s">
        <v>68</v>
      </c>
      <c r="X19" s="91" cm="1">
        <f t="array" ref="X19">IF($D$12="","",(SUMPRODUCT(($D$12:$W$12=Sabana[[#This Row],[Columna4]:[Columna23]])*1)))</f>
        <v>6</v>
      </c>
      <c r="Y19" s="87">
        <f t="shared" ref="Y19:Y82" si="1">IF(X19="","",(X19/20))</f>
        <v>0.3</v>
      </c>
      <c r="Z19" s="87">
        <f>IF(Y19="","",COUNTIF(Sabana[[#This Row],[Columna4]:[Columna23]],"O")/20)</f>
        <v>0</v>
      </c>
    </row>
    <row r="20" spans="2:32" x14ac:dyDescent="0.25">
      <c r="B20" s="55">
        <v>11</v>
      </c>
      <c r="D20" s="2" t="s">
        <v>68</v>
      </c>
      <c r="E20" s="2" t="s">
        <v>69</v>
      </c>
      <c r="F20" s="2" t="s">
        <v>70</v>
      </c>
      <c r="G20" s="2" t="s">
        <v>71</v>
      </c>
      <c r="H20" s="2" t="s">
        <v>68</v>
      </c>
      <c r="I20" s="2" t="s">
        <v>71</v>
      </c>
      <c r="J20" s="2" t="s">
        <v>68</v>
      </c>
      <c r="K20" s="2" t="s">
        <v>69</v>
      </c>
      <c r="L20" s="2" t="s">
        <v>68</v>
      </c>
      <c r="M20" s="2" t="s">
        <v>68</v>
      </c>
      <c r="N20" s="2" t="s">
        <v>71</v>
      </c>
      <c r="O20" s="2" t="s">
        <v>71</v>
      </c>
      <c r="P20" s="2" t="s">
        <v>68</v>
      </c>
      <c r="Q20" s="2" t="s">
        <v>68</v>
      </c>
      <c r="R20" s="2" t="s">
        <v>69</v>
      </c>
      <c r="S20" s="2" t="s">
        <v>70</v>
      </c>
      <c r="T20" s="2" t="s">
        <v>69</v>
      </c>
      <c r="U20" s="2" t="s">
        <v>71</v>
      </c>
      <c r="V20" s="2" t="s">
        <v>68</v>
      </c>
      <c r="W20" s="2" t="s">
        <v>68</v>
      </c>
      <c r="X20" s="91" cm="1">
        <f t="array" ref="X20">IF($D$12="","",(SUMPRODUCT(($D$12:$W$12=Sabana[[#This Row],[Columna4]:[Columna23]])*1)))</f>
        <v>11</v>
      </c>
      <c r="Y20" s="87">
        <f t="shared" si="1"/>
        <v>0.55000000000000004</v>
      </c>
      <c r="Z20" s="87">
        <f>IF(Y20="","",COUNTIF(Sabana[[#This Row],[Columna4]:[Columna23]],"O")/20)</f>
        <v>0</v>
      </c>
    </row>
    <row r="21" spans="2:32" x14ac:dyDescent="0.25">
      <c r="B21" s="55">
        <v>12</v>
      </c>
      <c r="D21" s="2" t="s">
        <v>71</v>
      </c>
      <c r="E21" s="2" t="s">
        <v>71</v>
      </c>
      <c r="F21" s="2" t="s">
        <v>71</v>
      </c>
      <c r="G21" s="2" t="s">
        <v>69</v>
      </c>
      <c r="H21" s="2" t="s">
        <v>71</v>
      </c>
      <c r="I21" s="2" t="s">
        <v>69</v>
      </c>
      <c r="J21" s="2" t="s">
        <v>71</v>
      </c>
      <c r="K21" s="2" t="s">
        <v>69</v>
      </c>
      <c r="L21" s="2" t="s">
        <v>71</v>
      </c>
      <c r="M21" s="2" t="s">
        <v>69</v>
      </c>
      <c r="N21" s="2" t="s">
        <v>71</v>
      </c>
      <c r="O21" s="2" t="s">
        <v>71</v>
      </c>
      <c r="P21" s="2" t="s">
        <v>70</v>
      </c>
      <c r="Q21" s="2" t="s">
        <v>68</v>
      </c>
      <c r="R21" s="2" t="s">
        <v>71</v>
      </c>
      <c r="S21" s="2" t="s">
        <v>70</v>
      </c>
      <c r="T21" s="2" t="s">
        <v>69</v>
      </c>
      <c r="U21" s="2" t="s">
        <v>68</v>
      </c>
      <c r="V21" s="2" t="s">
        <v>68</v>
      </c>
      <c r="W21" s="2" t="s">
        <v>68</v>
      </c>
      <c r="X21" s="91" cm="1">
        <f t="array" ref="X21">IF($D$12="","",(SUMPRODUCT(($D$12:$W$12=Sabana[[#This Row],[Columna4]:[Columna23]])*1)))</f>
        <v>7</v>
      </c>
      <c r="Y21" s="87">
        <f t="shared" si="1"/>
        <v>0.35</v>
      </c>
      <c r="Z21" s="87">
        <f>IF(Y21="","",COUNTIF(Sabana[[#This Row],[Columna4]:[Columna23]],"O")/20)</f>
        <v>0</v>
      </c>
    </row>
    <row r="22" spans="2:32" x14ac:dyDescent="0.25">
      <c r="B22" s="55">
        <v>13</v>
      </c>
      <c r="D22" s="2" t="s">
        <v>71</v>
      </c>
      <c r="E22" s="2" t="s">
        <v>71</v>
      </c>
      <c r="F22" s="2" t="s">
        <v>68</v>
      </c>
      <c r="G22" s="2" t="s">
        <v>69</v>
      </c>
      <c r="H22" s="2" t="s">
        <v>71</v>
      </c>
      <c r="I22" s="2" t="s">
        <v>69</v>
      </c>
      <c r="J22" s="2" t="s">
        <v>71</v>
      </c>
      <c r="K22" s="2" t="s">
        <v>69</v>
      </c>
      <c r="L22" s="2" t="s">
        <v>71</v>
      </c>
      <c r="M22" s="2" t="s">
        <v>69</v>
      </c>
      <c r="N22" s="2" t="s">
        <v>71</v>
      </c>
      <c r="O22" s="2" t="s">
        <v>71</v>
      </c>
      <c r="P22" s="2" t="s">
        <v>69</v>
      </c>
      <c r="Q22" s="2" t="s">
        <v>69</v>
      </c>
      <c r="R22" s="2" t="s">
        <v>71</v>
      </c>
      <c r="S22" s="2" t="s">
        <v>70</v>
      </c>
      <c r="T22" s="2" t="s">
        <v>70</v>
      </c>
      <c r="U22" s="2" t="s">
        <v>68</v>
      </c>
      <c r="V22" s="2" t="s">
        <v>68</v>
      </c>
      <c r="W22" s="2" t="s">
        <v>68</v>
      </c>
      <c r="X22" s="91" cm="1">
        <f t="array" ref="X22">IF($D$12="","",(SUMPRODUCT(($D$12:$W$12=Sabana[[#This Row],[Columna4]:[Columna23]])*1)))</f>
        <v>7</v>
      </c>
      <c r="Y22" s="87">
        <f t="shared" si="1"/>
        <v>0.35</v>
      </c>
      <c r="Z22" s="87">
        <f>IF(Y22="","",COUNTIF(Sabana[[#This Row],[Columna4]:[Columna23]],"O")/20)</f>
        <v>0</v>
      </c>
    </row>
    <row r="23" spans="2:32" x14ac:dyDescent="0.25">
      <c r="B23" s="55">
        <v>14</v>
      </c>
      <c r="D23" s="2" t="s">
        <v>70</v>
      </c>
      <c r="E23" s="2" t="s">
        <v>69</v>
      </c>
      <c r="F23" s="2" t="s">
        <v>71</v>
      </c>
      <c r="G23" s="2" t="s">
        <v>69</v>
      </c>
      <c r="H23" s="2" t="s">
        <v>69</v>
      </c>
      <c r="I23" s="2" t="s">
        <v>68</v>
      </c>
      <c r="J23" s="2" t="s">
        <v>71</v>
      </c>
      <c r="K23" s="2" t="s">
        <v>70</v>
      </c>
      <c r="L23" s="2" t="s">
        <v>71</v>
      </c>
      <c r="M23" s="2" t="s">
        <v>68</v>
      </c>
      <c r="N23" s="2" t="s">
        <v>71</v>
      </c>
      <c r="O23" s="2" t="s">
        <v>70</v>
      </c>
      <c r="P23" s="2" t="s">
        <v>68</v>
      </c>
      <c r="Q23" s="2" t="s">
        <v>68</v>
      </c>
      <c r="R23" s="2" t="s">
        <v>69</v>
      </c>
      <c r="S23" s="2" t="s">
        <v>68</v>
      </c>
      <c r="T23" s="2" t="s">
        <v>69</v>
      </c>
      <c r="U23" s="2" t="s">
        <v>70</v>
      </c>
      <c r="V23" s="2" t="s">
        <v>68</v>
      </c>
      <c r="W23" s="2" t="s">
        <v>68</v>
      </c>
      <c r="X23" s="91" cm="1">
        <f t="array" ref="X23">IF($D$12="","",(SUMPRODUCT(($D$12:$W$12=Sabana[[#This Row],[Columna4]:[Columna23]])*1)))</f>
        <v>10</v>
      </c>
      <c r="Y23" s="87">
        <f t="shared" si="1"/>
        <v>0.5</v>
      </c>
      <c r="Z23" s="87">
        <f>IF(Y23="","",COUNTIF(Sabana[[#This Row],[Columna4]:[Columna23]],"O")/20)</f>
        <v>0</v>
      </c>
    </row>
    <row r="24" spans="2:32" x14ac:dyDescent="0.25">
      <c r="B24" s="55">
        <v>15</v>
      </c>
      <c r="D24" s="2" t="s">
        <v>69</v>
      </c>
      <c r="E24" s="2" t="s">
        <v>69</v>
      </c>
      <c r="F24" s="2" t="s">
        <v>70</v>
      </c>
      <c r="G24" s="2" t="s">
        <v>69</v>
      </c>
      <c r="H24" s="2" t="s">
        <v>69</v>
      </c>
      <c r="I24" s="2" t="s">
        <v>68</v>
      </c>
      <c r="J24" s="2" t="s">
        <v>71</v>
      </c>
      <c r="K24" s="2" t="s">
        <v>69</v>
      </c>
      <c r="L24" s="2" t="s">
        <v>71</v>
      </c>
      <c r="M24" s="2" t="s">
        <v>69</v>
      </c>
      <c r="N24" s="2" t="s">
        <v>71</v>
      </c>
      <c r="O24" s="2" t="s">
        <v>68</v>
      </c>
      <c r="P24" s="2" t="s">
        <v>68</v>
      </c>
      <c r="Q24" s="2" t="s">
        <v>68</v>
      </c>
      <c r="R24" s="2" t="s">
        <v>69</v>
      </c>
      <c r="S24" s="2" t="s">
        <v>70</v>
      </c>
      <c r="T24" s="2" t="s">
        <v>68</v>
      </c>
      <c r="U24" s="2" t="s">
        <v>68</v>
      </c>
      <c r="V24" s="2" t="s">
        <v>70</v>
      </c>
      <c r="W24" s="2" t="s">
        <v>68</v>
      </c>
      <c r="X24" s="91" cm="1">
        <f t="array" ref="X24">IF($D$12="","",(SUMPRODUCT(($D$12:$W$12=Sabana[[#This Row],[Columna4]:[Columna23]])*1)))</f>
        <v>7</v>
      </c>
      <c r="Y24" s="87">
        <f t="shared" si="1"/>
        <v>0.35</v>
      </c>
      <c r="Z24" s="87">
        <f>IF(Y24="","",COUNTIF(Sabana[[#This Row],[Columna4]:[Columna23]],"O")/20)</f>
        <v>0</v>
      </c>
    </row>
    <row r="25" spans="2:32" x14ac:dyDescent="0.25">
      <c r="B25" s="55">
        <v>16</v>
      </c>
      <c r="D25" s="2" t="s">
        <v>71</v>
      </c>
      <c r="E25" s="2" t="s">
        <v>70</v>
      </c>
      <c r="F25" s="2" t="s">
        <v>71</v>
      </c>
      <c r="G25" s="2" t="s">
        <v>69</v>
      </c>
      <c r="H25" s="2" t="s">
        <v>71</v>
      </c>
      <c r="I25" s="2" t="s">
        <v>71</v>
      </c>
      <c r="J25" s="2" t="s">
        <v>71</v>
      </c>
      <c r="K25" s="2" t="s">
        <v>69</v>
      </c>
      <c r="L25" s="2" t="s">
        <v>68</v>
      </c>
      <c r="M25" s="2" t="s">
        <v>70</v>
      </c>
      <c r="N25" s="2" t="s">
        <v>71</v>
      </c>
      <c r="O25" s="2" t="s">
        <v>70</v>
      </c>
      <c r="P25" s="2" t="s">
        <v>70</v>
      </c>
      <c r="Q25" s="2" t="s">
        <v>68</v>
      </c>
      <c r="R25" s="2" t="s">
        <v>70</v>
      </c>
      <c r="S25" s="2" t="s">
        <v>68</v>
      </c>
      <c r="T25" s="2" t="s">
        <v>69</v>
      </c>
      <c r="U25" s="2" t="s">
        <v>68</v>
      </c>
      <c r="V25" s="2" t="s">
        <v>68</v>
      </c>
      <c r="W25" s="2" t="s">
        <v>68</v>
      </c>
      <c r="X25" s="91" cm="1">
        <f t="array" ref="X25">IF($D$12="","",(SUMPRODUCT(($D$12:$W$12=Sabana[[#This Row],[Columna4]:[Columna23]])*1)))</f>
        <v>7</v>
      </c>
      <c r="Y25" s="87">
        <f t="shared" si="1"/>
        <v>0.35</v>
      </c>
      <c r="Z25" s="87">
        <f>IF(Y25="","",COUNTIF(Sabana[[#This Row],[Columna4]:[Columna23]],"O")/20)</f>
        <v>0</v>
      </c>
    </row>
    <row r="26" spans="2:32" x14ac:dyDescent="0.25">
      <c r="B26" s="55">
        <v>17</v>
      </c>
      <c r="D26" s="2" t="s">
        <v>68</v>
      </c>
      <c r="E26" s="2" t="s">
        <v>70</v>
      </c>
      <c r="F26" s="2" t="s">
        <v>70</v>
      </c>
      <c r="G26" s="2" t="s">
        <v>69</v>
      </c>
      <c r="H26" s="2" t="s">
        <v>68</v>
      </c>
      <c r="I26" s="2" t="s">
        <v>68</v>
      </c>
      <c r="J26" s="2" t="s">
        <v>70</v>
      </c>
      <c r="K26" s="2" t="s">
        <v>70</v>
      </c>
      <c r="L26" s="2" t="s">
        <v>71</v>
      </c>
      <c r="M26" s="2" t="s">
        <v>68</v>
      </c>
      <c r="N26" s="2" t="s">
        <v>70</v>
      </c>
      <c r="O26" s="2" t="s">
        <v>68</v>
      </c>
      <c r="P26" s="2" t="s">
        <v>68</v>
      </c>
      <c r="Q26" s="2" t="s">
        <v>69</v>
      </c>
      <c r="R26" s="2" t="s">
        <v>68</v>
      </c>
      <c r="S26" s="2" t="s">
        <v>69</v>
      </c>
      <c r="T26" s="2" t="s">
        <v>69</v>
      </c>
      <c r="U26" s="2" t="s">
        <v>70</v>
      </c>
      <c r="V26" s="2" t="s">
        <v>68</v>
      </c>
      <c r="W26" s="2" t="s">
        <v>68</v>
      </c>
      <c r="X26" s="91" cm="1">
        <f t="array" ref="X26">IF($D$12="","",(SUMPRODUCT(($D$12:$W$12=Sabana[[#This Row],[Columna4]:[Columna23]])*1)))</f>
        <v>7</v>
      </c>
      <c r="Y26" s="87">
        <f t="shared" si="1"/>
        <v>0.35</v>
      </c>
      <c r="Z26" s="87">
        <f>IF(Y26="","",COUNTIF(Sabana[[#This Row],[Columna4]:[Columna23]],"O")/20)</f>
        <v>0</v>
      </c>
    </row>
    <row r="27" spans="2:32" x14ac:dyDescent="0.25">
      <c r="B27" s="55">
        <v>18</v>
      </c>
      <c r="D27" s="2" t="s">
        <v>69</v>
      </c>
      <c r="E27" s="2" t="s">
        <v>71</v>
      </c>
      <c r="F27" s="2" t="s">
        <v>70</v>
      </c>
      <c r="G27" s="2" t="s">
        <v>69</v>
      </c>
      <c r="H27" s="2" t="s">
        <v>69</v>
      </c>
      <c r="I27" s="2" t="s">
        <v>68</v>
      </c>
      <c r="J27" s="2" t="s">
        <v>68</v>
      </c>
      <c r="K27" s="2" t="s">
        <v>70</v>
      </c>
      <c r="L27" s="2" t="s">
        <v>71</v>
      </c>
      <c r="M27" s="2" t="s">
        <v>71</v>
      </c>
      <c r="N27" s="2" t="s">
        <v>71</v>
      </c>
      <c r="O27" s="2" t="s">
        <v>71</v>
      </c>
      <c r="P27" s="2" t="s">
        <v>70</v>
      </c>
      <c r="Q27" s="2" t="s">
        <v>69</v>
      </c>
      <c r="R27" s="2" t="s">
        <v>70</v>
      </c>
      <c r="S27" s="2" t="s">
        <v>68</v>
      </c>
      <c r="T27" s="2" t="s">
        <v>70</v>
      </c>
      <c r="U27" s="2" t="s">
        <v>70</v>
      </c>
      <c r="V27" s="2" t="s">
        <v>68</v>
      </c>
      <c r="W27" s="2" t="s">
        <v>68</v>
      </c>
      <c r="X27" s="91" cm="1">
        <f t="array" ref="X27">IF($D$12="","",(SUMPRODUCT(($D$12:$W$12=Sabana[[#This Row],[Columna4]:[Columna23]])*1)))</f>
        <v>5</v>
      </c>
      <c r="Y27" s="87">
        <f t="shared" si="1"/>
        <v>0.25</v>
      </c>
      <c r="Z27" s="87">
        <f>IF(Y27="","",COUNTIF(Sabana[[#This Row],[Columna4]:[Columna23]],"O")/20)</f>
        <v>0</v>
      </c>
    </row>
    <row r="28" spans="2:32" x14ac:dyDescent="0.25">
      <c r="B28" s="55">
        <v>19</v>
      </c>
      <c r="D28" s="2" t="s">
        <v>68</v>
      </c>
      <c r="E28" s="2" t="s">
        <v>70</v>
      </c>
      <c r="F28" s="2" t="s">
        <v>70</v>
      </c>
      <c r="G28" s="2" t="s">
        <v>68</v>
      </c>
      <c r="H28" s="2" t="s">
        <v>69</v>
      </c>
      <c r="I28" s="2" t="s">
        <v>68</v>
      </c>
      <c r="J28" s="2" t="s">
        <v>69</v>
      </c>
      <c r="K28" s="2" t="s">
        <v>70</v>
      </c>
      <c r="L28" s="2" t="s">
        <v>71</v>
      </c>
      <c r="M28" s="2" t="s">
        <v>68</v>
      </c>
      <c r="N28" s="2" t="s">
        <v>71</v>
      </c>
      <c r="O28" s="2" t="s">
        <v>68</v>
      </c>
      <c r="P28" s="2" t="s">
        <v>68</v>
      </c>
      <c r="Q28" s="2" t="s">
        <v>71</v>
      </c>
      <c r="R28" s="2" t="s">
        <v>68</v>
      </c>
      <c r="S28" s="2" t="s">
        <v>68</v>
      </c>
      <c r="T28" s="2" t="s">
        <v>69</v>
      </c>
      <c r="U28" s="2" t="s">
        <v>70</v>
      </c>
      <c r="V28" s="2" t="s">
        <v>68</v>
      </c>
      <c r="W28" s="2" t="s">
        <v>68</v>
      </c>
      <c r="X28" s="91" cm="1">
        <f t="array" ref="X28">IF($D$12="","",(SUMPRODUCT(($D$12:$W$12=Sabana[[#This Row],[Columna4]:[Columna23]])*1)))</f>
        <v>7</v>
      </c>
      <c r="Y28" s="87">
        <f t="shared" si="1"/>
        <v>0.35</v>
      </c>
      <c r="Z28" s="87">
        <f>IF(Y28="","",COUNTIF(Sabana[[#This Row],[Columna4]:[Columna23]],"O")/20)</f>
        <v>0</v>
      </c>
    </row>
    <row r="29" spans="2:32" x14ac:dyDescent="0.25">
      <c r="B29" s="55">
        <v>20</v>
      </c>
      <c r="D29" s="2" t="s">
        <v>68</v>
      </c>
      <c r="E29" s="2" t="s">
        <v>69</v>
      </c>
      <c r="F29" s="2" t="s">
        <v>71</v>
      </c>
      <c r="G29" s="2" t="s">
        <v>68</v>
      </c>
      <c r="H29" s="2" t="s">
        <v>71</v>
      </c>
      <c r="I29" s="2" t="s">
        <v>71</v>
      </c>
      <c r="J29" s="2" t="s">
        <v>70</v>
      </c>
      <c r="K29" s="2" t="s">
        <v>68</v>
      </c>
      <c r="L29" s="2" t="s">
        <v>71</v>
      </c>
      <c r="M29" s="2" t="s">
        <v>70</v>
      </c>
      <c r="N29" s="2" t="s">
        <v>69</v>
      </c>
      <c r="O29" s="2" t="s">
        <v>71</v>
      </c>
      <c r="P29" s="2" t="s">
        <v>71</v>
      </c>
      <c r="Q29" s="2" t="s">
        <v>69</v>
      </c>
      <c r="R29" s="2" t="s">
        <v>70</v>
      </c>
      <c r="S29" s="2" t="s">
        <v>70</v>
      </c>
      <c r="T29" s="2" t="s">
        <v>68</v>
      </c>
      <c r="U29" s="2" t="s">
        <v>68</v>
      </c>
      <c r="V29" s="2" t="s">
        <v>69</v>
      </c>
      <c r="W29" s="2" t="s">
        <v>71</v>
      </c>
      <c r="X29" s="91" cm="1">
        <f t="array" ref="X29">IF($D$12="","",(SUMPRODUCT(($D$12:$W$12=Sabana[[#This Row],[Columna4]:[Columna23]])*1)))</f>
        <v>4</v>
      </c>
      <c r="Y29" s="87">
        <f t="shared" si="1"/>
        <v>0.2</v>
      </c>
      <c r="Z29" s="87">
        <f>IF(Y29="","",COUNTIF(Sabana[[#This Row],[Columna4]:[Columna23]],"O")/20)</f>
        <v>0</v>
      </c>
    </row>
    <row r="30" spans="2:32" x14ac:dyDescent="0.25">
      <c r="B30" s="55">
        <v>21</v>
      </c>
      <c r="D30" s="2" t="s">
        <v>71</v>
      </c>
      <c r="E30" s="2" t="s">
        <v>71</v>
      </c>
      <c r="F30" s="2" t="s">
        <v>69</v>
      </c>
      <c r="G30" s="2" t="s">
        <v>69</v>
      </c>
      <c r="H30" s="2" t="s">
        <v>69</v>
      </c>
      <c r="I30" s="2" t="s">
        <v>68</v>
      </c>
      <c r="J30" s="2" t="s">
        <v>70</v>
      </c>
      <c r="K30" s="2" t="s">
        <v>69</v>
      </c>
      <c r="L30" s="2" t="s">
        <v>71</v>
      </c>
      <c r="M30" s="2" t="s">
        <v>69</v>
      </c>
      <c r="N30" s="2" t="s">
        <v>68</v>
      </c>
      <c r="O30" s="2" t="s">
        <v>71</v>
      </c>
      <c r="P30" s="2" t="s">
        <v>69</v>
      </c>
      <c r="Q30" s="2" t="s">
        <v>68</v>
      </c>
      <c r="R30" s="2" t="s">
        <v>71</v>
      </c>
      <c r="S30" s="2" t="s">
        <v>69</v>
      </c>
      <c r="T30" s="2" t="s">
        <v>68</v>
      </c>
      <c r="U30" s="2" t="s">
        <v>70</v>
      </c>
      <c r="V30" s="2" t="s">
        <v>68</v>
      </c>
      <c r="W30" s="2" t="s">
        <v>68</v>
      </c>
      <c r="X30" s="91" cm="1">
        <f t="array" ref="X30">IF($D$12="","",(SUMPRODUCT(($D$12:$W$12=Sabana[[#This Row],[Columna4]:[Columna23]])*1)))</f>
        <v>7</v>
      </c>
      <c r="Y30" s="87">
        <f t="shared" si="1"/>
        <v>0.35</v>
      </c>
      <c r="Z30" s="87">
        <f>IF(Y30="","",COUNTIF(Sabana[[#This Row],[Columna4]:[Columna23]],"O")/20)</f>
        <v>0</v>
      </c>
    </row>
    <row r="31" spans="2:32" x14ac:dyDescent="0.25">
      <c r="B31" s="55">
        <v>22</v>
      </c>
      <c r="D31" s="2" t="s">
        <v>69</v>
      </c>
      <c r="E31" s="2" t="s">
        <v>68</v>
      </c>
      <c r="F31" s="2" t="s">
        <v>68</v>
      </c>
      <c r="G31" s="2" t="s">
        <v>71</v>
      </c>
      <c r="H31" s="2" t="s">
        <v>68</v>
      </c>
      <c r="I31" s="2" t="s">
        <v>69</v>
      </c>
      <c r="J31" s="2" t="s">
        <v>70</v>
      </c>
      <c r="K31" s="2" t="s">
        <v>69</v>
      </c>
      <c r="L31" s="2" t="s">
        <v>71</v>
      </c>
      <c r="M31" s="2" t="s">
        <v>70</v>
      </c>
      <c r="N31" s="2" t="s">
        <v>68</v>
      </c>
      <c r="O31" s="2" t="s">
        <v>71</v>
      </c>
      <c r="P31" s="2" t="s">
        <v>69</v>
      </c>
      <c r="Q31" s="2" t="s">
        <v>68</v>
      </c>
      <c r="R31" s="2" t="s">
        <v>70</v>
      </c>
      <c r="S31" s="2" t="s">
        <v>69</v>
      </c>
      <c r="T31" s="2" t="s">
        <v>71</v>
      </c>
      <c r="U31" s="2" t="s">
        <v>70</v>
      </c>
      <c r="V31" s="2" t="s">
        <v>71</v>
      </c>
      <c r="W31" s="2" t="s">
        <v>70</v>
      </c>
      <c r="X31" s="91" cm="1">
        <f t="array" ref="X31">IF($D$12="","",(SUMPRODUCT(($D$12:$W$12=Sabana[[#This Row],[Columna4]:[Columna23]])*1)))</f>
        <v>8</v>
      </c>
      <c r="Y31" s="87">
        <f t="shared" si="1"/>
        <v>0.4</v>
      </c>
      <c r="Z31" s="87">
        <f>IF(Y31="","",COUNTIF(Sabana[[#This Row],[Columna4]:[Columna23]],"O")/20)</f>
        <v>0</v>
      </c>
    </row>
    <row r="32" spans="2:32" x14ac:dyDescent="0.25">
      <c r="B32" s="55">
        <v>23</v>
      </c>
      <c r="D32" s="2" t="s">
        <v>71</v>
      </c>
      <c r="E32" s="2" t="s">
        <v>70</v>
      </c>
      <c r="F32" s="2" t="s">
        <v>71</v>
      </c>
      <c r="G32" s="2" t="s">
        <v>68</v>
      </c>
      <c r="H32" s="2" t="s">
        <v>69</v>
      </c>
      <c r="I32" s="2" t="s">
        <v>71</v>
      </c>
      <c r="J32" s="2" t="s">
        <v>68</v>
      </c>
      <c r="K32" s="2" t="s">
        <v>69</v>
      </c>
      <c r="L32" s="2" t="s">
        <v>71</v>
      </c>
      <c r="M32" s="2" t="s">
        <v>68</v>
      </c>
      <c r="N32" s="2" t="s">
        <v>71</v>
      </c>
      <c r="O32" s="2" t="s">
        <v>68</v>
      </c>
      <c r="P32" s="2" t="s">
        <v>69</v>
      </c>
      <c r="Q32" s="2" t="s">
        <v>68</v>
      </c>
      <c r="R32" s="2" t="s">
        <v>69</v>
      </c>
      <c r="S32" s="2" t="s">
        <v>69</v>
      </c>
      <c r="T32" s="2" t="s">
        <v>69</v>
      </c>
      <c r="U32" s="2" t="s">
        <v>69</v>
      </c>
      <c r="V32" s="2" t="s">
        <v>69</v>
      </c>
      <c r="W32" s="2" t="s">
        <v>69</v>
      </c>
      <c r="X32" s="91" cm="1">
        <f t="array" ref="X32">IF($D$12="","",(SUMPRODUCT(($D$12:$W$12=Sabana[[#This Row],[Columna4]:[Columna23]])*1)))</f>
        <v>13</v>
      </c>
      <c r="Y32" s="87">
        <f t="shared" si="1"/>
        <v>0.65</v>
      </c>
      <c r="Z32" s="87">
        <f>IF(Y32="","",COUNTIF(Sabana[[#This Row],[Columna4]:[Columna23]],"O")/20)</f>
        <v>0</v>
      </c>
    </row>
    <row r="33" spans="2:26" x14ac:dyDescent="0.25">
      <c r="B33" s="55">
        <v>24</v>
      </c>
      <c r="D33" s="2" t="s">
        <v>68</v>
      </c>
      <c r="E33" s="2" t="s">
        <v>68</v>
      </c>
      <c r="F33" s="2" t="s">
        <v>70</v>
      </c>
      <c r="G33" s="2" t="s">
        <v>69</v>
      </c>
      <c r="H33" s="2" t="s">
        <v>68</v>
      </c>
      <c r="I33" s="2" t="s">
        <v>68</v>
      </c>
      <c r="J33" s="2" t="s">
        <v>68</v>
      </c>
      <c r="K33" s="2" t="s">
        <v>68</v>
      </c>
      <c r="L33" s="2" t="s">
        <v>71</v>
      </c>
      <c r="M33" s="2" t="s">
        <v>68</v>
      </c>
      <c r="N33" s="2" t="s">
        <v>71</v>
      </c>
      <c r="O33" s="2" t="s">
        <v>71</v>
      </c>
      <c r="P33" s="2" t="s">
        <v>68</v>
      </c>
      <c r="Q33" s="2" t="s">
        <v>69</v>
      </c>
      <c r="R33" s="2" t="s">
        <v>69</v>
      </c>
      <c r="S33" s="2" t="s">
        <v>69</v>
      </c>
      <c r="T33" s="2" t="s">
        <v>69</v>
      </c>
      <c r="U33" s="2" t="s">
        <v>68</v>
      </c>
      <c r="V33" s="2" t="s">
        <v>71</v>
      </c>
      <c r="W33" s="2" t="s">
        <v>69</v>
      </c>
      <c r="X33" s="91" cm="1">
        <f t="array" ref="X33">IF($D$12="","",(SUMPRODUCT(($D$12:$W$12=Sabana[[#This Row],[Columna4]:[Columna23]])*1)))</f>
        <v>8</v>
      </c>
      <c r="Y33" s="87">
        <f t="shared" si="1"/>
        <v>0.4</v>
      </c>
      <c r="Z33" s="87">
        <f>IF(Y33="","",COUNTIF(Sabana[[#This Row],[Columna4]:[Columna23]],"O")/20)</f>
        <v>0</v>
      </c>
    </row>
    <row r="34" spans="2:26" x14ac:dyDescent="0.25">
      <c r="B34" s="55">
        <v>25</v>
      </c>
      <c r="D34" s="2" t="s">
        <v>71</v>
      </c>
      <c r="E34" s="2" t="s">
        <v>69</v>
      </c>
      <c r="F34" s="2" t="s">
        <v>68</v>
      </c>
      <c r="G34" s="2" t="s">
        <v>71</v>
      </c>
      <c r="H34" s="2" t="s">
        <v>68</v>
      </c>
      <c r="I34" s="2" t="s">
        <v>70</v>
      </c>
      <c r="J34" s="2" t="s">
        <v>71</v>
      </c>
      <c r="K34" s="2" t="s">
        <v>69</v>
      </c>
      <c r="L34" s="2" t="s">
        <v>71</v>
      </c>
      <c r="M34" s="2" t="s">
        <v>71</v>
      </c>
      <c r="N34" s="2" t="s">
        <v>71</v>
      </c>
      <c r="O34" s="2" t="s">
        <v>68</v>
      </c>
      <c r="P34" s="2" t="s">
        <v>69</v>
      </c>
      <c r="Q34" s="2" t="s">
        <v>68</v>
      </c>
      <c r="R34" s="2" t="s">
        <v>69</v>
      </c>
      <c r="S34" s="2" t="s">
        <v>69</v>
      </c>
      <c r="T34" s="2" t="s">
        <v>69</v>
      </c>
      <c r="U34" s="2" t="s">
        <v>70</v>
      </c>
      <c r="V34" s="2" t="s">
        <v>68</v>
      </c>
      <c r="W34" s="2" t="s">
        <v>70</v>
      </c>
      <c r="X34" s="91" cm="1">
        <f t="array" ref="X34">IF($D$12="","",(SUMPRODUCT(($D$12:$W$12=Sabana[[#This Row],[Columna4]:[Columna23]])*1)))</f>
        <v>14</v>
      </c>
      <c r="Y34" s="87">
        <f t="shared" si="1"/>
        <v>0.7</v>
      </c>
      <c r="Z34" s="87">
        <f>IF(Y34="","",COUNTIF(Sabana[[#This Row],[Columna4]:[Columna23]],"O")/20)</f>
        <v>0</v>
      </c>
    </row>
    <row r="35" spans="2:26" x14ac:dyDescent="0.25">
      <c r="B35" s="55">
        <v>26</v>
      </c>
      <c r="D35" s="2" t="s">
        <v>68</v>
      </c>
      <c r="E35" s="2" t="s">
        <v>68</v>
      </c>
      <c r="F35" s="2" t="s">
        <v>69</v>
      </c>
      <c r="G35" s="2" t="s">
        <v>71</v>
      </c>
      <c r="H35" s="2" t="s">
        <v>68</v>
      </c>
      <c r="I35" s="2" t="s">
        <v>68</v>
      </c>
      <c r="J35" s="2" t="s">
        <v>71</v>
      </c>
      <c r="K35" s="2" t="s">
        <v>70</v>
      </c>
      <c r="L35" s="2" t="s">
        <v>71</v>
      </c>
      <c r="M35" s="2" t="s">
        <v>68</v>
      </c>
      <c r="N35" s="2" t="s">
        <v>70</v>
      </c>
      <c r="O35" s="2" t="s">
        <v>70</v>
      </c>
      <c r="P35" s="2" t="s">
        <v>68</v>
      </c>
      <c r="Q35" s="2" t="s">
        <v>68</v>
      </c>
      <c r="R35" s="2" t="s">
        <v>69</v>
      </c>
      <c r="S35" s="2" t="s">
        <v>70</v>
      </c>
      <c r="T35" s="2" t="s">
        <v>69</v>
      </c>
      <c r="U35" s="2" t="s">
        <v>68</v>
      </c>
      <c r="V35" s="2" t="s">
        <v>71</v>
      </c>
      <c r="W35" s="2" t="s">
        <v>68</v>
      </c>
      <c r="X35" s="91" cm="1">
        <f t="array" ref="X35">IF($D$12="","",(SUMPRODUCT(($D$12:$W$12=Sabana[[#This Row],[Columna4]:[Columna23]])*1)))</f>
        <v>6</v>
      </c>
      <c r="Y35" s="87">
        <f t="shared" si="1"/>
        <v>0.3</v>
      </c>
      <c r="Z35" s="87">
        <f>IF(Y35="","",COUNTIF(Sabana[[#This Row],[Columna4]:[Columna23]],"O")/20)</f>
        <v>0</v>
      </c>
    </row>
    <row r="36" spans="2:26" x14ac:dyDescent="0.25">
      <c r="B36" s="55">
        <v>27</v>
      </c>
      <c r="D36" s="2" t="s">
        <v>70</v>
      </c>
      <c r="E36" s="2" t="s">
        <v>68</v>
      </c>
      <c r="F36" s="2" t="s">
        <v>71</v>
      </c>
      <c r="G36" s="2" t="s">
        <v>71</v>
      </c>
      <c r="H36" s="2" t="s">
        <v>69</v>
      </c>
      <c r="I36" s="2" t="s">
        <v>70</v>
      </c>
      <c r="J36" s="2" t="s">
        <v>68</v>
      </c>
      <c r="K36" s="2" t="s">
        <v>68</v>
      </c>
      <c r="L36" s="2" t="s">
        <v>69</v>
      </c>
      <c r="M36" s="2" t="s">
        <v>71</v>
      </c>
      <c r="N36" s="2" t="s">
        <v>68</v>
      </c>
      <c r="O36" s="2" t="s">
        <v>70</v>
      </c>
      <c r="P36" s="2" t="s">
        <v>69</v>
      </c>
      <c r="Q36" s="2" t="s">
        <v>68</v>
      </c>
      <c r="R36" s="2" t="s">
        <v>69</v>
      </c>
      <c r="S36" s="2" t="s">
        <v>71</v>
      </c>
      <c r="T36" s="2" t="s">
        <v>71</v>
      </c>
      <c r="U36" s="2" t="s">
        <v>70</v>
      </c>
      <c r="V36" s="2" t="s">
        <v>68</v>
      </c>
      <c r="W36" s="2" t="s">
        <v>69</v>
      </c>
      <c r="X36" s="91" cm="1">
        <f t="array" ref="X36">IF($D$12="","",(SUMPRODUCT(($D$12:$W$12=Sabana[[#This Row],[Columna4]:[Columna23]])*1)))</f>
        <v>9</v>
      </c>
      <c r="Y36" s="87">
        <f t="shared" si="1"/>
        <v>0.45</v>
      </c>
      <c r="Z36" s="87">
        <f>IF(Y36="","",COUNTIF(Sabana[[#This Row],[Columna4]:[Columna23]],"O")/20)</f>
        <v>0</v>
      </c>
    </row>
    <row r="37" spans="2:26" x14ac:dyDescent="0.25">
      <c r="B37" s="55">
        <v>28</v>
      </c>
      <c r="D37" s="2" t="s">
        <v>70</v>
      </c>
      <c r="E37" s="2" t="s">
        <v>71</v>
      </c>
      <c r="F37" s="2" t="s">
        <v>69</v>
      </c>
      <c r="G37" s="2" t="s">
        <v>69</v>
      </c>
      <c r="H37" s="2" t="s">
        <v>70</v>
      </c>
      <c r="I37" s="2" t="s">
        <v>70</v>
      </c>
      <c r="J37" s="2" t="s">
        <v>71</v>
      </c>
      <c r="K37" s="2" t="s">
        <v>68</v>
      </c>
      <c r="L37" s="2" t="s">
        <v>69</v>
      </c>
      <c r="M37" s="2" t="s">
        <v>68</v>
      </c>
      <c r="N37" s="2" t="s">
        <v>68</v>
      </c>
      <c r="O37" s="2" t="s">
        <v>69</v>
      </c>
      <c r="P37" s="2" t="s">
        <v>71</v>
      </c>
      <c r="Q37" s="2" t="s">
        <v>71</v>
      </c>
      <c r="R37" s="2" t="s">
        <v>68</v>
      </c>
      <c r="S37" s="2" t="s">
        <v>68</v>
      </c>
      <c r="T37" s="2" t="s">
        <v>70</v>
      </c>
      <c r="U37" s="2" t="s">
        <v>69</v>
      </c>
      <c r="V37" s="2" t="s">
        <v>68</v>
      </c>
      <c r="W37" s="2" t="s">
        <v>71</v>
      </c>
      <c r="X37" s="91" cm="1">
        <f t="array" ref="X37">IF($D$12="","",(SUMPRODUCT(($D$12:$W$12=Sabana[[#This Row],[Columna4]:[Columna23]])*1)))</f>
        <v>3</v>
      </c>
      <c r="Y37" s="87">
        <f t="shared" si="1"/>
        <v>0.15</v>
      </c>
      <c r="Z37" s="87">
        <f>IF(Y37="","",COUNTIF(Sabana[[#This Row],[Columna4]:[Columna23]],"O")/20)</f>
        <v>0</v>
      </c>
    </row>
    <row r="38" spans="2:26" x14ac:dyDescent="0.25">
      <c r="B38" s="55">
        <v>29</v>
      </c>
      <c r="D38" s="2" t="s">
        <v>71</v>
      </c>
      <c r="E38" s="2" t="s">
        <v>70</v>
      </c>
      <c r="F38" s="2" t="s">
        <v>68</v>
      </c>
      <c r="G38" s="2" t="s">
        <v>71</v>
      </c>
      <c r="H38" s="2" t="s">
        <v>68</v>
      </c>
      <c r="I38" s="2" t="s">
        <v>69</v>
      </c>
      <c r="J38" s="2" t="s">
        <v>71</v>
      </c>
      <c r="K38" s="2" t="s">
        <v>69</v>
      </c>
      <c r="L38" s="2" t="s">
        <v>71</v>
      </c>
      <c r="M38" s="2" t="s">
        <v>69</v>
      </c>
      <c r="N38" s="2" t="s">
        <v>68</v>
      </c>
      <c r="O38" s="2" t="s">
        <v>71</v>
      </c>
      <c r="P38" s="2" t="s">
        <v>70</v>
      </c>
      <c r="Q38" s="2" t="s">
        <v>68</v>
      </c>
      <c r="R38" s="2" t="s">
        <v>70</v>
      </c>
      <c r="S38" s="2" t="s">
        <v>69</v>
      </c>
      <c r="T38" s="2" t="s">
        <v>69</v>
      </c>
      <c r="U38" s="2" t="s">
        <v>69</v>
      </c>
      <c r="V38" s="2" t="s">
        <v>71</v>
      </c>
      <c r="W38" s="2" t="s">
        <v>71</v>
      </c>
      <c r="X38" s="91" cm="1">
        <f t="array" ref="X38">IF($D$12="","",(SUMPRODUCT(($D$12:$W$12=Sabana[[#This Row],[Columna4]:[Columna23]])*1)))</f>
        <v>7</v>
      </c>
      <c r="Y38" s="87">
        <f t="shared" si="1"/>
        <v>0.35</v>
      </c>
      <c r="Z38" s="87">
        <f>IF(Y38="","",COUNTIF(Sabana[[#This Row],[Columna4]:[Columna23]],"O")/20)</f>
        <v>0</v>
      </c>
    </row>
    <row r="39" spans="2:26" x14ac:dyDescent="0.25">
      <c r="B39" s="55">
        <v>30</v>
      </c>
      <c r="D39" s="2" t="s">
        <v>70</v>
      </c>
      <c r="E39" s="2" t="s">
        <v>71</v>
      </c>
      <c r="F39" s="2" t="s">
        <v>68</v>
      </c>
      <c r="G39" s="2" t="s">
        <v>71</v>
      </c>
      <c r="H39" s="2" t="s">
        <v>68</v>
      </c>
      <c r="I39" s="2" t="s">
        <v>68</v>
      </c>
      <c r="J39" s="2" t="s">
        <v>68</v>
      </c>
      <c r="K39" s="2" t="s">
        <v>70</v>
      </c>
      <c r="L39" s="2" t="s">
        <v>70</v>
      </c>
      <c r="M39" s="2" t="s">
        <v>69</v>
      </c>
      <c r="N39" s="2" t="s">
        <v>70</v>
      </c>
      <c r="O39" s="2" t="s">
        <v>70</v>
      </c>
      <c r="P39" s="2" t="s">
        <v>69</v>
      </c>
      <c r="Q39" s="2" t="s">
        <v>68</v>
      </c>
      <c r="R39" s="2" t="s">
        <v>69</v>
      </c>
      <c r="S39" s="2" t="s">
        <v>68</v>
      </c>
      <c r="T39" s="2" t="s">
        <v>70</v>
      </c>
      <c r="U39" s="2" t="s">
        <v>70</v>
      </c>
      <c r="V39" s="2" t="s">
        <v>70</v>
      </c>
      <c r="W39" s="2" t="s">
        <v>68</v>
      </c>
      <c r="X39" s="91" cm="1">
        <f t="array" ref="X39">IF($D$12="","",(SUMPRODUCT(($D$12:$W$12=Sabana[[#This Row],[Columna4]:[Columna23]])*1)))</f>
        <v>8</v>
      </c>
      <c r="Y39" s="87">
        <f t="shared" si="1"/>
        <v>0.4</v>
      </c>
      <c r="Z39" s="87">
        <f>IF(Y39="","",COUNTIF(Sabana[[#This Row],[Columna4]:[Columna23]],"O")/20)</f>
        <v>0</v>
      </c>
    </row>
    <row r="40" spans="2:26" x14ac:dyDescent="0.25">
      <c r="B40" s="55">
        <v>31</v>
      </c>
      <c r="D40" s="2" t="s">
        <v>71</v>
      </c>
      <c r="E40" s="2" t="s">
        <v>71</v>
      </c>
      <c r="F40" s="2" t="s">
        <v>71</v>
      </c>
      <c r="G40" s="2" t="s">
        <v>69</v>
      </c>
      <c r="H40" s="2" t="s">
        <v>68</v>
      </c>
      <c r="I40" s="2" t="s">
        <v>70</v>
      </c>
      <c r="J40" s="2" t="s">
        <v>71</v>
      </c>
      <c r="K40" s="2" t="s">
        <v>70</v>
      </c>
      <c r="L40" s="2" t="s">
        <v>70</v>
      </c>
      <c r="M40" s="2" t="s">
        <v>69</v>
      </c>
      <c r="N40" s="2" t="s">
        <v>70</v>
      </c>
      <c r="O40" s="2" t="s">
        <v>69</v>
      </c>
      <c r="P40" s="2" t="s">
        <v>69</v>
      </c>
      <c r="Q40" s="2" t="s">
        <v>71</v>
      </c>
      <c r="R40" s="2" t="s">
        <v>68</v>
      </c>
      <c r="S40" s="2" t="s">
        <v>71</v>
      </c>
      <c r="T40" s="2" t="s">
        <v>70</v>
      </c>
      <c r="U40" s="2" t="s">
        <v>68</v>
      </c>
      <c r="V40" s="2" t="s">
        <v>71</v>
      </c>
      <c r="W40" s="2" t="s">
        <v>70</v>
      </c>
      <c r="X40" s="91" cm="1">
        <f t="array" ref="X40">IF($D$12="","",(SUMPRODUCT(($D$12:$W$12=Sabana[[#This Row],[Columna4]:[Columna23]])*1)))</f>
        <v>1</v>
      </c>
      <c r="Y40" s="87">
        <f t="shared" si="1"/>
        <v>0.05</v>
      </c>
      <c r="Z40" s="87">
        <f>IF(Y40="","",COUNTIF(Sabana[[#This Row],[Columna4]:[Columna23]],"O")/20)</f>
        <v>0</v>
      </c>
    </row>
    <row r="41" spans="2:26" x14ac:dyDescent="0.25">
      <c r="B41" s="55">
        <v>32</v>
      </c>
      <c r="D41" s="2" t="s">
        <v>71</v>
      </c>
      <c r="E41" s="2" t="s">
        <v>71</v>
      </c>
      <c r="F41" s="2" t="s">
        <v>71</v>
      </c>
      <c r="G41" s="2" t="s">
        <v>69</v>
      </c>
      <c r="H41" s="2" t="s">
        <v>71</v>
      </c>
      <c r="I41" s="2" t="s">
        <v>70</v>
      </c>
      <c r="J41" s="2" t="s">
        <v>71</v>
      </c>
      <c r="K41" s="2" t="s">
        <v>70</v>
      </c>
      <c r="L41" s="2" t="s">
        <v>71</v>
      </c>
      <c r="M41" s="2" t="s">
        <v>69</v>
      </c>
      <c r="N41" s="2" t="s">
        <v>69</v>
      </c>
      <c r="O41" s="2" t="s">
        <v>70</v>
      </c>
      <c r="P41" s="2" t="s">
        <v>68</v>
      </c>
      <c r="Q41" s="2" t="s">
        <v>69</v>
      </c>
      <c r="R41" s="2" t="s">
        <v>69</v>
      </c>
      <c r="S41" s="2" t="s">
        <v>69</v>
      </c>
      <c r="T41" s="2" t="s">
        <v>70</v>
      </c>
      <c r="U41" s="2" t="s">
        <v>68</v>
      </c>
      <c r="V41" s="2" t="s">
        <v>68</v>
      </c>
      <c r="W41" s="2" t="s">
        <v>71</v>
      </c>
      <c r="X41" s="91" cm="1">
        <f t="array" ref="X41">IF($D$12="","",(SUMPRODUCT(($D$12:$W$12=Sabana[[#This Row],[Columna4]:[Columna23]])*1)))</f>
        <v>5</v>
      </c>
      <c r="Y41" s="87">
        <f t="shared" si="1"/>
        <v>0.25</v>
      </c>
      <c r="Z41" s="87">
        <f>IF(Y41="","",COUNTIF(Sabana[[#This Row],[Columna4]:[Columna23]],"O")/20)</f>
        <v>0</v>
      </c>
    </row>
    <row r="42" spans="2:26" x14ac:dyDescent="0.25">
      <c r="B42" s="55">
        <v>33</v>
      </c>
      <c r="D42" s="2" t="s">
        <v>69</v>
      </c>
      <c r="E42" s="2" t="s">
        <v>71</v>
      </c>
      <c r="F42" s="2" t="s">
        <v>68</v>
      </c>
      <c r="G42" s="2" t="s">
        <v>68</v>
      </c>
      <c r="H42" s="2" t="s">
        <v>71</v>
      </c>
      <c r="I42" s="2" t="s">
        <v>70</v>
      </c>
      <c r="J42" s="2" t="s">
        <v>68</v>
      </c>
      <c r="K42" s="2" t="s">
        <v>70</v>
      </c>
      <c r="L42" s="2" t="s">
        <v>71</v>
      </c>
      <c r="M42" s="2" t="s">
        <v>68</v>
      </c>
      <c r="N42" s="2" t="s">
        <v>69</v>
      </c>
      <c r="O42" s="2" t="s">
        <v>70</v>
      </c>
      <c r="P42" s="2" t="s">
        <v>71</v>
      </c>
      <c r="Q42" s="2" t="s">
        <v>68</v>
      </c>
      <c r="R42" s="2" t="s">
        <v>69</v>
      </c>
      <c r="S42" s="2" t="s">
        <v>69</v>
      </c>
      <c r="T42" s="2" t="s">
        <v>69</v>
      </c>
      <c r="U42" s="2" t="s">
        <v>70</v>
      </c>
      <c r="V42" s="2" t="s">
        <v>69</v>
      </c>
      <c r="W42" s="2" t="s">
        <v>68</v>
      </c>
      <c r="X42" s="91" cm="1">
        <f t="array" ref="X42">IF($D$12="","",(SUMPRODUCT(($D$12:$W$12=Sabana[[#This Row],[Columna4]:[Columna23]])*1)))</f>
        <v>10</v>
      </c>
      <c r="Y42" s="87">
        <f t="shared" si="1"/>
        <v>0.5</v>
      </c>
      <c r="Z42" s="87">
        <f>IF(Y42="","",COUNTIF(Sabana[[#This Row],[Columna4]:[Columna23]],"O")/20)</f>
        <v>0</v>
      </c>
    </row>
    <row r="43" spans="2:26" x14ac:dyDescent="0.25">
      <c r="B43" s="55">
        <v>34</v>
      </c>
      <c r="D43" s="2" t="s">
        <v>69</v>
      </c>
      <c r="E43" s="2" t="s">
        <v>69</v>
      </c>
      <c r="F43" s="2" t="s">
        <v>70</v>
      </c>
      <c r="G43" s="2" t="s">
        <v>69</v>
      </c>
      <c r="H43" s="2" t="s">
        <v>69</v>
      </c>
      <c r="I43" s="2" t="s">
        <v>70</v>
      </c>
      <c r="J43" s="2" t="s">
        <v>70</v>
      </c>
      <c r="K43" s="2" t="s">
        <v>70</v>
      </c>
      <c r="L43" s="2" t="s">
        <v>71</v>
      </c>
      <c r="M43" s="2" t="s">
        <v>70</v>
      </c>
      <c r="N43" s="2" t="s">
        <v>68</v>
      </c>
      <c r="O43" s="2" t="s">
        <v>70</v>
      </c>
      <c r="P43" s="2" t="s">
        <v>68</v>
      </c>
      <c r="Q43" s="2" t="s">
        <v>70</v>
      </c>
      <c r="R43" s="2" t="s">
        <v>68</v>
      </c>
      <c r="S43" s="2" t="s">
        <v>69</v>
      </c>
      <c r="T43" s="2" t="s">
        <v>68</v>
      </c>
      <c r="U43" s="2" t="s">
        <v>70</v>
      </c>
      <c r="V43" s="2" t="s">
        <v>69</v>
      </c>
      <c r="W43" s="2" t="s">
        <v>68</v>
      </c>
      <c r="X43" s="91" cm="1">
        <f t="array" ref="X43">IF($D$12="","",(SUMPRODUCT(($D$12:$W$12=Sabana[[#This Row],[Columna4]:[Columna23]])*1)))</f>
        <v>4</v>
      </c>
      <c r="Y43" s="87">
        <f t="shared" si="1"/>
        <v>0.2</v>
      </c>
      <c r="Z43" s="87">
        <f>IF(Y43="","",COUNTIF(Sabana[[#This Row],[Columna4]:[Columna23]],"O")/20)</f>
        <v>0</v>
      </c>
    </row>
    <row r="44" spans="2:26" x14ac:dyDescent="0.25">
      <c r="B44" s="55">
        <v>35</v>
      </c>
      <c r="D44" s="2" t="s">
        <v>69</v>
      </c>
      <c r="E44" s="2" t="s">
        <v>70</v>
      </c>
      <c r="F44" s="2" t="s">
        <v>70</v>
      </c>
      <c r="G44" s="2" t="s">
        <v>69</v>
      </c>
      <c r="H44" s="2" t="s">
        <v>68</v>
      </c>
      <c r="I44" s="2" t="s">
        <v>68</v>
      </c>
      <c r="J44" s="2" t="s">
        <v>70</v>
      </c>
      <c r="K44" s="2" t="s">
        <v>68</v>
      </c>
      <c r="L44" s="2" t="s">
        <v>71</v>
      </c>
      <c r="M44" s="2" t="s">
        <v>68</v>
      </c>
      <c r="N44" s="2" t="s">
        <v>70</v>
      </c>
      <c r="O44" s="2" t="s">
        <v>69</v>
      </c>
      <c r="P44" s="2" t="s">
        <v>68</v>
      </c>
      <c r="Q44" s="2" t="s">
        <v>68</v>
      </c>
      <c r="R44" s="2" t="s">
        <v>71</v>
      </c>
      <c r="S44" s="2" t="s">
        <v>69</v>
      </c>
      <c r="T44" s="2" t="s">
        <v>69</v>
      </c>
      <c r="U44" s="2" t="s">
        <v>70</v>
      </c>
      <c r="V44" s="2" t="s">
        <v>68</v>
      </c>
      <c r="W44" s="2" t="s">
        <v>68</v>
      </c>
      <c r="X44" s="91" cm="1">
        <f t="array" ref="X44">IF($D$12="","",(SUMPRODUCT(($D$12:$W$12=Sabana[[#This Row],[Columna4]:[Columna23]])*1)))</f>
        <v>7</v>
      </c>
      <c r="Y44" s="87">
        <f t="shared" si="1"/>
        <v>0.35</v>
      </c>
      <c r="Z44" s="87">
        <f>IF(Y44="","",COUNTIF(Sabana[[#This Row],[Columna4]:[Columna23]],"O")/20)</f>
        <v>0</v>
      </c>
    </row>
    <row r="45" spans="2:26" x14ac:dyDescent="0.25">
      <c r="B45" s="55">
        <v>36</v>
      </c>
      <c r="D45" s="2" t="s">
        <v>71</v>
      </c>
      <c r="E45" s="2" t="s">
        <v>69</v>
      </c>
      <c r="F45" s="2" t="s">
        <v>70</v>
      </c>
      <c r="G45" s="2" t="s">
        <v>71</v>
      </c>
      <c r="H45" s="2" t="s">
        <v>69</v>
      </c>
      <c r="I45" s="2" t="s">
        <v>68</v>
      </c>
      <c r="J45" s="2" t="s">
        <v>68</v>
      </c>
      <c r="K45" s="2" t="s">
        <v>69</v>
      </c>
      <c r="L45" s="2" t="s">
        <v>71</v>
      </c>
      <c r="M45" s="2" t="s">
        <v>71</v>
      </c>
      <c r="N45" s="2" t="s">
        <v>68</v>
      </c>
      <c r="O45" s="2" t="s">
        <v>70</v>
      </c>
      <c r="P45" s="2" t="s">
        <v>68</v>
      </c>
      <c r="Q45" s="2" t="s">
        <v>68</v>
      </c>
      <c r="R45" s="2" t="s">
        <v>70</v>
      </c>
      <c r="S45" s="2" t="s">
        <v>69</v>
      </c>
      <c r="T45" s="2" t="s">
        <v>68</v>
      </c>
      <c r="U45" s="2" t="s">
        <v>70</v>
      </c>
      <c r="V45" s="2" t="s">
        <v>70</v>
      </c>
      <c r="W45" s="2" t="s">
        <v>68</v>
      </c>
      <c r="X45" s="91" cm="1">
        <f t="array" ref="X45">IF($D$12="","",(SUMPRODUCT(($D$12:$W$12=Sabana[[#This Row],[Columna4]:[Columna23]])*1)))</f>
        <v>8</v>
      </c>
      <c r="Y45" s="87">
        <f t="shared" si="1"/>
        <v>0.4</v>
      </c>
      <c r="Z45" s="87">
        <f>IF(Y45="","",COUNTIF(Sabana[[#This Row],[Columna4]:[Columna23]],"O")/20)</f>
        <v>0</v>
      </c>
    </row>
    <row r="46" spans="2:26" x14ac:dyDescent="0.25">
      <c r="B46" s="55">
        <v>37</v>
      </c>
      <c r="D46" s="2" t="s">
        <v>71</v>
      </c>
      <c r="E46" s="2" t="s">
        <v>68</v>
      </c>
      <c r="F46" s="2" t="s">
        <v>69</v>
      </c>
      <c r="G46" s="2" t="s">
        <v>70</v>
      </c>
      <c r="H46" s="2" t="s">
        <v>69</v>
      </c>
      <c r="I46" s="2" t="s">
        <v>68</v>
      </c>
      <c r="J46" s="2" t="s">
        <v>68</v>
      </c>
      <c r="K46" s="2" t="s">
        <v>69</v>
      </c>
      <c r="L46" s="2" t="s">
        <v>71</v>
      </c>
      <c r="M46" s="2" t="s">
        <v>71</v>
      </c>
      <c r="N46" s="2" t="s">
        <v>68</v>
      </c>
      <c r="O46" s="2" t="s">
        <v>70</v>
      </c>
      <c r="P46" s="2" t="s">
        <v>69</v>
      </c>
      <c r="Q46" s="2" t="s">
        <v>68</v>
      </c>
      <c r="R46" s="2" t="s">
        <v>68</v>
      </c>
      <c r="S46" s="2" t="s">
        <v>71</v>
      </c>
      <c r="T46" s="2" t="s">
        <v>71</v>
      </c>
      <c r="U46" s="2" t="s">
        <v>70</v>
      </c>
      <c r="V46" s="2" t="s">
        <v>70</v>
      </c>
      <c r="W46" s="2" t="s">
        <v>68</v>
      </c>
      <c r="X46" s="91" cm="1">
        <f t="array" ref="X46">IF($D$12="","",(SUMPRODUCT(($D$12:$W$12=Sabana[[#This Row],[Columna4]:[Columna23]])*1)))</f>
        <v>6</v>
      </c>
      <c r="Y46" s="87">
        <f t="shared" si="1"/>
        <v>0.3</v>
      </c>
      <c r="Z46" s="87">
        <f>IF(Y46="","",COUNTIF(Sabana[[#This Row],[Columna4]:[Columna23]],"O")/20)</f>
        <v>0</v>
      </c>
    </row>
    <row r="47" spans="2:26" x14ac:dyDescent="0.25">
      <c r="B47" s="55">
        <v>38</v>
      </c>
      <c r="D47" s="2" t="s">
        <v>70</v>
      </c>
      <c r="E47" s="2" t="s">
        <v>69</v>
      </c>
      <c r="F47" s="2" t="s">
        <v>71</v>
      </c>
      <c r="G47" s="2" t="s">
        <v>69</v>
      </c>
      <c r="H47" s="2" t="s">
        <v>69</v>
      </c>
      <c r="I47" s="2" t="s">
        <v>68</v>
      </c>
      <c r="J47" s="2" t="s">
        <v>70</v>
      </c>
      <c r="K47" s="2" t="s">
        <v>70</v>
      </c>
      <c r="L47" s="2" t="s">
        <v>71</v>
      </c>
      <c r="M47" s="2" t="s">
        <v>68</v>
      </c>
      <c r="N47" s="2" t="s">
        <v>71</v>
      </c>
      <c r="O47" s="2" t="s">
        <v>69</v>
      </c>
      <c r="P47" s="2" t="s">
        <v>68</v>
      </c>
      <c r="Q47" s="2" t="s">
        <v>68</v>
      </c>
      <c r="R47" s="2" t="s">
        <v>69</v>
      </c>
      <c r="S47" s="2" t="s">
        <v>69</v>
      </c>
      <c r="T47" s="2" t="s">
        <v>71</v>
      </c>
      <c r="U47" s="2" t="s">
        <v>70</v>
      </c>
      <c r="V47" s="2" t="s">
        <v>68</v>
      </c>
      <c r="W47" s="2" t="s">
        <v>68</v>
      </c>
      <c r="X47" s="91" cm="1">
        <f t="array" ref="X47">IF($D$12="","",(SUMPRODUCT(($D$12:$W$12=Sabana[[#This Row],[Columna4]:[Columna23]])*1)))</f>
        <v>10</v>
      </c>
      <c r="Y47" s="87">
        <f t="shared" si="1"/>
        <v>0.5</v>
      </c>
      <c r="Z47" s="87">
        <f>IF(Y47="","",COUNTIF(Sabana[[#This Row],[Columna4]:[Columna23]],"O")/20)</f>
        <v>0</v>
      </c>
    </row>
    <row r="48" spans="2:26" x14ac:dyDescent="0.25">
      <c r="B48" s="55">
        <v>39</v>
      </c>
      <c r="C48" s="81"/>
      <c r="D48" s="2" t="s">
        <v>69</v>
      </c>
      <c r="E48" s="2" t="s">
        <v>70</v>
      </c>
      <c r="F48" s="2" t="s">
        <v>70</v>
      </c>
      <c r="G48" s="2" t="s">
        <v>71</v>
      </c>
      <c r="H48" s="2" t="s">
        <v>69</v>
      </c>
      <c r="I48" s="2" t="s">
        <v>71</v>
      </c>
      <c r="J48" s="2" t="s">
        <v>71</v>
      </c>
      <c r="K48" s="2" t="s">
        <v>70</v>
      </c>
      <c r="L48" s="2" t="s">
        <v>71</v>
      </c>
      <c r="M48" s="2" t="s">
        <v>70</v>
      </c>
      <c r="N48" s="2" t="s">
        <v>71</v>
      </c>
      <c r="O48" s="2" t="s">
        <v>70</v>
      </c>
      <c r="P48" s="2" t="s">
        <v>68</v>
      </c>
      <c r="Q48" s="2" t="s">
        <v>69</v>
      </c>
      <c r="R48" s="2" t="s">
        <v>69</v>
      </c>
      <c r="S48" s="2" t="s">
        <v>68</v>
      </c>
      <c r="T48" s="2" t="s">
        <v>70</v>
      </c>
      <c r="U48" s="2" t="s">
        <v>68</v>
      </c>
      <c r="V48" s="2" t="s">
        <v>68</v>
      </c>
      <c r="W48" s="2" t="s">
        <v>68</v>
      </c>
      <c r="X48" s="91" cm="1">
        <f t="array" ref="X48">IF($D$12="","",(SUMPRODUCT(($D$12:$W$12=Sabana[[#This Row],[Columna4]:[Columna23]])*1)))</f>
        <v>6</v>
      </c>
      <c r="Y48" s="87">
        <f t="shared" si="1"/>
        <v>0.3</v>
      </c>
      <c r="Z48" s="87">
        <f>IF(Y48="","",COUNTIF(Sabana[[#This Row],[Columna4]:[Columna23]],"O")/20)</f>
        <v>0</v>
      </c>
    </row>
    <row r="49" spans="2:26" x14ac:dyDescent="0.25">
      <c r="B49" s="55">
        <v>40</v>
      </c>
      <c r="C49" s="81"/>
      <c r="D49" s="2" t="s">
        <v>71</v>
      </c>
      <c r="E49" s="2" t="s">
        <v>71</v>
      </c>
      <c r="F49" s="2" t="s">
        <v>71</v>
      </c>
      <c r="G49" s="2" t="s">
        <v>71</v>
      </c>
      <c r="H49" s="2" t="s">
        <v>69</v>
      </c>
      <c r="I49" s="2" t="s">
        <v>71</v>
      </c>
      <c r="J49" s="2" t="s">
        <v>70</v>
      </c>
      <c r="K49" s="2" t="s">
        <v>70</v>
      </c>
      <c r="L49" s="2" t="s">
        <v>71</v>
      </c>
      <c r="M49" s="2" t="s">
        <v>71</v>
      </c>
      <c r="N49" s="2" t="s">
        <v>71</v>
      </c>
      <c r="O49" s="2" t="s">
        <v>70</v>
      </c>
      <c r="P49" s="2" t="s">
        <v>70</v>
      </c>
      <c r="Q49" s="2" t="s">
        <v>69</v>
      </c>
      <c r="R49" s="2" t="s">
        <v>70</v>
      </c>
      <c r="S49" s="2" t="s">
        <v>69</v>
      </c>
      <c r="T49" s="2" t="s">
        <v>69</v>
      </c>
      <c r="U49" s="2" t="s">
        <v>68</v>
      </c>
      <c r="V49" s="2" t="s">
        <v>69</v>
      </c>
      <c r="W49" s="2" t="s">
        <v>68</v>
      </c>
      <c r="X49" s="91" cm="1">
        <f t="array" ref="X49">IF($D$12="","",(SUMPRODUCT(($D$12:$W$12=Sabana[[#This Row],[Columna4]:[Columna23]])*1)))</f>
        <v>6</v>
      </c>
      <c r="Y49" s="87">
        <f t="shared" si="1"/>
        <v>0.3</v>
      </c>
      <c r="Z49" s="87">
        <f>IF(Y49="","",COUNTIF(Sabana[[#This Row],[Columna4]:[Columna23]],"O")/20)</f>
        <v>0</v>
      </c>
    </row>
    <row r="50" spans="2:26" x14ac:dyDescent="0.25">
      <c r="B50" s="55">
        <v>41</v>
      </c>
      <c r="C50" s="81"/>
      <c r="D50" s="2" t="s">
        <v>68</v>
      </c>
      <c r="E50" s="2" t="s">
        <v>71</v>
      </c>
      <c r="F50" s="2" t="s">
        <v>70</v>
      </c>
      <c r="G50" s="2" t="s">
        <v>69</v>
      </c>
      <c r="H50" s="2" t="s">
        <v>71</v>
      </c>
      <c r="I50" s="2" t="s">
        <v>70</v>
      </c>
      <c r="J50" s="2" t="s">
        <v>71</v>
      </c>
      <c r="K50" s="2" t="s">
        <v>70</v>
      </c>
      <c r="L50" s="2" t="s">
        <v>68</v>
      </c>
      <c r="M50" s="2" t="s">
        <v>76</v>
      </c>
      <c r="N50" s="2" t="s">
        <v>68</v>
      </c>
      <c r="O50" s="2" t="s">
        <v>69</v>
      </c>
      <c r="P50" s="2" t="s">
        <v>70</v>
      </c>
      <c r="Q50" s="2" t="s">
        <v>68</v>
      </c>
      <c r="R50" s="2" t="s">
        <v>69</v>
      </c>
      <c r="S50" s="2" t="s">
        <v>68</v>
      </c>
      <c r="T50" s="2" t="s">
        <v>69</v>
      </c>
      <c r="U50" s="2" t="s">
        <v>69</v>
      </c>
      <c r="V50" s="2" t="s">
        <v>69</v>
      </c>
      <c r="W50" s="2" t="s">
        <v>70</v>
      </c>
      <c r="X50" s="91" cm="1">
        <f t="array" ref="X50">IF($D$12="","",(SUMPRODUCT(($D$12:$W$12=Sabana[[#This Row],[Columna4]:[Columna23]])*1)))</f>
        <v>4</v>
      </c>
      <c r="Y50" s="87">
        <f t="shared" si="1"/>
        <v>0.2</v>
      </c>
      <c r="Z50" s="87">
        <f>IF(Y50="","",COUNTIF(Sabana[[#This Row],[Columna4]:[Columna23]],"O")/20)</f>
        <v>0.05</v>
      </c>
    </row>
    <row r="51" spans="2:26" ht="14.25" customHeight="1" x14ac:dyDescent="0.25">
      <c r="B51" s="55">
        <v>42</v>
      </c>
      <c r="C51" s="81"/>
      <c r="D51" s="2" t="s">
        <v>68</v>
      </c>
      <c r="E51" s="2" t="s">
        <v>71</v>
      </c>
      <c r="F51" s="2" t="s">
        <v>71</v>
      </c>
      <c r="G51" s="2" t="s">
        <v>70</v>
      </c>
      <c r="H51" s="2" t="s">
        <v>71</v>
      </c>
      <c r="I51" s="2" t="s">
        <v>70</v>
      </c>
      <c r="J51" s="2" t="s">
        <v>70</v>
      </c>
      <c r="K51" s="2" t="s">
        <v>69</v>
      </c>
      <c r="L51" s="2" t="s">
        <v>71</v>
      </c>
      <c r="M51" s="2" t="s">
        <v>76</v>
      </c>
      <c r="N51" s="2" t="s">
        <v>68</v>
      </c>
      <c r="O51" s="2" t="s">
        <v>71</v>
      </c>
      <c r="P51" s="2" t="s">
        <v>71</v>
      </c>
      <c r="Q51" s="2" t="s">
        <v>71</v>
      </c>
      <c r="R51" s="2" t="s">
        <v>70</v>
      </c>
      <c r="S51" s="2" t="s">
        <v>70</v>
      </c>
      <c r="T51" s="2" t="s">
        <v>70</v>
      </c>
      <c r="U51" s="2" t="s">
        <v>70</v>
      </c>
      <c r="V51" s="2" t="s">
        <v>70</v>
      </c>
      <c r="W51" s="2" t="s">
        <v>68</v>
      </c>
      <c r="X51" s="91" cm="1">
        <f t="array" ref="X51">IF($D$12="","",(SUMPRODUCT(($D$12:$W$12=Sabana[[#This Row],[Columna4]:[Columna23]])*1)))</f>
        <v>4</v>
      </c>
      <c r="Y51" s="87">
        <f t="shared" si="1"/>
        <v>0.2</v>
      </c>
      <c r="Z51" s="87">
        <f>IF(Y51="","",COUNTIF(Sabana[[#This Row],[Columna4]:[Columna23]],"O")/20)</f>
        <v>0.05</v>
      </c>
    </row>
    <row r="52" spans="2:26" x14ac:dyDescent="0.25">
      <c r="B52" s="55">
        <v>43</v>
      </c>
      <c r="X52" s="91" cm="1">
        <f t="array" ref="X52">IF($D$12="","",(SUMPRODUCT(($D$12:$W$12=Sabana[[#This Row],[Columna4]:[Columna23]])*1)))</f>
        <v>0</v>
      </c>
      <c r="Y52" s="87">
        <f t="shared" si="1"/>
        <v>0</v>
      </c>
      <c r="Z52" s="87">
        <f>IF(Y52="","",COUNTIF(Sabana[[#This Row],[Columna4]:[Columna23]],"O")/20)</f>
        <v>0</v>
      </c>
    </row>
    <row r="53" spans="2:26" x14ac:dyDescent="0.25">
      <c r="B53" s="55">
        <v>44</v>
      </c>
      <c r="X53" s="91" cm="1">
        <f t="array" ref="X53">IF($D$12="","",(SUMPRODUCT(($D$12:$W$12=Sabana[[#This Row],[Columna4]:[Columna23]])*1)))</f>
        <v>0</v>
      </c>
      <c r="Y53" s="87">
        <f t="shared" si="1"/>
        <v>0</v>
      </c>
      <c r="Z53" s="87">
        <f>IF(Y53="","",COUNTIF(Sabana[[#This Row],[Columna4]:[Columna23]],"O")/20)</f>
        <v>0</v>
      </c>
    </row>
    <row r="54" spans="2:26" x14ac:dyDescent="0.25">
      <c r="B54" s="55">
        <v>45</v>
      </c>
      <c r="X54" s="91" cm="1">
        <f t="array" ref="X54">IF($D$12="","",(SUMPRODUCT(($D$12:$W$12=Sabana[[#This Row],[Columna4]:[Columna23]])*1)))</f>
        <v>0</v>
      </c>
      <c r="Y54" s="87">
        <f t="shared" si="1"/>
        <v>0</v>
      </c>
      <c r="Z54" s="87">
        <f>IF(Y54="","",COUNTIF(Sabana[[#This Row],[Columna4]:[Columna23]],"O")/20)</f>
        <v>0</v>
      </c>
    </row>
    <row r="55" spans="2:26" x14ac:dyDescent="0.25">
      <c r="B55" s="55">
        <v>46</v>
      </c>
      <c r="X55" s="91" cm="1">
        <f t="array" ref="X55">IF($D$12="","",(SUMPRODUCT(($D$12:$W$12=Sabana[[#This Row],[Columna4]:[Columna23]])*1)))</f>
        <v>0</v>
      </c>
      <c r="Y55" s="87">
        <f t="shared" si="1"/>
        <v>0</v>
      </c>
      <c r="Z55" s="87">
        <f>IF(Y55="","",COUNTIF(Sabana[[#This Row],[Columna4]:[Columna23]],"O")/20)</f>
        <v>0</v>
      </c>
    </row>
    <row r="56" spans="2:26" x14ac:dyDescent="0.25">
      <c r="B56" s="55">
        <v>47</v>
      </c>
      <c r="X56" s="91" cm="1">
        <f t="array" ref="X56">IF($D$12="","",(SUMPRODUCT(($D$12:$W$12=Sabana[[#This Row],[Columna4]:[Columna23]])*1)))</f>
        <v>0</v>
      </c>
      <c r="Y56" s="87">
        <f t="shared" si="1"/>
        <v>0</v>
      </c>
      <c r="Z56" s="87">
        <f>IF(Y56="","",COUNTIF(Sabana[[#This Row],[Columna4]:[Columna23]],"O")/20)</f>
        <v>0</v>
      </c>
    </row>
    <row r="57" spans="2:26" x14ac:dyDescent="0.25">
      <c r="B57" s="55">
        <v>48</v>
      </c>
      <c r="X57" s="91" cm="1">
        <f t="array" ref="X57">IF($D$12="","",(SUMPRODUCT(($D$12:$W$12=Sabana[[#This Row],[Columna4]:[Columna23]])*1)))</f>
        <v>0</v>
      </c>
      <c r="Y57" s="87">
        <f t="shared" si="1"/>
        <v>0</v>
      </c>
      <c r="Z57" s="87">
        <f>IF(Y57="","",COUNTIF(Sabana[[#This Row],[Columna4]:[Columna23]],"O")/20)</f>
        <v>0</v>
      </c>
    </row>
    <row r="58" spans="2:26" x14ac:dyDescent="0.25">
      <c r="B58" s="55">
        <v>49</v>
      </c>
      <c r="X58" s="91" cm="1">
        <f t="array" ref="X58">IF($D$12="","",(SUMPRODUCT(($D$12:$W$12=Sabana[[#This Row],[Columna4]:[Columna23]])*1)))</f>
        <v>0</v>
      </c>
      <c r="Y58" s="87">
        <f t="shared" si="1"/>
        <v>0</v>
      </c>
      <c r="Z58" s="87">
        <f>IF(Y58="","",COUNTIF(Sabana[[#This Row],[Columna4]:[Columna23]],"O")/20)</f>
        <v>0</v>
      </c>
    </row>
    <row r="59" spans="2:26" x14ac:dyDescent="0.25">
      <c r="B59" s="55">
        <v>50</v>
      </c>
      <c r="X59" s="91" cm="1">
        <f t="array" ref="X59">IF($D$12="","",(SUMPRODUCT(($D$12:$W$12=Sabana[[#This Row],[Columna4]:[Columna23]])*1)))</f>
        <v>0</v>
      </c>
      <c r="Y59" s="87">
        <f t="shared" si="1"/>
        <v>0</v>
      </c>
      <c r="Z59" s="87">
        <f>IF(Y59="","",COUNTIF(Sabana[[#This Row],[Columna4]:[Columna23]],"O")/20)</f>
        <v>0</v>
      </c>
    </row>
    <row r="60" spans="2:26" x14ac:dyDescent="0.25">
      <c r="B60" s="55">
        <v>51</v>
      </c>
      <c r="X60" s="91" cm="1">
        <f t="array" ref="X60">IF($D$12="","",(SUMPRODUCT(($D$12:$W$12=Sabana[[#This Row],[Columna4]:[Columna23]])*1)))</f>
        <v>0</v>
      </c>
      <c r="Y60" s="87">
        <f t="shared" si="1"/>
        <v>0</v>
      </c>
      <c r="Z60" s="87">
        <f>IF(Y60="","",COUNTIF(Sabana[[#This Row],[Columna4]:[Columna23]],"O")/20)</f>
        <v>0</v>
      </c>
    </row>
    <row r="61" spans="2:26" x14ac:dyDescent="0.25">
      <c r="B61" s="55">
        <v>52</v>
      </c>
      <c r="X61" s="91" cm="1">
        <f t="array" ref="X61">IF($D$12="","",(SUMPRODUCT(($D$12:$W$12=Sabana[[#This Row],[Columna4]:[Columna23]])*1)))</f>
        <v>0</v>
      </c>
      <c r="Y61" s="87">
        <f t="shared" si="1"/>
        <v>0</v>
      </c>
      <c r="Z61" s="87">
        <f>IF(Y61="","",COUNTIF(Sabana[[#This Row],[Columna4]:[Columna23]],"O")/20)</f>
        <v>0</v>
      </c>
    </row>
    <row r="62" spans="2:26" x14ac:dyDescent="0.25">
      <c r="B62" s="55">
        <v>53</v>
      </c>
      <c r="X62" s="91" cm="1">
        <f t="array" ref="X62">IF($D$12="","",(SUMPRODUCT(($D$12:$W$12=Sabana[[#This Row],[Columna4]:[Columna23]])*1)))</f>
        <v>0</v>
      </c>
      <c r="Y62" s="87">
        <f t="shared" si="1"/>
        <v>0</v>
      </c>
      <c r="Z62" s="87">
        <f>IF(Y62="","",COUNTIF(Sabana[[#This Row],[Columna4]:[Columna23]],"O")/20)</f>
        <v>0</v>
      </c>
    </row>
    <row r="63" spans="2:26" x14ac:dyDescent="0.25">
      <c r="B63" s="55">
        <v>54</v>
      </c>
      <c r="X63" s="91" cm="1">
        <f t="array" ref="X63">IF($D$12="","",(SUMPRODUCT(($D$12:$W$12=Sabana[[#This Row],[Columna4]:[Columna23]])*1)))</f>
        <v>0</v>
      </c>
      <c r="Y63" s="87">
        <f t="shared" si="1"/>
        <v>0</v>
      </c>
      <c r="Z63" s="87">
        <f>IF(Y63="","",COUNTIF(Sabana[[#This Row],[Columna4]:[Columna23]],"O")/20)</f>
        <v>0</v>
      </c>
    </row>
    <row r="64" spans="2:26" x14ac:dyDescent="0.25">
      <c r="B64" s="55">
        <v>55</v>
      </c>
      <c r="X64" s="91" cm="1">
        <f t="array" ref="X64">IF($D$12="","",(SUMPRODUCT(($D$12:$W$12=Sabana[[#This Row],[Columna4]:[Columna23]])*1)))</f>
        <v>0</v>
      </c>
      <c r="Y64" s="87">
        <f t="shared" si="1"/>
        <v>0</v>
      </c>
      <c r="Z64" s="87">
        <f>IF(Y64="","",COUNTIF(Sabana[[#This Row],[Columna4]:[Columna23]],"O")/20)</f>
        <v>0</v>
      </c>
    </row>
    <row r="65" spans="2:26" x14ac:dyDescent="0.25">
      <c r="B65" s="55">
        <v>56</v>
      </c>
      <c r="X65" s="91" cm="1">
        <f t="array" ref="X65">IF($D$12="","",(SUMPRODUCT(($D$12:$W$12=Sabana[[#This Row],[Columna4]:[Columna23]])*1)))</f>
        <v>0</v>
      </c>
      <c r="Y65" s="87">
        <f t="shared" si="1"/>
        <v>0</v>
      </c>
      <c r="Z65" s="87">
        <f>IF(Y65="","",COUNTIF(Sabana[[#This Row],[Columna4]:[Columna23]],"O")/20)</f>
        <v>0</v>
      </c>
    </row>
    <row r="66" spans="2:26" x14ac:dyDescent="0.25">
      <c r="B66" s="55">
        <v>57</v>
      </c>
      <c r="X66" s="91" cm="1">
        <f t="array" ref="X66">IF($D$12="","",(SUMPRODUCT(($D$12:$W$12=Sabana[[#This Row],[Columna4]:[Columna23]])*1)))</f>
        <v>0</v>
      </c>
      <c r="Y66" s="87">
        <f t="shared" si="1"/>
        <v>0</v>
      </c>
      <c r="Z66" s="87">
        <f>IF(Y66="","",COUNTIF(Sabana[[#This Row],[Columna4]:[Columna23]],"O")/20)</f>
        <v>0</v>
      </c>
    </row>
    <row r="67" spans="2:26" x14ac:dyDescent="0.25">
      <c r="B67" s="55">
        <v>58</v>
      </c>
      <c r="X67" s="91" cm="1">
        <f t="array" ref="X67">IF($D$12="","",(SUMPRODUCT(($D$12:$W$12=Sabana[[#This Row],[Columna4]:[Columna23]])*1)))</f>
        <v>0</v>
      </c>
      <c r="Y67" s="87">
        <f t="shared" si="1"/>
        <v>0</v>
      </c>
      <c r="Z67" s="87">
        <f>IF(Y67="","",COUNTIF(Sabana[[#This Row],[Columna4]:[Columna23]],"O")/20)</f>
        <v>0</v>
      </c>
    </row>
    <row r="68" spans="2:26" x14ac:dyDescent="0.25">
      <c r="B68" s="55">
        <v>59</v>
      </c>
      <c r="X68" s="91" cm="1">
        <f t="array" ref="X68">IF($D$12="","",(SUMPRODUCT(($D$12:$W$12=Sabana[[#This Row],[Columna4]:[Columna23]])*1)))</f>
        <v>0</v>
      </c>
      <c r="Y68" s="87">
        <f t="shared" si="1"/>
        <v>0</v>
      </c>
      <c r="Z68" s="87">
        <f>IF(Y68="","",COUNTIF(Sabana[[#This Row],[Columna4]:[Columna23]],"O")/20)</f>
        <v>0</v>
      </c>
    </row>
    <row r="69" spans="2:26" x14ac:dyDescent="0.25">
      <c r="B69" s="55">
        <v>60</v>
      </c>
      <c r="X69" s="91" cm="1">
        <f t="array" ref="X69">IF($D$12="","",(SUMPRODUCT(($D$12:$W$12=Sabana[[#This Row],[Columna4]:[Columna23]])*1)))</f>
        <v>0</v>
      </c>
      <c r="Y69" s="87">
        <f t="shared" si="1"/>
        <v>0</v>
      </c>
      <c r="Z69" s="87">
        <f>IF(Y69="","",COUNTIF(Sabana[[#This Row],[Columna4]:[Columna23]],"O")/20)</f>
        <v>0</v>
      </c>
    </row>
    <row r="70" spans="2:26" x14ac:dyDescent="0.25">
      <c r="B70" s="55">
        <v>61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91" cm="1">
        <f t="array" ref="X70">IF($D$12="","",(SUMPRODUCT(($D$12:$W$12=Sabana[[#This Row],[Columna4]:[Columna23]])*1)))</f>
        <v>0</v>
      </c>
      <c r="Y70" s="87">
        <f t="shared" si="1"/>
        <v>0</v>
      </c>
      <c r="Z70" s="87">
        <f>IF(Y70="","",COUNTIF(Sabana[[#This Row],[Columna4]:[Columna23]],"O")/20)</f>
        <v>0</v>
      </c>
    </row>
    <row r="71" spans="2:26" x14ac:dyDescent="0.25">
      <c r="B71" s="55">
        <v>62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91" cm="1">
        <f t="array" ref="X71">IF($D$12="","",(SUMPRODUCT(($D$12:$W$12=Sabana[[#This Row],[Columna4]:[Columna23]])*1)))</f>
        <v>0</v>
      </c>
      <c r="Y71" s="87">
        <f t="shared" si="1"/>
        <v>0</v>
      </c>
      <c r="Z71" s="87">
        <f>IF(Y71="","",COUNTIF(Sabana[[#This Row],[Columna4]:[Columna23]],"O")/20)</f>
        <v>0</v>
      </c>
    </row>
    <row r="72" spans="2:26" x14ac:dyDescent="0.25">
      <c r="B72" s="55">
        <v>63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91" cm="1">
        <f t="array" ref="X72">IF($D$12="","",(SUMPRODUCT(($D$12:$W$12=Sabana[[#This Row],[Columna4]:[Columna23]])*1)))</f>
        <v>0</v>
      </c>
      <c r="Y72" s="87">
        <f t="shared" si="1"/>
        <v>0</v>
      </c>
      <c r="Z72" s="87">
        <f>IF(Y72="","",COUNTIF(Sabana[[#This Row],[Columna4]:[Columna23]],"O")/20)</f>
        <v>0</v>
      </c>
    </row>
    <row r="73" spans="2:26" x14ac:dyDescent="0.25">
      <c r="B73" s="55">
        <v>64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91" cm="1">
        <f t="array" ref="X73">IF($D$12="","",(SUMPRODUCT(($D$12:$W$12=Sabana[[#This Row],[Columna4]:[Columna23]])*1)))</f>
        <v>0</v>
      </c>
      <c r="Y73" s="87">
        <f t="shared" si="1"/>
        <v>0</v>
      </c>
      <c r="Z73" s="87">
        <f>IF(Y73="","",COUNTIF(Sabana[[#This Row],[Columna4]:[Columna23]],"O")/20)</f>
        <v>0</v>
      </c>
    </row>
    <row r="74" spans="2:26" x14ac:dyDescent="0.25">
      <c r="B74" s="55">
        <v>65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91" cm="1">
        <f t="array" ref="X74">IF($D$12="","",(SUMPRODUCT(($D$12:$W$12=Sabana[[#This Row],[Columna4]:[Columna23]])*1)))</f>
        <v>0</v>
      </c>
      <c r="Y74" s="87">
        <f t="shared" si="1"/>
        <v>0</v>
      </c>
      <c r="Z74" s="87">
        <f>IF(Y74="","",COUNTIF(Sabana[[#This Row],[Columna4]:[Columna23]],"O")/20)</f>
        <v>0</v>
      </c>
    </row>
    <row r="75" spans="2:26" x14ac:dyDescent="0.25">
      <c r="B75" s="55">
        <v>66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91" cm="1">
        <f t="array" ref="X75">IF($D$12="","",(SUMPRODUCT(($D$12:$W$12=Sabana[[#This Row],[Columna4]:[Columna23]])*1)))</f>
        <v>0</v>
      </c>
      <c r="Y75" s="87">
        <f t="shared" si="1"/>
        <v>0</v>
      </c>
      <c r="Z75" s="87">
        <f>IF(Y75="","",COUNTIF(Sabana[[#This Row],[Columna4]:[Columna23]],"O")/20)</f>
        <v>0</v>
      </c>
    </row>
    <row r="76" spans="2:26" x14ac:dyDescent="0.25">
      <c r="B76" s="55">
        <v>67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91" cm="1">
        <f t="array" ref="X76">IF($D$12="","",(SUMPRODUCT(($D$12:$W$12=Sabana[[#This Row],[Columna4]:[Columna23]])*1)))</f>
        <v>0</v>
      </c>
      <c r="Y76" s="87">
        <f t="shared" si="1"/>
        <v>0</v>
      </c>
      <c r="Z76" s="87">
        <f>IF(Y76="","",COUNTIF(Sabana[[#This Row],[Columna4]:[Columna23]],"O")/20)</f>
        <v>0</v>
      </c>
    </row>
    <row r="77" spans="2:26" x14ac:dyDescent="0.25">
      <c r="B77" s="55">
        <v>68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91" cm="1">
        <f t="array" ref="X77">IF($D$12="","",(SUMPRODUCT(($D$12:$W$12=Sabana[[#This Row],[Columna4]:[Columna23]])*1)))</f>
        <v>0</v>
      </c>
      <c r="Y77" s="87">
        <f t="shared" si="1"/>
        <v>0</v>
      </c>
      <c r="Z77" s="87">
        <f>IF(Y77="","",COUNTIF(Sabana[[#This Row],[Columna4]:[Columna23]],"O")/20)</f>
        <v>0</v>
      </c>
    </row>
    <row r="78" spans="2:26" x14ac:dyDescent="0.25">
      <c r="B78" s="55">
        <v>69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91" cm="1">
        <f t="array" ref="X78">IF($D$12="","",(SUMPRODUCT(($D$12:$W$12=Sabana[[#This Row],[Columna4]:[Columna23]])*1)))</f>
        <v>0</v>
      </c>
      <c r="Y78" s="87">
        <f t="shared" si="1"/>
        <v>0</v>
      </c>
      <c r="Z78" s="87">
        <f>IF(Y78="","",COUNTIF(Sabana[[#This Row],[Columna4]:[Columna23]],"O")/20)</f>
        <v>0</v>
      </c>
    </row>
    <row r="79" spans="2:26" x14ac:dyDescent="0.25">
      <c r="B79" s="55">
        <v>70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91" cm="1">
        <f t="array" ref="X79">IF($D$12="","",(SUMPRODUCT(($D$12:$W$12=Sabana[[#This Row],[Columna4]:[Columna23]])*1)))</f>
        <v>0</v>
      </c>
      <c r="Y79" s="87">
        <f t="shared" si="1"/>
        <v>0</v>
      </c>
      <c r="Z79" s="87">
        <f>IF(Y79="","",COUNTIF(Sabana[[#This Row],[Columna4]:[Columna23]],"O")/20)</f>
        <v>0</v>
      </c>
    </row>
    <row r="80" spans="2:26" x14ac:dyDescent="0.25">
      <c r="B80" s="55">
        <v>71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91" cm="1">
        <f t="array" ref="X80">IF($D$12="","",(SUMPRODUCT(($D$12:$W$12=Sabana[[#This Row],[Columna4]:[Columna23]])*1)))</f>
        <v>0</v>
      </c>
      <c r="Y80" s="87">
        <f t="shared" si="1"/>
        <v>0</v>
      </c>
      <c r="Z80" s="87">
        <f>IF(Y80="","",COUNTIF(Sabana[[#This Row],[Columna4]:[Columna23]],"O")/20)</f>
        <v>0</v>
      </c>
    </row>
    <row r="81" spans="2:26" x14ac:dyDescent="0.25">
      <c r="B81" s="55">
        <v>72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91" cm="1">
        <f t="array" ref="X81">IF($D$12="","",(SUMPRODUCT(($D$12:$W$12=Sabana[[#This Row],[Columna4]:[Columna23]])*1)))</f>
        <v>0</v>
      </c>
      <c r="Y81" s="87">
        <f t="shared" si="1"/>
        <v>0</v>
      </c>
      <c r="Z81" s="87">
        <f>IF(Y81="","",COUNTIF(Sabana[[#This Row],[Columna4]:[Columna23]],"O")/20)</f>
        <v>0</v>
      </c>
    </row>
    <row r="82" spans="2:26" x14ac:dyDescent="0.25">
      <c r="B82" s="55">
        <v>73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91" cm="1">
        <f t="array" ref="X82">IF($D$12="","",(SUMPRODUCT(($D$12:$W$12=Sabana[[#This Row],[Columna4]:[Columna23]])*1)))</f>
        <v>0</v>
      </c>
      <c r="Y82" s="87">
        <f t="shared" si="1"/>
        <v>0</v>
      </c>
      <c r="Z82" s="87">
        <f>IF(Y82="","",COUNTIF(Sabana[[#This Row],[Columna4]:[Columna23]],"O")/20)</f>
        <v>0</v>
      </c>
    </row>
    <row r="83" spans="2:26" x14ac:dyDescent="0.25">
      <c r="B83" s="55">
        <v>74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91" cm="1">
        <f t="array" ref="X83">IF($D$12="","",(SUMPRODUCT(($D$12:$W$12=Sabana[[#This Row],[Columna4]:[Columna23]])*1)))</f>
        <v>0</v>
      </c>
      <c r="Y83" s="87">
        <f t="shared" ref="Y83:Y146" si="2">IF(X83="","",(X83/20))</f>
        <v>0</v>
      </c>
      <c r="Z83" s="87">
        <f>IF(Y83="","",COUNTIF(Sabana[[#This Row],[Columna4]:[Columna23]],"O")/20)</f>
        <v>0</v>
      </c>
    </row>
    <row r="84" spans="2:26" x14ac:dyDescent="0.25">
      <c r="B84" s="55">
        <v>75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91" cm="1">
        <f t="array" ref="X84">IF($D$12="","",(SUMPRODUCT(($D$12:$W$12=Sabana[[#This Row],[Columna4]:[Columna23]])*1)))</f>
        <v>0</v>
      </c>
      <c r="Y84" s="87">
        <f t="shared" si="2"/>
        <v>0</v>
      </c>
      <c r="Z84" s="87">
        <f>IF(Y84="","",COUNTIF(Sabana[[#This Row],[Columna4]:[Columna23]],"O")/20)</f>
        <v>0</v>
      </c>
    </row>
    <row r="85" spans="2:26" x14ac:dyDescent="0.25">
      <c r="B85" s="55">
        <v>76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91" cm="1">
        <f t="array" ref="X85">IF($D$12="","",(SUMPRODUCT(($D$12:$W$12=Sabana[[#This Row],[Columna4]:[Columna23]])*1)))</f>
        <v>0</v>
      </c>
      <c r="Y85" s="87">
        <f t="shared" si="2"/>
        <v>0</v>
      </c>
      <c r="Z85" s="87">
        <f>IF(Y85="","",COUNTIF(Sabana[[#This Row],[Columna4]:[Columna23]],"O")/20)</f>
        <v>0</v>
      </c>
    </row>
    <row r="86" spans="2:26" x14ac:dyDescent="0.25">
      <c r="B86" s="55">
        <v>77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91" cm="1">
        <f t="array" ref="X86">IF($D$12="","",(SUMPRODUCT(($D$12:$W$12=Sabana[[#This Row],[Columna4]:[Columna23]])*1)))</f>
        <v>0</v>
      </c>
      <c r="Y86" s="87">
        <f t="shared" si="2"/>
        <v>0</v>
      </c>
      <c r="Z86" s="87">
        <f>IF(Y86="","",COUNTIF(Sabana[[#This Row],[Columna4]:[Columna23]],"O")/20)</f>
        <v>0</v>
      </c>
    </row>
    <row r="87" spans="2:26" x14ac:dyDescent="0.25">
      <c r="B87" s="55">
        <v>78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91" cm="1">
        <f t="array" ref="X87">IF($D$12="","",(SUMPRODUCT(($D$12:$W$12=Sabana[[#This Row],[Columna4]:[Columna23]])*1)))</f>
        <v>0</v>
      </c>
      <c r="Y87" s="87">
        <f t="shared" si="2"/>
        <v>0</v>
      </c>
      <c r="Z87" s="87">
        <f>IF(Y87="","",COUNTIF(Sabana[[#This Row],[Columna4]:[Columna23]],"O")/20)</f>
        <v>0</v>
      </c>
    </row>
    <row r="88" spans="2:26" x14ac:dyDescent="0.25">
      <c r="B88" s="55">
        <v>79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91" cm="1">
        <f t="array" ref="X88">IF($D$12="","",(SUMPRODUCT(($D$12:$W$12=Sabana[[#This Row],[Columna4]:[Columna23]])*1)))</f>
        <v>0</v>
      </c>
      <c r="Y88" s="87">
        <f t="shared" si="2"/>
        <v>0</v>
      </c>
      <c r="Z88" s="87">
        <f>IF(Y88="","",COUNTIF(Sabana[[#This Row],[Columna4]:[Columna23]],"O")/20)</f>
        <v>0</v>
      </c>
    </row>
    <row r="89" spans="2:26" x14ac:dyDescent="0.25">
      <c r="B89" s="55">
        <v>80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91" cm="1">
        <f t="array" ref="X89">IF($D$12="","",(SUMPRODUCT(($D$12:$W$12=Sabana[[#This Row],[Columna4]:[Columna23]])*1)))</f>
        <v>0</v>
      </c>
      <c r="Y89" s="87">
        <f t="shared" si="2"/>
        <v>0</v>
      </c>
      <c r="Z89" s="87">
        <f>IF(Y89="","",COUNTIF(Sabana[[#This Row],[Columna4]:[Columna23]],"O")/20)</f>
        <v>0</v>
      </c>
    </row>
    <row r="90" spans="2:26" x14ac:dyDescent="0.25">
      <c r="B90" s="55">
        <v>81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91" cm="1">
        <f t="array" ref="X90">IF($D$12="","",(SUMPRODUCT(($D$12:$W$12=Sabana[[#This Row],[Columna4]:[Columna23]])*1)))</f>
        <v>0</v>
      </c>
      <c r="Y90" s="87">
        <f t="shared" si="2"/>
        <v>0</v>
      </c>
      <c r="Z90" s="87">
        <f>IF(Y90="","",COUNTIF(Sabana[[#This Row],[Columna4]:[Columna23]],"O")/20)</f>
        <v>0</v>
      </c>
    </row>
    <row r="91" spans="2:26" x14ac:dyDescent="0.25">
      <c r="B91" s="55">
        <v>82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91" cm="1">
        <f t="array" ref="X91">IF($D$12="","",(SUMPRODUCT(($D$12:$W$12=Sabana[[#This Row],[Columna4]:[Columna23]])*1)))</f>
        <v>0</v>
      </c>
      <c r="Y91" s="87">
        <f t="shared" si="2"/>
        <v>0</v>
      </c>
      <c r="Z91" s="87">
        <f>IF(Y91="","",COUNTIF(Sabana[[#This Row],[Columna4]:[Columna23]],"O")/20)</f>
        <v>0</v>
      </c>
    </row>
    <row r="92" spans="2:26" x14ac:dyDescent="0.25">
      <c r="B92" s="55">
        <v>83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91" cm="1">
        <f t="array" ref="X92">IF($D$12="","",(SUMPRODUCT(($D$12:$W$12=Sabana[[#This Row],[Columna4]:[Columna23]])*1)))</f>
        <v>0</v>
      </c>
      <c r="Y92" s="87">
        <f t="shared" si="2"/>
        <v>0</v>
      </c>
      <c r="Z92" s="87">
        <f>IF(Y92="","",COUNTIF(Sabana[[#This Row],[Columna4]:[Columna23]],"O")/20)</f>
        <v>0</v>
      </c>
    </row>
    <row r="93" spans="2:26" x14ac:dyDescent="0.25">
      <c r="B93" s="55">
        <v>84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91" cm="1">
        <f t="array" ref="X93">IF($D$12="","",(SUMPRODUCT(($D$12:$W$12=Sabana[[#This Row],[Columna4]:[Columna23]])*1)))</f>
        <v>0</v>
      </c>
      <c r="Y93" s="87">
        <f t="shared" si="2"/>
        <v>0</v>
      </c>
      <c r="Z93" s="87">
        <f>IF(Y93="","",COUNTIF(Sabana[[#This Row],[Columna4]:[Columna23]],"O")/20)</f>
        <v>0</v>
      </c>
    </row>
    <row r="94" spans="2:26" x14ac:dyDescent="0.25">
      <c r="B94" s="55">
        <v>85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91" cm="1">
        <f t="array" ref="X94">IF($D$12="","",(SUMPRODUCT(($D$12:$W$12=Sabana[[#This Row],[Columna4]:[Columna23]])*1)))</f>
        <v>0</v>
      </c>
      <c r="Y94" s="87">
        <f t="shared" si="2"/>
        <v>0</v>
      </c>
      <c r="Z94" s="87">
        <f>IF(Y94="","",COUNTIF(Sabana[[#This Row],[Columna4]:[Columna23]],"O")/20)</f>
        <v>0</v>
      </c>
    </row>
    <row r="95" spans="2:26" x14ac:dyDescent="0.25">
      <c r="B95" s="55">
        <v>86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91" cm="1">
        <f t="array" ref="X95">IF($D$12="","",(SUMPRODUCT(($D$12:$W$12=Sabana[[#This Row],[Columna4]:[Columna23]])*1)))</f>
        <v>0</v>
      </c>
      <c r="Y95" s="87">
        <f t="shared" si="2"/>
        <v>0</v>
      </c>
      <c r="Z95" s="87">
        <f>IF(Y95="","",COUNTIF(Sabana[[#This Row],[Columna4]:[Columna23]],"O")/20)</f>
        <v>0</v>
      </c>
    </row>
    <row r="96" spans="2:26" x14ac:dyDescent="0.25">
      <c r="B96" s="55">
        <v>87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91" cm="1">
        <f t="array" ref="X96">IF($D$12="","",(SUMPRODUCT(($D$12:$W$12=Sabana[[#This Row],[Columna4]:[Columna23]])*1)))</f>
        <v>0</v>
      </c>
      <c r="Y96" s="87">
        <f t="shared" si="2"/>
        <v>0</v>
      </c>
      <c r="Z96" s="87">
        <f>IF(Y96="","",COUNTIF(Sabana[[#This Row],[Columna4]:[Columna23]],"O")/20)</f>
        <v>0</v>
      </c>
    </row>
    <row r="97" spans="2:26" x14ac:dyDescent="0.25">
      <c r="B97" s="55">
        <v>88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91" cm="1">
        <f t="array" ref="X97">IF($D$12="","",(SUMPRODUCT(($D$12:$W$12=Sabana[[#This Row],[Columna4]:[Columna23]])*1)))</f>
        <v>0</v>
      </c>
      <c r="Y97" s="87">
        <f t="shared" si="2"/>
        <v>0</v>
      </c>
      <c r="Z97" s="87">
        <f>IF(Y97="","",COUNTIF(Sabana[[#This Row],[Columna4]:[Columna23]],"O")/20)</f>
        <v>0</v>
      </c>
    </row>
    <row r="98" spans="2:26" x14ac:dyDescent="0.25">
      <c r="B98" s="55">
        <v>89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91" cm="1">
        <f t="array" ref="X98">IF($D$12="","",(SUMPRODUCT(($D$12:$W$12=Sabana[[#This Row],[Columna4]:[Columna23]])*1)))</f>
        <v>0</v>
      </c>
      <c r="Y98" s="87">
        <f t="shared" si="2"/>
        <v>0</v>
      </c>
      <c r="Z98" s="87">
        <f>IF(Y98="","",COUNTIF(Sabana[[#This Row],[Columna4]:[Columna23]],"O")/20)</f>
        <v>0</v>
      </c>
    </row>
    <row r="99" spans="2:26" x14ac:dyDescent="0.25">
      <c r="B99" s="55">
        <v>90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91" cm="1">
        <f t="array" ref="X99">IF($D$12="","",(SUMPRODUCT(($D$12:$W$12=Sabana[[#This Row],[Columna4]:[Columna23]])*1)))</f>
        <v>0</v>
      </c>
      <c r="Y99" s="87">
        <f t="shared" si="2"/>
        <v>0</v>
      </c>
      <c r="Z99" s="87">
        <f>IF(Y99="","",COUNTIF(Sabana[[#This Row],[Columna4]:[Columna23]],"O")/20)</f>
        <v>0</v>
      </c>
    </row>
    <row r="100" spans="2:26" x14ac:dyDescent="0.25">
      <c r="B100" s="55">
        <v>91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91" cm="1">
        <f t="array" ref="X100">IF($D$12="","",(SUMPRODUCT(($D$12:$W$12=Sabana[[#This Row],[Columna4]:[Columna23]])*1)))</f>
        <v>0</v>
      </c>
      <c r="Y100" s="87">
        <f t="shared" si="2"/>
        <v>0</v>
      </c>
      <c r="Z100" s="87">
        <f>IF(Y100="","",COUNTIF(Sabana[[#This Row],[Columna4]:[Columna23]],"O")/20)</f>
        <v>0</v>
      </c>
    </row>
    <row r="101" spans="2:26" x14ac:dyDescent="0.25">
      <c r="B101" s="55">
        <v>92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91" cm="1">
        <f t="array" ref="X101">IF($D$12="","",(SUMPRODUCT(($D$12:$W$12=Sabana[[#This Row],[Columna4]:[Columna23]])*1)))</f>
        <v>0</v>
      </c>
      <c r="Y101" s="87">
        <f t="shared" si="2"/>
        <v>0</v>
      </c>
      <c r="Z101" s="87">
        <f>IF(Y101="","",COUNTIF(Sabana[[#This Row],[Columna4]:[Columna23]],"O")/20)</f>
        <v>0</v>
      </c>
    </row>
    <row r="102" spans="2:26" x14ac:dyDescent="0.25">
      <c r="B102" s="55">
        <v>93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91" cm="1">
        <f t="array" ref="X102">IF($D$12="","",(SUMPRODUCT(($D$12:$W$12=Sabana[[#This Row],[Columna4]:[Columna23]])*1)))</f>
        <v>0</v>
      </c>
      <c r="Y102" s="87">
        <f t="shared" si="2"/>
        <v>0</v>
      </c>
      <c r="Z102" s="87">
        <f>IF(Y102="","",COUNTIF(Sabana[[#This Row],[Columna4]:[Columna23]],"O")/20)</f>
        <v>0</v>
      </c>
    </row>
    <row r="103" spans="2:26" x14ac:dyDescent="0.25">
      <c r="B103" s="55">
        <v>94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91" cm="1">
        <f t="array" ref="X103">IF($D$12="","",(SUMPRODUCT(($D$12:$W$12=Sabana[[#This Row],[Columna4]:[Columna23]])*1)))</f>
        <v>0</v>
      </c>
      <c r="Y103" s="87">
        <f t="shared" si="2"/>
        <v>0</v>
      </c>
      <c r="Z103" s="87">
        <f>IF(Y103="","",COUNTIF(Sabana[[#This Row],[Columna4]:[Columna23]],"O")/20)</f>
        <v>0</v>
      </c>
    </row>
    <row r="104" spans="2:26" x14ac:dyDescent="0.25">
      <c r="B104" s="55">
        <v>95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91" cm="1">
        <f t="array" ref="X104">IF($D$12="","",(SUMPRODUCT(($D$12:$W$12=Sabana[[#This Row],[Columna4]:[Columna23]])*1)))</f>
        <v>0</v>
      </c>
      <c r="Y104" s="87">
        <f t="shared" si="2"/>
        <v>0</v>
      </c>
      <c r="Z104" s="87">
        <f>IF(Y104="","",COUNTIF(Sabana[[#This Row],[Columna4]:[Columna23]],"O")/20)</f>
        <v>0</v>
      </c>
    </row>
    <row r="105" spans="2:26" x14ac:dyDescent="0.25">
      <c r="B105" s="55">
        <v>96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91" cm="1">
        <f t="array" ref="X105">IF($D$12="","",(SUMPRODUCT(($D$12:$W$12=Sabana[[#This Row],[Columna4]:[Columna23]])*1)))</f>
        <v>0</v>
      </c>
      <c r="Y105" s="87">
        <f t="shared" si="2"/>
        <v>0</v>
      </c>
      <c r="Z105" s="87">
        <f>IF(Y105="","",COUNTIF(Sabana[[#This Row],[Columna4]:[Columna23]],"O")/20)</f>
        <v>0</v>
      </c>
    </row>
    <row r="106" spans="2:26" x14ac:dyDescent="0.25">
      <c r="B106" s="55">
        <v>97</v>
      </c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91" cm="1">
        <f t="array" ref="X106">IF($D$12="","",(SUMPRODUCT(($D$12:$W$12=Sabana[[#This Row],[Columna4]:[Columna23]])*1)))</f>
        <v>0</v>
      </c>
      <c r="Y106" s="87">
        <f t="shared" si="2"/>
        <v>0</v>
      </c>
      <c r="Z106" s="87">
        <f>IF(Y106="","",COUNTIF(Sabana[[#This Row],[Columna4]:[Columna23]],"O")/20)</f>
        <v>0</v>
      </c>
    </row>
    <row r="107" spans="2:26" x14ac:dyDescent="0.25">
      <c r="B107" s="55">
        <v>98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91" cm="1">
        <f t="array" ref="X107">IF($D$12="","",(SUMPRODUCT(($D$12:$W$12=Sabana[[#This Row],[Columna4]:[Columna23]])*1)))</f>
        <v>0</v>
      </c>
      <c r="Y107" s="87">
        <f t="shared" si="2"/>
        <v>0</v>
      </c>
      <c r="Z107" s="87">
        <f>IF(Y107="","",COUNTIF(Sabana[[#This Row],[Columna4]:[Columna23]],"O")/20)</f>
        <v>0</v>
      </c>
    </row>
    <row r="108" spans="2:26" x14ac:dyDescent="0.25">
      <c r="B108" s="55">
        <v>99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91" cm="1">
        <f t="array" ref="X108">IF($D$12="","",(SUMPRODUCT(($D$12:$W$12=Sabana[[#This Row],[Columna4]:[Columna23]])*1)))</f>
        <v>0</v>
      </c>
      <c r="Y108" s="87">
        <f t="shared" si="2"/>
        <v>0</v>
      </c>
      <c r="Z108" s="87">
        <f>IF(Y108="","",COUNTIF(Sabana[[#This Row],[Columna4]:[Columna23]],"O")/20)</f>
        <v>0</v>
      </c>
    </row>
    <row r="109" spans="2:26" x14ac:dyDescent="0.25">
      <c r="B109" s="55">
        <v>100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91" cm="1">
        <f t="array" ref="X109">IF($D$12="","",(SUMPRODUCT(($D$12:$W$12=Sabana[[#This Row],[Columna4]:[Columna23]])*1)))</f>
        <v>0</v>
      </c>
      <c r="Y109" s="87">
        <f t="shared" si="2"/>
        <v>0</v>
      </c>
      <c r="Z109" s="87">
        <f>IF(Y109="","",COUNTIF(Sabana[[#This Row],[Columna4]:[Columna23]],"O")/20)</f>
        <v>0</v>
      </c>
    </row>
    <row r="110" spans="2:26" x14ac:dyDescent="0.25">
      <c r="B110" s="55">
        <v>101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91" cm="1">
        <f t="array" ref="X110">IF($D$12="","",(SUMPRODUCT(($D$12:$W$12=Sabana[[#This Row],[Columna4]:[Columna23]])*1)))</f>
        <v>0</v>
      </c>
      <c r="Y110" s="87">
        <f t="shared" si="2"/>
        <v>0</v>
      </c>
      <c r="Z110" s="87">
        <f>IF(Y110="","",COUNTIF(Sabana[[#This Row],[Columna4]:[Columna23]],"O")/20)</f>
        <v>0</v>
      </c>
    </row>
    <row r="111" spans="2:26" x14ac:dyDescent="0.25">
      <c r="B111" s="55">
        <v>102</v>
      </c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91" cm="1">
        <f t="array" ref="X111">IF($D$12="","",(SUMPRODUCT(($D$12:$W$12=Sabana[[#This Row],[Columna4]:[Columna23]])*1)))</f>
        <v>0</v>
      </c>
      <c r="Y111" s="87">
        <f t="shared" si="2"/>
        <v>0</v>
      </c>
      <c r="Z111" s="87">
        <f>IF(Y111="","",COUNTIF(Sabana[[#This Row],[Columna4]:[Columna23]],"O")/20)</f>
        <v>0</v>
      </c>
    </row>
    <row r="112" spans="2:26" x14ac:dyDescent="0.25">
      <c r="B112" s="55">
        <v>103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91" cm="1">
        <f t="array" ref="X112">IF($D$12="","",(SUMPRODUCT(($D$12:$W$12=Sabana[[#This Row],[Columna4]:[Columna23]])*1)))</f>
        <v>0</v>
      </c>
      <c r="Y112" s="87">
        <f t="shared" si="2"/>
        <v>0</v>
      </c>
      <c r="Z112" s="87">
        <f>IF(Y112="","",COUNTIF(Sabana[[#This Row],[Columna4]:[Columna23]],"O")/20)</f>
        <v>0</v>
      </c>
    </row>
    <row r="113" spans="2:26" x14ac:dyDescent="0.25">
      <c r="B113" s="55">
        <v>104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91" cm="1">
        <f t="array" ref="X113">IF($D$12="","",(SUMPRODUCT(($D$12:$W$12=Sabana[[#This Row],[Columna4]:[Columna23]])*1)))</f>
        <v>0</v>
      </c>
      <c r="Y113" s="87">
        <f t="shared" si="2"/>
        <v>0</v>
      </c>
      <c r="Z113" s="87">
        <f>IF(Y113="","",COUNTIF(Sabana[[#This Row],[Columna4]:[Columna23]],"O")/20)</f>
        <v>0</v>
      </c>
    </row>
    <row r="114" spans="2:26" x14ac:dyDescent="0.25">
      <c r="B114" s="55">
        <v>105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91" cm="1">
        <f t="array" ref="X114">IF($D$12="","",(SUMPRODUCT(($D$12:$W$12=Sabana[[#This Row],[Columna4]:[Columna23]])*1)))</f>
        <v>0</v>
      </c>
      <c r="Y114" s="87">
        <f t="shared" si="2"/>
        <v>0</v>
      </c>
      <c r="Z114" s="87">
        <f>IF(Y114="","",COUNTIF(Sabana[[#This Row],[Columna4]:[Columna23]],"O")/20)</f>
        <v>0</v>
      </c>
    </row>
    <row r="115" spans="2:26" x14ac:dyDescent="0.25">
      <c r="B115" s="55">
        <v>106</v>
      </c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91" cm="1">
        <f t="array" ref="X115">IF($D$12="","",(SUMPRODUCT(($D$12:$W$12=Sabana[[#This Row],[Columna4]:[Columna23]])*1)))</f>
        <v>0</v>
      </c>
      <c r="Y115" s="87">
        <f t="shared" si="2"/>
        <v>0</v>
      </c>
      <c r="Z115" s="87">
        <f>IF(Y115="","",COUNTIF(Sabana[[#This Row],[Columna4]:[Columna23]],"O")/20)</f>
        <v>0</v>
      </c>
    </row>
    <row r="116" spans="2:26" x14ac:dyDescent="0.25">
      <c r="B116" s="55">
        <v>107</v>
      </c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91" cm="1">
        <f t="array" ref="X116">IF($D$12="","",(SUMPRODUCT(($D$12:$W$12=Sabana[[#This Row],[Columna4]:[Columna23]])*1)))</f>
        <v>0</v>
      </c>
      <c r="Y116" s="87">
        <f t="shared" si="2"/>
        <v>0</v>
      </c>
      <c r="Z116" s="87">
        <f>IF(Y116="","",COUNTIF(Sabana[[#This Row],[Columna4]:[Columna23]],"O")/20)</f>
        <v>0</v>
      </c>
    </row>
    <row r="117" spans="2:26" x14ac:dyDescent="0.25">
      <c r="B117" s="55">
        <v>108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91" cm="1">
        <f t="array" ref="X117">IF($D$12="","",(SUMPRODUCT(($D$12:$W$12=Sabana[[#This Row],[Columna4]:[Columna23]])*1)))</f>
        <v>0</v>
      </c>
      <c r="Y117" s="87">
        <f t="shared" si="2"/>
        <v>0</v>
      </c>
      <c r="Z117" s="87">
        <f>IF(Y117="","",COUNTIF(Sabana[[#This Row],[Columna4]:[Columna23]],"O")/20)</f>
        <v>0</v>
      </c>
    </row>
    <row r="118" spans="2:26" x14ac:dyDescent="0.25">
      <c r="B118" s="55">
        <v>109</v>
      </c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91" cm="1">
        <f t="array" ref="X118">IF($D$12="","",(SUMPRODUCT(($D$12:$W$12=Sabana[[#This Row],[Columna4]:[Columna23]])*1)))</f>
        <v>0</v>
      </c>
      <c r="Y118" s="87">
        <f t="shared" si="2"/>
        <v>0</v>
      </c>
      <c r="Z118" s="87">
        <f>IF(Y118="","",COUNTIF(Sabana[[#This Row],[Columna4]:[Columna23]],"O")/20)</f>
        <v>0</v>
      </c>
    </row>
    <row r="119" spans="2:26" x14ac:dyDescent="0.25">
      <c r="B119" s="55">
        <v>110</v>
      </c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91" cm="1">
        <f t="array" ref="X119">IF($D$12="","",(SUMPRODUCT(($D$12:$W$12=Sabana[[#This Row],[Columna4]:[Columna23]])*1)))</f>
        <v>0</v>
      </c>
      <c r="Y119" s="87">
        <f t="shared" si="2"/>
        <v>0</v>
      </c>
      <c r="Z119" s="87">
        <f>IF(Y119="","",COUNTIF(Sabana[[#This Row],[Columna4]:[Columna23]],"O")/20)</f>
        <v>0</v>
      </c>
    </row>
    <row r="120" spans="2:26" x14ac:dyDescent="0.25">
      <c r="B120" s="55">
        <v>111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91" cm="1">
        <f t="array" ref="X120">IF($D$12="","",(SUMPRODUCT(($D$12:$W$12=Sabana[[#This Row],[Columna4]:[Columna23]])*1)))</f>
        <v>0</v>
      </c>
      <c r="Y120" s="87">
        <f t="shared" si="2"/>
        <v>0</v>
      </c>
      <c r="Z120" s="87">
        <f>IF(Y120="","",COUNTIF(Sabana[[#This Row],[Columna4]:[Columna23]],"O")/20)</f>
        <v>0</v>
      </c>
    </row>
    <row r="121" spans="2:26" x14ac:dyDescent="0.25">
      <c r="B121" s="55">
        <v>112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91" cm="1">
        <f t="array" ref="X121">IF($D$12="","",(SUMPRODUCT(($D$12:$W$12=Sabana[[#This Row],[Columna4]:[Columna23]])*1)))</f>
        <v>0</v>
      </c>
      <c r="Y121" s="87">
        <f t="shared" si="2"/>
        <v>0</v>
      </c>
      <c r="Z121" s="87">
        <f>IF(Y121="","",COUNTIF(Sabana[[#This Row],[Columna4]:[Columna23]],"O")/20)</f>
        <v>0</v>
      </c>
    </row>
    <row r="122" spans="2:26" x14ac:dyDescent="0.25">
      <c r="B122" s="55">
        <v>113</v>
      </c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91" cm="1">
        <f t="array" ref="X122">IF($D$12="","",(SUMPRODUCT(($D$12:$W$12=Sabana[[#This Row],[Columna4]:[Columna23]])*1)))</f>
        <v>0</v>
      </c>
      <c r="Y122" s="87">
        <f t="shared" si="2"/>
        <v>0</v>
      </c>
      <c r="Z122" s="87">
        <f>IF(Y122="","",COUNTIF(Sabana[[#This Row],[Columna4]:[Columna23]],"O")/20)</f>
        <v>0</v>
      </c>
    </row>
    <row r="123" spans="2:26" x14ac:dyDescent="0.25">
      <c r="B123" s="55">
        <v>114</v>
      </c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91" cm="1">
        <f t="array" ref="X123">IF($D$12="","",(SUMPRODUCT(($D$12:$W$12=Sabana[[#This Row],[Columna4]:[Columna23]])*1)))</f>
        <v>0</v>
      </c>
      <c r="Y123" s="87">
        <f t="shared" si="2"/>
        <v>0</v>
      </c>
      <c r="Z123" s="87">
        <f>IF(Y123="","",COUNTIF(Sabana[[#This Row],[Columna4]:[Columna23]],"O")/20)</f>
        <v>0</v>
      </c>
    </row>
    <row r="124" spans="2:26" x14ac:dyDescent="0.25">
      <c r="B124" s="55">
        <v>115</v>
      </c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91" cm="1">
        <f t="array" ref="X124">IF($D$12="","",(SUMPRODUCT(($D$12:$W$12=Sabana[[#This Row],[Columna4]:[Columna23]])*1)))</f>
        <v>0</v>
      </c>
      <c r="Y124" s="87">
        <f t="shared" si="2"/>
        <v>0</v>
      </c>
      <c r="Z124" s="87">
        <f>IF(Y124="","",COUNTIF(Sabana[[#This Row],[Columna4]:[Columna23]],"O")/20)</f>
        <v>0</v>
      </c>
    </row>
    <row r="125" spans="2:26" x14ac:dyDescent="0.25">
      <c r="B125" s="55">
        <v>116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91" cm="1">
        <f t="array" ref="X125">IF($D$12="","",(SUMPRODUCT(($D$12:$W$12=Sabana[[#This Row],[Columna4]:[Columna23]])*1)))</f>
        <v>0</v>
      </c>
      <c r="Y125" s="87">
        <f t="shared" si="2"/>
        <v>0</v>
      </c>
      <c r="Z125" s="87">
        <f>IF(Y125="","",COUNTIF(Sabana[[#This Row],[Columna4]:[Columna23]],"O")/20)</f>
        <v>0</v>
      </c>
    </row>
    <row r="126" spans="2:26" x14ac:dyDescent="0.25">
      <c r="B126" s="55">
        <v>117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91" cm="1">
        <f t="array" ref="X126">IF($D$12="","",(SUMPRODUCT(($D$12:$W$12=Sabana[[#This Row],[Columna4]:[Columna23]])*1)))</f>
        <v>0</v>
      </c>
      <c r="Y126" s="87">
        <f t="shared" si="2"/>
        <v>0</v>
      </c>
      <c r="Z126" s="87">
        <f>IF(Y126="","",COUNTIF(Sabana[[#This Row],[Columna4]:[Columna23]],"O")/20)</f>
        <v>0</v>
      </c>
    </row>
    <row r="127" spans="2:26" x14ac:dyDescent="0.25">
      <c r="B127" s="55">
        <v>118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91" cm="1">
        <f t="array" ref="X127">IF($D$12="","",(SUMPRODUCT(($D$12:$W$12=Sabana[[#This Row],[Columna4]:[Columna23]])*1)))</f>
        <v>0</v>
      </c>
      <c r="Y127" s="87">
        <f t="shared" si="2"/>
        <v>0</v>
      </c>
      <c r="Z127" s="87">
        <f>IF(Y127="","",COUNTIF(Sabana[[#This Row],[Columna4]:[Columna23]],"O")/20)</f>
        <v>0</v>
      </c>
    </row>
    <row r="128" spans="2:26" x14ac:dyDescent="0.25">
      <c r="B128" s="55">
        <v>119</v>
      </c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91" cm="1">
        <f t="array" ref="X128">IF($D$12="","",(SUMPRODUCT(($D$12:$W$12=Sabana[[#This Row],[Columna4]:[Columna23]])*1)))</f>
        <v>0</v>
      </c>
      <c r="Y128" s="87">
        <f t="shared" si="2"/>
        <v>0</v>
      </c>
      <c r="Z128" s="87">
        <f>IF(Y128="","",COUNTIF(Sabana[[#This Row],[Columna4]:[Columna23]],"O")/20)</f>
        <v>0</v>
      </c>
    </row>
    <row r="129" spans="2:26" x14ac:dyDescent="0.25">
      <c r="B129" s="55">
        <v>120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91" cm="1">
        <f t="array" ref="X129">IF($D$12="","",(SUMPRODUCT(($D$12:$W$12=Sabana[[#This Row],[Columna4]:[Columna23]])*1)))</f>
        <v>0</v>
      </c>
      <c r="Y129" s="87">
        <f t="shared" si="2"/>
        <v>0</v>
      </c>
      <c r="Z129" s="87">
        <f>IF(Y129="","",COUNTIF(Sabana[[#This Row],[Columna4]:[Columna23]],"O")/20)</f>
        <v>0</v>
      </c>
    </row>
    <row r="130" spans="2:26" x14ac:dyDescent="0.25">
      <c r="B130" s="55">
        <v>121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91" cm="1">
        <f t="array" ref="X130">IF($D$12="","",(SUMPRODUCT(($D$12:$W$12=Sabana[[#This Row],[Columna4]:[Columna23]])*1)))</f>
        <v>0</v>
      </c>
      <c r="Y130" s="87">
        <f t="shared" si="2"/>
        <v>0</v>
      </c>
      <c r="Z130" s="87">
        <f>IF(Y130="","",COUNTIF(Sabana[[#This Row],[Columna4]:[Columna23]],"O")/20)</f>
        <v>0</v>
      </c>
    </row>
    <row r="131" spans="2:26" x14ac:dyDescent="0.25">
      <c r="B131" s="55">
        <v>122</v>
      </c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91" cm="1">
        <f t="array" ref="X131">IF($D$12="","",(SUMPRODUCT(($D$12:$W$12=Sabana[[#This Row],[Columna4]:[Columna23]])*1)))</f>
        <v>0</v>
      </c>
      <c r="Y131" s="87">
        <f t="shared" si="2"/>
        <v>0</v>
      </c>
      <c r="Z131" s="87">
        <f>IF(Y131="","",COUNTIF(Sabana[[#This Row],[Columna4]:[Columna23]],"O")/20)</f>
        <v>0</v>
      </c>
    </row>
    <row r="132" spans="2:26" x14ac:dyDescent="0.25">
      <c r="B132" s="55">
        <v>123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91" cm="1">
        <f t="array" ref="X132">IF($D$12="","",(SUMPRODUCT(($D$12:$W$12=Sabana[[#This Row],[Columna4]:[Columna23]])*1)))</f>
        <v>0</v>
      </c>
      <c r="Y132" s="87">
        <f t="shared" si="2"/>
        <v>0</v>
      </c>
      <c r="Z132" s="87">
        <f>IF(Y132="","",COUNTIF(Sabana[[#This Row],[Columna4]:[Columna23]],"O")/20)</f>
        <v>0</v>
      </c>
    </row>
    <row r="133" spans="2:26" x14ac:dyDescent="0.25">
      <c r="B133" s="55">
        <v>124</v>
      </c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91" cm="1">
        <f t="array" ref="X133">IF($D$12="","",(SUMPRODUCT(($D$12:$W$12=Sabana[[#This Row],[Columna4]:[Columna23]])*1)))</f>
        <v>0</v>
      </c>
      <c r="Y133" s="87">
        <f t="shared" si="2"/>
        <v>0</v>
      </c>
      <c r="Z133" s="87">
        <f>IF(Y133="","",COUNTIF(Sabana[[#This Row],[Columna4]:[Columna23]],"O")/20)</f>
        <v>0</v>
      </c>
    </row>
    <row r="134" spans="2:26" x14ac:dyDescent="0.25">
      <c r="B134" s="55">
        <v>125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91" cm="1">
        <f t="array" ref="X134">IF($D$12="","",(SUMPRODUCT(($D$12:$W$12=Sabana[[#This Row],[Columna4]:[Columna23]])*1)))</f>
        <v>0</v>
      </c>
      <c r="Y134" s="87">
        <f t="shared" si="2"/>
        <v>0</v>
      </c>
      <c r="Z134" s="87">
        <f>IF(Y134="","",COUNTIF(Sabana[[#This Row],[Columna4]:[Columna23]],"O")/20)</f>
        <v>0</v>
      </c>
    </row>
    <row r="135" spans="2:26" x14ac:dyDescent="0.25">
      <c r="B135" s="55">
        <v>126</v>
      </c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91" cm="1">
        <f t="array" ref="X135">IF($D$12="","",(SUMPRODUCT(($D$12:$W$12=Sabana[[#This Row],[Columna4]:[Columna23]])*1)))</f>
        <v>0</v>
      </c>
      <c r="Y135" s="87">
        <f t="shared" si="2"/>
        <v>0</v>
      </c>
      <c r="Z135" s="87">
        <f>IF(Y135="","",COUNTIF(Sabana[[#This Row],[Columna4]:[Columna23]],"O")/20)</f>
        <v>0</v>
      </c>
    </row>
    <row r="136" spans="2:26" x14ac:dyDescent="0.25">
      <c r="B136" s="55">
        <v>127</v>
      </c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91" cm="1">
        <f t="array" ref="X136">IF($D$12="","",(SUMPRODUCT(($D$12:$W$12=Sabana[[#This Row],[Columna4]:[Columna23]])*1)))</f>
        <v>0</v>
      </c>
      <c r="Y136" s="87">
        <f t="shared" si="2"/>
        <v>0</v>
      </c>
      <c r="Z136" s="87">
        <f>IF(Y136="","",COUNTIF(Sabana[[#This Row],[Columna4]:[Columna23]],"O")/20)</f>
        <v>0</v>
      </c>
    </row>
    <row r="137" spans="2:26" x14ac:dyDescent="0.25">
      <c r="B137" s="55">
        <v>128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91" cm="1">
        <f t="array" ref="X137">IF($D$12="","",(SUMPRODUCT(($D$12:$W$12=Sabana[[#This Row],[Columna4]:[Columna23]])*1)))</f>
        <v>0</v>
      </c>
      <c r="Y137" s="87">
        <f t="shared" si="2"/>
        <v>0</v>
      </c>
      <c r="Z137" s="87">
        <f>IF(Y137="","",COUNTIF(Sabana[[#This Row],[Columna4]:[Columna23]],"O")/20)</f>
        <v>0</v>
      </c>
    </row>
    <row r="138" spans="2:26" x14ac:dyDescent="0.25">
      <c r="B138" s="55">
        <v>129</v>
      </c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91" cm="1">
        <f t="array" ref="X138">IF($D$12="","",(SUMPRODUCT(($D$12:$W$12=Sabana[[#This Row],[Columna4]:[Columna23]])*1)))</f>
        <v>0</v>
      </c>
      <c r="Y138" s="87">
        <f t="shared" si="2"/>
        <v>0</v>
      </c>
      <c r="Z138" s="87">
        <f>IF(Y138="","",COUNTIF(Sabana[[#This Row],[Columna4]:[Columna23]],"O")/20)</f>
        <v>0</v>
      </c>
    </row>
    <row r="139" spans="2:26" x14ac:dyDescent="0.25">
      <c r="B139" s="55">
        <v>130</v>
      </c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91" cm="1">
        <f t="array" ref="X139">IF($D$12="","",(SUMPRODUCT(($D$12:$W$12=Sabana[[#This Row],[Columna4]:[Columna23]])*1)))</f>
        <v>0</v>
      </c>
      <c r="Y139" s="87">
        <f t="shared" si="2"/>
        <v>0</v>
      </c>
      <c r="Z139" s="87">
        <f>IF(Y139="","",COUNTIF(Sabana[[#This Row],[Columna4]:[Columna23]],"O")/20)</f>
        <v>0</v>
      </c>
    </row>
    <row r="140" spans="2:26" x14ac:dyDescent="0.25">
      <c r="B140" s="55">
        <v>131</v>
      </c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91" cm="1">
        <f t="array" ref="X140">IF($D$12="","",(SUMPRODUCT(($D$12:$W$12=Sabana[[#This Row],[Columna4]:[Columna23]])*1)))</f>
        <v>0</v>
      </c>
      <c r="Y140" s="87">
        <f t="shared" si="2"/>
        <v>0</v>
      </c>
      <c r="Z140" s="87">
        <f>IF(Y140="","",COUNTIF(Sabana[[#This Row],[Columna4]:[Columna23]],"O")/20)</f>
        <v>0</v>
      </c>
    </row>
    <row r="141" spans="2:26" x14ac:dyDescent="0.25">
      <c r="B141" s="55">
        <v>132</v>
      </c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91" cm="1">
        <f t="array" ref="X141">IF($D$12="","",(SUMPRODUCT(($D$12:$W$12=Sabana[[#This Row],[Columna4]:[Columna23]])*1)))</f>
        <v>0</v>
      </c>
      <c r="Y141" s="87">
        <f t="shared" si="2"/>
        <v>0</v>
      </c>
      <c r="Z141" s="87">
        <f>IF(Y141="","",COUNTIF(Sabana[[#This Row],[Columna4]:[Columna23]],"O")/20)</f>
        <v>0</v>
      </c>
    </row>
    <row r="142" spans="2:26" x14ac:dyDescent="0.25">
      <c r="B142" s="55">
        <v>133</v>
      </c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91" cm="1">
        <f t="array" ref="X142">IF($D$12="","",(SUMPRODUCT(($D$12:$W$12=Sabana[[#This Row],[Columna4]:[Columna23]])*1)))</f>
        <v>0</v>
      </c>
      <c r="Y142" s="87">
        <f t="shared" si="2"/>
        <v>0</v>
      </c>
      <c r="Z142" s="87">
        <f>IF(Y142="","",COUNTIF(Sabana[[#This Row],[Columna4]:[Columna23]],"O")/20)</f>
        <v>0</v>
      </c>
    </row>
    <row r="143" spans="2:26" x14ac:dyDescent="0.25">
      <c r="B143" s="55">
        <v>134</v>
      </c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91" cm="1">
        <f t="array" ref="X143">IF($D$12="","",(SUMPRODUCT(($D$12:$W$12=Sabana[[#This Row],[Columna4]:[Columna23]])*1)))</f>
        <v>0</v>
      </c>
      <c r="Y143" s="87">
        <f t="shared" si="2"/>
        <v>0</v>
      </c>
      <c r="Z143" s="87">
        <f>IF(Y143="","",COUNTIF(Sabana[[#This Row],[Columna4]:[Columna23]],"O")/20)</f>
        <v>0</v>
      </c>
    </row>
    <row r="144" spans="2:26" x14ac:dyDescent="0.25">
      <c r="B144" s="55">
        <v>135</v>
      </c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91" cm="1">
        <f t="array" ref="X144">IF($D$12="","",(SUMPRODUCT(($D$12:$W$12=Sabana[[#This Row],[Columna4]:[Columna23]])*1)))</f>
        <v>0</v>
      </c>
      <c r="Y144" s="87">
        <f t="shared" si="2"/>
        <v>0</v>
      </c>
      <c r="Z144" s="87">
        <f>IF(Y144="","",COUNTIF(Sabana[[#This Row],[Columna4]:[Columna23]],"O")/20)</f>
        <v>0</v>
      </c>
    </row>
    <row r="145" spans="2:26" x14ac:dyDescent="0.25">
      <c r="B145" s="55">
        <v>136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91" cm="1">
        <f t="array" ref="X145">IF($D$12="","",(SUMPRODUCT(($D$12:$W$12=Sabana[[#This Row],[Columna4]:[Columna23]])*1)))</f>
        <v>0</v>
      </c>
      <c r="Y145" s="87">
        <f t="shared" si="2"/>
        <v>0</v>
      </c>
      <c r="Z145" s="87">
        <f>IF(Y145="","",COUNTIF(Sabana[[#This Row],[Columna4]:[Columna23]],"O")/20)</f>
        <v>0</v>
      </c>
    </row>
    <row r="146" spans="2:26" x14ac:dyDescent="0.25">
      <c r="B146" s="55">
        <v>137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91" cm="1">
        <f t="array" ref="X146">IF($D$12="","",(SUMPRODUCT(($D$12:$W$12=Sabana[[#This Row],[Columna4]:[Columna23]])*1)))</f>
        <v>0</v>
      </c>
      <c r="Y146" s="87">
        <f t="shared" si="2"/>
        <v>0</v>
      </c>
      <c r="Z146" s="87">
        <f>IF(Y146="","",COUNTIF(Sabana[[#This Row],[Columna4]:[Columna23]],"O")/20)</f>
        <v>0</v>
      </c>
    </row>
    <row r="147" spans="2:26" x14ac:dyDescent="0.25">
      <c r="B147" s="55">
        <v>138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91" cm="1">
        <f t="array" ref="X147">IF($D$12="","",(SUMPRODUCT(($D$12:$W$12=Sabana[[#This Row],[Columna4]:[Columna23]])*1)))</f>
        <v>0</v>
      </c>
      <c r="Y147" s="87">
        <f t="shared" ref="Y147:Y210" si="3">IF(X147="","",(X147/20))</f>
        <v>0</v>
      </c>
      <c r="Z147" s="87">
        <f>IF(Y147="","",COUNTIF(Sabana[[#This Row],[Columna4]:[Columna23]],"O")/20)</f>
        <v>0</v>
      </c>
    </row>
    <row r="148" spans="2:26" x14ac:dyDescent="0.25">
      <c r="B148" s="55">
        <v>139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91" cm="1">
        <f t="array" ref="X148">IF($D$12="","",(SUMPRODUCT(($D$12:$W$12=Sabana[[#This Row],[Columna4]:[Columna23]])*1)))</f>
        <v>0</v>
      </c>
      <c r="Y148" s="87">
        <f t="shared" si="3"/>
        <v>0</v>
      </c>
      <c r="Z148" s="87">
        <f>IF(Y148="","",COUNTIF(Sabana[[#This Row],[Columna4]:[Columna23]],"O")/20)</f>
        <v>0</v>
      </c>
    </row>
    <row r="149" spans="2:26" x14ac:dyDescent="0.25">
      <c r="B149" s="55">
        <v>140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91" cm="1">
        <f t="array" ref="X149">IF($D$12="","",(SUMPRODUCT(($D$12:$W$12=Sabana[[#This Row],[Columna4]:[Columna23]])*1)))</f>
        <v>0</v>
      </c>
      <c r="Y149" s="87">
        <f t="shared" si="3"/>
        <v>0</v>
      </c>
      <c r="Z149" s="87">
        <f>IF(Y149="","",COUNTIF(Sabana[[#This Row],[Columna4]:[Columna23]],"O")/20)</f>
        <v>0</v>
      </c>
    </row>
    <row r="150" spans="2:26" x14ac:dyDescent="0.25">
      <c r="B150" s="55">
        <v>141</v>
      </c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91" cm="1">
        <f t="array" ref="X150">IF($D$12="","",(SUMPRODUCT(($D$12:$W$12=Sabana[[#This Row],[Columna4]:[Columna23]])*1)))</f>
        <v>0</v>
      </c>
      <c r="Y150" s="87">
        <f t="shared" si="3"/>
        <v>0</v>
      </c>
      <c r="Z150" s="87">
        <f>IF(Y150="","",COUNTIF(Sabana[[#This Row],[Columna4]:[Columna23]],"O")/20)</f>
        <v>0</v>
      </c>
    </row>
    <row r="151" spans="2:26" x14ac:dyDescent="0.25">
      <c r="B151" s="55">
        <v>142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91" cm="1">
        <f t="array" ref="X151">IF($D$12="","",(SUMPRODUCT(($D$12:$W$12=Sabana[[#This Row],[Columna4]:[Columna23]])*1)))</f>
        <v>0</v>
      </c>
      <c r="Y151" s="87">
        <f t="shared" si="3"/>
        <v>0</v>
      </c>
      <c r="Z151" s="87">
        <f>IF(Y151="","",COUNTIF(Sabana[[#This Row],[Columna4]:[Columna23]],"O")/20)</f>
        <v>0</v>
      </c>
    </row>
    <row r="152" spans="2:26" x14ac:dyDescent="0.25">
      <c r="B152" s="55">
        <v>143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91" cm="1">
        <f t="array" ref="X152">IF($D$12="","",(SUMPRODUCT(($D$12:$W$12=Sabana[[#This Row],[Columna4]:[Columna23]])*1)))</f>
        <v>0</v>
      </c>
      <c r="Y152" s="87">
        <f t="shared" si="3"/>
        <v>0</v>
      </c>
      <c r="Z152" s="87">
        <f>IF(Y152="","",COUNTIF(Sabana[[#This Row],[Columna4]:[Columna23]],"O")/20)</f>
        <v>0</v>
      </c>
    </row>
    <row r="153" spans="2:26" x14ac:dyDescent="0.25">
      <c r="B153" s="55">
        <v>144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91" cm="1">
        <f t="array" ref="X153">IF($D$12="","",(SUMPRODUCT(($D$12:$W$12=Sabana[[#This Row],[Columna4]:[Columna23]])*1)))</f>
        <v>0</v>
      </c>
      <c r="Y153" s="87">
        <f t="shared" si="3"/>
        <v>0</v>
      </c>
      <c r="Z153" s="87">
        <f>IF(Y153="","",COUNTIF(Sabana[[#This Row],[Columna4]:[Columna23]],"O")/20)</f>
        <v>0</v>
      </c>
    </row>
    <row r="154" spans="2:26" x14ac:dyDescent="0.25">
      <c r="B154" s="55">
        <v>145</v>
      </c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91" cm="1">
        <f t="array" ref="X154">IF($D$12="","",(SUMPRODUCT(($D$12:$W$12=Sabana[[#This Row],[Columna4]:[Columna23]])*1)))</f>
        <v>0</v>
      </c>
      <c r="Y154" s="87">
        <f t="shared" si="3"/>
        <v>0</v>
      </c>
      <c r="Z154" s="87">
        <f>IF(Y154="","",COUNTIF(Sabana[[#This Row],[Columna4]:[Columna23]],"O")/20)</f>
        <v>0</v>
      </c>
    </row>
    <row r="155" spans="2:26" x14ac:dyDescent="0.25">
      <c r="B155" s="55">
        <v>146</v>
      </c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91" cm="1">
        <f t="array" ref="X155">IF($D$12="","",(SUMPRODUCT(($D$12:$W$12=Sabana[[#This Row],[Columna4]:[Columna23]])*1)))</f>
        <v>0</v>
      </c>
      <c r="Y155" s="87">
        <f t="shared" si="3"/>
        <v>0</v>
      </c>
      <c r="Z155" s="87">
        <f>IF(Y155="","",COUNTIF(Sabana[[#This Row],[Columna4]:[Columna23]],"O")/20)</f>
        <v>0</v>
      </c>
    </row>
    <row r="156" spans="2:26" x14ac:dyDescent="0.25">
      <c r="B156" s="55">
        <v>147</v>
      </c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91" cm="1">
        <f t="array" ref="X156">IF($D$12="","",(SUMPRODUCT(($D$12:$W$12=Sabana[[#This Row],[Columna4]:[Columna23]])*1)))</f>
        <v>0</v>
      </c>
      <c r="Y156" s="87">
        <f t="shared" si="3"/>
        <v>0</v>
      </c>
      <c r="Z156" s="87">
        <f>IF(Y156="","",COUNTIF(Sabana[[#This Row],[Columna4]:[Columna23]],"O")/20)</f>
        <v>0</v>
      </c>
    </row>
    <row r="157" spans="2:26" x14ac:dyDescent="0.25">
      <c r="B157" s="55">
        <v>148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91" cm="1">
        <f t="array" ref="X157">IF($D$12="","",(SUMPRODUCT(($D$12:$W$12=Sabana[[#This Row],[Columna4]:[Columna23]])*1)))</f>
        <v>0</v>
      </c>
      <c r="Y157" s="87">
        <f t="shared" si="3"/>
        <v>0</v>
      </c>
      <c r="Z157" s="87">
        <f>IF(Y157="","",COUNTIF(Sabana[[#This Row],[Columna4]:[Columna23]],"O")/20)</f>
        <v>0</v>
      </c>
    </row>
    <row r="158" spans="2:26" x14ac:dyDescent="0.25">
      <c r="B158" s="55">
        <v>149</v>
      </c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91" cm="1">
        <f t="array" ref="X158">IF($D$12="","",(SUMPRODUCT(($D$12:$W$12=Sabana[[#This Row],[Columna4]:[Columna23]])*1)))</f>
        <v>0</v>
      </c>
      <c r="Y158" s="87">
        <f t="shared" si="3"/>
        <v>0</v>
      </c>
      <c r="Z158" s="87">
        <f>IF(Y158="","",COUNTIF(Sabana[[#This Row],[Columna4]:[Columna23]],"O")/20)</f>
        <v>0</v>
      </c>
    </row>
    <row r="159" spans="2:26" x14ac:dyDescent="0.25">
      <c r="B159" s="55">
        <v>150</v>
      </c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91" cm="1">
        <f t="array" ref="X159">IF($D$12="","",(SUMPRODUCT(($D$12:$W$12=Sabana[[#This Row],[Columna4]:[Columna23]])*1)))</f>
        <v>0</v>
      </c>
      <c r="Y159" s="87">
        <f t="shared" si="3"/>
        <v>0</v>
      </c>
      <c r="Z159" s="87">
        <f>IF(Y159="","",COUNTIF(Sabana[[#This Row],[Columna4]:[Columna23]],"O")/20)</f>
        <v>0</v>
      </c>
    </row>
    <row r="160" spans="2:26" x14ac:dyDescent="0.25">
      <c r="B160" s="55">
        <v>151</v>
      </c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91" cm="1">
        <f t="array" ref="X160">IF($D$12="","",(SUMPRODUCT(($D$12:$W$12=Sabana[[#This Row],[Columna4]:[Columna23]])*1)))</f>
        <v>0</v>
      </c>
      <c r="Y160" s="87">
        <f t="shared" si="3"/>
        <v>0</v>
      </c>
      <c r="Z160" s="87">
        <f>IF(Y160="","",COUNTIF(Sabana[[#This Row],[Columna4]:[Columna23]],"O")/20)</f>
        <v>0</v>
      </c>
    </row>
    <row r="161" spans="2:26" x14ac:dyDescent="0.25">
      <c r="B161" s="55">
        <v>152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91" cm="1">
        <f t="array" ref="X161">IF($D$12="","",(SUMPRODUCT(($D$12:$W$12=Sabana[[#This Row],[Columna4]:[Columna23]])*1)))</f>
        <v>0</v>
      </c>
      <c r="Y161" s="87">
        <f t="shared" si="3"/>
        <v>0</v>
      </c>
      <c r="Z161" s="87">
        <f>IF(Y161="","",COUNTIF(Sabana[[#This Row],[Columna4]:[Columna23]],"O")/20)</f>
        <v>0</v>
      </c>
    </row>
    <row r="162" spans="2:26" x14ac:dyDescent="0.25">
      <c r="B162" s="55">
        <v>153</v>
      </c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91" cm="1">
        <f t="array" ref="X162">IF($D$12="","",(SUMPRODUCT(($D$12:$W$12=Sabana[[#This Row],[Columna4]:[Columna23]])*1)))</f>
        <v>0</v>
      </c>
      <c r="Y162" s="87">
        <f t="shared" si="3"/>
        <v>0</v>
      </c>
      <c r="Z162" s="87">
        <f>IF(Y162="","",COUNTIF(Sabana[[#This Row],[Columna4]:[Columna23]],"O")/20)</f>
        <v>0</v>
      </c>
    </row>
    <row r="163" spans="2:26" x14ac:dyDescent="0.25">
      <c r="B163" s="55">
        <v>154</v>
      </c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91" cm="1">
        <f t="array" ref="X163">IF($D$12="","",(SUMPRODUCT(($D$12:$W$12=Sabana[[#This Row],[Columna4]:[Columna23]])*1)))</f>
        <v>0</v>
      </c>
      <c r="Y163" s="87">
        <f t="shared" si="3"/>
        <v>0</v>
      </c>
      <c r="Z163" s="87">
        <f>IF(Y163="","",COUNTIF(Sabana[[#This Row],[Columna4]:[Columna23]],"O")/20)</f>
        <v>0</v>
      </c>
    </row>
    <row r="164" spans="2:26" x14ac:dyDescent="0.25">
      <c r="B164" s="55">
        <v>155</v>
      </c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91" cm="1">
        <f t="array" ref="X164">IF($D$12="","",(SUMPRODUCT(($D$12:$W$12=Sabana[[#This Row],[Columna4]:[Columna23]])*1)))</f>
        <v>0</v>
      </c>
      <c r="Y164" s="87">
        <f t="shared" si="3"/>
        <v>0</v>
      </c>
      <c r="Z164" s="87">
        <f>IF(Y164="","",COUNTIF(Sabana[[#This Row],[Columna4]:[Columna23]],"O")/20)</f>
        <v>0</v>
      </c>
    </row>
    <row r="165" spans="2:26" x14ac:dyDescent="0.25">
      <c r="B165" s="55">
        <v>156</v>
      </c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91" cm="1">
        <f t="array" ref="X165">IF($D$12="","",(SUMPRODUCT(($D$12:$W$12=Sabana[[#This Row],[Columna4]:[Columna23]])*1)))</f>
        <v>0</v>
      </c>
      <c r="Y165" s="87">
        <f t="shared" si="3"/>
        <v>0</v>
      </c>
      <c r="Z165" s="87">
        <f>IF(Y165="","",COUNTIF(Sabana[[#This Row],[Columna4]:[Columna23]],"O")/20)</f>
        <v>0</v>
      </c>
    </row>
    <row r="166" spans="2:26" x14ac:dyDescent="0.25">
      <c r="B166" s="55">
        <v>157</v>
      </c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91" cm="1">
        <f t="array" ref="X166">IF($D$12="","",(SUMPRODUCT(($D$12:$W$12=Sabana[[#This Row],[Columna4]:[Columna23]])*1)))</f>
        <v>0</v>
      </c>
      <c r="Y166" s="87">
        <f t="shared" si="3"/>
        <v>0</v>
      </c>
      <c r="Z166" s="87">
        <f>IF(Y166="","",COUNTIF(Sabana[[#This Row],[Columna4]:[Columna23]],"O")/20)</f>
        <v>0</v>
      </c>
    </row>
    <row r="167" spans="2:26" x14ac:dyDescent="0.25">
      <c r="B167" s="55">
        <v>158</v>
      </c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91" cm="1">
        <f t="array" ref="X167">IF($D$12="","",(SUMPRODUCT(($D$12:$W$12=Sabana[[#This Row],[Columna4]:[Columna23]])*1)))</f>
        <v>0</v>
      </c>
      <c r="Y167" s="87">
        <f t="shared" si="3"/>
        <v>0</v>
      </c>
      <c r="Z167" s="87">
        <f>IF(Y167="","",COUNTIF(Sabana[[#This Row],[Columna4]:[Columna23]],"O")/20)</f>
        <v>0</v>
      </c>
    </row>
    <row r="168" spans="2:26" x14ac:dyDescent="0.25">
      <c r="B168" s="55">
        <v>159</v>
      </c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91" cm="1">
        <f t="array" ref="X168">IF($D$12="","",(SUMPRODUCT(($D$12:$W$12=Sabana[[#This Row],[Columna4]:[Columna23]])*1)))</f>
        <v>0</v>
      </c>
      <c r="Y168" s="87">
        <f t="shared" si="3"/>
        <v>0</v>
      </c>
      <c r="Z168" s="87">
        <f>IF(Y168="","",COUNTIF(Sabana[[#This Row],[Columna4]:[Columna23]],"O")/20)</f>
        <v>0</v>
      </c>
    </row>
    <row r="169" spans="2:26" x14ac:dyDescent="0.25">
      <c r="B169" s="55">
        <v>160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91" cm="1">
        <f t="array" ref="X169">IF($D$12="","",(SUMPRODUCT(($D$12:$W$12=Sabana[[#This Row],[Columna4]:[Columna23]])*1)))</f>
        <v>0</v>
      </c>
      <c r="Y169" s="87">
        <f t="shared" si="3"/>
        <v>0</v>
      </c>
      <c r="Z169" s="87">
        <f>IF(Y169="","",COUNTIF(Sabana[[#This Row],[Columna4]:[Columna23]],"O")/20)</f>
        <v>0</v>
      </c>
    </row>
    <row r="170" spans="2:26" x14ac:dyDescent="0.25">
      <c r="B170" s="55">
        <v>161</v>
      </c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91" cm="1">
        <f t="array" ref="X170">IF($D$12="","",(SUMPRODUCT(($D$12:$W$12=Sabana[[#This Row],[Columna4]:[Columna23]])*1)))</f>
        <v>0</v>
      </c>
      <c r="Y170" s="87">
        <f t="shared" si="3"/>
        <v>0</v>
      </c>
      <c r="Z170" s="87">
        <f>IF(Y170="","",COUNTIF(Sabana[[#This Row],[Columna4]:[Columna23]],"O")/20)</f>
        <v>0</v>
      </c>
    </row>
    <row r="171" spans="2:26" x14ac:dyDescent="0.25">
      <c r="B171" s="55">
        <v>162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91" cm="1">
        <f t="array" ref="X171">IF($D$12="","",(SUMPRODUCT(($D$12:$W$12=Sabana[[#This Row],[Columna4]:[Columna23]])*1)))</f>
        <v>0</v>
      </c>
      <c r="Y171" s="87">
        <f t="shared" si="3"/>
        <v>0</v>
      </c>
      <c r="Z171" s="87">
        <f>IF(Y171="","",COUNTIF(Sabana[[#This Row],[Columna4]:[Columna23]],"O")/20)</f>
        <v>0</v>
      </c>
    </row>
    <row r="172" spans="2:26" x14ac:dyDescent="0.25">
      <c r="B172" s="55">
        <v>163</v>
      </c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91" cm="1">
        <f t="array" ref="X172">IF($D$12="","",(SUMPRODUCT(($D$12:$W$12=Sabana[[#This Row],[Columna4]:[Columna23]])*1)))</f>
        <v>0</v>
      </c>
      <c r="Y172" s="87">
        <f t="shared" si="3"/>
        <v>0</v>
      </c>
      <c r="Z172" s="87">
        <f>IF(Y172="","",COUNTIF(Sabana[[#This Row],[Columna4]:[Columna23]],"O")/20)</f>
        <v>0</v>
      </c>
    </row>
    <row r="173" spans="2:26" x14ac:dyDescent="0.25">
      <c r="B173" s="55">
        <v>164</v>
      </c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91" cm="1">
        <f t="array" ref="X173">IF($D$12="","",(SUMPRODUCT(($D$12:$W$12=Sabana[[#This Row],[Columna4]:[Columna23]])*1)))</f>
        <v>0</v>
      </c>
      <c r="Y173" s="87">
        <f t="shared" si="3"/>
        <v>0</v>
      </c>
      <c r="Z173" s="87">
        <f>IF(Y173="","",COUNTIF(Sabana[[#This Row],[Columna4]:[Columna23]],"O")/20)</f>
        <v>0</v>
      </c>
    </row>
    <row r="174" spans="2:26" x14ac:dyDescent="0.25">
      <c r="B174" s="55">
        <v>165</v>
      </c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91" cm="1">
        <f t="array" ref="X174">IF($D$12="","",(SUMPRODUCT(($D$12:$W$12=Sabana[[#This Row],[Columna4]:[Columna23]])*1)))</f>
        <v>0</v>
      </c>
      <c r="Y174" s="87">
        <f t="shared" si="3"/>
        <v>0</v>
      </c>
      <c r="Z174" s="87">
        <f>IF(Y174="","",COUNTIF(Sabana[[#This Row],[Columna4]:[Columna23]],"O")/20)</f>
        <v>0</v>
      </c>
    </row>
    <row r="175" spans="2:26" x14ac:dyDescent="0.25">
      <c r="B175" s="55">
        <v>166</v>
      </c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91" cm="1">
        <f t="array" ref="X175">IF($D$12="","",(SUMPRODUCT(($D$12:$W$12=Sabana[[#This Row],[Columna4]:[Columna23]])*1)))</f>
        <v>0</v>
      </c>
      <c r="Y175" s="87">
        <f t="shared" si="3"/>
        <v>0</v>
      </c>
      <c r="Z175" s="87">
        <f>IF(Y175="","",COUNTIF(Sabana[[#This Row],[Columna4]:[Columna23]],"O")/20)</f>
        <v>0</v>
      </c>
    </row>
    <row r="176" spans="2:26" x14ac:dyDescent="0.25">
      <c r="B176" s="55">
        <v>167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91" cm="1">
        <f t="array" ref="X176">IF($D$12="","",(SUMPRODUCT(($D$12:$W$12=Sabana[[#This Row],[Columna4]:[Columna23]])*1)))</f>
        <v>0</v>
      </c>
      <c r="Y176" s="87">
        <f t="shared" si="3"/>
        <v>0</v>
      </c>
      <c r="Z176" s="87">
        <f>IF(Y176="","",COUNTIF(Sabana[[#This Row],[Columna4]:[Columna23]],"O")/20)</f>
        <v>0</v>
      </c>
    </row>
    <row r="177" spans="2:26" x14ac:dyDescent="0.25">
      <c r="B177" s="55">
        <v>168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91" cm="1">
        <f t="array" ref="X177">IF($D$12="","",(SUMPRODUCT(($D$12:$W$12=Sabana[[#This Row],[Columna4]:[Columna23]])*1)))</f>
        <v>0</v>
      </c>
      <c r="Y177" s="87">
        <f t="shared" si="3"/>
        <v>0</v>
      </c>
      <c r="Z177" s="87">
        <f>IF(Y177="","",COUNTIF(Sabana[[#This Row],[Columna4]:[Columna23]],"O")/20)</f>
        <v>0</v>
      </c>
    </row>
    <row r="178" spans="2:26" x14ac:dyDescent="0.25">
      <c r="B178" s="55">
        <v>169</v>
      </c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91" cm="1">
        <f t="array" ref="X178">IF($D$12="","",(SUMPRODUCT(($D$12:$W$12=Sabana[[#This Row],[Columna4]:[Columna23]])*1)))</f>
        <v>0</v>
      </c>
      <c r="Y178" s="87">
        <f t="shared" si="3"/>
        <v>0</v>
      </c>
      <c r="Z178" s="87">
        <f>IF(Y178="","",COUNTIF(Sabana[[#This Row],[Columna4]:[Columna23]],"O")/20)</f>
        <v>0</v>
      </c>
    </row>
    <row r="179" spans="2:26" x14ac:dyDescent="0.25">
      <c r="B179" s="55">
        <v>170</v>
      </c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91" cm="1">
        <f t="array" ref="X179">IF($D$12="","",(SUMPRODUCT(($D$12:$W$12=Sabana[[#This Row],[Columna4]:[Columna23]])*1)))</f>
        <v>0</v>
      </c>
      <c r="Y179" s="87">
        <f t="shared" si="3"/>
        <v>0</v>
      </c>
      <c r="Z179" s="87">
        <f>IF(Y179="","",COUNTIF(Sabana[[#This Row],[Columna4]:[Columna23]],"O")/20)</f>
        <v>0</v>
      </c>
    </row>
    <row r="180" spans="2:26" x14ac:dyDescent="0.25">
      <c r="B180" s="55">
        <v>171</v>
      </c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91" cm="1">
        <f t="array" ref="X180">IF($D$12="","",(SUMPRODUCT(($D$12:$W$12=Sabana[[#This Row],[Columna4]:[Columna23]])*1)))</f>
        <v>0</v>
      </c>
      <c r="Y180" s="87">
        <f t="shared" si="3"/>
        <v>0</v>
      </c>
      <c r="Z180" s="87">
        <f>IF(Y180="","",COUNTIF(Sabana[[#This Row],[Columna4]:[Columna23]],"O")/20)</f>
        <v>0</v>
      </c>
    </row>
    <row r="181" spans="2:26" x14ac:dyDescent="0.25">
      <c r="B181" s="55">
        <v>172</v>
      </c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91" cm="1">
        <f t="array" ref="X181">IF($D$12="","",(SUMPRODUCT(($D$12:$W$12=Sabana[[#This Row],[Columna4]:[Columna23]])*1)))</f>
        <v>0</v>
      </c>
      <c r="Y181" s="87">
        <f t="shared" si="3"/>
        <v>0</v>
      </c>
      <c r="Z181" s="87">
        <f>IF(Y181="","",COUNTIF(Sabana[[#This Row],[Columna4]:[Columna23]],"O")/20)</f>
        <v>0</v>
      </c>
    </row>
    <row r="182" spans="2:26" x14ac:dyDescent="0.25">
      <c r="B182" s="55">
        <v>173</v>
      </c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91" cm="1">
        <f t="array" ref="X182">IF($D$12="","",(SUMPRODUCT(($D$12:$W$12=Sabana[[#This Row],[Columna4]:[Columna23]])*1)))</f>
        <v>0</v>
      </c>
      <c r="Y182" s="87">
        <f t="shared" si="3"/>
        <v>0</v>
      </c>
      <c r="Z182" s="87">
        <f>IF(Y182="","",COUNTIF(Sabana[[#This Row],[Columna4]:[Columna23]],"O")/20)</f>
        <v>0</v>
      </c>
    </row>
    <row r="183" spans="2:26" x14ac:dyDescent="0.25">
      <c r="B183" s="55">
        <v>174</v>
      </c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91" cm="1">
        <f t="array" ref="X183">IF($D$12="","",(SUMPRODUCT(($D$12:$W$12=Sabana[[#This Row],[Columna4]:[Columna23]])*1)))</f>
        <v>0</v>
      </c>
      <c r="Y183" s="87">
        <f t="shared" si="3"/>
        <v>0</v>
      </c>
      <c r="Z183" s="87">
        <f>IF(Y183="","",COUNTIF(Sabana[[#This Row],[Columna4]:[Columna23]],"O")/20)</f>
        <v>0</v>
      </c>
    </row>
    <row r="184" spans="2:26" x14ac:dyDescent="0.25">
      <c r="B184" s="55">
        <v>175</v>
      </c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91" cm="1">
        <f t="array" ref="X184">IF($D$12="","",(SUMPRODUCT(($D$12:$W$12=Sabana[[#This Row],[Columna4]:[Columna23]])*1)))</f>
        <v>0</v>
      </c>
      <c r="Y184" s="87">
        <f t="shared" si="3"/>
        <v>0</v>
      </c>
      <c r="Z184" s="87">
        <f>IF(Y184="","",COUNTIF(Sabana[[#This Row],[Columna4]:[Columna23]],"O")/20)</f>
        <v>0</v>
      </c>
    </row>
    <row r="185" spans="2:26" x14ac:dyDescent="0.25">
      <c r="B185" s="55">
        <v>176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91" cm="1">
        <f t="array" ref="X185">IF($D$12="","",(SUMPRODUCT(($D$12:$W$12=Sabana[[#This Row],[Columna4]:[Columna23]])*1)))</f>
        <v>0</v>
      </c>
      <c r="Y185" s="87">
        <f t="shared" si="3"/>
        <v>0</v>
      </c>
      <c r="Z185" s="87">
        <f>IF(Y185="","",COUNTIF(Sabana[[#This Row],[Columna4]:[Columna23]],"O")/20)</f>
        <v>0</v>
      </c>
    </row>
    <row r="186" spans="2:26" x14ac:dyDescent="0.25">
      <c r="B186" s="55">
        <v>177</v>
      </c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91" cm="1">
        <f t="array" ref="X186">IF($D$12="","",(SUMPRODUCT(($D$12:$W$12=Sabana[[#This Row],[Columna4]:[Columna23]])*1)))</f>
        <v>0</v>
      </c>
      <c r="Y186" s="87">
        <f t="shared" si="3"/>
        <v>0</v>
      </c>
      <c r="Z186" s="87">
        <f>IF(Y186="","",COUNTIF(Sabana[[#This Row],[Columna4]:[Columna23]],"O")/20)</f>
        <v>0</v>
      </c>
    </row>
    <row r="187" spans="2:26" x14ac:dyDescent="0.25">
      <c r="B187" s="55">
        <v>178</v>
      </c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91" cm="1">
        <f t="array" ref="X187">IF($D$12="","",(SUMPRODUCT(($D$12:$W$12=Sabana[[#This Row],[Columna4]:[Columna23]])*1)))</f>
        <v>0</v>
      </c>
      <c r="Y187" s="87">
        <f t="shared" si="3"/>
        <v>0</v>
      </c>
      <c r="Z187" s="87">
        <f>IF(Y187="","",COUNTIF(Sabana[[#This Row],[Columna4]:[Columna23]],"O")/20)</f>
        <v>0</v>
      </c>
    </row>
    <row r="188" spans="2:26" x14ac:dyDescent="0.25">
      <c r="B188" s="55">
        <v>179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91" cm="1">
        <f t="array" ref="X188">IF($D$12="","",(SUMPRODUCT(($D$12:$W$12=Sabana[[#This Row],[Columna4]:[Columna23]])*1)))</f>
        <v>0</v>
      </c>
      <c r="Y188" s="87">
        <f t="shared" si="3"/>
        <v>0</v>
      </c>
      <c r="Z188" s="87">
        <f>IF(Y188="","",COUNTIF(Sabana[[#This Row],[Columna4]:[Columna23]],"O")/20)</f>
        <v>0</v>
      </c>
    </row>
    <row r="189" spans="2:26" x14ac:dyDescent="0.25">
      <c r="B189" s="55">
        <v>180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91" cm="1">
        <f t="array" ref="X189">IF($D$12="","",(SUMPRODUCT(($D$12:$W$12=Sabana[[#This Row],[Columna4]:[Columna23]])*1)))</f>
        <v>0</v>
      </c>
      <c r="Y189" s="87">
        <f t="shared" si="3"/>
        <v>0</v>
      </c>
      <c r="Z189" s="87">
        <f>IF(Y189="","",COUNTIF(Sabana[[#This Row],[Columna4]:[Columna23]],"O")/20)</f>
        <v>0</v>
      </c>
    </row>
    <row r="190" spans="2:26" x14ac:dyDescent="0.25">
      <c r="B190" s="55">
        <v>181</v>
      </c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91" cm="1">
        <f t="array" ref="X190">IF($D$12="","",(SUMPRODUCT(($D$12:$W$12=Sabana[[#This Row],[Columna4]:[Columna23]])*1)))</f>
        <v>0</v>
      </c>
      <c r="Y190" s="87">
        <f t="shared" si="3"/>
        <v>0</v>
      </c>
      <c r="Z190" s="87">
        <f>IF(Y190="","",COUNTIF(Sabana[[#This Row],[Columna4]:[Columna23]],"O")/20)</f>
        <v>0</v>
      </c>
    </row>
    <row r="191" spans="2:26" x14ac:dyDescent="0.25">
      <c r="B191" s="55">
        <v>182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91" cm="1">
        <f t="array" ref="X191">IF($D$12="","",(SUMPRODUCT(($D$12:$W$12=Sabana[[#This Row],[Columna4]:[Columna23]])*1)))</f>
        <v>0</v>
      </c>
      <c r="Y191" s="87">
        <f t="shared" si="3"/>
        <v>0</v>
      </c>
      <c r="Z191" s="87">
        <f>IF(Y191="","",COUNTIF(Sabana[[#This Row],[Columna4]:[Columna23]],"O")/20)</f>
        <v>0</v>
      </c>
    </row>
    <row r="192" spans="2:26" x14ac:dyDescent="0.25">
      <c r="B192" s="55">
        <v>183</v>
      </c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91" cm="1">
        <f t="array" ref="X192">IF($D$12="","",(SUMPRODUCT(($D$12:$W$12=Sabana[[#This Row],[Columna4]:[Columna23]])*1)))</f>
        <v>0</v>
      </c>
      <c r="Y192" s="87">
        <f t="shared" si="3"/>
        <v>0</v>
      </c>
      <c r="Z192" s="87">
        <f>IF(Y192="","",COUNTIF(Sabana[[#This Row],[Columna4]:[Columna23]],"O")/20)</f>
        <v>0</v>
      </c>
    </row>
    <row r="193" spans="2:26" x14ac:dyDescent="0.25">
      <c r="B193" s="55">
        <v>184</v>
      </c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91" cm="1">
        <f t="array" ref="X193">IF($D$12="","",(SUMPRODUCT(($D$12:$W$12=Sabana[[#This Row],[Columna4]:[Columna23]])*1)))</f>
        <v>0</v>
      </c>
      <c r="Y193" s="87">
        <f t="shared" si="3"/>
        <v>0</v>
      </c>
      <c r="Z193" s="87">
        <f>IF(Y193="","",COUNTIF(Sabana[[#This Row],[Columna4]:[Columna23]],"O")/20)</f>
        <v>0</v>
      </c>
    </row>
    <row r="194" spans="2:26" x14ac:dyDescent="0.25">
      <c r="B194" s="55">
        <v>185</v>
      </c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91" cm="1">
        <f t="array" ref="X194">IF($D$12="","",(SUMPRODUCT(($D$12:$W$12=Sabana[[#This Row],[Columna4]:[Columna23]])*1)))</f>
        <v>0</v>
      </c>
      <c r="Y194" s="87">
        <f t="shared" si="3"/>
        <v>0</v>
      </c>
      <c r="Z194" s="87">
        <f>IF(Y194="","",COUNTIF(Sabana[[#This Row],[Columna4]:[Columna23]],"O")/20)</f>
        <v>0</v>
      </c>
    </row>
    <row r="195" spans="2:26" x14ac:dyDescent="0.25">
      <c r="B195" s="55">
        <v>186</v>
      </c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91" cm="1">
        <f t="array" ref="X195">IF($D$12="","",(SUMPRODUCT(($D$12:$W$12=Sabana[[#This Row],[Columna4]:[Columna23]])*1)))</f>
        <v>0</v>
      </c>
      <c r="Y195" s="87">
        <f t="shared" si="3"/>
        <v>0</v>
      </c>
      <c r="Z195" s="87">
        <f>IF(Y195="","",COUNTIF(Sabana[[#This Row],[Columna4]:[Columna23]],"O")/20)</f>
        <v>0</v>
      </c>
    </row>
    <row r="196" spans="2:26" x14ac:dyDescent="0.25">
      <c r="B196" s="55">
        <v>187</v>
      </c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91" cm="1">
        <f t="array" ref="X196">IF($D$12="","",(SUMPRODUCT(($D$12:$W$12=Sabana[[#This Row],[Columna4]:[Columna23]])*1)))</f>
        <v>0</v>
      </c>
      <c r="Y196" s="87">
        <f t="shared" si="3"/>
        <v>0</v>
      </c>
      <c r="Z196" s="87">
        <f>IF(Y196="","",COUNTIF(Sabana[[#This Row],[Columna4]:[Columna23]],"O")/20)</f>
        <v>0</v>
      </c>
    </row>
    <row r="197" spans="2:26" x14ac:dyDescent="0.25">
      <c r="B197" s="55">
        <v>188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91" cm="1">
        <f t="array" ref="X197">IF($D$12="","",(SUMPRODUCT(($D$12:$W$12=Sabana[[#This Row],[Columna4]:[Columna23]])*1)))</f>
        <v>0</v>
      </c>
      <c r="Y197" s="87">
        <f t="shared" si="3"/>
        <v>0</v>
      </c>
      <c r="Z197" s="87">
        <f>IF(Y197="","",COUNTIF(Sabana[[#This Row],[Columna4]:[Columna23]],"O")/20)</f>
        <v>0</v>
      </c>
    </row>
    <row r="198" spans="2:26" x14ac:dyDescent="0.25">
      <c r="B198" s="55">
        <v>189</v>
      </c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91" cm="1">
        <f t="array" ref="X198">IF($D$12="","",(SUMPRODUCT(($D$12:$W$12=Sabana[[#This Row],[Columna4]:[Columna23]])*1)))</f>
        <v>0</v>
      </c>
      <c r="Y198" s="87">
        <f t="shared" si="3"/>
        <v>0</v>
      </c>
      <c r="Z198" s="87">
        <f>IF(Y198="","",COUNTIF(Sabana[[#This Row],[Columna4]:[Columna23]],"O")/20)</f>
        <v>0</v>
      </c>
    </row>
    <row r="199" spans="2:26" x14ac:dyDescent="0.25">
      <c r="B199" s="55">
        <v>190</v>
      </c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91" cm="1">
        <f t="array" ref="X199">IF($D$12="","",(SUMPRODUCT(($D$12:$W$12=Sabana[[#This Row],[Columna4]:[Columna23]])*1)))</f>
        <v>0</v>
      </c>
      <c r="Y199" s="87">
        <f t="shared" si="3"/>
        <v>0</v>
      </c>
      <c r="Z199" s="87">
        <f>IF(Y199="","",COUNTIF(Sabana[[#This Row],[Columna4]:[Columna23]],"O")/20)</f>
        <v>0</v>
      </c>
    </row>
    <row r="200" spans="2:26" x14ac:dyDescent="0.25">
      <c r="B200" s="55">
        <v>191</v>
      </c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91" cm="1">
        <f t="array" ref="X200">IF($D$12="","",(SUMPRODUCT(($D$12:$W$12=Sabana[[#This Row],[Columna4]:[Columna23]])*1)))</f>
        <v>0</v>
      </c>
      <c r="Y200" s="87">
        <f t="shared" si="3"/>
        <v>0</v>
      </c>
      <c r="Z200" s="87">
        <f>IF(Y200="","",COUNTIF(Sabana[[#This Row],[Columna4]:[Columna23]],"O")/20)</f>
        <v>0</v>
      </c>
    </row>
    <row r="201" spans="2:26" x14ac:dyDescent="0.25">
      <c r="B201" s="55">
        <v>192</v>
      </c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91" cm="1">
        <f t="array" ref="X201">IF($D$12="","",(SUMPRODUCT(($D$12:$W$12=Sabana[[#This Row],[Columna4]:[Columna23]])*1)))</f>
        <v>0</v>
      </c>
      <c r="Y201" s="87">
        <f t="shared" si="3"/>
        <v>0</v>
      </c>
      <c r="Z201" s="87">
        <f>IF(Y201="","",COUNTIF(Sabana[[#This Row],[Columna4]:[Columna23]],"O")/20)</f>
        <v>0</v>
      </c>
    </row>
    <row r="202" spans="2:26" x14ac:dyDescent="0.25">
      <c r="B202" s="55">
        <v>193</v>
      </c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91" cm="1">
        <f t="array" ref="X202">IF($D$12="","",(SUMPRODUCT(($D$12:$W$12=Sabana[[#This Row],[Columna4]:[Columna23]])*1)))</f>
        <v>0</v>
      </c>
      <c r="Y202" s="87">
        <f t="shared" si="3"/>
        <v>0</v>
      </c>
      <c r="Z202" s="87">
        <f>IF(Y202="","",COUNTIF(Sabana[[#This Row],[Columna4]:[Columna23]],"O")/20)</f>
        <v>0</v>
      </c>
    </row>
    <row r="203" spans="2:26" x14ac:dyDescent="0.25">
      <c r="B203" s="55">
        <v>194</v>
      </c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91" cm="1">
        <f t="array" ref="X203">IF($D$12="","",(SUMPRODUCT(($D$12:$W$12=Sabana[[#This Row],[Columna4]:[Columna23]])*1)))</f>
        <v>0</v>
      </c>
      <c r="Y203" s="87">
        <f t="shared" si="3"/>
        <v>0</v>
      </c>
      <c r="Z203" s="87">
        <f>IF(Y203="","",COUNTIF(Sabana[[#This Row],[Columna4]:[Columna23]],"O")/20)</f>
        <v>0</v>
      </c>
    </row>
    <row r="204" spans="2:26" x14ac:dyDescent="0.25">
      <c r="B204" s="55">
        <v>195</v>
      </c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91" cm="1">
        <f t="array" ref="X204">IF($D$12="","",(SUMPRODUCT(($D$12:$W$12=Sabana[[#This Row],[Columna4]:[Columna23]])*1)))</f>
        <v>0</v>
      </c>
      <c r="Y204" s="87">
        <f t="shared" si="3"/>
        <v>0</v>
      </c>
      <c r="Z204" s="87">
        <f>IF(Y204="","",COUNTIF(Sabana[[#This Row],[Columna4]:[Columna23]],"O")/20)</f>
        <v>0</v>
      </c>
    </row>
    <row r="205" spans="2:26" x14ac:dyDescent="0.25">
      <c r="B205" s="55">
        <v>196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91" cm="1">
        <f t="array" ref="X205">IF($D$12="","",(SUMPRODUCT(($D$12:$W$12=Sabana[[#This Row],[Columna4]:[Columna23]])*1)))</f>
        <v>0</v>
      </c>
      <c r="Y205" s="87">
        <f t="shared" si="3"/>
        <v>0</v>
      </c>
      <c r="Z205" s="87">
        <f>IF(Y205="","",COUNTIF(Sabana[[#This Row],[Columna4]:[Columna23]],"O")/20)</f>
        <v>0</v>
      </c>
    </row>
    <row r="206" spans="2:26" x14ac:dyDescent="0.25">
      <c r="B206" s="55">
        <v>197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91" cm="1">
        <f t="array" ref="X206">IF($D$12="","",(SUMPRODUCT(($D$12:$W$12=Sabana[[#This Row],[Columna4]:[Columna23]])*1)))</f>
        <v>0</v>
      </c>
      <c r="Y206" s="87">
        <f t="shared" si="3"/>
        <v>0</v>
      </c>
      <c r="Z206" s="87">
        <f>IF(Y206="","",COUNTIF(Sabana[[#This Row],[Columna4]:[Columna23]],"O")/20)</f>
        <v>0</v>
      </c>
    </row>
    <row r="207" spans="2:26" x14ac:dyDescent="0.25">
      <c r="B207" s="55">
        <v>198</v>
      </c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91" cm="1">
        <f t="array" ref="X207">IF($D$12="","",(SUMPRODUCT(($D$12:$W$12=Sabana[[#This Row],[Columna4]:[Columna23]])*1)))</f>
        <v>0</v>
      </c>
      <c r="Y207" s="87">
        <f t="shared" si="3"/>
        <v>0</v>
      </c>
      <c r="Z207" s="87">
        <f>IF(Y207="","",COUNTIF(Sabana[[#This Row],[Columna4]:[Columna23]],"O")/20)</f>
        <v>0</v>
      </c>
    </row>
    <row r="208" spans="2:26" x14ac:dyDescent="0.25">
      <c r="B208" s="55">
        <v>199</v>
      </c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91" cm="1">
        <f t="array" ref="X208">IF($D$12="","",(SUMPRODUCT(($D$12:$W$12=Sabana[[#This Row],[Columna4]:[Columna23]])*1)))</f>
        <v>0</v>
      </c>
      <c r="Y208" s="87">
        <f t="shared" si="3"/>
        <v>0</v>
      </c>
      <c r="Z208" s="87">
        <f>IF(Y208="","",COUNTIF(Sabana[[#This Row],[Columna4]:[Columna23]],"O")/20)</f>
        <v>0</v>
      </c>
    </row>
    <row r="209" spans="2:26" x14ac:dyDescent="0.25">
      <c r="B209" s="55">
        <v>200</v>
      </c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91" cm="1">
        <f t="array" ref="X209">IF($D$12="","",(SUMPRODUCT(($D$12:$W$12=Sabana[[#This Row],[Columna4]:[Columna23]])*1)))</f>
        <v>0</v>
      </c>
      <c r="Y209" s="87">
        <f t="shared" si="3"/>
        <v>0</v>
      </c>
      <c r="Z209" s="87">
        <f>IF(Y209="","",COUNTIF(Sabana[[#This Row],[Columna4]:[Columna23]],"O")/20)</f>
        <v>0</v>
      </c>
    </row>
    <row r="210" spans="2:26" x14ac:dyDescent="0.25">
      <c r="B210" s="55">
        <v>201</v>
      </c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91" cm="1">
        <f t="array" ref="X210">IF($D$12="","",(SUMPRODUCT(($D$12:$W$12=Sabana[[#This Row],[Columna4]:[Columna23]])*1)))</f>
        <v>0</v>
      </c>
      <c r="Y210" s="87">
        <f t="shared" si="3"/>
        <v>0</v>
      </c>
      <c r="Z210" s="87">
        <f>IF(Y210="","",COUNTIF(Sabana[[#This Row],[Columna4]:[Columna23]],"O")/20)</f>
        <v>0</v>
      </c>
    </row>
    <row r="211" spans="2:26" x14ac:dyDescent="0.25">
      <c r="B211" s="55">
        <v>202</v>
      </c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91" cm="1">
        <f t="array" ref="X211">IF($D$12="","",(SUMPRODUCT(($D$12:$W$12=Sabana[[#This Row],[Columna4]:[Columna23]])*1)))</f>
        <v>0</v>
      </c>
      <c r="Y211" s="87">
        <f t="shared" ref="Y211:Y274" si="4">IF(X211="","",(X211/20))</f>
        <v>0</v>
      </c>
      <c r="Z211" s="87">
        <f>IF(Y211="","",COUNTIF(Sabana[[#This Row],[Columna4]:[Columna23]],"O")/20)</f>
        <v>0</v>
      </c>
    </row>
    <row r="212" spans="2:26" x14ac:dyDescent="0.25">
      <c r="B212" s="55">
        <v>203</v>
      </c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91" cm="1">
        <f t="array" ref="X212">IF($D$12="","",(SUMPRODUCT(($D$12:$W$12=Sabana[[#This Row],[Columna4]:[Columna23]])*1)))</f>
        <v>0</v>
      </c>
      <c r="Y212" s="87">
        <f t="shared" si="4"/>
        <v>0</v>
      </c>
      <c r="Z212" s="87">
        <f>IF(Y212="","",COUNTIF(Sabana[[#This Row],[Columna4]:[Columna23]],"O")/20)</f>
        <v>0</v>
      </c>
    </row>
    <row r="213" spans="2:26" x14ac:dyDescent="0.25">
      <c r="B213" s="55">
        <v>204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91" cm="1">
        <f t="array" ref="X213">IF($D$12="","",(SUMPRODUCT(($D$12:$W$12=Sabana[[#This Row],[Columna4]:[Columna23]])*1)))</f>
        <v>0</v>
      </c>
      <c r="Y213" s="87">
        <f t="shared" si="4"/>
        <v>0</v>
      </c>
      <c r="Z213" s="87">
        <f>IF(Y213="","",COUNTIF(Sabana[[#This Row],[Columna4]:[Columna23]],"O")/20)</f>
        <v>0</v>
      </c>
    </row>
    <row r="214" spans="2:26" x14ac:dyDescent="0.25">
      <c r="B214" s="55">
        <v>205</v>
      </c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91" cm="1">
        <f t="array" ref="X214">IF($D$12="","",(SUMPRODUCT(($D$12:$W$12=Sabana[[#This Row],[Columna4]:[Columna23]])*1)))</f>
        <v>0</v>
      </c>
      <c r="Y214" s="87">
        <f t="shared" si="4"/>
        <v>0</v>
      </c>
      <c r="Z214" s="87">
        <f>IF(Y214="","",COUNTIF(Sabana[[#This Row],[Columna4]:[Columna23]],"O")/20)</f>
        <v>0</v>
      </c>
    </row>
    <row r="215" spans="2:26" x14ac:dyDescent="0.25">
      <c r="B215" s="55">
        <v>206</v>
      </c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91" cm="1">
        <f t="array" ref="X215">IF($D$12="","",(SUMPRODUCT(($D$12:$W$12=Sabana[[#This Row],[Columna4]:[Columna23]])*1)))</f>
        <v>0</v>
      </c>
      <c r="Y215" s="87">
        <f t="shared" si="4"/>
        <v>0</v>
      </c>
      <c r="Z215" s="87">
        <f>IF(Y215="","",COUNTIF(Sabana[[#This Row],[Columna4]:[Columna23]],"O")/20)</f>
        <v>0</v>
      </c>
    </row>
    <row r="216" spans="2:26" x14ac:dyDescent="0.25">
      <c r="B216" s="55">
        <v>207</v>
      </c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91" cm="1">
        <f t="array" ref="X216">IF($D$12="","",(SUMPRODUCT(($D$12:$W$12=Sabana[[#This Row],[Columna4]:[Columna23]])*1)))</f>
        <v>0</v>
      </c>
      <c r="Y216" s="87">
        <f t="shared" si="4"/>
        <v>0</v>
      </c>
      <c r="Z216" s="87">
        <f>IF(Y216="","",COUNTIF(Sabana[[#This Row],[Columna4]:[Columna23]],"O")/20)</f>
        <v>0</v>
      </c>
    </row>
    <row r="217" spans="2:26" x14ac:dyDescent="0.25">
      <c r="B217" s="55">
        <v>208</v>
      </c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91" cm="1">
        <f t="array" ref="X217">IF($D$12="","",(SUMPRODUCT(($D$12:$W$12=Sabana[[#This Row],[Columna4]:[Columna23]])*1)))</f>
        <v>0</v>
      </c>
      <c r="Y217" s="87">
        <f t="shared" si="4"/>
        <v>0</v>
      </c>
      <c r="Z217" s="87">
        <f>IF(Y217="","",COUNTIF(Sabana[[#This Row],[Columna4]:[Columna23]],"O")/20)</f>
        <v>0</v>
      </c>
    </row>
    <row r="218" spans="2:26" x14ac:dyDescent="0.25">
      <c r="B218" s="55">
        <v>209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91" cm="1">
        <f t="array" ref="X218">IF($D$12="","",(SUMPRODUCT(($D$12:$W$12=Sabana[[#This Row],[Columna4]:[Columna23]])*1)))</f>
        <v>0</v>
      </c>
      <c r="Y218" s="87">
        <f t="shared" si="4"/>
        <v>0</v>
      </c>
      <c r="Z218" s="87">
        <f>IF(Y218="","",COUNTIF(Sabana[[#This Row],[Columna4]:[Columna23]],"O")/20)</f>
        <v>0</v>
      </c>
    </row>
    <row r="219" spans="2:26" x14ac:dyDescent="0.25">
      <c r="B219" s="55">
        <v>210</v>
      </c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91" cm="1">
        <f t="array" ref="X219">IF($D$12="","",(SUMPRODUCT(($D$12:$W$12=Sabana[[#This Row],[Columna4]:[Columna23]])*1)))</f>
        <v>0</v>
      </c>
      <c r="Y219" s="87">
        <f t="shared" si="4"/>
        <v>0</v>
      </c>
      <c r="Z219" s="87">
        <f>IF(Y219="","",COUNTIF(Sabana[[#This Row],[Columna4]:[Columna23]],"O")/20)</f>
        <v>0</v>
      </c>
    </row>
    <row r="220" spans="2:26" x14ac:dyDescent="0.25">
      <c r="B220" s="55">
        <v>211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91" cm="1">
        <f t="array" ref="X220">IF($D$12="","",(SUMPRODUCT(($D$12:$W$12=Sabana[[#This Row],[Columna4]:[Columna23]])*1)))</f>
        <v>0</v>
      </c>
      <c r="Y220" s="87">
        <f t="shared" si="4"/>
        <v>0</v>
      </c>
      <c r="Z220" s="87">
        <f>IF(Y220="","",COUNTIF(Sabana[[#This Row],[Columna4]:[Columna23]],"O")/20)</f>
        <v>0</v>
      </c>
    </row>
    <row r="221" spans="2:26" x14ac:dyDescent="0.25">
      <c r="B221" s="55">
        <v>212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91" cm="1">
        <f t="array" ref="X221">IF($D$12="","",(SUMPRODUCT(($D$12:$W$12=Sabana[[#This Row],[Columna4]:[Columna23]])*1)))</f>
        <v>0</v>
      </c>
      <c r="Y221" s="87">
        <f t="shared" si="4"/>
        <v>0</v>
      </c>
      <c r="Z221" s="87">
        <f>IF(Y221="","",COUNTIF(Sabana[[#This Row],[Columna4]:[Columna23]],"O")/20)</f>
        <v>0</v>
      </c>
    </row>
    <row r="222" spans="2:26" x14ac:dyDescent="0.25">
      <c r="B222" s="55">
        <v>213</v>
      </c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91" cm="1">
        <f t="array" ref="X222">IF($D$12="","",(SUMPRODUCT(($D$12:$W$12=Sabana[[#This Row],[Columna4]:[Columna23]])*1)))</f>
        <v>0</v>
      </c>
      <c r="Y222" s="87">
        <f t="shared" si="4"/>
        <v>0</v>
      </c>
      <c r="Z222" s="87">
        <f>IF(Y222="","",COUNTIF(Sabana[[#This Row],[Columna4]:[Columna23]],"O")/20)</f>
        <v>0</v>
      </c>
    </row>
    <row r="223" spans="2:26" x14ac:dyDescent="0.25">
      <c r="B223" s="55">
        <v>214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91" cm="1">
        <f t="array" ref="X223">IF($D$12="","",(SUMPRODUCT(($D$12:$W$12=Sabana[[#This Row],[Columna4]:[Columna23]])*1)))</f>
        <v>0</v>
      </c>
      <c r="Y223" s="87">
        <f t="shared" si="4"/>
        <v>0</v>
      </c>
      <c r="Z223" s="87">
        <f>IF(Y223="","",COUNTIF(Sabana[[#This Row],[Columna4]:[Columna23]],"O")/20)</f>
        <v>0</v>
      </c>
    </row>
    <row r="224" spans="2:26" x14ac:dyDescent="0.25">
      <c r="B224" s="55">
        <v>215</v>
      </c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91" cm="1">
        <f t="array" ref="X224">IF($D$12="","",(SUMPRODUCT(($D$12:$W$12=Sabana[[#This Row],[Columna4]:[Columna23]])*1)))</f>
        <v>0</v>
      </c>
      <c r="Y224" s="87">
        <f t="shared" si="4"/>
        <v>0</v>
      </c>
      <c r="Z224" s="87">
        <f>IF(Y224="","",COUNTIF(Sabana[[#This Row],[Columna4]:[Columna23]],"O")/20)</f>
        <v>0</v>
      </c>
    </row>
    <row r="225" spans="2:26" x14ac:dyDescent="0.25">
      <c r="B225" s="55">
        <v>216</v>
      </c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91" cm="1">
        <f t="array" ref="X225">IF($D$12="","",(SUMPRODUCT(($D$12:$W$12=Sabana[[#This Row],[Columna4]:[Columna23]])*1)))</f>
        <v>0</v>
      </c>
      <c r="Y225" s="87">
        <f t="shared" si="4"/>
        <v>0</v>
      </c>
      <c r="Z225" s="87">
        <f>IF(Y225="","",COUNTIF(Sabana[[#This Row],[Columna4]:[Columna23]],"O")/20)</f>
        <v>0</v>
      </c>
    </row>
    <row r="226" spans="2:26" x14ac:dyDescent="0.25">
      <c r="B226" s="55">
        <v>217</v>
      </c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91" cm="1">
        <f t="array" ref="X226">IF($D$12="","",(SUMPRODUCT(($D$12:$W$12=Sabana[[#This Row],[Columna4]:[Columna23]])*1)))</f>
        <v>0</v>
      </c>
      <c r="Y226" s="87">
        <f t="shared" si="4"/>
        <v>0</v>
      </c>
      <c r="Z226" s="87">
        <f>IF(Y226="","",COUNTIF(Sabana[[#This Row],[Columna4]:[Columna23]],"O")/20)</f>
        <v>0</v>
      </c>
    </row>
    <row r="227" spans="2:26" x14ac:dyDescent="0.25">
      <c r="B227" s="55">
        <v>218</v>
      </c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91" cm="1">
        <f t="array" ref="X227">IF($D$12="","",(SUMPRODUCT(($D$12:$W$12=Sabana[[#This Row],[Columna4]:[Columna23]])*1)))</f>
        <v>0</v>
      </c>
      <c r="Y227" s="87">
        <f t="shared" si="4"/>
        <v>0</v>
      </c>
      <c r="Z227" s="87">
        <f>IF(Y227="","",COUNTIF(Sabana[[#This Row],[Columna4]:[Columna23]],"O")/20)</f>
        <v>0</v>
      </c>
    </row>
    <row r="228" spans="2:26" x14ac:dyDescent="0.25">
      <c r="B228" s="55">
        <v>219</v>
      </c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91" cm="1">
        <f t="array" ref="X228">IF($D$12="","",(SUMPRODUCT(($D$12:$W$12=Sabana[[#This Row],[Columna4]:[Columna23]])*1)))</f>
        <v>0</v>
      </c>
      <c r="Y228" s="87">
        <f t="shared" si="4"/>
        <v>0</v>
      </c>
      <c r="Z228" s="87">
        <f>IF(Y228="","",COUNTIF(Sabana[[#This Row],[Columna4]:[Columna23]],"O")/20)</f>
        <v>0</v>
      </c>
    </row>
    <row r="229" spans="2:26" x14ac:dyDescent="0.25">
      <c r="B229" s="55">
        <v>220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91" cm="1">
        <f t="array" ref="X229">IF($D$12="","",(SUMPRODUCT(($D$12:$W$12=Sabana[[#This Row],[Columna4]:[Columna23]])*1)))</f>
        <v>0</v>
      </c>
      <c r="Y229" s="87">
        <f t="shared" si="4"/>
        <v>0</v>
      </c>
      <c r="Z229" s="87">
        <f>IF(Y229="","",COUNTIF(Sabana[[#This Row],[Columna4]:[Columna23]],"O")/20)</f>
        <v>0</v>
      </c>
    </row>
    <row r="230" spans="2:26" x14ac:dyDescent="0.25">
      <c r="B230" s="55">
        <v>221</v>
      </c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91" cm="1">
        <f t="array" ref="X230">IF($D$12="","",(SUMPRODUCT(($D$12:$W$12=Sabana[[#This Row],[Columna4]:[Columna23]])*1)))</f>
        <v>0</v>
      </c>
      <c r="Y230" s="87">
        <f t="shared" si="4"/>
        <v>0</v>
      </c>
      <c r="Z230" s="87">
        <f>IF(Y230="","",COUNTIF(Sabana[[#This Row],[Columna4]:[Columna23]],"O")/20)</f>
        <v>0</v>
      </c>
    </row>
    <row r="231" spans="2:26" x14ac:dyDescent="0.25">
      <c r="B231" s="55">
        <v>222</v>
      </c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91" cm="1">
        <f t="array" ref="X231">IF($D$12="","",(SUMPRODUCT(($D$12:$W$12=Sabana[[#This Row],[Columna4]:[Columna23]])*1)))</f>
        <v>0</v>
      </c>
      <c r="Y231" s="87">
        <f t="shared" si="4"/>
        <v>0</v>
      </c>
      <c r="Z231" s="87">
        <f>IF(Y231="","",COUNTIF(Sabana[[#This Row],[Columna4]:[Columna23]],"O")/20)</f>
        <v>0</v>
      </c>
    </row>
    <row r="232" spans="2:26" x14ac:dyDescent="0.25">
      <c r="B232" s="55">
        <v>223</v>
      </c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91" cm="1">
        <f t="array" ref="X232">IF($D$12="","",(SUMPRODUCT(($D$12:$W$12=Sabana[[#This Row],[Columna4]:[Columna23]])*1)))</f>
        <v>0</v>
      </c>
      <c r="Y232" s="87">
        <f t="shared" si="4"/>
        <v>0</v>
      </c>
      <c r="Z232" s="87">
        <f>IF(Y232="","",COUNTIF(Sabana[[#This Row],[Columna4]:[Columna23]],"O")/20)</f>
        <v>0</v>
      </c>
    </row>
    <row r="233" spans="2:26" x14ac:dyDescent="0.25">
      <c r="B233" s="55">
        <v>224</v>
      </c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91" cm="1">
        <f t="array" ref="X233">IF($D$12="","",(SUMPRODUCT(($D$12:$W$12=Sabana[[#This Row],[Columna4]:[Columna23]])*1)))</f>
        <v>0</v>
      </c>
      <c r="Y233" s="87">
        <f t="shared" si="4"/>
        <v>0</v>
      </c>
      <c r="Z233" s="87">
        <f>IF(Y233="","",COUNTIF(Sabana[[#This Row],[Columna4]:[Columna23]],"O")/20)</f>
        <v>0</v>
      </c>
    </row>
    <row r="234" spans="2:26" x14ac:dyDescent="0.25">
      <c r="B234" s="55">
        <v>225</v>
      </c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91" cm="1">
        <f t="array" ref="X234">IF($D$12="","",(SUMPRODUCT(($D$12:$W$12=Sabana[[#This Row],[Columna4]:[Columna23]])*1)))</f>
        <v>0</v>
      </c>
      <c r="Y234" s="87">
        <f t="shared" si="4"/>
        <v>0</v>
      </c>
      <c r="Z234" s="87">
        <f>IF(Y234="","",COUNTIF(Sabana[[#This Row],[Columna4]:[Columna23]],"O")/20)</f>
        <v>0</v>
      </c>
    </row>
    <row r="235" spans="2:26" x14ac:dyDescent="0.25">
      <c r="B235" s="55">
        <v>226</v>
      </c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91" cm="1">
        <f t="array" ref="X235">IF($D$12="","",(SUMPRODUCT(($D$12:$W$12=Sabana[[#This Row],[Columna4]:[Columna23]])*1)))</f>
        <v>0</v>
      </c>
      <c r="Y235" s="87">
        <f t="shared" si="4"/>
        <v>0</v>
      </c>
      <c r="Z235" s="87">
        <f>IF(Y235="","",COUNTIF(Sabana[[#This Row],[Columna4]:[Columna23]],"O")/20)</f>
        <v>0</v>
      </c>
    </row>
    <row r="236" spans="2:26" x14ac:dyDescent="0.25">
      <c r="B236" s="55">
        <v>227</v>
      </c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91" cm="1">
        <f t="array" ref="X236">IF($D$12="","",(SUMPRODUCT(($D$12:$W$12=Sabana[[#This Row],[Columna4]:[Columna23]])*1)))</f>
        <v>0</v>
      </c>
      <c r="Y236" s="87">
        <f t="shared" si="4"/>
        <v>0</v>
      </c>
      <c r="Z236" s="87">
        <f>IF(Y236="","",COUNTIF(Sabana[[#This Row],[Columna4]:[Columna23]],"O")/20)</f>
        <v>0</v>
      </c>
    </row>
    <row r="237" spans="2:26" x14ac:dyDescent="0.25">
      <c r="B237" s="55">
        <v>228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91" cm="1">
        <f t="array" ref="X237">IF($D$12="","",(SUMPRODUCT(($D$12:$W$12=Sabana[[#This Row],[Columna4]:[Columna23]])*1)))</f>
        <v>0</v>
      </c>
      <c r="Y237" s="87">
        <f t="shared" si="4"/>
        <v>0</v>
      </c>
      <c r="Z237" s="87">
        <f>IF(Y237="","",COUNTIF(Sabana[[#This Row],[Columna4]:[Columna23]],"O")/20)</f>
        <v>0</v>
      </c>
    </row>
    <row r="238" spans="2:26" x14ac:dyDescent="0.25">
      <c r="B238" s="55">
        <v>229</v>
      </c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91" cm="1">
        <f t="array" ref="X238">IF($D$12="","",(SUMPRODUCT(($D$12:$W$12=Sabana[[#This Row],[Columna4]:[Columna23]])*1)))</f>
        <v>0</v>
      </c>
      <c r="Y238" s="87">
        <f t="shared" si="4"/>
        <v>0</v>
      </c>
      <c r="Z238" s="87">
        <f>IF(Y238="","",COUNTIF(Sabana[[#This Row],[Columna4]:[Columna23]],"O")/20)</f>
        <v>0</v>
      </c>
    </row>
    <row r="239" spans="2:26" x14ac:dyDescent="0.25">
      <c r="B239" s="55">
        <v>230</v>
      </c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91" cm="1">
        <f t="array" ref="X239">IF($D$12="","",(SUMPRODUCT(($D$12:$W$12=Sabana[[#This Row],[Columna4]:[Columna23]])*1)))</f>
        <v>0</v>
      </c>
      <c r="Y239" s="87">
        <f t="shared" si="4"/>
        <v>0</v>
      </c>
      <c r="Z239" s="87">
        <f>IF(Y239="","",COUNTIF(Sabana[[#This Row],[Columna4]:[Columna23]],"O")/20)</f>
        <v>0</v>
      </c>
    </row>
    <row r="240" spans="2:26" x14ac:dyDescent="0.25">
      <c r="B240" s="55">
        <v>231</v>
      </c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91" cm="1">
        <f t="array" ref="X240">IF($D$12="","",(SUMPRODUCT(($D$12:$W$12=Sabana[[#This Row],[Columna4]:[Columna23]])*1)))</f>
        <v>0</v>
      </c>
      <c r="Y240" s="87">
        <f t="shared" si="4"/>
        <v>0</v>
      </c>
      <c r="Z240" s="87">
        <f>IF(Y240="","",COUNTIF(Sabana[[#This Row],[Columna4]:[Columna23]],"O")/20)</f>
        <v>0</v>
      </c>
    </row>
    <row r="241" spans="2:26" x14ac:dyDescent="0.25">
      <c r="B241" s="55">
        <v>232</v>
      </c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91" cm="1">
        <f t="array" ref="X241">IF($D$12="","",(SUMPRODUCT(($D$12:$W$12=Sabana[[#This Row],[Columna4]:[Columna23]])*1)))</f>
        <v>0</v>
      </c>
      <c r="Y241" s="87">
        <f t="shared" si="4"/>
        <v>0</v>
      </c>
      <c r="Z241" s="87">
        <f>IF(Y241="","",COUNTIF(Sabana[[#This Row],[Columna4]:[Columna23]],"O")/20)</f>
        <v>0</v>
      </c>
    </row>
    <row r="242" spans="2:26" x14ac:dyDescent="0.25">
      <c r="B242" s="55">
        <v>233</v>
      </c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91" cm="1">
        <f t="array" ref="X242">IF($D$12="","",(SUMPRODUCT(($D$12:$W$12=Sabana[[#This Row],[Columna4]:[Columna23]])*1)))</f>
        <v>0</v>
      </c>
      <c r="Y242" s="87">
        <f t="shared" si="4"/>
        <v>0</v>
      </c>
      <c r="Z242" s="87">
        <f>IF(Y242="","",COUNTIF(Sabana[[#This Row],[Columna4]:[Columna23]],"O")/20)</f>
        <v>0</v>
      </c>
    </row>
    <row r="243" spans="2:26" x14ac:dyDescent="0.25">
      <c r="B243" s="55">
        <v>234</v>
      </c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91" cm="1">
        <f t="array" ref="X243">IF($D$12="","",(SUMPRODUCT(($D$12:$W$12=Sabana[[#This Row],[Columna4]:[Columna23]])*1)))</f>
        <v>0</v>
      </c>
      <c r="Y243" s="87">
        <f t="shared" si="4"/>
        <v>0</v>
      </c>
      <c r="Z243" s="87">
        <f>IF(Y243="","",COUNTIF(Sabana[[#This Row],[Columna4]:[Columna23]],"O")/20)</f>
        <v>0</v>
      </c>
    </row>
    <row r="244" spans="2:26" x14ac:dyDescent="0.25">
      <c r="B244" s="55">
        <v>235</v>
      </c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91" cm="1">
        <f t="array" ref="X244">IF($D$12="","",(SUMPRODUCT(($D$12:$W$12=Sabana[[#This Row],[Columna4]:[Columna23]])*1)))</f>
        <v>0</v>
      </c>
      <c r="Y244" s="87">
        <f t="shared" si="4"/>
        <v>0</v>
      </c>
      <c r="Z244" s="87">
        <f>IF(Y244="","",COUNTIF(Sabana[[#This Row],[Columna4]:[Columna23]],"O")/20)</f>
        <v>0</v>
      </c>
    </row>
    <row r="245" spans="2:26" x14ac:dyDescent="0.25">
      <c r="B245" s="55">
        <v>236</v>
      </c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91" cm="1">
        <f t="array" ref="X245">IF($D$12="","",(SUMPRODUCT(($D$12:$W$12=Sabana[[#This Row],[Columna4]:[Columna23]])*1)))</f>
        <v>0</v>
      </c>
      <c r="Y245" s="87">
        <f t="shared" si="4"/>
        <v>0</v>
      </c>
      <c r="Z245" s="87">
        <f>IF(Y245="","",COUNTIF(Sabana[[#This Row],[Columna4]:[Columna23]],"O")/20)</f>
        <v>0</v>
      </c>
    </row>
    <row r="246" spans="2:26" x14ac:dyDescent="0.25">
      <c r="B246" s="55">
        <v>237</v>
      </c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91" cm="1">
        <f t="array" ref="X246">IF($D$12="","",(SUMPRODUCT(($D$12:$W$12=Sabana[[#This Row],[Columna4]:[Columna23]])*1)))</f>
        <v>0</v>
      </c>
      <c r="Y246" s="87">
        <f t="shared" si="4"/>
        <v>0</v>
      </c>
      <c r="Z246" s="87">
        <f>IF(Y246="","",COUNTIF(Sabana[[#This Row],[Columna4]:[Columna23]],"O")/20)</f>
        <v>0</v>
      </c>
    </row>
    <row r="247" spans="2:26" x14ac:dyDescent="0.25">
      <c r="B247" s="55">
        <v>238</v>
      </c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91" cm="1">
        <f t="array" ref="X247">IF($D$12="","",(SUMPRODUCT(($D$12:$W$12=Sabana[[#This Row],[Columna4]:[Columna23]])*1)))</f>
        <v>0</v>
      </c>
      <c r="Y247" s="87">
        <f t="shared" si="4"/>
        <v>0</v>
      </c>
      <c r="Z247" s="87">
        <f>IF(Y247="","",COUNTIF(Sabana[[#This Row],[Columna4]:[Columna23]],"O")/20)</f>
        <v>0</v>
      </c>
    </row>
    <row r="248" spans="2:26" x14ac:dyDescent="0.25">
      <c r="B248" s="55">
        <v>239</v>
      </c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91" cm="1">
        <f t="array" ref="X248">IF($D$12="","",(SUMPRODUCT(($D$12:$W$12=Sabana[[#This Row],[Columna4]:[Columna23]])*1)))</f>
        <v>0</v>
      </c>
      <c r="Y248" s="87">
        <f t="shared" si="4"/>
        <v>0</v>
      </c>
      <c r="Z248" s="87">
        <f>IF(Y248="","",COUNTIF(Sabana[[#This Row],[Columna4]:[Columna23]],"O")/20)</f>
        <v>0</v>
      </c>
    </row>
    <row r="249" spans="2:26" x14ac:dyDescent="0.25">
      <c r="B249" s="55">
        <v>240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91" cm="1">
        <f t="array" ref="X249">IF($D$12="","",(SUMPRODUCT(($D$12:$W$12=Sabana[[#This Row],[Columna4]:[Columna23]])*1)))</f>
        <v>0</v>
      </c>
      <c r="Y249" s="87">
        <f t="shared" si="4"/>
        <v>0</v>
      </c>
      <c r="Z249" s="87">
        <f>IF(Y249="","",COUNTIF(Sabana[[#This Row],[Columna4]:[Columna23]],"O")/20)</f>
        <v>0</v>
      </c>
    </row>
    <row r="250" spans="2:26" x14ac:dyDescent="0.25">
      <c r="B250" s="55">
        <v>241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91" cm="1">
        <f t="array" ref="X250">IF($D$12="","",(SUMPRODUCT(($D$12:$W$12=Sabana[[#This Row],[Columna4]:[Columna23]])*1)))</f>
        <v>0</v>
      </c>
      <c r="Y250" s="87">
        <f t="shared" si="4"/>
        <v>0</v>
      </c>
      <c r="Z250" s="87">
        <f>IF(Y250="","",COUNTIF(Sabana[[#This Row],[Columna4]:[Columna23]],"O")/20)</f>
        <v>0</v>
      </c>
    </row>
    <row r="251" spans="2:26" x14ac:dyDescent="0.25">
      <c r="B251" s="55">
        <v>242</v>
      </c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91" cm="1">
        <f t="array" ref="X251">IF($D$12="","",(SUMPRODUCT(($D$12:$W$12=Sabana[[#This Row],[Columna4]:[Columna23]])*1)))</f>
        <v>0</v>
      </c>
      <c r="Y251" s="87">
        <f t="shared" si="4"/>
        <v>0</v>
      </c>
      <c r="Z251" s="87">
        <f>IF(Y251="","",COUNTIF(Sabana[[#This Row],[Columna4]:[Columna23]],"O")/20)</f>
        <v>0</v>
      </c>
    </row>
    <row r="252" spans="2:26" x14ac:dyDescent="0.25">
      <c r="B252" s="55">
        <v>243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91" cm="1">
        <f t="array" ref="X252">IF($D$12="","",(SUMPRODUCT(($D$12:$W$12=Sabana[[#This Row],[Columna4]:[Columna23]])*1)))</f>
        <v>0</v>
      </c>
      <c r="Y252" s="87">
        <f t="shared" si="4"/>
        <v>0</v>
      </c>
      <c r="Z252" s="87">
        <f>IF(Y252="","",COUNTIF(Sabana[[#This Row],[Columna4]:[Columna23]],"O")/20)</f>
        <v>0</v>
      </c>
    </row>
    <row r="253" spans="2:26" x14ac:dyDescent="0.25">
      <c r="B253" s="55">
        <v>244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91" cm="1">
        <f t="array" ref="X253">IF($D$12="","",(SUMPRODUCT(($D$12:$W$12=Sabana[[#This Row],[Columna4]:[Columna23]])*1)))</f>
        <v>0</v>
      </c>
      <c r="Y253" s="87">
        <f t="shared" si="4"/>
        <v>0</v>
      </c>
      <c r="Z253" s="87">
        <f>IF(Y253="","",COUNTIF(Sabana[[#This Row],[Columna4]:[Columna23]],"O")/20)</f>
        <v>0</v>
      </c>
    </row>
    <row r="254" spans="2:26" x14ac:dyDescent="0.25">
      <c r="B254" s="55">
        <v>245</v>
      </c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91" cm="1">
        <f t="array" ref="X254">IF($D$12="","",(SUMPRODUCT(($D$12:$W$12=Sabana[[#This Row],[Columna4]:[Columna23]])*1)))</f>
        <v>0</v>
      </c>
      <c r="Y254" s="87">
        <f t="shared" si="4"/>
        <v>0</v>
      </c>
      <c r="Z254" s="87">
        <f>IF(Y254="","",COUNTIF(Sabana[[#This Row],[Columna4]:[Columna23]],"O")/20)</f>
        <v>0</v>
      </c>
    </row>
    <row r="255" spans="2:26" x14ac:dyDescent="0.25">
      <c r="B255" s="55">
        <v>246</v>
      </c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91" cm="1">
        <f t="array" ref="X255">IF($D$12="","",(SUMPRODUCT(($D$12:$W$12=Sabana[[#This Row],[Columna4]:[Columna23]])*1)))</f>
        <v>0</v>
      </c>
      <c r="Y255" s="87">
        <f t="shared" si="4"/>
        <v>0</v>
      </c>
      <c r="Z255" s="87">
        <f>IF(Y255="","",COUNTIF(Sabana[[#This Row],[Columna4]:[Columna23]],"O")/20)</f>
        <v>0</v>
      </c>
    </row>
    <row r="256" spans="2:26" x14ac:dyDescent="0.25">
      <c r="B256" s="55">
        <v>247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91" cm="1">
        <f t="array" ref="X256">IF($D$12="","",(SUMPRODUCT(($D$12:$W$12=Sabana[[#This Row],[Columna4]:[Columna23]])*1)))</f>
        <v>0</v>
      </c>
      <c r="Y256" s="87">
        <f t="shared" si="4"/>
        <v>0</v>
      </c>
      <c r="Z256" s="87">
        <f>IF(Y256="","",COUNTIF(Sabana[[#This Row],[Columna4]:[Columna23]],"O")/20)</f>
        <v>0</v>
      </c>
    </row>
    <row r="257" spans="2:26" x14ac:dyDescent="0.25">
      <c r="B257" s="55">
        <v>248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91" cm="1">
        <f t="array" ref="X257">IF($D$12="","",(SUMPRODUCT(($D$12:$W$12=Sabana[[#This Row],[Columna4]:[Columna23]])*1)))</f>
        <v>0</v>
      </c>
      <c r="Y257" s="87">
        <f t="shared" si="4"/>
        <v>0</v>
      </c>
      <c r="Z257" s="87">
        <f>IF(Y257="","",COUNTIF(Sabana[[#This Row],[Columna4]:[Columna23]],"O")/20)</f>
        <v>0</v>
      </c>
    </row>
    <row r="258" spans="2:26" x14ac:dyDescent="0.25">
      <c r="B258" s="55">
        <v>249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91" cm="1">
        <f t="array" ref="X258">IF($D$12="","",(SUMPRODUCT(($D$12:$W$12=Sabana[[#This Row],[Columna4]:[Columna23]])*1)))</f>
        <v>0</v>
      </c>
      <c r="Y258" s="87">
        <f t="shared" si="4"/>
        <v>0</v>
      </c>
      <c r="Z258" s="87">
        <f>IF(Y258="","",COUNTIF(Sabana[[#This Row],[Columna4]:[Columna23]],"O")/20)</f>
        <v>0</v>
      </c>
    </row>
    <row r="259" spans="2:26" x14ac:dyDescent="0.25">
      <c r="B259" s="55">
        <v>250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91" cm="1">
        <f t="array" ref="X259">IF($D$12="","",(SUMPRODUCT(($D$12:$W$12=Sabana[[#This Row],[Columna4]:[Columna23]])*1)))</f>
        <v>0</v>
      </c>
      <c r="Y259" s="87">
        <f t="shared" si="4"/>
        <v>0</v>
      </c>
      <c r="Z259" s="87">
        <f>IF(Y259="","",COUNTIF(Sabana[[#This Row],[Columna4]:[Columna23]],"O")/20)</f>
        <v>0</v>
      </c>
    </row>
    <row r="260" spans="2:26" x14ac:dyDescent="0.25">
      <c r="B260" s="55">
        <v>251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91" cm="1">
        <f t="array" ref="X260">IF($D$12="","",(SUMPRODUCT(($D$12:$W$12=Sabana[[#This Row],[Columna4]:[Columna23]])*1)))</f>
        <v>0</v>
      </c>
      <c r="Y260" s="87">
        <f t="shared" si="4"/>
        <v>0</v>
      </c>
      <c r="Z260" s="87">
        <f>IF(Y260="","",COUNTIF(Sabana[[#This Row],[Columna4]:[Columna23]],"O")/20)</f>
        <v>0</v>
      </c>
    </row>
    <row r="261" spans="2:26" x14ac:dyDescent="0.25">
      <c r="B261" s="55">
        <v>252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91" cm="1">
        <f t="array" ref="X261">IF($D$12="","",(SUMPRODUCT(($D$12:$W$12=Sabana[[#This Row],[Columna4]:[Columna23]])*1)))</f>
        <v>0</v>
      </c>
      <c r="Y261" s="87">
        <f t="shared" si="4"/>
        <v>0</v>
      </c>
      <c r="Z261" s="87">
        <f>IF(Y261="","",COUNTIF(Sabana[[#This Row],[Columna4]:[Columna23]],"O")/20)</f>
        <v>0</v>
      </c>
    </row>
    <row r="262" spans="2:26" x14ac:dyDescent="0.25">
      <c r="B262" s="55">
        <v>253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91" cm="1">
        <f t="array" ref="X262">IF($D$12="","",(SUMPRODUCT(($D$12:$W$12=Sabana[[#This Row],[Columna4]:[Columna23]])*1)))</f>
        <v>0</v>
      </c>
      <c r="Y262" s="87">
        <f t="shared" si="4"/>
        <v>0</v>
      </c>
      <c r="Z262" s="87">
        <f>IF(Y262="","",COUNTIF(Sabana[[#This Row],[Columna4]:[Columna23]],"O")/20)</f>
        <v>0</v>
      </c>
    </row>
    <row r="263" spans="2:26" x14ac:dyDescent="0.25">
      <c r="B263" s="55">
        <v>254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91" cm="1">
        <f t="array" ref="X263">IF($D$12="","",(SUMPRODUCT(($D$12:$W$12=Sabana[[#This Row],[Columna4]:[Columna23]])*1)))</f>
        <v>0</v>
      </c>
      <c r="Y263" s="87">
        <f t="shared" si="4"/>
        <v>0</v>
      </c>
      <c r="Z263" s="87">
        <f>IF(Y263="","",COUNTIF(Sabana[[#This Row],[Columna4]:[Columna23]],"O")/20)</f>
        <v>0</v>
      </c>
    </row>
    <row r="264" spans="2:26" x14ac:dyDescent="0.25">
      <c r="B264" s="55">
        <v>255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91" cm="1">
        <f t="array" ref="X264">IF($D$12="","",(SUMPRODUCT(($D$12:$W$12=Sabana[[#This Row],[Columna4]:[Columna23]])*1)))</f>
        <v>0</v>
      </c>
      <c r="Y264" s="87">
        <f t="shared" si="4"/>
        <v>0</v>
      </c>
      <c r="Z264" s="87">
        <f>IF(Y264="","",COUNTIF(Sabana[[#This Row],[Columna4]:[Columna23]],"O")/20)</f>
        <v>0</v>
      </c>
    </row>
    <row r="265" spans="2:26" x14ac:dyDescent="0.25">
      <c r="B265" s="55">
        <v>256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91" cm="1">
        <f t="array" ref="X265">IF($D$12="","",(SUMPRODUCT(($D$12:$W$12=Sabana[[#This Row],[Columna4]:[Columna23]])*1)))</f>
        <v>0</v>
      </c>
      <c r="Y265" s="87">
        <f t="shared" si="4"/>
        <v>0</v>
      </c>
      <c r="Z265" s="87">
        <f>IF(Y265="","",COUNTIF(Sabana[[#This Row],[Columna4]:[Columna23]],"O")/20)</f>
        <v>0</v>
      </c>
    </row>
    <row r="266" spans="2:26" x14ac:dyDescent="0.25">
      <c r="B266" s="55">
        <v>257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91" cm="1">
        <f t="array" ref="X266">IF($D$12="","",(SUMPRODUCT(($D$12:$W$12=Sabana[[#This Row],[Columna4]:[Columna23]])*1)))</f>
        <v>0</v>
      </c>
      <c r="Y266" s="87">
        <f t="shared" si="4"/>
        <v>0</v>
      </c>
      <c r="Z266" s="87">
        <f>IF(Y266="","",COUNTIF(Sabana[[#This Row],[Columna4]:[Columna23]],"O")/20)</f>
        <v>0</v>
      </c>
    </row>
    <row r="267" spans="2:26" x14ac:dyDescent="0.25">
      <c r="B267" s="55">
        <v>258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91" cm="1">
        <f t="array" ref="X267">IF($D$12="","",(SUMPRODUCT(($D$12:$W$12=Sabana[[#This Row],[Columna4]:[Columna23]])*1)))</f>
        <v>0</v>
      </c>
      <c r="Y267" s="87">
        <f t="shared" si="4"/>
        <v>0</v>
      </c>
      <c r="Z267" s="87">
        <f>IF(Y267="","",COUNTIF(Sabana[[#This Row],[Columna4]:[Columna23]],"O")/20)</f>
        <v>0</v>
      </c>
    </row>
    <row r="268" spans="2:26" x14ac:dyDescent="0.25">
      <c r="B268" s="55">
        <v>259</v>
      </c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91" cm="1">
        <f t="array" ref="X268">IF($D$12="","",(SUMPRODUCT(($D$12:$W$12=Sabana[[#This Row],[Columna4]:[Columna23]])*1)))</f>
        <v>0</v>
      </c>
      <c r="Y268" s="87">
        <f t="shared" si="4"/>
        <v>0</v>
      </c>
      <c r="Z268" s="87">
        <f>IF(Y268="","",COUNTIF(Sabana[[#This Row],[Columna4]:[Columna23]],"O")/20)</f>
        <v>0</v>
      </c>
    </row>
    <row r="269" spans="2:26" x14ac:dyDescent="0.25">
      <c r="B269" s="55">
        <v>260</v>
      </c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91" cm="1">
        <f t="array" ref="X269">IF($D$12="","",(SUMPRODUCT(($D$12:$W$12=Sabana[[#This Row],[Columna4]:[Columna23]])*1)))</f>
        <v>0</v>
      </c>
      <c r="Y269" s="87">
        <f t="shared" si="4"/>
        <v>0</v>
      </c>
      <c r="Z269" s="87">
        <f>IF(Y269="","",COUNTIF(Sabana[[#This Row],[Columna4]:[Columna23]],"O")/20)</f>
        <v>0</v>
      </c>
    </row>
    <row r="270" spans="2:26" x14ac:dyDescent="0.25">
      <c r="B270" s="55">
        <v>261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91" cm="1">
        <f t="array" ref="X270">IF($D$12="","",(SUMPRODUCT(($D$12:$W$12=Sabana[[#This Row],[Columna4]:[Columna23]])*1)))</f>
        <v>0</v>
      </c>
      <c r="Y270" s="87">
        <f t="shared" si="4"/>
        <v>0</v>
      </c>
      <c r="Z270" s="87">
        <f>IF(Y270="","",COUNTIF(Sabana[[#This Row],[Columna4]:[Columna23]],"O")/20)</f>
        <v>0</v>
      </c>
    </row>
    <row r="271" spans="2:26" x14ac:dyDescent="0.25">
      <c r="B271" s="55">
        <v>262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91" cm="1">
        <f t="array" ref="X271">IF($D$12="","",(SUMPRODUCT(($D$12:$W$12=Sabana[[#This Row],[Columna4]:[Columna23]])*1)))</f>
        <v>0</v>
      </c>
      <c r="Y271" s="87">
        <f t="shared" si="4"/>
        <v>0</v>
      </c>
      <c r="Z271" s="87">
        <f>IF(Y271="","",COUNTIF(Sabana[[#This Row],[Columna4]:[Columna23]],"O")/20)</f>
        <v>0</v>
      </c>
    </row>
    <row r="272" spans="2:26" x14ac:dyDescent="0.25">
      <c r="B272" s="55">
        <v>263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91" cm="1">
        <f t="array" ref="X272">IF($D$12="","",(SUMPRODUCT(($D$12:$W$12=Sabana[[#This Row],[Columna4]:[Columna23]])*1)))</f>
        <v>0</v>
      </c>
      <c r="Y272" s="87">
        <f t="shared" si="4"/>
        <v>0</v>
      </c>
      <c r="Z272" s="87">
        <f>IF(Y272="","",COUNTIF(Sabana[[#This Row],[Columna4]:[Columna23]],"O")/20)</f>
        <v>0</v>
      </c>
    </row>
    <row r="273" spans="2:26" x14ac:dyDescent="0.25">
      <c r="B273" s="55">
        <v>264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91" cm="1">
        <f t="array" ref="X273">IF($D$12="","",(SUMPRODUCT(($D$12:$W$12=Sabana[[#This Row],[Columna4]:[Columna23]])*1)))</f>
        <v>0</v>
      </c>
      <c r="Y273" s="87">
        <f t="shared" si="4"/>
        <v>0</v>
      </c>
      <c r="Z273" s="87">
        <f>IF(Y273="","",COUNTIF(Sabana[[#This Row],[Columna4]:[Columna23]],"O")/20)</f>
        <v>0</v>
      </c>
    </row>
    <row r="274" spans="2:26" x14ac:dyDescent="0.25">
      <c r="B274" s="55">
        <v>265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91" cm="1">
        <f t="array" ref="X274">IF($D$12="","",(SUMPRODUCT(($D$12:$W$12=Sabana[[#This Row],[Columna4]:[Columna23]])*1)))</f>
        <v>0</v>
      </c>
      <c r="Y274" s="87">
        <f t="shared" si="4"/>
        <v>0</v>
      </c>
      <c r="Z274" s="87">
        <f>IF(Y274="","",COUNTIF(Sabana[[#This Row],[Columna4]:[Columna23]],"O")/20)</f>
        <v>0</v>
      </c>
    </row>
    <row r="275" spans="2:26" x14ac:dyDescent="0.25">
      <c r="B275" s="55">
        <v>266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91" cm="1">
        <f t="array" ref="X275">IF($D$12="","",(SUMPRODUCT(($D$12:$W$12=Sabana[[#This Row],[Columna4]:[Columna23]])*1)))</f>
        <v>0</v>
      </c>
      <c r="Y275" s="87">
        <f t="shared" ref="Y275:Y317" si="5">IF(X275="","",(X275/20))</f>
        <v>0</v>
      </c>
      <c r="Z275" s="87">
        <f>IF(Y275="","",COUNTIF(Sabana[[#This Row],[Columna4]:[Columna23]],"O")/20)</f>
        <v>0</v>
      </c>
    </row>
    <row r="276" spans="2:26" x14ac:dyDescent="0.25">
      <c r="B276" s="55">
        <v>267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91" cm="1">
        <f t="array" ref="X276">IF($D$12="","",(SUMPRODUCT(($D$12:$W$12=Sabana[[#This Row],[Columna4]:[Columna23]])*1)))</f>
        <v>0</v>
      </c>
      <c r="Y276" s="87">
        <f t="shared" si="5"/>
        <v>0</v>
      </c>
      <c r="Z276" s="87">
        <f>IF(Y276="","",COUNTIF(Sabana[[#This Row],[Columna4]:[Columna23]],"O")/20)</f>
        <v>0</v>
      </c>
    </row>
    <row r="277" spans="2:26" x14ac:dyDescent="0.25">
      <c r="B277" s="55">
        <v>268</v>
      </c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91" cm="1">
        <f t="array" ref="X277">IF($D$12="","",(SUMPRODUCT(($D$12:$W$12=Sabana[[#This Row],[Columna4]:[Columna23]])*1)))</f>
        <v>0</v>
      </c>
      <c r="Y277" s="87">
        <f t="shared" si="5"/>
        <v>0</v>
      </c>
      <c r="Z277" s="87">
        <f>IF(Y277="","",COUNTIF(Sabana[[#This Row],[Columna4]:[Columna23]],"O")/20)</f>
        <v>0</v>
      </c>
    </row>
    <row r="278" spans="2:26" x14ac:dyDescent="0.25">
      <c r="B278" s="55">
        <v>269</v>
      </c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91" cm="1">
        <f t="array" ref="X278">IF($D$12="","",(SUMPRODUCT(($D$12:$W$12=Sabana[[#This Row],[Columna4]:[Columna23]])*1)))</f>
        <v>0</v>
      </c>
      <c r="Y278" s="87">
        <f t="shared" si="5"/>
        <v>0</v>
      </c>
      <c r="Z278" s="87">
        <f>IF(Y278="","",COUNTIF(Sabana[[#This Row],[Columna4]:[Columna23]],"O")/20)</f>
        <v>0</v>
      </c>
    </row>
    <row r="279" spans="2:26" x14ac:dyDescent="0.25">
      <c r="B279" s="55">
        <v>270</v>
      </c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91" cm="1">
        <f t="array" ref="X279">IF($D$12="","",(SUMPRODUCT(($D$12:$W$12=Sabana[[#This Row],[Columna4]:[Columna23]])*1)))</f>
        <v>0</v>
      </c>
      <c r="Y279" s="87">
        <f t="shared" si="5"/>
        <v>0</v>
      </c>
      <c r="Z279" s="87">
        <f>IF(Y279="","",COUNTIF(Sabana[[#This Row],[Columna4]:[Columna23]],"O")/20)</f>
        <v>0</v>
      </c>
    </row>
    <row r="280" spans="2:26" x14ac:dyDescent="0.25">
      <c r="B280" s="55">
        <v>271</v>
      </c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91" cm="1">
        <f t="array" ref="X280">IF($D$12="","",(SUMPRODUCT(($D$12:$W$12=Sabana[[#This Row],[Columna4]:[Columna23]])*1)))</f>
        <v>0</v>
      </c>
      <c r="Y280" s="87">
        <f t="shared" si="5"/>
        <v>0</v>
      </c>
      <c r="Z280" s="87">
        <f>IF(Y280="","",COUNTIF(Sabana[[#This Row],[Columna4]:[Columna23]],"O")/20)</f>
        <v>0</v>
      </c>
    </row>
    <row r="281" spans="2:26" x14ac:dyDescent="0.25">
      <c r="B281" s="55">
        <v>272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91" cm="1">
        <f t="array" ref="X281">IF($D$12="","",(SUMPRODUCT(($D$12:$W$12=Sabana[[#This Row],[Columna4]:[Columna23]])*1)))</f>
        <v>0</v>
      </c>
      <c r="Y281" s="87">
        <f t="shared" si="5"/>
        <v>0</v>
      </c>
      <c r="Z281" s="87">
        <f>IF(Y281="","",COUNTIF(Sabana[[#This Row],[Columna4]:[Columna23]],"O")/20)</f>
        <v>0</v>
      </c>
    </row>
    <row r="282" spans="2:26" x14ac:dyDescent="0.25">
      <c r="B282" s="55">
        <v>273</v>
      </c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91" cm="1">
        <f t="array" ref="X282">IF($D$12="","",(SUMPRODUCT(($D$12:$W$12=Sabana[[#This Row],[Columna4]:[Columna23]])*1)))</f>
        <v>0</v>
      </c>
      <c r="Y282" s="87">
        <f t="shared" si="5"/>
        <v>0</v>
      </c>
      <c r="Z282" s="87">
        <f>IF(Y282="","",COUNTIF(Sabana[[#This Row],[Columna4]:[Columna23]],"O")/20)</f>
        <v>0</v>
      </c>
    </row>
    <row r="283" spans="2:26" x14ac:dyDescent="0.25">
      <c r="B283" s="55">
        <v>274</v>
      </c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91" cm="1">
        <f t="array" ref="X283">IF($D$12="","",(SUMPRODUCT(($D$12:$W$12=Sabana[[#This Row],[Columna4]:[Columna23]])*1)))</f>
        <v>0</v>
      </c>
      <c r="Y283" s="87">
        <f t="shared" si="5"/>
        <v>0</v>
      </c>
      <c r="Z283" s="87">
        <f>IF(Y283="","",COUNTIF(Sabana[[#This Row],[Columna4]:[Columna23]],"O")/20)</f>
        <v>0</v>
      </c>
    </row>
    <row r="284" spans="2:26" x14ac:dyDescent="0.25">
      <c r="B284" s="55">
        <v>275</v>
      </c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91" cm="1">
        <f t="array" ref="X284">IF($D$12="","",(SUMPRODUCT(($D$12:$W$12=Sabana[[#This Row],[Columna4]:[Columna23]])*1)))</f>
        <v>0</v>
      </c>
      <c r="Y284" s="87">
        <f t="shared" si="5"/>
        <v>0</v>
      </c>
      <c r="Z284" s="87">
        <f>IF(Y284="","",COUNTIF(Sabana[[#This Row],[Columna4]:[Columna23]],"O")/20)</f>
        <v>0</v>
      </c>
    </row>
    <row r="285" spans="2:26" x14ac:dyDescent="0.25">
      <c r="B285" s="55">
        <v>276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91" cm="1">
        <f t="array" ref="X285">IF($D$12="","",(SUMPRODUCT(($D$12:$W$12=Sabana[[#This Row],[Columna4]:[Columna23]])*1)))</f>
        <v>0</v>
      </c>
      <c r="Y285" s="87">
        <f t="shared" si="5"/>
        <v>0</v>
      </c>
      <c r="Z285" s="87">
        <f>IF(Y285="","",COUNTIF(Sabana[[#This Row],[Columna4]:[Columna23]],"O")/20)</f>
        <v>0</v>
      </c>
    </row>
    <row r="286" spans="2:26" x14ac:dyDescent="0.25">
      <c r="B286" s="55">
        <v>277</v>
      </c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91" cm="1">
        <f t="array" ref="X286">IF($D$12="","",(SUMPRODUCT(($D$12:$W$12=Sabana[[#This Row],[Columna4]:[Columna23]])*1)))</f>
        <v>0</v>
      </c>
      <c r="Y286" s="87">
        <f t="shared" si="5"/>
        <v>0</v>
      </c>
      <c r="Z286" s="87">
        <f>IF(Y286="","",COUNTIF(Sabana[[#This Row],[Columna4]:[Columna23]],"O")/20)</f>
        <v>0</v>
      </c>
    </row>
    <row r="287" spans="2:26" x14ac:dyDescent="0.25">
      <c r="B287" s="55">
        <v>278</v>
      </c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91" cm="1">
        <f t="array" ref="X287">IF($D$12="","",(SUMPRODUCT(($D$12:$W$12=Sabana[[#This Row],[Columna4]:[Columna23]])*1)))</f>
        <v>0</v>
      </c>
      <c r="Y287" s="87">
        <f t="shared" si="5"/>
        <v>0</v>
      </c>
      <c r="Z287" s="87">
        <f>IF(Y287="","",COUNTIF(Sabana[[#This Row],[Columna4]:[Columna23]],"O")/20)</f>
        <v>0</v>
      </c>
    </row>
    <row r="288" spans="2:26" x14ac:dyDescent="0.25">
      <c r="B288" s="55">
        <v>279</v>
      </c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91" cm="1">
        <f t="array" ref="X288">IF($D$12="","",(SUMPRODUCT(($D$12:$W$12=Sabana[[#This Row],[Columna4]:[Columna23]])*1)))</f>
        <v>0</v>
      </c>
      <c r="Y288" s="87">
        <f t="shared" si="5"/>
        <v>0</v>
      </c>
      <c r="Z288" s="87">
        <f>IF(Y288="","",COUNTIF(Sabana[[#This Row],[Columna4]:[Columna23]],"O")/20)</f>
        <v>0</v>
      </c>
    </row>
    <row r="289" spans="2:26" x14ac:dyDescent="0.25">
      <c r="B289" s="55">
        <v>280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91" cm="1">
        <f t="array" ref="X289">IF($D$12="","",(SUMPRODUCT(($D$12:$W$12=Sabana[[#This Row],[Columna4]:[Columna23]])*1)))</f>
        <v>0</v>
      </c>
      <c r="Y289" s="87">
        <f t="shared" si="5"/>
        <v>0</v>
      </c>
      <c r="Z289" s="87">
        <f>IF(Y289="","",COUNTIF(Sabana[[#This Row],[Columna4]:[Columna23]],"O")/20)</f>
        <v>0</v>
      </c>
    </row>
    <row r="290" spans="2:26" x14ac:dyDescent="0.25">
      <c r="B290" s="55">
        <v>281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91" cm="1">
        <f t="array" ref="X290">IF($D$12="","",(SUMPRODUCT(($D$12:$W$12=Sabana[[#This Row],[Columna4]:[Columna23]])*1)))</f>
        <v>0</v>
      </c>
      <c r="Y290" s="87">
        <f t="shared" si="5"/>
        <v>0</v>
      </c>
      <c r="Z290" s="87">
        <f>IF(Y290="","",COUNTIF(Sabana[[#This Row],[Columna4]:[Columna23]],"O")/20)</f>
        <v>0</v>
      </c>
    </row>
    <row r="291" spans="2:26" x14ac:dyDescent="0.25">
      <c r="B291" s="55">
        <v>282</v>
      </c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91" cm="1">
        <f t="array" ref="X291">IF($D$12="","",(SUMPRODUCT(($D$12:$W$12=Sabana[[#This Row],[Columna4]:[Columna23]])*1)))</f>
        <v>0</v>
      </c>
      <c r="Y291" s="87">
        <f t="shared" si="5"/>
        <v>0</v>
      </c>
      <c r="Z291" s="87">
        <f>IF(Y291="","",COUNTIF(Sabana[[#This Row],[Columna4]:[Columna23]],"O")/20)</f>
        <v>0</v>
      </c>
    </row>
    <row r="292" spans="2:26" x14ac:dyDescent="0.25">
      <c r="B292" s="55">
        <v>283</v>
      </c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91" cm="1">
        <f t="array" ref="X292">IF($D$12="","",(SUMPRODUCT(($D$12:$W$12=Sabana[[#This Row],[Columna4]:[Columna23]])*1)))</f>
        <v>0</v>
      </c>
      <c r="Y292" s="87">
        <f t="shared" si="5"/>
        <v>0</v>
      </c>
      <c r="Z292" s="87">
        <f>IF(Y292="","",COUNTIF(Sabana[[#This Row],[Columna4]:[Columna23]],"O")/20)</f>
        <v>0</v>
      </c>
    </row>
    <row r="293" spans="2:26" x14ac:dyDescent="0.25">
      <c r="B293" s="55">
        <v>284</v>
      </c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91" cm="1">
        <f t="array" ref="X293">IF($D$12="","",(SUMPRODUCT(($D$12:$W$12=Sabana[[#This Row],[Columna4]:[Columna23]])*1)))</f>
        <v>0</v>
      </c>
      <c r="Y293" s="87">
        <f t="shared" si="5"/>
        <v>0</v>
      </c>
      <c r="Z293" s="87">
        <f>IF(Y293="","",COUNTIF(Sabana[[#This Row],[Columna4]:[Columna23]],"O")/20)</f>
        <v>0</v>
      </c>
    </row>
    <row r="294" spans="2:26" x14ac:dyDescent="0.25">
      <c r="B294" s="55">
        <v>285</v>
      </c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91" cm="1">
        <f t="array" ref="X294">IF($D$12="","",(SUMPRODUCT(($D$12:$W$12=Sabana[[#This Row],[Columna4]:[Columna23]])*1)))</f>
        <v>0</v>
      </c>
      <c r="Y294" s="87">
        <f t="shared" si="5"/>
        <v>0</v>
      </c>
      <c r="Z294" s="87">
        <f>IF(Y294="","",COUNTIF(Sabana[[#This Row],[Columna4]:[Columna23]],"O")/20)</f>
        <v>0</v>
      </c>
    </row>
    <row r="295" spans="2:26" x14ac:dyDescent="0.25">
      <c r="B295" s="55">
        <v>286</v>
      </c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91" cm="1">
        <f t="array" ref="X295">IF($D$12="","",(SUMPRODUCT(($D$12:$W$12=Sabana[[#This Row],[Columna4]:[Columna23]])*1)))</f>
        <v>0</v>
      </c>
      <c r="Y295" s="87">
        <f t="shared" si="5"/>
        <v>0</v>
      </c>
      <c r="Z295" s="87">
        <f>IF(Y295="","",COUNTIF(Sabana[[#This Row],[Columna4]:[Columna23]],"O")/20)</f>
        <v>0</v>
      </c>
    </row>
    <row r="296" spans="2:26" x14ac:dyDescent="0.25">
      <c r="B296" s="55">
        <v>287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91" cm="1">
        <f t="array" ref="X296">IF($D$12="","",(SUMPRODUCT(($D$12:$W$12=Sabana[[#This Row],[Columna4]:[Columna23]])*1)))</f>
        <v>0</v>
      </c>
      <c r="Y296" s="87">
        <f t="shared" si="5"/>
        <v>0</v>
      </c>
      <c r="Z296" s="87">
        <f>IF(Y296="","",COUNTIF(Sabana[[#This Row],[Columna4]:[Columna23]],"O")/20)</f>
        <v>0</v>
      </c>
    </row>
    <row r="297" spans="2:26" x14ac:dyDescent="0.25">
      <c r="B297" s="55">
        <v>288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91" cm="1">
        <f t="array" ref="X297">IF($D$12="","",(SUMPRODUCT(($D$12:$W$12=Sabana[[#This Row],[Columna4]:[Columna23]])*1)))</f>
        <v>0</v>
      </c>
      <c r="Y297" s="87">
        <f t="shared" si="5"/>
        <v>0</v>
      </c>
      <c r="Z297" s="87">
        <f>IF(Y297="","",COUNTIF(Sabana[[#This Row],[Columna4]:[Columna23]],"O")/20)</f>
        <v>0</v>
      </c>
    </row>
    <row r="298" spans="2:26" x14ac:dyDescent="0.25">
      <c r="B298" s="55">
        <v>289</v>
      </c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91" cm="1">
        <f t="array" ref="X298">IF($D$12="","",(SUMPRODUCT(($D$12:$W$12=Sabana[[#This Row],[Columna4]:[Columna23]])*1)))</f>
        <v>0</v>
      </c>
      <c r="Y298" s="87">
        <f t="shared" si="5"/>
        <v>0</v>
      </c>
      <c r="Z298" s="87">
        <f>IF(Y298="","",COUNTIF(Sabana[[#This Row],[Columna4]:[Columna23]],"O")/20)</f>
        <v>0</v>
      </c>
    </row>
    <row r="299" spans="2:26" x14ac:dyDescent="0.25">
      <c r="B299" s="55">
        <v>290</v>
      </c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91" cm="1">
        <f t="array" ref="X299">IF($D$12="","",(SUMPRODUCT(($D$12:$W$12=Sabana[[#This Row],[Columna4]:[Columna23]])*1)))</f>
        <v>0</v>
      </c>
      <c r="Y299" s="87">
        <f t="shared" si="5"/>
        <v>0</v>
      </c>
      <c r="Z299" s="87">
        <f>IF(Y299="","",COUNTIF(Sabana[[#This Row],[Columna4]:[Columna23]],"O")/20)</f>
        <v>0</v>
      </c>
    </row>
    <row r="300" spans="2:26" x14ac:dyDescent="0.25">
      <c r="B300" s="55">
        <v>291</v>
      </c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91" cm="1">
        <f t="array" ref="X300">IF($D$12="","",(SUMPRODUCT(($D$12:$W$12=Sabana[[#This Row],[Columna4]:[Columna23]])*1)))</f>
        <v>0</v>
      </c>
      <c r="Y300" s="87">
        <f t="shared" si="5"/>
        <v>0</v>
      </c>
      <c r="Z300" s="87">
        <f>IF(Y300="","",COUNTIF(Sabana[[#This Row],[Columna4]:[Columna23]],"O")/20)</f>
        <v>0</v>
      </c>
    </row>
    <row r="301" spans="2:26" x14ac:dyDescent="0.25">
      <c r="B301" s="55">
        <v>292</v>
      </c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91" cm="1">
        <f t="array" ref="X301">IF($D$12="","",(SUMPRODUCT(($D$12:$W$12=Sabana[[#This Row],[Columna4]:[Columna23]])*1)))</f>
        <v>0</v>
      </c>
      <c r="Y301" s="87">
        <f t="shared" si="5"/>
        <v>0</v>
      </c>
      <c r="Z301" s="87">
        <f>IF(Y301="","",COUNTIF(Sabana[[#This Row],[Columna4]:[Columna23]],"O")/20)</f>
        <v>0</v>
      </c>
    </row>
    <row r="302" spans="2:26" x14ac:dyDescent="0.25">
      <c r="B302" s="55">
        <v>293</v>
      </c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91" cm="1">
        <f t="array" ref="X302">IF($D$12="","",(SUMPRODUCT(($D$12:$W$12=Sabana[[#This Row],[Columna4]:[Columna23]])*1)))</f>
        <v>0</v>
      </c>
      <c r="Y302" s="87">
        <f t="shared" si="5"/>
        <v>0</v>
      </c>
      <c r="Z302" s="87">
        <f>IF(Y302="","",COUNTIF(Sabana[[#This Row],[Columna4]:[Columna23]],"O")/20)</f>
        <v>0</v>
      </c>
    </row>
    <row r="303" spans="2:26" x14ac:dyDescent="0.25">
      <c r="B303" s="55">
        <v>294</v>
      </c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91" cm="1">
        <f t="array" ref="X303">IF($D$12="","",(SUMPRODUCT(($D$12:$W$12=Sabana[[#This Row],[Columna4]:[Columna23]])*1)))</f>
        <v>0</v>
      </c>
      <c r="Y303" s="87">
        <f t="shared" si="5"/>
        <v>0</v>
      </c>
      <c r="Z303" s="87">
        <f>IF(Y303="","",COUNTIF(Sabana[[#This Row],[Columna4]:[Columna23]],"O")/20)</f>
        <v>0</v>
      </c>
    </row>
    <row r="304" spans="2:26" x14ac:dyDescent="0.25">
      <c r="B304" s="55">
        <v>295</v>
      </c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91" cm="1">
        <f t="array" ref="X304">IF($D$12="","",(SUMPRODUCT(($D$12:$W$12=Sabana[[#This Row],[Columna4]:[Columna23]])*1)))</f>
        <v>0</v>
      </c>
      <c r="Y304" s="87">
        <f t="shared" si="5"/>
        <v>0</v>
      </c>
      <c r="Z304" s="87">
        <f>IF(Y304="","",COUNTIF(Sabana[[#This Row],[Columna4]:[Columna23]],"O")/20)</f>
        <v>0</v>
      </c>
    </row>
    <row r="305" spans="2:26" x14ac:dyDescent="0.25">
      <c r="B305" s="55">
        <v>296</v>
      </c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91" cm="1">
        <f t="array" ref="X305">IF($D$12="","",(SUMPRODUCT(($D$12:$W$12=Sabana[[#This Row],[Columna4]:[Columna23]])*1)))</f>
        <v>0</v>
      </c>
      <c r="Y305" s="87">
        <f t="shared" si="5"/>
        <v>0</v>
      </c>
      <c r="Z305" s="87">
        <f>IF(Y305="","",COUNTIF(Sabana[[#This Row],[Columna4]:[Columna23]],"O")/20)</f>
        <v>0</v>
      </c>
    </row>
    <row r="306" spans="2:26" x14ac:dyDescent="0.25">
      <c r="B306" s="55">
        <v>297</v>
      </c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91" cm="1">
        <f t="array" ref="X306">IF($D$12="","",(SUMPRODUCT(($D$12:$W$12=Sabana[[#This Row],[Columna4]:[Columna23]])*1)))</f>
        <v>0</v>
      </c>
      <c r="Y306" s="87">
        <f t="shared" si="5"/>
        <v>0</v>
      </c>
      <c r="Z306" s="87">
        <f>IF(Y306="","",COUNTIF(Sabana[[#This Row],[Columna4]:[Columna23]],"O")/20)</f>
        <v>0</v>
      </c>
    </row>
    <row r="307" spans="2:26" x14ac:dyDescent="0.25">
      <c r="B307" s="55">
        <v>298</v>
      </c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91" cm="1">
        <f t="array" ref="X307">IF($D$12="","",(SUMPRODUCT(($D$12:$W$12=Sabana[[#This Row],[Columna4]:[Columna23]])*1)))</f>
        <v>0</v>
      </c>
      <c r="Y307" s="87">
        <f t="shared" si="5"/>
        <v>0</v>
      </c>
      <c r="Z307" s="87">
        <f>IF(Y307="","",COUNTIF(Sabana[[#This Row],[Columna4]:[Columna23]],"O")/20)</f>
        <v>0</v>
      </c>
    </row>
    <row r="308" spans="2:26" x14ac:dyDescent="0.25">
      <c r="B308" s="55">
        <v>299</v>
      </c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91" cm="1">
        <f t="array" ref="X308">IF($D$12="","",(SUMPRODUCT(($D$12:$W$12=Sabana[[#This Row],[Columna4]:[Columna23]])*1)))</f>
        <v>0</v>
      </c>
      <c r="Y308" s="87">
        <f t="shared" si="5"/>
        <v>0</v>
      </c>
      <c r="Z308" s="87">
        <f>IF(Y308="","",COUNTIF(Sabana[[#This Row],[Columna4]:[Columna23]],"O")/20)</f>
        <v>0</v>
      </c>
    </row>
    <row r="309" spans="2:26" x14ac:dyDescent="0.25">
      <c r="B309" s="55">
        <v>300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91" cm="1">
        <f t="array" ref="X309">IF($D$12="","",(SUMPRODUCT(($D$12:$W$12=Sabana[[#This Row],[Columna4]:[Columna23]])*1)))</f>
        <v>0</v>
      </c>
      <c r="Y309" s="87">
        <f t="shared" si="5"/>
        <v>0</v>
      </c>
      <c r="Z309" s="87">
        <f>IF(Y309="","",COUNTIF(Sabana[[#This Row],[Columna4]:[Columna23]],"O")/20)</f>
        <v>0</v>
      </c>
    </row>
    <row r="310" spans="2:26" x14ac:dyDescent="0.25">
      <c r="B310" s="55">
        <v>301</v>
      </c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91" cm="1">
        <f t="array" ref="X310">IF($D$12="","",(SUMPRODUCT(($D$12:$W$12=Sabana[[#This Row],[Columna4]:[Columna23]])*1)))</f>
        <v>0</v>
      </c>
      <c r="Y310" s="87">
        <f t="shared" si="5"/>
        <v>0</v>
      </c>
      <c r="Z310" s="87">
        <f>IF(Y310="","",COUNTIF(Sabana[[#This Row],[Columna4]:[Columna23]],"O")/20)</f>
        <v>0</v>
      </c>
    </row>
    <row r="311" spans="2:26" x14ac:dyDescent="0.25">
      <c r="B311" s="55">
        <v>302</v>
      </c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91" cm="1">
        <f t="array" ref="X311">IF($D$12="","",(SUMPRODUCT(($D$12:$W$12=Sabana[[#This Row],[Columna4]:[Columna23]])*1)))</f>
        <v>0</v>
      </c>
      <c r="Y311" s="87">
        <f t="shared" si="5"/>
        <v>0</v>
      </c>
      <c r="Z311" s="87">
        <f>IF(Y311="","",COUNTIF(Sabana[[#This Row],[Columna4]:[Columna23]],"O")/20)</f>
        <v>0</v>
      </c>
    </row>
    <row r="312" spans="2:26" x14ac:dyDescent="0.25">
      <c r="B312" s="55">
        <v>303</v>
      </c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91" cm="1">
        <f t="array" ref="X312">IF($D$12="","",(SUMPRODUCT(($D$12:$W$12=Sabana[[#This Row],[Columna4]:[Columna23]])*1)))</f>
        <v>0</v>
      </c>
      <c r="Y312" s="87">
        <f t="shared" si="5"/>
        <v>0</v>
      </c>
      <c r="Z312" s="87">
        <f>IF(Y312="","",COUNTIF(Sabana[[#This Row],[Columna4]:[Columna23]],"O")/20)</f>
        <v>0</v>
      </c>
    </row>
    <row r="313" spans="2:26" x14ac:dyDescent="0.25">
      <c r="B313" s="55">
        <v>304</v>
      </c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91" cm="1">
        <f t="array" ref="X313">IF($D$12="","",(SUMPRODUCT(($D$12:$W$12=Sabana[[#This Row],[Columna4]:[Columna23]])*1)))</f>
        <v>0</v>
      </c>
      <c r="Y313" s="87">
        <f t="shared" si="5"/>
        <v>0</v>
      </c>
      <c r="Z313" s="87">
        <f>IF(Y313="","",COUNTIF(Sabana[[#This Row],[Columna4]:[Columna23]],"O")/20)</f>
        <v>0</v>
      </c>
    </row>
    <row r="314" spans="2:26" x14ac:dyDescent="0.25">
      <c r="B314" s="55">
        <v>305</v>
      </c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91" cm="1">
        <f t="array" ref="X314">IF($D$12="","",(SUMPRODUCT(($D$12:$W$12=Sabana[[#This Row],[Columna4]:[Columna23]])*1)))</f>
        <v>0</v>
      </c>
      <c r="Y314" s="87">
        <f t="shared" si="5"/>
        <v>0</v>
      </c>
      <c r="Z314" s="87">
        <f>IF(Y314="","",COUNTIF(Sabana[[#This Row],[Columna4]:[Columna23]],"O")/20)</f>
        <v>0</v>
      </c>
    </row>
    <row r="315" spans="2:26" x14ac:dyDescent="0.25">
      <c r="B315" s="55">
        <v>306</v>
      </c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91" cm="1">
        <f t="array" ref="X315">IF($D$12="","",(SUMPRODUCT(($D$12:$W$12=Sabana[[#This Row],[Columna4]:[Columna23]])*1)))</f>
        <v>0</v>
      </c>
      <c r="Y315" s="87">
        <f t="shared" si="5"/>
        <v>0</v>
      </c>
      <c r="Z315" s="87">
        <f>IF(Y315="","",COUNTIF(Sabana[[#This Row],[Columna4]:[Columna23]],"O")/20)</f>
        <v>0</v>
      </c>
    </row>
    <row r="316" spans="2:26" x14ac:dyDescent="0.25">
      <c r="B316" s="55">
        <v>307</v>
      </c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91" cm="1">
        <f t="array" ref="X316">IF($D$12="","",(SUMPRODUCT(($D$12:$W$12=Sabana[[#This Row],[Columna4]:[Columna23]])*1)))</f>
        <v>0</v>
      </c>
      <c r="Y316" s="87">
        <f t="shared" si="5"/>
        <v>0</v>
      </c>
      <c r="Z316" s="87">
        <f>IF(Y316="","",COUNTIF(Sabana[[#This Row],[Columna4]:[Columna23]],"O")/20)</f>
        <v>0</v>
      </c>
    </row>
    <row r="317" spans="2:26" ht="15.75" thickBot="1" x14ac:dyDescent="0.3">
      <c r="B317" s="55">
        <v>308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91" cm="1">
        <f t="array" ref="X317">IF($D$12="","",(SUMPRODUCT(($D$12:$W$12=Sabana[[#This Row],[Columna4]:[Columna23]])*1)))</f>
        <v>0</v>
      </c>
      <c r="Y317" s="87">
        <f t="shared" si="5"/>
        <v>0</v>
      </c>
      <c r="Z317" s="87">
        <f>IF(Y317="","",COUNTIF(Sabana[[#This Row],[Columna4]:[Columna23]],"O")/20)</f>
        <v>0</v>
      </c>
    </row>
    <row r="318" spans="2:26" ht="31.15" customHeight="1" x14ac:dyDescent="0.25">
      <c r="B318" s="55">
        <v>309</v>
      </c>
      <c r="C318" s="82" t="s">
        <v>10</v>
      </c>
      <c r="D318" s="41" t="str">
        <f>Sabana[[#Headers],[Columna4]]</f>
        <v>Columna4</v>
      </c>
      <c r="E318" s="41" t="str">
        <f>Sabana[[#Headers],[Columna5]]</f>
        <v>Columna5</v>
      </c>
      <c r="F318" s="41" t="str">
        <f>Sabana[[#Headers],[Columna6]]</f>
        <v>Columna6</v>
      </c>
      <c r="G318" s="41" t="str">
        <f>Sabana[[#Headers],[Columna7]]</f>
        <v>Columna7</v>
      </c>
      <c r="H318" s="41" t="str">
        <f>Sabana[[#Headers],[Columna8]]</f>
        <v>Columna8</v>
      </c>
      <c r="I318" s="41" t="str">
        <f>Sabana[[#Headers],[Columna9]]</f>
        <v>Columna9</v>
      </c>
      <c r="J318" s="41" t="str">
        <f>Sabana[[#Headers],[Columna10]]</f>
        <v>Columna10</v>
      </c>
      <c r="K318" s="41" t="str">
        <f>Sabana[[#Headers],[Columna11]]</f>
        <v>Columna11</v>
      </c>
      <c r="L318" s="41" t="str">
        <f>Sabana[[#Headers],[Columna12]]</f>
        <v>Columna12</v>
      </c>
      <c r="M318" s="41" t="str">
        <f>Sabana[[#Headers],[Columna13]]</f>
        <v>Columna13</v>
      </c>
      <c r="N318" s="41" t="str">
        <f>Sabana[[#Headers],[Columna14]]</f>
        <v>Columna14</v>
      </c>
      <c r="O318" s="41" t="str">
        <f>Sabana[[#Headers],[Columna15]]</f>
        <v>Columna15</v>
      </c>
      <c r="P318" s="41" t="str">
        <f>Sabana[[#Headers],[Columna16]]</f>
        <v>Columna16</v>
      </c>
      <c r="Q318" s="41" t="str">
        <f>Sabana[[#Headers],[Columna17]]</f>
        <v>Columna17</v>
      </c>
      <c r="R318" s="41" t="str">
        <f>Sabana[[#Headers],[Columna18]]</f>
        <v>Columna18</v>
      </c>
      <c r="S318" s="41" t="str">
        <f>Sabana[[#Headers],[Columna19]]</f>
        <v>Columna19</v>
      </c>
      <c r="T318" s="41" t="str">
        <f>Sabana[[#Headers],[Columna20]]</f>
        <v>Columna20</v>
      </c>
      <c r="U318" s="41" t="str">
        <f>Sabana[[#Headers],[Columna21]]</f>
        <v>Columna21</v>
      </c>
      <c r="V318" s="41" t="str">
        <f>Sabana[[#Headers],[Columna22]]</f>
        <v>Columna22</v>
      </c>
      <c r="W318" s="42" t="str">
        <f>Sabana[[#Headers],[Columna23]]</f>
        <v>Columna23</v>
      </c>
      <c r="X318" s="19"/>
      <c r="Y318" s="20"/>
      <c r="Z318" s="21"/>
    </row>
    <row r="319" spans="2:26" x14ac:dyDescent="0.25">
      <c r="B319" s="55">
        <v>310</v>
      </c>
      <c r="C319" s="83" t="s">
        <v>11</v>
      </c>
      <c r="D319" s="43" t="str">
        <f t="shared" ref="D319:W319" si="6">D11</f>
        <v>I_1893123</v>
      </c>
      <c r="E319" s="43" t="str">
        <f t="shared" si="6"/>
        <v>I_1898327</v>
      </c>
      <c r="F319" s="43" t="str">
        <f t="shared" si="6"/>
        <v>I_1898338</v>
      </c>
      <c r="G319" s="43" t="str">
        <f t="shared" si="6"/>
        <v>I_1893112</v>
      </c>
      <c r="H319" s="43" t="str">
        <f t="shared" si="6"/>
        <v>I_1893172</v>
      </c>
      <c r="I319" s="43" t="str">
        <f t="shared" si="6"/>
        <v>I_1898340</v>
      </c>
      <c r="J319" s="43" t="str">
        <f t="shared" si="6"/>
        <v>I_1893130</v>
      </c>
      <c r="K319" s="43" t="str">
        <f t="shared" si="6"/>
        <v>I_1898368</v>
      </c>
      <c r="L319" s="43" t="str">
        <f t="shared" si="6"/>
        <v>I_1898356</v>
      </c>
      <c r="M319" s="43" t="str">
        <f t="shared" si="6"/>
        <v>I_1898386</v>
      </c>
      <c r="N319" s="43" t="str">
        <f t="shared" si="6"/>
        <v>I_1893159</v>
      </c>
      <c r="O319" s="43" t="str">
        <f t="shared" si="6"/>
        <v>I_1898397</v>
      </c>
      <c r="P319" s="43" t="str">
        <f t="shared" si="6"/>
        <v>I_1893160</v>
      </c>
      <c r="Q319" s="43" t="str">
        <f t="shared" si="6"/>
        <v>I_1898376</v>
      </c>
      <c r="R319" s="43" t="str">
        <f t="shared" si="6"/>
        <v>I_1893145</v>
      </c>
      <c r="S319" s="43" t="str">
        <f t="shared" si="6"/>
        <v>I_1893187</v>
      </c>
      <c r="T319" s="43" t="str">
        <f t="shared" si="6"/>
        <v>I_1898418</v>
      </c>
      <c r="U319" s="43" t="str">
        <f t="shared" si="6"/>
        <v>I_1898401</v>
      </c>
      <c r="V319" s="43" t="str">
        <f t="shared" si="6"/>
        <v>I_1893109</v>
      </c>
      <c r="W319" s="44" t="str">
        <f t="shared" si="6"/>
        <v>I_1893096</v>
      </c>
      <c r="X319" s="19"/>
      <c r="Y319" s="20"/>
      <c r="Z319" s="21"/>
    </row>
    <row r="320" spans="2:26" ht="32.65" customHeight="1" x14ac:dyDescent="0.25">
      <c r="B320" s="55">
        <v>311</v>
      </c>
      <c r="C320" s="84" t="s">
        <v>9</v>
      </c>
      <c r="D320" s="39" t="str">
        <f>IF(D325="","",IF(D325&gt;=85%,"Muy Fácil",IF(D325&gt;=60%,"Facil",IF(D325&gt;=40%,"Dificultad Moderada",IF(D325&gt;=15%,"Dificil",IF(D325&gt;=0%,"Muy Difícil",""))))))</f>
        <v>Muy Difícil</v>
      </c>
      <c r="E320" s="39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39" t="str">
        <f t="shared" si="7"/>
        <v>Dificil</v>
      </c>
      <c r="G320" s="39" t="str">
        <f t="shared" si="7"/>
        <v>Dificil</v>
      </c>
      <c r="H320" s="39" t="str">
        <f t="shared" si="7"/>
        <v>Dificil</v>
      </c>
      <c r="I320" s="39" t="str">
        <f t="shared" si="7"/>
        <v>Dificil</v>
      </c>
      <c r="J320" s="39" t="str">
        <f t="shared" si="7"/>
        <v>Dificil</v>
      </c>
      <c r="K320" s="39" t="str">
        <f t="shared" si="7"/>
        <v>Dificil</v>
      </c>
      <c r="L320" s="39" t="str">
        <f t="shared" si="7"/>
        <v>Facil</v>
      </c>
      <c r="M320" s="39" t="str">
        <f t="shared" si="7"/>
        <v>Dificil</v>
      </c>
      <c r="N320" s="39" t="str">
        <f t="shared" si="7"/>
        <v>Dificultad Moderada</v>
      </c>
      <c r="O320" s="39" t="str">
        <f t="shared" si="7"/>
        <v>Muy Difícil</v>
      </c>
      <c r="P320" s="39" t="str">
        <f t="shared" si="7"/>
        <v>Dificil</v>
      </c>
      <c r="Q320" s="39" t="str">
        <f t="shared" si="7"/>
        <v>Dificultad Moderada</v>
      </c>
      <c r="R320" s="39" t="str">
        <f t="shared" si="7"/>
        <v>Dificultad Moderada</v>
      </c>
      <c r="S320" s="39" t="str">
        <f t="shared" si="7"/>
        <v>Dificultad Moderada</v>
      </c>
      <c r="T320" s="39" t="str">
        <f t="shared" si="7"/>
        <v>Dificultad Moderada</v>
      </c>
      <c r="U320" s="39" t="str">
        <f t="shared" si="7"/>
        <v>Dificultad Moderada</v>
      </c>
      <c r="V320" s="39" t="str">
        <f t="shared" si="7"/>
        <v>Dificultad Moderada</v>
      </c>
      <c r="W320" s="65" t="str">
        <f t="shared" si="7"/>
        <v>Muy Difícil</v>
      </c>
      <c r="X320" s="19"/>
      <c r="Y320" s="20"/>
      <c r="Z320" s="21"/>
    </row>
    <row r="321" spans="1:28" ht="14.65" customHeight="1" x14ac:dyDescent="0.25">
      <c r="A321" s="24"/>
      <c r="B321" s="55">
        <v>312</v>
      </c>
      <c r="C321" s="53" t="s">
        <v>3</v>
      </c>
      <c r="D321" s="45" t="str">
        <f t="shared" ref="D321:W321" si="8">D$12</f>
        <v>D</v>
      </c>
      <c r="E321" s="45" t="str">
        <f t="shared" si="8"/>
        <v>B</v>
      </c>
      <c r="F321" s="45" t="str">
        <f t="shared" si="8"/>
        <v>C</v>
      </c>
      <c r="G321" s="45" t="str">
        <f t="shared" si="8"/>
        <v>A</v>
      </c>
      <c r="H321" s="45" t="str">
        <f t="shared" si="8"/>
        <v>A</v>
      </c>
      <c r="I321" s="45" t="str">
        <f t="shared" si="8"/>
        <v>A</v>
      </c>
      <c r="J321" s="45" t="str">
        <f t="shared" si="8"/>
        <v>C</v>
      </c>
      <c r="K321" s="45" t="str">
        <f t="shared" si="8"/>
        <v>B</v>
      </c>
      <c r="L321" s="45" t="str">
        <f t="shared" si="8"/>
        <v>A</v>
      </c>
      <c r="M321" s="45" t="str">
        <f t="shared" si="8"/>
        <v>C</v>
      </c>
      <c r="N321" s="45" t="str">
        <f t="shared" si="8"/>
        <v>A</v>
      </c>
      <c r="O321" s="45" t="str">
        <f t="shared" si="8"/>
        <v>C</v>
      </c>
      <c r="P321" s="45" t="str">
        <f t="shared" si="8"/>
        <v>B</v>
      </c>
      <c r="Q321" s="45" t="str">
        <f t="shared" si="8"/>
        <v>C</v>
      </c>
      <c r="R321" s="45" t="str">
        <f t="shared" si="8"/>
        <v>B</v>
      </c>
      <c r="S321" s="45" t="str">
        <f t="shared" si="8"/>
        <v>B</v>
      </c>
      <c r="T321" s="45" t="str">
        <f t="shared" si="8"/>
        <v>B</v>
      </c>
      <c r="U321" s="45" t="str">
        <f t="shared" si="8"/>
        <v>D</v>
      </c>
      <c r="V321" s="45" t="str">
        <f t="shared" si="8"/>
        <v>C</v>
      </c>
      <c r="W321" s="46" t="str">
        <f t="shared" si="8"/>
        <v>B</v>
      </c>
      <c r="X321" s="15"/>
      <c r="Y321" s="6"/>
      <c r="Z321" s="5"/>
    </row>
    <row r="322" spans="1:28" ht="14.65" customHeight="1" x14ac:dyDescent="0.25">
      <c r="A322" s="24"/>
      <c r="C322" s="53" t="s">
        <v>39</v>
      </c>
      <c r="D322" s="47">
        <f>IF(COUNTA(D18:D317)=0,"",IFERROR(COUNTIF(D$18:D$317,"=*"),""))</f>
        <v>34</v>
      </c>
      <c r="E322" s="47">
        <f t="shared" ref="E322:W322" si="9">IF(COUNTA(E18:E317)=0,"",IFERROR(COUNTIF(E$18:E$317,"=*"),""))</f>
        <v>34</v>
      </c>
      <c r="F322" s="47">
        <f t="shared" si="9"/>
        <v>34</v>
      </c>
      <c r="G322" s="47">
        <f t="shared" si="9"/>
        <v>34</v>
      </c>
      <c r="H322" s="47">
        <f t="shared" si="9"/>
        <v>34</v>
      </c>
      <c r="I322" s="47">
        <f t="shared" si="9"/>
        <v>34</v>
      </c>
      <c r="J322" s="47">
        <f t="shared" si="9"/>
        <v>34</v>
      </c>
      <c r="K322" s="47">
        <f t="shared" si="9"/>
        <v>34</v>
      </c>
      <c r="L322" s="47">
        <f t="shared" si="9"/>
        <v>34</v>
      </c>
      <c r="M322" s="47">
        <f t="shared" si="9"/>
        <v>34</v>
      </c>
      <c r="N322" s="47">
        <f t="shared" si="9"/>
        <v>34</v>
      </c>
      <c r="O322" s="47">
        <f t="shared" si="9"/>
        <v>34</v>
      </c>
      <c r="P322" s="47">
        <f t="shared" si="9"/>
        <v>34</v>
      </c>
      <c r="Q322" s="47">
        <f t="shared" si="9"/>
        <v>34</v>
      </c>
      <c r="R322" s="47">
        <f t="shared" si="9"/>
        <v>34</v>
      </c>
      <c r="S322" s="47">
        <f t="shared" si="9"/>
        <v>34</v>
      </c>
      <c r="T322" s="47">
        <f t="shared" si="9"/>
        <v>34</v>
      </c>
      <c r="U322" s="47">
        <f t="shared" si="9"/>
        <v>34</v>
      </c>
      <c r="V322" s="47">
        <f t="shared" si="9"/>
        <v>34</v>
      </c>
      <c r="W322" s="66">
        <f t="shared" si="9"/>
        <v>34</v>
      </c>
      <c r="X322" s="54"/>
      <c r="Y322" s="6"/>
      <c r="Z322" s="6"/>
    </row>
    <row r="323" spans="1:28" x14ac:dyDescent="0.25">
      <c r="A323" s="24"/>
      <c r="B323" s="55">
        <v>313</v>
      </c>
      <c r="C323" s="53" t="s">
        <v>44</v>
      </c>
      <c r="D323" s="47">
        <f t="shared" ref="D323:W323" si="10">IF(COUNTA(D18,D317)=0,"",IFERROR(COUNTIF(D$18:D$317,D$321),""))</f>
        <v>5</v>
      </c>
      <c r="E323" s="47">
        <f t="shared" si="10"/>
        <v>10</v>
      </c>
      <c r="F323" s="47">
        <f t="shared" si="10"/>
        <v>6</v>
      </c>
      <c r="G323" s="47">
        <f t="shared" si="10"/>
        <v>10</v>
      </c>
      <c r="H323" s="47">
        <f t="shared" si="10"/>
        <v>8</v>
      </c>
      <c r="I323" s="47">
        <f t="shared" si="10"/>
        <v>6</v>
      </c>
      <c r="J323" s="47">
        <f t="shared" si="10"/>
        <v>11</v>
      </c>
      <c r="K323" s="47">
        <f t="shared" si="10"/>
        <v>13</v>
      </c>
      <c r="L323" s="47">
        <f t="shared" si="10"/>
        <v>27</v>
      </c>
      <c r="M323" s="47">
        <f t="shared" si="10"/>
        <v>12</v>
      </c>
      <c r="N323" s="47">
        <f t="shared" si="10"/>
        <v>14</v>
      </c>
      <c r="O323" s="47">
        <f t="shared" si="10"/>
        <v>5</v>
      </c>
      <c r="P323" s="47">
        <f t="shared" si="10"/>
        <v>9</v>
      </c>
      <c r="Q323" s="47">
        <f t="shared" si="10"/>
        <v>20</v>
      </c>
      <c r="R323" s="47">
        <f t="shared" si="10"/>
        <v>16</v>
      </c>
      <c r="S323" s="47">
        <f t="shared" si="10"/>
        <v>15</v>
      </c>
      <c r="T323" s="47">
        <f t="shared" si="10"/>
        <v>17</v>
      </c>
      <c r="U323" s="47">
        <f t="shared" si="10"/>
        <v>16</v>
      </c>
      <c r="V323" s="47">
        <f t="shared" si="10"/>
        <v>17</v>
      </c>
      <c r="W323" s="66">
        <f t="shared" si="10"/>
        <v>3</v>
      </c>
      <c r="X323" s="5"/>
      <c r="Y323" s="6"/>
      <c r="Z323" s="5"/>
    </row>
    <row r="324" spans="1:28" s="63" customFormat="1" x14ac:dyDescent="0.25">
      <c r="A324" s="58"/>
      <c r="B324" s="59"/>
      <c r="C324" s="85" t="s">
        <v>45</v>
      </c>
      <c r="D324" s="60">
        <f t="shared" ref="D324:W324" si="11">IF(D322="","",D322-D323)</f>
        <v>29</v>
      </c>
      <c r="E324" s="60">
        <f t="shared" si="11"/>
        <v>24</v>
      </c>
      <c r="F324" s="60">
        <f t="shared" si="11"/>
        <v>28</v>
      </c>
      <c r="G324" s="60">
        <f t="shared" si="11"/>
        <v>24</v>
      </c>
      <c r="H324" s="60">
        <f t="shared" si="11"/>
        <v>26</v>
      </c>
      <c r="I324" s="60">
        <f t="shared" si="11"/>
        <v>28</v>
      </c>
      <c r="J324" s="60">
        <f t="shared" si="11"/>
        <v>23</v>
      </c>
      <c r="K324" s="60">
        <f t="shared" si="11"/>
        <v>21</v>
      </c>
      <c r="L324" s="60">
        <f t="shared" si="11"/>
        <v>7</v>
      </c>
      <c r="M324" s="60">
        <f t="shared" si="11"/>
        <v>22</v>
      </c>
      <c r="N324" s="60">
        <f t="shared" si="11"/>
        <v>20</v>
      </c>
      <c r="O324" s="60">
        <f t="shared" si="11"/>
        <v>29</v>
      </c>
      <c r="P324" s="60">
        <f t="shared" si="11"/>
        <v>25</v>
      </c>
      <c r="Q324" s="60">
        <f t="shared" si="11"/>
        <v>14</v>
      </c>
      <c r="R324" s="60">
        <f t="shared" si="11"/>
        <v>18</v>
      </c>
      <c r="S324" s="60">
        <f t="shared" si="11"/>
        <v>19</v>
      </c>
      <c r="T324" s="60">
        <f t="shared" si="11"/>
        <v>17</v>
      </c>
      <c r="U324" s="60">
        <f t="shared" si="11"/>
        <v>18</v>
      </c>
      <c r="V324" s="60">
        <f t="shared" si="11"/>
        <v>17</v>
      </c>
      <c r="W324" s="67">
        <f t="shared" si="11"/>
        <v>31</v>
      </c>
      <c r="X324" s="61"/>
      <c r="Y324" s="62"/>
      <c r="Z324" s="62"/>
      <c r="AA324" s="59"/>
      <c r="AB324" s="59"/>
    </row>
    <row r="325" spans="1:28" x14ac:dyDescent="0.25">
      <c r="A325" s="24"/>
      <c r="B325" s="55">
        <v>314</v>
      </c>
      <c r="C325" s="53" t="s">
        <v>46</v>
      </c>
      <c r="D325" s="40">
        <f t="shared" ref="D325:W325" si="12">IFERROR(D$323/COUNTA(D$18:D$317),"")</f>
        <v>0.14705882352941177</v>
      </c>
      <c r="E325" s="40">
        <f t="shared" si="12"/>
        <v>0.29411764705882354</v>
      </c>
      <c r="F325" s="40">
        <f t="shared" si="12"/>
        <v>0.17647058823529413</v>
      </c>
      <c r="G325" s="40">
        <f t="shared" si="12"/>
        <v>0.29411764705882354</v>
      </c>
      <c r="H325" s="40">
        <f t="shared" si="12"/>
        <v>0.23529411764705882</v>
      </c>
      <c r="I325" s="40">
        <f t="shared" si="12"/>
        <v>0.17647058823529413</v>
      </c>
      <c r="J325" s="40">
        <f t="shared" si="12"/>
        <v>0.3235294117647059</v>
      </c>
      <c r="K325" s="40">
        <f t="shared" si="12"/>
        <v>0.38235294117647056</v>
      </c>
      <c r="L325" s="40">
        <f t="shared" si="12"/>
        <v>0.79411764705882348</v>
      </c>
      <c r="M325" s="40">
        <f t="shared" si="12"/>
        <v>0.35294117647058826</v>
      </c>
      <c r="N325" s="40">
        <f t="shared" si="12"/>
        <v>0.41176470588235292</v>
      </c>
      <c r="O325" s="40">
        <f t="shared" si="12"/>
        <v>0.14705882352941177</v>
      </c>
      <c r="P325" s="40">
        <f t="shared" si="12"/>
        <v>0.26470588235294118</v>
      </c>
      <c r="Q325" s="40">
        <f t="shared" si="12"/>
        <v>0.58823529411764708</v>
      </c>
      <c r="R325" s="40">
        <f t="shared" si="12"/>
        <v>0.47058823529411764</v>
      </c>
      <c r="S325" s="40">
        <f t="shared" si="12"/>
        <v>0.44117647058823528</v>
      </c>
      <c r="T325" s="40">
        <f t="shared" si="12"/>
        <v>0.5</v>
      </c>
      <c r="U325" s="40">
        <f t="shared" si="12"/>
        <v>0.47058823529411764</v>
      </c>
      <c r="V325" s="40">
        <f t="shared" si="12"/>
        <v>0.5</v>
      </c>
      <c r="W325" s="68">
        <f t="shared" si="12"/>
        <v>8.8235294117647065E-2</v>
      </c>
      <c r="X325" s="5"/>
      <c r="Y325" s="6"/>
      <c r="Z325" s="5"/>
    </row>
    <row r="326" spans="1:28" x14ac:dyDescent="0.25">
      <c r="A326" s="24"/>
      <c r="B326" s="55">
        <v>315</v>
      </c>
      <c r="C326" s="53" t="s">
        <v>4</v>
      </c>
      <c r="D326" s="40">
        <f t="shared" ref="D326:W326" si="13">IFERROR(COUNTIF(D$18:D$317,"O")/COUNTA(D$18:D$317),"")</f>
        <v>0</v>
      </c>
      <c r="E326" s="40">
        <f t="shared" si="13"/>
        <v>0</v>
      </c>
      <c r="F326" s="40">
        <f t="shared" si="13"/>
        <v>0</v>
      </c>
      <c r="G326" s="40">
        <f t="shared" si="13"/>
        <v>0</v>
      </c>
      <c r="H326" s="40">
        <f t="shared" si="13"/>
        <v>0</v>
      </c>
      <c r="I326" s="40">
        <f t="shared" si="13"/>
        <v>0</v>
      </c>
      <c r="J326" s="40">
        <f t="shared" si="13"/>
        <v>0</v>
      </c>
      <c r="K326" s="40">
        <f t="shared" si="13"/>
        <v>0</v>
      </c>
      <c r="L326" s="40">
        <f t="shared" si="13"/>
        <v>0</v>
      </c>
      <c r="M326" s="40">
        <f t="shared" si="13"/>
        <v>5.8823529411764705E-2</v>
      </c>
      <c r="N326" s="40">
        <f t="shared" si="13"/>
        <v>0</v>
      </c>
      <c r="O326" s="40">
        <f t="shared" si="13"/>
        <v>0</v>
      </c>
      <c r="P326" s="40">
        <f t="shared" si="13"/>
        <v>0</v>
      </c>
      <c r="Q326" s="40">
        <f t="shared" si="13"/>
        <v>0</v>
      </c>
      <c r="R326" s="40">
        <f t="shared" si="13"/>
        <v>0</v>
      </c>
      <c r="S326" s="40">
        <f t="shared" si="13"/>
        <v>0</v>
      </c>
      <c r="T326" s="40">
        <f t="shared" si="13"/>
        <v>0</v>
      </c>
      <c r="U326" s="40">
        <f t="shared" si="13"/>
        <v>0</v>
      </c>
      <c r="V326" s="40">
        <f t="shared" si="13"/>
        <v>0</v>
      </c>
      <c r="W326" s="68">
        <f t="shared" si="13"/>
        <v>0</v>
      </c>
      <c r="X326" s="5"/>
      <c r="Y326" s="6"/>
      <c r="Z326" s="5"/>
    </row>
    <row r="327" spans="1:28" x14ac:dyDescent="0.25">
      <c r="A327" s="24"/>
      <c r="B327" s="55">
        <v>316</v>
      </c>
      <c r="C327" s="53" t="s">
        <v>5</v>
      </c>
      <c r="D327" s="40">
        <f t="shared" ref="D327:W327" si="14">IFERROR(COUNTIF(D$18:D$317,"A")/COUNTA(D$18:D$317),"")</f>
        <v>0.35294117647058826</v>
      </c>
      <c r="E327" s="40">
        <f t="shared" si="14"/>
        <v>0.35294117647058826</v>
      </c>
      <c r="F327" s="40">
        <f t="shared" si="14"/>
        <v>0.35294117647058826</v>
      </c>
      <c r="G327" s="40">
        <f t="shared" si="14"/>
        <v>0.29411764705882354</v>
      </c>
      <c r="H327" s="40">
        <f t="shared" si="14"/>
        <v>0.23529411764705882</v>
      </c>
      <c r="I327" s="40">
        <f t="shared" si="14"/>
        <v>0.17647058823529413</v>
      </c>
      <c r="J327" s="40">
        <f t="shared" si="14"/>
        <v>0.38235294117647056</v>
      </c>
      <c r="K327" s="40">
        <f t="shared" si="14"/>
        <v>0</v>
      </c>
      <c r="L327" s="40">
        <f t="shared" si="14"/>
        <v>0.79411764705882348</v>
      </c>
      <c r="M327" s="40">
        <f t="shared" si="14"/>
        <v>0.20588235294117646</v>
      </c>
      <c r="N327" s="40">
        <f t="shared" si="14"/>
        <v>0.41176470588235292</v>
      </c>
      <c r="O327" s="40">
        <f t="shared" si="14"/>
        <v>0.29411764705882354</v>
      </c>
      <c r="P327" s="40">
        <f t="shared" si="14"/>
        <v>0.14705882352941177</v>
      </c>
      <c r="Q327" s="40">
        <f t="shared" si="14"/>
        <v>0.11764705882352941</v>
      </c>
      <c r="R327" s="40">
        <f t="shared" si="14"/>
        <v>0.11764705882352941</v>
      </c>
      <c r="S327" s="40">
        <f t="shared" si="14"/>
        <v>8.8235294117647065E-2</v>
      </c>
      <c r="T327" s="40">
        <f t="shared" si="14"/>
        <v>0.11764705882352941</v>
      </c>
      <c r="U327" s="40">
        <f t="shared" si="14"/>
        <v>5.8823529411764705E-2</v>
      </c>
      <c r="V327" s="40">
        <f t="shared" si="14"/>
        <v>0.14705882352941177</v>
      </c>
      <c r="W327" s="68">
        <f t="shared" si="14"/>
        <v>0.11764705882352941</v>
      </c>
      <c r="X327" s="5"/>
      <c r="Y327" s="6"/>
      <c r="Z327" s="5"/>
    </row>
    <row r="328" spans="1:28" x14ac:dyDescent="0.25">
      <c r="A328" s="25"/>
      <c r="B328" s="55">
        <v>317</v>
      </c>
      <c r="C328" s="53" t="s">
        <v>6</v>
      </c>
      <c r="D328" s="40">
        <f t="shared" ref="D328:W328" si="15">IFERROR(COUNTIF(D$18:D$317,"B")/COUNTA(D$18:D$317),"")</f>
        <v>0.23529411764705882</v>
      </c>
      <c r="E328" s="40">
        <f t="shared" si="15"/>
        <v>0.29411764705882354</v>
      </c>
      <c r="F328" s="40">
        <f t="shared" si="15"/>
        <v>0.11764705882352941</v>
      </c>
      <c r="G328" s="40">
        <f t="shared" si="15"/>
        <v>0.47058823529411764</v>
      </c>
      <c r="H328" s="40">
        <f t="shared" si="15"/>
        <v>0.41176470588235292</v>
      </c>
      <c r="I328" s="40">
        <f t="shared" si="15"/>
        <v>0.17647058823529413</v>
      </c>
      <c r="J328" s="40">
        <f t="shared" si="15"/>
        <v>2.9411764705882353E-2</v>
      </c>
      <c r="K328" s="40">
        <f t="shared" si="15"/>
        <v>0.38235294117647056</v>
      </c>
      <c r="L328" s="40">
        <f t="shared" si="15"/>
        <v>5.8823529411764705E-2</v>
      </c>
      <c r="M328" s="40">
        <f t="shared" si="15"/>
        <v>0.23529411764705882</v>
      </c>
      <c r="N328" s="40">
        <f t="shared" si="15"/>
        <v>0.14705882352941177</v>
      </c>
      <c r="O328" s="40">
        <f t="shared" si="15"/>
        <v>0.14705882352941177</v>
      </c>
      <c r="P328" s="40">
        <f t="shared" si="15"/>
        <v>0.26470588235294118</v>
      </c>
      <c r="Q328" s="40">
        <f t="shared" si="15"/>
        <v>0.26470588235294118</v>
      </c>
      <c r="R328" s="40">
        <f t="shared" si="15"/>
        <v>0.47058823529411764</v>
      </c>
      <c r="S328" s="40">
        <f t="shared" si="15"/>
        <v>0.44117647058823528</v>
      </c>
      <c r="T328" s="40">
        <f t="shared" si="15"/>
        <v>0.5</v>
      </c>
      <c r="U328" s="40">
        <f t="shared" si="15"/>
        <v>0.11764705882352941</v>
      </c>
      <c r="V328" s="40">
        <f t="shared" si="15"/>
        <v>0.17647058823529413</v>
      </c>
      <c r="W328" s="68">
        <f t="shared" si="15"/>
        <v>8.8235294117647065E-2</v>
      </c>
      <c r="X328" s="5"/>
      <c r="Y328" s="6"/>
      <c r="Z328" s="5"/>
    </row>
    <row r="329" spans="1:28" x14ac:dyDescent="0.25">
      <c r="B329" s="55">
        <v>318</v>
      </c>
      <c r="C329" s="53" t="s">
        <v>7</v>
      </c>
      <c r="D329" s="40">
        <f t="shared" ref="D329:W329" si="16">IFERROR(COUNTIF(D$18:D$317,"C")/COUNTA(D$18:D$317),"")</f>
        <v>0.26470588235294118</v>
      </c>
      <c r="E329" s="40">
        <f t="shared" si="16"/>
        <v>0.14705882352941177</v>
      </c>
      <c r="F329" s="40">
        <f t="shared" si="16"/>
        <v>0.17647058823529413</v>
      </c>
      <c r="G329" s="40">
        <f t="shared" si="16"/>
        <v>0.14705882352941177</v>
      </c>
      <c r="H329" s="40">
        <f t="shared" si="16"/>
        <v>0.29411764705882354</v>
      </c>
      <c r="I329" s="40">
        <f t="shared" si="16"/>
        <v>0.38235294117647056</v>
      </c>
      <c r="J329" s="40">
        <f t="shared" si="16"/>
        <v>0.3235294117647059</v>
      </c>
      <c r="K329" s="40">
        <f t="shared" si="16"/>
        <v>0.14705882352941177</v>
      </c>
      <c r="L329" s="40">
        <f t="shared" si="16"/>
        <v>8.8235294117647065E-2</v>
      </c>
      <c r="M329" s="40">
        <f t="shared" si="16"/>
        <v>0.35294117647058826</v>
      </c>
      <c r="N329" s="40">
        <f t="shared" si="16"/>
        <v>0.29411764705882354</v>
      </c>
      <c r="O329" s="40">
        <f t="shared" si="16"/>
        <v>0.14705882352941177</v>
      </c>
      <c r="P329" s="40">
        <f t="shared" si="16"/>
        <v>0.38235294117647056</v>
      </c>
      <c r="Q329" s="40">
        <f t="shared" si="16"/>
        <v>0.58823529411764708</v>
      </c>
      <c r="R329" s="40">
        <f t="shared" si="16"/>
        <v>0.17647058823529413</v>
      </c>
      <c r="S329" s="40">
        <f t="shared" si="16"/>
        <v>0.23529411764705882</v>
      </c>
      <c r="T329" s="40">
        <f t="shared" si="16"/>
        <v>0.14705882352941177</v>
      </c>
      <c r="U329" s="40">
        <f t="shared" si="16"/>
        <v>0.35294117647058826</v>
      </c>
      <c r="V329" s="40">
        <f t="shared" si="16"/>
        <v>0.5</v>
      </c>
      <c r="W329" s="68">
        <f t="shared" si="16"/>
        <v>0.67647058823529416</v>
      </c>
      <c r="X329" s="5"/>
      <c r="Y329" s="6"/>
      <c r="Z329" s="5"/>
    </row>
    <row r="330" spans="1:28" ht="15.75" thickBot="1" x14ac:dyDescent="0.3">
      <c r="B330" s="55">
        <v>319</v>
      </c>
      <c r="C330" s="86" t="s">
        <v>8</v>
      </c>
      <c r="D330" s="48">
        <f t="shared" ref="D330:W330" si="17">IFERROR(COUNTIF(D$18:D$317,"D")/COUNTA(D$18:D$317),"")</f>
        <v>0.14705882352941177</v>
      </c>
      <c r="E330" s="48">
        <f t="shared" si="17"/>
        <v>0.20588235294117646</v>
      </c>
      <c r="F330" s="48">
        <f t="shared" si="17"/>
        <v>0.35294117647058826</v>
      </c>
      <c r="G330" s="48">
        <f t="shared" si="17"/>
        <v>8.8235294117647065E-2</v>
      </c>
      <c r="H330" s="48">
        <f t="shared" si="17"/>
        <v>5.8823529411764705E-2</v>
      </c>
      <c r="I330" s="48">
        <f t="shared" si="17"/>
        <v>0.26470588235294118</v>
      </c>
      <c r="J330" s="48">
        <f t="shared" si="17"/>
        <v>0.26470588235294118</v>
      </c>
      <c r="K330" s="48">
        <f t="shared" si="17"/>
        <v>0.47058823529411764</v>
      </c>
      <c r="L330" s="48">
        <f t="shared" si="17"/>
        <v>5.8823529411764705E-2</v>
      </c>
      <c r="M330" s="48">
        <f t="shared" si="17"/>
        <v>0.14705882352941177</v>
      </c>
      <c r="N330" s="48">
        <f t="shared" si="17"/>
        <v>0.14705882352941177</v>
      </c>
      <c r="O330" s="48">
        <f t="shared" si="17"/>
        <v>0.41176470588235292</v>
      </c>
      <c r="P330" s="48">
        <f t="shared" si="17"/>
        <v>0.20588235294117646</v>
      </c>
      <c r="Q330" s="48">
        <f t="shared" si="17"/>
        <v>2.9411764705882353E-2</v>
      </c>
      <c r="R330" s="48">
        <f t="shared" si="17"/>
        <v>0.23529411764705882</v>
      </c>
      <c r="S330" s="48">
        <f t="shared" si="17"/>
        <v>0.23529411764705882</v>
      </c>
      <c r="T330" s="48">
        <f t="shared" si="17"/>
        <v>0.23529411764705882</v>
      </c>
      <c r="U330" s="48">
        <f t="shared" si="17"/>
        <v>0.47058823529411764</v>
      </c>
      <c r="V330" s="48">
        <f t="shared" si="17"/>
        <v>0.17647058823529413</v>
      </c>
      <c r="W330" s="69">
        <f t="shared" si="17"/>
        <v>0.11764705882352941</v>
      </c>
      <c r="X330" s="5"/>
      <c r="Y330" s="6"/>
      <c r="Z330" s="5"/>
    </row>
    <row r="331" spans="1:28" x14ac:dyDescent="0.25"/>
    <row r="332" spans="1:28" x14ac:dyDescent="0.25"/>
    <row r="333" spans="1:28" x14ac:dyDescent="0.25"/>
    <row r="334" spans="1:28" x14ac:dyDescent="0.25"/>
    <row r="335" spans="1:28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phoneticPr fontId="6" type="noConversion"/>
  <conditionalFormatting sqref="D13:W13">
    <cfRule type="containsText" dxfId="425" priority="251" operator="containsText" text="Dificultad Moderada">
      <formula>NOT(ISERROR(SEARCH("Dificultad Moderada",D13)))</formula>
    </cfRule>
    <cfRule type="containsText" dxfId="424" priority="252" operator="containsText" text="Muy Fácil">
      <formula>NOT(ISERROR(SEARCH("Muy Fácil",D13)))</formula>
    </cfRule>
    <cfRule type="containsText" dxfId="423" priority="253" operator="containsText" text="Facil">
      <formula>NOT(ISERROR(SEARCH("Facil",D13)))</formula>
    </cfRule>
    <cfRule type="containsText" dxfId="422" priority="254" operator="containsText" text="Dificil">
      <formula>NOT(ISERROR(SEARCH("Dificil",D13)))</formula>
    </cfRule>
    <cfRule type="containsText" dxfId="421" priority="255" operator="containsText" text="Muy Difícil">
      <formula>NOT(ISERROR(SEARCH("Muy Difícil",D13)))</formula>
    </cfRule>
  </conditionalFormatting>
  <conditionalFormatting sqref="D321:W321">
    <cfRule type="cellIs" dxfId="420" priority="46" operator="equal">
      <formula>0</formula>
    </cfRule>
    <cfRule type="containsBlanks" dxfId="419" priority="55">
      <formula>LEN(TRIM(D321))=0</formula>
    </cfRule>
  </conditionalFormatting>
  <conditionalFormatting sqref="D18:W317">
    <cfRule type="cellIs" dxfId="418" priority="37" operator="equal">
      <formula>""</formula>
    </cfRule>
    <cfRule type="cellIs" dxfId="417" priority="38" operator="equal">
      <formula>D$321</formula>
    </cfRule>
    <cfRule type="cellIs" dxfId="416" priority="39" operator="equal">
      <formula>"O"</formula>
    </cfRule>
    <cfRule type="cellIs" dxfId="415" priority="40" operator="notEqual">
      <formula>"O(""O"";$D$110)"</formula>
    </cfRule>
  </conditionalFormatting>
  <conditionalFormatting sqref="D318:W318">
    <cfRule type="containsText" dxfId="414" priority="36" operator="containsText" text="Columna">
      <formula>NOT(ISERROR(SEARCH("Columna",D318)))</formula>
    </cfRule>
  </conditionalFormatting>
  <conditionalFormatting sqref="D319:W319">
    <cfRule type="cellIs" dxfId="413" priority="35" operator="equal">
      <formula>0</formula>
    </cfRule>
  </conditionalFormatting>
  <conditionalFormatting sqref="D320:W320">
    <cfRule type="containsText" dxfId="412" priority="25" operator="containsText" text="Dificultad Moderada">
      <formula>NOT(ISERROR(SEARCH("Dificultad Moderada",D320)))</formula>
    </cfRule>
    <cfRule type="containsText" dxfId="411" priority="26" operator="containsText" text="Muy Fácil">
      <formula>NOT(ISERROR(SEARCH("Muy Fácil",D320)))</formula>
    </cfRule>
    <cfRule type="containsText" dxfId="410" priority="27" operator="containsText" text="Facil">
      <formula>NOT(ISERROR(SEARCH("Facil",D320)))</formula>
    </cfRule>
    <cfRule type="containsText" dxfId="409" priority="28" operator="containsText" text="Dificil">
      <formula>NOT(ISERROR(SEARCH("Dificil",D320)))</formula>
    </cfRule>
    <cfRule type="containsText" dxfId="408" priority="29" operator="containsText" text="Muy Difícil">
      <formula>NOT(ISERROR(SEARCH("Muy Difícil",D320)))</formula>
    </cfRule>
  </conditionalFormatting>
  <conditionalFormatting sqref="D12:W12">
    <cfRule type="containsBlanks" dxfId="407" priority="19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" operator="containsText" id="{51131914-98F5-402F-9069-5F53EF5346AF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2" operator="containsText" id="{105680E2-CD63-4C98-BC83-59F46BB3BBEA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3" operator="containsText" id="{6B86DF52-B022-4B22-B702-A4057983EB61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4" operator="containsText" id="{48FF150A-5A23-40A4-9EF6-24130137ADD9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51" operator="containsText" id="{0C07A8C1-2C4D-4B16-8F13-7FF8C090BCFF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52" operator="containsText" id="{CDB7837E-242C-4B3A-B823-B4AB17874042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53" operator="containsText" id="{79ADFA3F-8A10-4572-933D-6083277218A6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54" operator="containsText" id="{D881D427-231F-4942-8BC4-F127C84E6B66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zoomScale="70" zoomScaleNormal="70" workbookViewId="0">
      <selection activeCell="I23" sqref="I23"/>
    </sheetView>
  </sheetViews>
  <sheetFormatPr baseColWidth="10" defaultColWidth="0" defaultRowHeight="14.65" customHeight="1" zeroHeight="1" x14ac:dyDescent="0.25"/>
  <cols>
    <col min="1" max="1" width="19.28515625" style="2" customWidth="1"/>
    <col min="2" max="2" width="34.42578125" style="2" customWidth="1"/>
    <col min="3" max="3" width="31.85546875" style="2" customWidth="1"/>
    <col min="4" max="4" width="66" style="2" customWidth="1"/>
    <col min="5" max="5" width="10.7109375" style="2" hidden="1" customWidth="1"/>
    <col min="6" max="6" width="23.28515625" style="2" hidden="1" customWidth="1"/>
    <col min="7" max="7" width="16.28515625" style="2" hidden="1" customWidth="1"/>
    <col min="8" max="8" width="10.7109375" style="2" customWidth="1"/>
    <col min="9" max="9" width="27.5703125" style="2" customWidth="1"/>
    <col min="10" max="16" width="10.7109375" style="2" customWidth="1"/>
    <col min="17" max="32" width="0" style="2" hidden="1" customWidth="1"/>
    <col min="33" max="16384" width="10.7109375" style="2" hidden="1"/>
  </cols>
  <sheetData>
    <row r="1" spans="1:32" ht="39.6" customHeight="1" x14ac:dyDescent="0.25">
      <c r="B1" s="152" t="s">
        <v>30</v>
      </c>
      <c r="C1" s="152"/>
      <c r="D1" s="152"/>
      <c r="E1" s="152"/>
      <c r="F1" s="152"/>
      <c r="G1" s="152"/>
      <c r="H1" s="152"/>
      <c r="I1" s="152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AF1" s="1"/>
    </row>
    <row r="2" spans="1:32" ht="25.5" customHeight="1" x14ac:dyDescent="0.25">
      <c r="B2"/>
      <c r="C2" s="50" t="s">
        <v>31</v>
      </c>
      <c r="D2" s="72" t="str">
        <f>'[2]sabana sociales  10 '!D5</f>
        <v xml:space="preserve">collegio san bernardo </v>
      </c>
      <c r="E2" s="72"/>
      <c r="F2" s="72"/>
      <c r="G2" s="73"/>
      <c r="H2" s="50" t="s">
        <v>35</v>
      </c>
      <c r="I2" s="49" t="str">
        <f>'[2]sabana sociales  10 '!F5</f>
        <v xml:space="preserve">principal </v>
      </c>
      <c r="AF2" s="1"/>
    </row>
    <row r="3" spans="1:32" ht="14.65" customHeight="1" x14ac:dyDescent="0.25">
      <c r="B3"/>
      <c r="C3" s="74" t="s">
        <v>32</v>
      </c>
      <c r="D3" s="75" t="str">
        <f>'[2]sabana sociales  10 '!D6</f>
        <v xml:space="preserve">decimo </v>
      </c>
      <c r="E3" s="72"/>
      <c r="F3" s="72"/>
      <c r="G3" s="73"/>
      <c r="H3" s="74" t="s">
        <v>36</v>
      </c>
      <c r="I3" s="49">
        <f>'[2]sabana sociales  10 '!F6</f>
        <v>10</v>
      </c>
      <c r="AF3" s="1"/>
    </row>
    <row r="4" spans="1:32" ht="14.65" customHeight="1" x14ac:dyDescent="0.25">
      <c r="B4"/>
      <c r="C4" s="74" t="s">
        <v>33</v>
      </c>
      <c r="D4" s="72" t="str">
        <f>'[2]sabana sociales  10 '!D7</f>
        <v xml:space="preserve">competencias </v>
      </c>
      <c r="E4" s="72"/>
      <c r="F4" s="72"/>
      <c r="G4" s="73"/>
      <c r="H4" s="74" t="s">
        <v>37</v>
      </c>
      <c r="I4" s="49">
        <f>'[2]sabana sociales  10 '!F7</f>
        <v>1</v>
      </c>
      <c r="AF4" s="1"/>
    </row>
    <row r="5" spans="1:32" ht="15.6" customHeight="1" x14ac:dyDescent="0.25">
      <c r="B5"/>
      <c r="C5" s="135"/>
      <c r="D5" s="135"/>
      <c r="E5" s="135"/>
      <c r="F5" s="135"/>
      <c r="G5" s="135"/>
      <c r="H5" s="135"/>
      <c r="I5" s="135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153" t="s">
        <v>40</v>
      </c>
      <c r="D7" s="153"/>
      <c r="E7"/>
      <c r="F7"/>
      <c r="G7"/>
    </row>
    <row r="8" spans="1:32" ht="13.5" customHeight="1" x14ac:dyDescent="0.25">
      <c r="A8" s="135"/>
      <c r="B8"/>
      <c r="C8" s="136"/>
      <c r="D8" s="136"/>
      <c r="E8" s="136"/>
      <c r="F8" s="136"/>
      <c r="G8" s="136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F8" s="1"/>
    </row>
    <row r="9" spans="1:32" ht="29.1" customHeight="1" x14ac:dyDescent="0.25">
      <c r="C9" s="137" t="s">
        <v>38</v>
      </c>
      <c r="D9" s="138">
        <f>IF(D22="","",D22)</f>
        <v>0.93181818181818177</v>
      </c>
    </row>
    <row r="10" spans="1:32" ht="15" x14ac:dyDescent="0.25"/>
    <row r="11" spans="1:32" ht="18.75" x14ac:dyDescent="0.3">
      <c r="C11" s="139" t="s">
        <v>19</v>
      </c>
      <c r="D11" s="139" t="s">
        <v>48</v>
      </c>
    </row>
    <row r="12" spans="1:32" ht="18.75" x14ac:dyDescent="0.25">
      <c r="C12" s="140" t="s">
        <v>17</v>
      </c>
      <c r="D12" s="141" t="str">
        <f>IF(D11="","",IFERROR(HLOOKUP($D11,[2]!Sabana[[#All],[Columna4]:[Columna23]],2,FALSE),""))</f>
        <v>I_1892597</v>
      </c>
    </row>
    <row r="13" spans="1:32" ht="18.75" x14ac:dyDescent="0.25">
      <c r="C13" s="140" t="s">
        <v>3</v>
      </c>
      <c r="D13" s="141" t="str">
        <f>IF(D11="","",IFERROR(HLOOKUP($D11,[2]!Sabana[[#All],[Columna4]:[Columna23]],3,FALSE),""))</f>
        <v>B</v>
      </c>
    </row>
    <row r="14" spans="1:32" ht="18.75" x14ac:dyDescent="0.25">
      <c r="C14" s="140" t="s">
        <v>16</v>
      </c>
      <c r="D14" s="141" t="str">
        <f>IF(D11="","",IFERROR(HLOOKUP($D11,[2]!Sabana[[#All],[Columna4]:[Columna23]],4,FALSE),""))</f>
        <v>Muy Fácil</v>
      </c>
    </row>
    <row r="15" spans="1:32" ht="18.75" x14ac:dyDescent="0.25">
      <c r="C15" s="140" t="s">
        <v>15</v>
      </c>
      <c r="D15" s="141" t="str">
        <f>IF(D11="","",IFERROR(HLOOKUP($D11,[2]!Sabana[[#All],[Columna4]:[Columna23]],5,FALSE),""))</f>
        <v>No aplica componente</v>
      </c>
    </row>
    <row r="16" spans="1:32" ht="18.75" x14ac:dyDescent="0.25">
      <c r="C16" s="140" t="s">
        <v>14</v>
      </c>
      <c r="D16" s="141" t="str">
        <f>IF(D11="","",IFERROR(HLOOKUP($D11,[2]!Sabana[[#All],[Columna4]:[Columna23]],6,FALSE),""))</f>
        <v>Interpretación y análisis de perspectivas-No aplica componente</v>
      </c>
    </row>
    <row r="17" spans="3:9" ht="67.5" customHeight="1" x14ac:dyDescent="0.25">
      <c r="C17" s="140" t="s">
        <v>13</v>
      </c>
      <c r="D17" s="141" t="str">
        <f>IF(D11="","",IFERROR(HLOOKUP($D11,[2]!Sabana[[#All],[Columna4]:[Columna23]],7,FALSE),""))</f>
        <v>2. Comprende perspectivas de distintos actores y grupos sociales.</v>
      </c>
    </row>
    <row r="18" spans="3:9" ht="68.099999999999994" customHeight="1" x14ac:dyDescent="0.25">
      <c r="C18" s="140" t="s">
        <v>12</v>
      </c>
      <c r="D18" s="141" t="str">
        <f>IF(D11="","",IFERROR(HLOOKUP($D11,[2]!Sabana[[#All],[Columna4]:[Columna23]],8,FALSE),""))</f>
        <v>1. Reconoce y compara perspectivas de actores y grupos sociales</v>
      </c>
    </row>
    <row r="19" spans="3:9" ht="18.600000000000001" customHeight="1" x14ac:dyDescent="0.25">
      <c r="C19" s="140" t="s">
        <v>39</v>
      </c>
      <c r="D19" s="142">
        <f>IF(D11="","",IFERROR(HLOOKUP($D11,[2]!Sabana[[#All],[Columna4]:[Columna23]],313,FALSE),""))</f>
        <v>44</v>
      </c>
    </row>
    <row r="20" spans="3:9" ht="18.75" x14ac:dyDescent="0.25">
      <c r="C20" s="140" t="s">
        <v>44</v>
      </c>
      <c r="D20" s="142">
        <f>IF(D11="","",IFERROR(HLOOKUP($D11,[2]!Sabana[[#All],[Columna4]:[Columna23]],314,FALSE),""))</f>
        <v>41</v>
      </c>
    </row>
    <row r="21" spans="3:9" ht="18.75" x14ac:dyDescent="0.25">
      <c r="C21" s="140" t="s">
        <v>45</v>
      </c>
      <c r="D21" s="141">
        <f>IF(D11="","",IFERROR(HLOOKUP($D11,[2]!Sabana[[#All],[Columna4]:[Columna23]],315,FALSE),""))</f>
        <v>3</v>
      </c>
    </row>
    <row r="22" spans="3:9" ht="18.75" x14ac:dyDescent="0.25">
      <c r="C22" s="140" t="s">
        <v>47</v>
      </c>
      <c r="D22" s="143">
        <f>IF(D11="","",IFERROR(HLOOKUP($D11,[2]!Sabana[[#All],[Columna4]:[Columna23]],316,FALSE),""))</f>
        <v>0.93181818181818177</v>
      </c>
      <c r="I22" s="94"/>
    </row>
    <row r="23" spans="3:9" ht="12" customHeight="1" x14ac:dyDescent="0.25"/>
    <row r="24" spans="3:9" ht="37.5" x14ac:dyDescent="0.3">
      <c r="C24" s="139" t="s">
        <v>19</v>
      </c>
      <c r="D24" s="144" t="s">
        <v>26</v>
      </c>
      <c r="E24" s="139" t="s">
        <v>28</v>
      </c>
      <c r="F24" s="139" t="s">
        <v>29</v>
      </c>
    </row>
    <row r="25" spans="3:9" ht="18.75" x14ac:dyDescent="0.3">
      <c r="C25" s="145" t="s">
        <v>4</v>
      </c>
      <c r="D25" s="146">
        <f>IF(D11="","",IFERROR(HLOOKUP($D11,[2]!Sabana[[#All],[Columna4]:[Columna23]],317,FALSE),""))</f>
        <v>0</v>
      </c>
      <c r="E25" s="147">
        <f>$D$9</f>
        <v>0.93181818181818177</v>
      </c>
      <c r="F25" s="147">
        <f>IF(Tabla47616[[#This Row],[Porcentajes de respuesta 
para cada una de las opciones   ]]&gt;$D$9,Tabla47616[[#This Row],[Porcentajes de respuesta 
para cada una de las opciones   ]], 0)</f>
        <v>0</v>
      </c>
    </row>
    <row r="26" spans="3:9" ht="18.75" x14ac:dyDescent="0.3">
      <c r="C26" s="145" t="s">
        <v>5</v>
      </c>
      <c r="D26" s="146">
        <f>IF(D11="","",IFERROR(HLOOKUP($D11,[2]!Sabana[[#All],[Columna4]:[Columna23]],318,FALSE),""))</f>
        <v>0</v>
      </c>
      <c r="E26" s="147">
        <f>$D$9</f>
        <v>0.93181818181818177</v>
      </c>
      <c r="F26" s="147">
        <f>IF(Tabla47616[[#This Row],[Porcentajes de respuesta 
para cada una de las opciones   ]]&gt;$D$9,Tabla47616[[#This Row],[Porcentajes de respuesta 
para cada una de las opciones   ]], 0)</f>
        <v>0</v>
      </c>
    </row>
    <row r="27" spans="3:9" ht="18.75" x14ac:dyDescent="0.3">
      <c r="C27" s="145" t="s">
        <v>6</v>
      </c>
      <c r="D27" s="146">
        <f>IF(D11="","",IFERROR(HLOOKUP($D11,[2]!Sabana[[#All],[Columna4]:[Columna23]],319,FALSE),""))</f>
        <v>0.93181818181818177</v>
      </c>
      <c r="E27" s="147">
        <f>$D$9</f>
        <v>0.93181818181818177</v>
      </c>
      <c r="F27" s="147">
        <f>IF(Tabla47616[[#This Row],[Porcentajes de respuesta 
para cada una de las opciones   ]]&gt;$D$9,Tabla47616[[#This Row],[Porcentajes de respuesta 
para cada una de las opciones   ]], 0)</f>
        <v>0</v>
      </c>
    </row>
    <row r="28" spans="3:9" ht="18.75" x14ac:dyDescent="0.3">
      <c r="C28" s="145" t="s">
        <v>7</v>
      </c>
      <c r="D28" s="146">
        <f>IF(D11="","",IFERROR(HLOOKUP($D11,[2]!Sabana[[#All],[Columna4]:[Columna23]],320,FALSE),""))</f>
        <v>0</v>
      </c>
      <c r="E28" s="147">
        <f>$D$9</f>
        <v>0.93181818181818177</v>
      </c>
      <c r="F28" s="147">
        <f>IF(Tabla47616[[#This Row],[Porcentajes de respuesta 
para cada una de las opciones   ]]&gt;$D$9,Tabla47616[[#This Row],[Porcentajes de respuesta 
para cada una de las opciones   ]], 0)</f>
        <v>0</v>
      </c>
    </row>
    <row r="29" spans="3:9" ht="18.75" x14ac:dyDescent="0.3">
      <c r="C29" s="145" t="s">
        <v>8</v>
      </c>
      <c r="D29" s="146">
        <f>IF(D11="","",IFERROR(HLOOKUP($D11,[2]!Sabana[[#All],[Columna4]:[Columna23]],321,FALSE),""))</f>
        <v>6.8181818181818177E-2</v>
      </c>
      <c r="E29" s="147">
        <f>$D$9</f>
        <v>0.93181818181818177</v>
      </c>
      <c r="F29" s="147">
        <f>IF(Tabla47616[[#This Row],[Porcentajes de respuesta 
para cada una de las opciones   ]]&gt;$D$9,Tabla47616[[#This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87" priority="3" operator="containsText" text="Facil">
      <formula>NOT(ISERROR(SEARCH("Facil",D14)))</formula>
    </cfRule>
    <cfRule type="containsText" dxfId="86" priority="4" operator="containsText" text="Dificil">
      <formula>NOT(ISERROR(SEARCH("Dificil",D14)))</formula>
    </cfRule>
    <cfRule type="containsText" dxfId="85" priority="5" operator="containsText" text="Muy Difícil">
      <formula>NOT(ISERROR(SEARCH("Muy Difícil",D14)))</formula>
    </cfRule>
    <cfRule type="containsText" dxfId="84" priority="6" operator="containsText" text="Muy Fácil">
      <formula>NOT(ISERROR(SEARCH("Muy Fácil",D14)))</formula>
    </cfRule>
    <cfRule type="containsText" dxfId="83" priority="7" operator="containsText" text="Dificultad Moderada">
      <formula>NOT(ISERROR(SEARCH("Dificultad Moderada",D14)))</formula>
    </cfRule>
  </conditionalFormatting>
  <conditionalFormatting sqref="I2:I4">
    <cfRule type="cellIs" dxfId="82" priority="2" operator="equal">
      <formula>0</formula>
    </cfRule>
  </conditionalFormatting>
  <conditionalFormatting sqref="D2:D4">
    <cfRule type="cellIs" dxfId="81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53" zoomScaleNormal="53" zoomScaleSheetLayoutView="124" zoomScalePageLayoutView="96" workbookViewId="0">
      <selection activeCell="D9" sqref="D9"/>
    </sheetView>
  </sheetViews>
  <sheetFormatPr baseColWidth="10" defaultColWidth="10.7109375" defaultRowHeight="14.45" customHeight="1" zeroHeight="1" x14ac:dyDescent="0.25"/>
  <cols>
    <col min="1" max="1" width="2.5703125" style="2" customWidth="1"/>
    <col min="2" max="2" width="4.28515625" style="94" bestFit="1" customWidth="1"/>
    <col min="3" max="3" width="47.7109375" style="2" bestFit="1" customWidth="1"/>
    <col min="4" max="5" width="13.7109375" style="2" customWidth="1"/>
    <col min="6" max="12" width="12.5703125" style="2" customWidth="1"/>
    <col min="13" max="23" width="13.5703125" style="2" customWidth="1"/>
    <col min="24" max="25" width="21.28515625" style="2" customWidth="1"/>
    <col min="26" max="26" width="20.7109375" style="2" customWidth="1"/>
    <col min="27" max="27" width="6.28515625" style="2" customWidth="1"/>
    <col min="28" max="28" width="5.28515625" style="2" customWidth="1"/>
    <col min="29" max="29" width="6.42578125" style="2" customWidth="1"/>
    <col min="30" max="32" width="10.7109375" style="2" customWidth="1"/>
    <col min="33" max="16384" width="10.7109375" style="2"/>
  </cols>
  <sheetData>
    <row r="1" spans="2:32" ht="39.6" customHeight="1" x14ac:dyDescent="0.25">
      <c r="C1" s="152" t="s">
        <v>27</v>
      </c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2:32" ht="15" x14ac:dyDescent="0.25"/>
    <row r="3" spans="2:32" ht="15" x14ac:dyDescent="0.25"/>
    <row r="4" spans="2:32" ht="15" x14ac:dyDescent="0.25"/>
    <row r="5" spans="2:32" ht="15" x14ac:dyDescent="0.25">
      <c r="C5" s="50" t="s">
        <v>20</v>
      </c>
      <c r="D5" s="2" t="s">
        <v>236</v>
      </c>
      <c r="E5" s="89" t="s">
        <v>21</v>
      </c>
      <c r="F5" s="88" t="s">
        <v>74</v>
      </c>
      <c r="G5" s="149"/>
    </row>
    <row r="6" spans="2:32" ht="15" x14ac:dyDescent="0.25">
      <c r="C6" s="51" t="s">
        <v>22</v>
      </c>
      <c r="D6" s="2" t="s">
        <v>237</v>
      </c>
      <c r="E6" s="90" t="s">
        <v>23</v>
      </c>
      <c r="F6" s="88">
        <v>11</v>
      </c>
      <c r="G6" s="149"/>
    </row>
    <row r="7" spans="2:32" ht="15" x14ac:dyDescent="0.25">
      <c r="C7" s="51" t="s">
        <v>24</v>
      </c>
      <c r="D7" s="2" t="s">
        <v>238</v>
      </c>
      <c r="E7" s="90" t="s">
        <v>25</v>
      </c>
      <c r="F7" s="88">
        <v>1</v>
      </c>
      <c r="G7" s="149"/>
    </row>
    <row r="8" spans="2:32" ht="15.6" customHeight="1" x14ac:dyDescent="0.25"/>
    <row r="9" spans="2:32" ht="40.15" customHeight="1" x14ac:dyDescent="0.25">
      <c r="C9" s="23"/>
      <c r="D9" s="23"/>
      <c r="E9" s="23"/>
      <c r="F9" s="23"/>
      <c r="G9" s="23"/>
      <c r="H9" s="23"/>
      <c r="I9" s="23"/>
      <c r="J9" s="23"/>
      <c r="K9" s="150" t="s">
        <v>34</v>
      </c>
      <c r="L9" s="150"/>
      <c r="M9" s="150"/>
      <c r="N9" s="150"/>
      <c r="O9" s="150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2:32" ht="72.599999999999994" customHeight="1" x14ac:dyDescent="0.25">
      <c r="B10" s="94">
        <v>1</v>
      </c>
      <c r="C10" s="133" t="s">
        <v>18</v>
      </c>
      <c r="D10" s="77" t="s">
        <v>48</v>
      </c>
      <c r="E10" s="77" t="s">
        <v>49</v>
      </c>
      <c r="F10" s="77" t="s">
        <v>50</v>
      </c>
      <c r="G10" s="77" t="s">
        <v>51</v>
      </c>
      <c r="H10" s="77" t="s">
        <v>52</v>
      </c>
      <c r="I10" s="77" t="s">
        <v>53</v>
      </c>
      <c r="J10" s="77" t="s">
        <v>54</v>
      </c>
      <c r="K10" s="77" t="s">
        <v>55</v>
      </c>
      <c r="L10" s="77" t="s">
        <v>56</v>
      </c>
      <c r="M10" s="77" t="s">
        <v>57</v>
      </c>
      <c r="N10" s="77" t="s">
        <v>58</v>
      </c>
      <c r="O10" s="77" t="s">
        <v>59</v>
      </c>
      <c r="P10" s="77" t="s">
        <v>60</v>
      </c>
      <c r="Q10" s="77" t="s">
        <v>61</v>
      </c>
      <c r="R10" s="77" t="s">
        <v>62</v>
      </c>
      <c r="S10" s="77" t="s">
        <v>63</v>
      </c>
      <c r="T10" s="77" t="s">
        <v>64</v>
      </c>
      <c r="U10" s="77" t="s">
        <v>65</v>
      </c>
      <c r="V10" s="77" t="s">
        <v>66</v>
      </c>
      <c r="W10" s="77" t="s">
        <v>67</v>
      </c>
      <c r="X10" s="132" t="s">
        <v>41</v>
      </c>
      <c r="Y10" s="132" t="s">
        <v>42</v>
      </c>
      <c r="Z10" s="132" t="s">
        <v>43</v>
      </c>
    </row>
    <row r="11" spans="2:32" ht="14.65" customHeight="1" x14ac:dyDescent="0.25">
      <c r="B11" s="94">
        <v>2</v>
      </c>
      <c r="C11" s="123" t="s">
        <v>17</v>
      </c>
      <c r="D11" s="2" t="s">
        <v>239</v>
      </c>
      <c r="E11" s="2" t="s">
        <v>240</v>
      </c>
      <c r="F11" s="2" t="s">
        <v>241</v>
      </c>
      <c r="G11" s="2" t="s">
        <v>242</v>
      </c>
      <c r="H11" s="2" t="s">
        <v>243</v>
      </c>
      <c r="I11" s="2" t="s">
        <v>244</v>
      </c>
      <c r="J11" s="2" t="s">
        <v>245</v>
      </c>
      <c r="K11" s="2" t="s">
        <v>246</v>
      </c>
      <c r="L11" s="2" t="s">
        <v>247</v>
      </c>
      <c r="M11" s="2" t="s">
        <v>248</v>
      </c>
      <c r="N11" s="2" t="s">
        <v>249</v>
      </c>
      <c r="O11" s="2" t="s">
        <v>250</v>
      </c>
      <c r="P11" s="2" t="s">
        <v>251</v>
      </c>
      <c r="Q11" s="2" t="s">
        <v>252</v>
      </c>
      <c r="R11" s="2" t="s">
        <v>253</v>
      </c>
      <c r="S11" s="2" t="s">
        <v>254</v>
      </c>
      <c r="T11" s="2" t="s">
        <v>255</v>
      </c>
      <c r="U11" s="2" t="s">
        <v>256</v>
      </c>
      <c r="V11" s="2" t="s">
        <v>257</v>
      </c>
      <c r="W11" s="2" t="s">
        <v>258</v>
      </c>
      <c r="X11" s="95"/>
      <c r="Y11" s="96"/>
      <c r="Z11" s="95"/>
    </row>
    <row r="12" spans="2:32" ht="14.1" customHeight="1" x14ac:dyDescent="0.25">
      <c r="B12" s="94">
        <v>3</v>
      </c>
      <c r="C12" s="131" t="s">
        <v>3</v>
      </c>
      <c r="D12" s="2" t="s">
        <v>68</v>
      </c>
      <c r="E12" s="2" t="s">
        <v>69</v>
      </c>
      <c r="F12" s="2" t="s">
        <v>68</v>
      </c>
      <c r="G12" s="2" t="s">
        <v>68</v>
      </c>
      <c r="H12" s="2" t="s">
        <v>68</v>
      </c>
      <c r="I12" s="2" t="s">
        <v>69</v>
      </c>
      <c r="J12" s="2" t="s">
        <v>70</v>
      </c>
      <c r="K12" s="2" t="s">
        <v>69</v>
      </c>
      <c r="L12" s="2" t="s">
        <v>70</v>
      </c>
      <c r="M12" s="2" t="s">
        <v>70</v>
      </c>
      <c r="N12" s="2" t="s">
        <v>70</v>
      </c>
      <c r="O12" s="2" t="s">
        <v>69</v>
      </c>
      <c r="P12" s="2" t="s">
        <v>70</v>
      </c>
      <c r="Q12" s="2" t="s">
        <v>68</v>
      </c>
      <c r="R12" s="2" t="s">
        <v>68</v>
      </c>
      <c r="S12" s="2" t="s">
        <v>70</v>
      </c>
      <c r="T12" s="2" t="s">
        <v>68</v>
      </c>
      <c r="U12" s="2" t="s">
        <v>70</v>
      </c>
      <c r="V12" s="2" t="s">
        <v>69</v>
      </c>
      <c r="W12" s="2" t="s">
        <v>69</v>
      </c>
      <c r="X12" s="124"/>
      <c r="Y12" s="125"/>
      <c r="Z12" s="125"/>
    </row>
    <row r="13" spans="2:32" s="1" customFormat="1" ht="32.1" customHeight="1" x14ac:dyDescent="0.25">
      <c r="B13" s="94">
        <v>4</v>
      </c>
      <c r="C13" s="130" t="s">
        <v>16</v>
      </c>
      <c r="D13" s="118" t="str">
        <f>D$320</f>
        <v>Muy Fácil</v>
      </c>
      <c r="E13" s="118" t="str">
        <f>E$320</f>
        <v>Facil</v>
      </c>
      <c r="F13" s="118" t="str">
        <f t="shared" ref="F13:W13" si="0">F$320</f>
        <v>Muy Fácil</v>
      </c>
      <c r="G13" s="118" t="str">
        <f t="shared" si="0"/>
        <v>Muy Fácil</v>
      </c>
      <c r="H13" s="118" t="str">
        <f t="shared" si="0"/>
        <v>Facil</v>
      </c>
      <c r="I13" s="118" t="str">
        <f t="shared" si="0"/>
        <v>Muy Fácil</v>
      </c>
      <c r="J13" s="118" t="str">
        <f t="shared" si="0"/>
        <v>Muy Fácil</v>
      </c>
      <c r="K13" s="118" t="str">
        <f t="shared" si="0"/>
        <v>Muy Fácil</v>
      </c>
      <c r="L13" s="118" t="str">
        <f t="shared" si="0"/>
        <v>Muy Fácil</v>
      </c>
      <c r="M13" s="118" t="str">
        <f t="shared" si="0"/>
        <v>Muy Fácil</v>
      </c>
      <c r="N13" s="118" t="str">
        <f t="shared" si="0"/>
        <v>Muy Fácil</v>
      </c>
      <c r="O13" s="118" t="str">
        <f t="shared" si="0"/>
        <v>Muy Fácil</v>
      </c>
      <c r="P13" s="118" t="str">
        <f t="shared" si="0"/>
        <v>Muy Fácil</v>
      </c>
      <c r="Q13" s="118" t="str">
        <f t="shared" si="0"/>
        <v>Muy Fácil</v>
      </c>
      <c r="R13" s="118" t="str">
        <f t="shared" si="0"/>
        <v>Muy Fácil</v>
      </c>
      <c r="S13" s="118" t="str">
        <f t="shared" si="0"/>
        <v>Muy Fácil</v>
      </c>
      <c r="T13" s="118" t="str">
        <f t="shared" si="0"/>
        <v>Muy Fácil</v>
      </c>
      <c r="U13" s="118" t="str">
        <f t="shared" si="0"/>
        <v>Muy Fácil</v>
      </c>
      <c r="V13" s="118" t="str">
        <f t="shared" si="0"/>
        <v>Muy Fácil</v>
      </c>
      <c r="W13" s="118" t="str">
        <f t="shared" si="0"/>
        <v>Muy Fácil</v>
      </c>
      <c r="X13" s="128"/>
      <c r="Y13" s="129"/>
      <c r="Z13" s="128"/>
      <c r="AF13" s="2"/>
    </row>
    <row r="14" spans="2:32" ht="54" customHeight="1" x14ac:dyDescent="0.25">
      <c r="B14" s="94">
        <v>5</v>
      </c>
      <c r="C14" s="123" t="s">
        <v>15</v>
      </c>
      <c r="D14" s="2" t="s">
        <v>72</v>
      </c>
      <c r="E14" s="2" t="s">
        <v>72</v>
      </c>
      <c r="F14" s="2" t="s">
        <v>72</v>
      </c>
      <c r="G14" s="2" t="s">
        <v>72</v>
      </c>
      <c r="H14" s="2" t="s">
        <v>72</v>
      </c>
      <c r="I14" s="2" t="s">
        <v>72</v>
      </c>
      <c r="J14" s="2" t="s">
        <v>72</v>
      </c>
      <c r="K14" s="2" t="s">
        <v>72</v>
      </c>
      <c r="L14" s="2" t="s">
        <v>72</v>
      </c>
      <c r="M14" s="2" t="s">
        <v>72</v>
      </c>
      <c r="N14" s="2" t="s">
        <v>72</v>
      </c>
      <c r="O14" s="2" t="s">
        <v>72</v>
      </c>
      <c r="P14" s="2" t="s">
        <v>72</v>
      </c>
      <c r="Q14" s="2" t="s">
        <v>72</v>
      </c>
      <c r="R14" s="2" t="s">
        <v>72</v>
      </c>
      <c r="S14" s="2" t="s">
        <v>72</v>
      </c>
      <c r="T14" s="2" t="s">
        <v>72</v>
      </c>
      <c r="U14" s="2" t="s">
        <v>72</v>
      </c>
      <c r="V14" s="2" t="s">
        <v>72</v>
      </c>
      <c r="W14" s="2" t="s">
        <v>72</v>
      </c>
      <c r="X14" s="95"/>
      <c r="Y14" s="96"/>
      <c r="Z14" s="95"/>
    </row>
    <row r="15" spans="2:32" ht="54" customHeight="1" x14ac:dyDescent="0.25">
      <c r="B15" s="94">
        <v>6</v>
      </c>
      <c r="C15" s="123" t="s">
        <v>14</v>
      </c>
      <c r="D15" s="2" t="s">
        <v>217</v>
      </c>
      <c r="E15" s="2" t="s">
        <v>217</v>
      </c>
      <c r="F15" s="2" t="s">
        <v>217</v>
      </c>
      <c r="G15" s="2" t="s">
        <v>217</v>
      </c>
      <c r="H15" s="2" t="s">
        <v>217</v>
      </c>
      <c r="I15" s="2" t="s">
        <v>217</v>
      </c>
      <c r="J15" s="2" t="s">
        <v>217</v>
      </c>
      <c r="K15" s="2" t="s">
        <v>217</v>
      </c>
      <c r="L15" s="2" t="s">
        <v>218</v>
      </c>
      <c r="M15" s="2" t="s">
        <v>218</v>
      </c>
      <c r="N15" s="2" t="s">
        <v>218</v>
      </c>
      <c r="O15" s="2" t="s">
        <v>218</v>
      </c>
      <c r="P15" s="2" t="s">
        <v>218</v>
      </c>
      <c r="Q15" s="2" t="s">
        <v>219</v>
      </c>
      <c r="R15" s="2" t="s">
        <v>219</v>
      </c>
      <c r="S15" s="2" t="s">
        <v>219</v>
      </c>
      <c r="T15" s="2" t="s">
        <v>219</v>
      </c>
      <c r="U15" s="2" t="s">
        <v>219</v>
      </c>
      <c r="V15" s="2" t="s">
        <v>219</v>
      </c>
      <c r="W15" s="2" t="s">
        <v>219</v>
      </c>
      <c r="Y15" s="127"/>
      <c r="Z15" s="126"/>
    </row>
    <row r="16" spans="2:32" ht="54" customHeight="1" x14ac:dyDescent="0.25">
      <c r="B16" s="94">
        <v>7</v>
      </c>
      <c r="C16" s="123" t="s">
        <v>13</v>
      </c>
      <c r="D16" s="2" t="s">
        <v>220</v>
      </c>
      <c r="E16" s="2" t="s">
        <v>220</v>
      </c>
      <c r="F16" s="2" t="s">
        <v>221</v>
      </c>
      <c r="G16" s="2" t="s">
        <v>220</v>
      </c>
      <c r="H16" s="2" t="s">
        <v>221</v>
      </c>
      <c r="I16" s="2" t="s">
        <v>221</v>
      </c>
      <c r="J16" s="2" t="s">
        <v>220</v>
      </c>
      <c r="K16" s="2" t="s">
        <v>221</v>
      </c>
      <c r="L16" s="2" t="s">
        <v>222</v>
      </c>
      <c r="M16" s="2" t="s">
        <v>222</v>
      </c>
      <c r="N16" s="2" t="s">
        <v>222</v>
      </c>
      <c r="O16" s="2" t="s">
        <v>223</v>
      </c>
      <c r="P16" s="2" t="s">
        <v>222</v>
      </c>
      <c r="Q16" s="2" t="s">
        <v>224</v>
      </c>
      <c r="R16" s="2" t="s">
        <v>224</v>
      </c>
      <c r="S16" s="2" t="s">
        <v>224</v>
      </c>
      <c r="T16" s="2" t="s">
        <v>224</v>
      </c>
      <c r="U16" s="2" t="s">
        <v>224</v>
      </c>
      <c r="V16" s="2" t="s">
        <v>224</v>
      </c>
      <c r="W16" s="2" t="s">
        <v>224</v>
      </c>
      <c r="X16" s="124"/>
      <c r="Y16" s="125"/>
      <c r="Z16" s="124"/>
    </row>
    <row r="17" spans="2:32" ht="54" customHeight="1" x14ac:dyDescent="0.25">
      <c r="B17" s="94">
        <v>8</v>
      </c>
      <c r="C17" s="123" t="s">
        <v>12</v>
      </c>
      <c r="D17" s="2" t="s">
        <v>259</v>
      </c>
      <c r="E17" s="2" t="s">
        <v>227</v>
      </c>
      <c r="F17" s="2" t="s">
        <v>228</v>
      </c>
      <c r="G17" s="2" t="s">
        <v>226</v>
      </c>
      <c r="H17" s="2" t="s">
        <v>228</v>
      </c>
      <c r="I17" s="2" t="s">
        <v>229</v>
      </c>
      <c r="J17" s="2" t="s">
        <v>259</v>
      </c>
      <c r="K17" s="2" t="s">
        <v>260</v>
      </c>
      <c r="L17" s="2" t="s">
        <v>230</v>
      </c>
      <c r="M17" s="2" t="s">
        <v>261</v>
      </c>
      <c r="N17" s="2" t="s">
        <v>230</v>
      </c>
      <c r="O17" s="2" t="s">
        <v>231</v>
      </c>
      <c r="P17" s="2" t="s">
        <v>230</v>
      </c>
      <c r="Q17" s="2" t="s">
        <v>233</v>
      </c>
      <c r="R17" s="2" t="s">
        <v>262</v>
      </c>
      <c r="S17" s="2" t="s">
        <v>233</v>
      </c>
      <c r="T17" s="2" t="s">
        <v>233</v>
      </c>
      <c r="U17" s="2" t="s">
        <v>232</v>
      </c>
      <c r="V17" s="2" t="s">
        <v>232</v>
      </c>
      <c r="W17" s="2" t="s">
        <v>232</v>
      </c>
      <c r="X17" s="92" t="s">
        <v>0</v>
      </c>
      <c r="Y17" s="93" t="s">
        <v>1</v>
      </c>
      <c r="Z17" s="93" t="s">
        <v>2</v>
      </c>
      <c r="AF17" s="1"/>
    </row>
    <row r="18" spans="2:32" ht="14.65" customHeight="1" x14ac:dyDescent="0.25">
      <c r="B18" s="94">
        <v>9</v>
      </c>
      <c r="D18" s="2" t="s">
        <v>68</v>
      </c>
      <c r="E18" s="2" t="s">
        <v>68</v>
      </c>
      <c r="F18" s="2" t="s">
        <v>69</v>
      </c>
      <c r="G18" s="2" t="s">
        <v>68</v>
      </c>
      <c r="H18" s="2" t="s">
        <v>68</v>
      </c>
      <c r="I18" s="2" t="s">
        <v>69</v>
      </c>
      <c r="J18" s="2" t="s">
        <v>70</v>
      </c>
      <c r="K18" s="2" t="s">
        <v>70</v>
      </c>
      <c r="L18" s="2" t="s">
        <v>70</v>
      </c>
      <c r="M18" s="2" t="s">
        <v>68</v>
      </c>
      <c r="N18" s="2" t="s">
        <v>70</v>
      </c>
      <c r="O18" s="2" t="s">
        <v>69</v>
      </c>
      <c r="P18" s="2" t="s">
        <v>70</v>
      </c>
      <c r="Q18" s="2" t="s">
        <v>68</v>
      </c>
      <c r="R18" s="2" t="s">
        <v>68</v>
      </c>
      <c r="S18" s="2" t="s">
        <v>70</v>
      </c>
      <c r="T18" s="2" t="s">
        <v>68</v>
      </c>
      <c r="U18" s="2" t="s">
        <v>70</v>
      </c>
      <c r="V18" s="2" t="s">
        <v>69</v>
      </c>
      <c r="W18" s="2" t="s">
        <v>69</v>
      </c>
      <c r="X18" s="91">
        <f t="array" ref="X18">IF($D$12="","",(SUMPRODUCT(($D$12:$W$12=Sabana17[[#This Row],[Columna4]:[Columna23]])*1)))</f>
        <v>16</v>
      </c>
      <c r="Y18" s="87">
        <f>IF(X18="","",(X18/20))</f>
        <v>0.8</v>
      </c>
      <c r="Z18" s="87">
        <f>IF(Y18="","",COUNTIF(Sabana17[[#This Row],[Columna4]:[Columna23]],"O")/20)</f>
        <v>0</v>
      </c>
    </row>
    <row r="19" spans="2:32" ht="15" x14ac:dyDescent="0.25">
      <c r="B19" s="94">
        <v>10</v>
      </c>
      <c r="D19" s="2" t="s">
        <v>68</v>
      </c>
      <c r="E19" s="2" t="s">
        <v>69</v>
      </c>
      <c r="F19" s="2" t="s">
        <v>68</v>
      </c>
      <c r="G19" s="2" t="s">
        <v>68</v>
      </c>
      <c r="H19" s="2" t="s">
        <v>68</v>
      </c>
      <c r="I19" s="2" t="s">
        <v>69</v>
      </c>
      <c r="J19" s="2" t="s">
        <v>70</v>
      </c>
      <c r="K19" s="2" t="s">
        <v>69</v>
      </c>
      <c r="L19" s="2" t="s">
        <v>70</v>
      </c>
      <c r="M19" s="2" t="s">
        <v>70</v>
      </c>
      <c r="N19" s="2" t="s">
        <v>70</v>
      </c>
      <c r="O19" s="2" t="s">
        <v>69</v>
      </c>
      <c r="P19" s="2" t="s">
        <v>70</v>
      </c>
      <c r="Q19" s="2" t="s">
        <v>68</v>
      </c>
      <c r="R19" s="2" t="s">
        <v>68</v>
      </c>
      <c r="S19" s="2" t="s">
        <v>70</v>
      </c>
      <c r="T19" s="2" t="s">
        <v>68</v>
      </c>
      <c r="U19" s="2" t="s">
        <v>70</v>
      </c>
      <c r="V19" s="2" t="s">
        <v>69</v>
      </c>
      <c r="W19" s="2" t="s">
        <v>69</v>
      </c>
      <c r="X19" s="91">
        <f t="array" ref="X19">IF($D$12="","",(SUMPRODUCT(($D$12:$W$12=Sabana17[[#This Row],[Columna4]:[Columna23]])*1)))</f>
        <v>20</v>
      </c>
      <c r="Y19" s="87">
        <f t="shared" ref="Y19:Y82" si="1">IF(X19="","",(X19/20))</f>
        <v>1</v>
      </c>
      <c r="Z19" s="87">
        <f>IF(Y19="","",COUNTIF(Sabana17[[#This Row],[Columna4]:[Columna23]],"O")/20)</f>
        <v>0</v>
      </c>
    </row>
    <row r="20" spans="2:32" ht="15" x14ac:dyDescent="0.25">
      <c r="B20" s="94">
        <v>11</v>
      </c>
      <c r="D20" s="2" t="s">
        <v>68</v>
      </c>
      <c r="E20" s="2" t="s">
        <v>69</v>
      </c>
      <c r="F20" s="2" t="s">
        <v>68</v>
      </c>
      <c r="G20" s="2" t="s">
        <v>68</v>
      </c>
      <c r="H20" s="2" t="s">
        <v>68</v>
      </c>
      <c r="I20" s="2" t="s">
        <v>69</v>
      </c>
      <c r="J20" s="2" t="s">
        <v>70</v>
      </c>
      <c r="K20" s="2" t="s">
        <v>69</v>
      </c>
      <c r="L20" s="2" t="s">
        <v>70</v>
      </c>
      <c r="M20" s="2" t="s">
        <v>70</v>
      </c>
      <c r="N20" s="2" t="s">
        <v>70</v>
      </c>
      <c r="O20" s="2" t="s">
        <v>69</v>
      </c>
      <c r="P20" s="2" t="s">
        <v>70</v>
      </c>
      <c r="Q20" s="2" t="s">
        <v>68</v>
      </c>
      <c r="R20" s="2" t="s">
        <v>68</v>
      </c>
      <c r="S20" s="2" t="s">
        <v>70</v>
      </c>
      <c r="T20" s="2" t="s">
        <v>68</v>
      </c>
      <c r="U20" s="2" t="s">
        <v>70</v>
      </c>
      <c r="V20" s="2" t="s">
        <v>69</v>
      </c>
      <c r="W20" s="2" t="s">
        <v>69</v>
      </c>
      <c r="X20" s="91">
        <f t="array" ref="X20">IF($D$12="","",(SUMPRODUCT(($D$12:$W$12=Sabana17[[#This Row],[Columna4]:[Columna23]])*1)))</f>
        <v>20</v>
      </c>
      <c r="Y20" s="87">
        <f t="shared" si="1"/>
        <v>1</v>
      </c>
      <c r="Z20" s="87">
        <f>IF(Y20="","",COUNTIF(Sabana17[[#This Row],[Columna4]:[Columna23]],"O")/20)</f>
        <v>0</v>
      </c>
    </row>
    <row r="21" spans="2:32" ht="15" x14ac:dyDescent="0.25">
      <c r="B21" s="94">
        <v>12</v>
      </c>
      <c r="D21" s="2" t="s">
        <v>68</v>
      </c>
      <c r="E21" s="2" t="s">
        <v>69</v>
      </c>
      <c r="F21" s="2" t="s">
        <v>68</v>
      </c>
      <c r="G21" s="2" t="s">
        <v>68</v>
      </c>
      <c r="H21" s="2" t="s">
        <v>68</v>
      </c>
      <c r="I21" s="2" t="s">
        <v>69</v>
      </c>
      <c r="J21" s="2" t="s">
        <v>70</v>
      </c>
      <c r="K21" s="2" t="s">
        <v>69</v>
      </c>
      <c r="L21" s="2" t="s">
        <v>70</v>
      </c>
      <c r="M21" s="2" t="s">
        <v>70</v>
      </c>
      <c r="N21" s="2" t="s">
        <v>70</v>
      </c>
      <c r="O21" s="2" t="s">
        <v>69</v>
      </c>
      <c r="P21" s="2" t="s">
        <v>70</v>
      </c>
      <c r="Q21" s="2" t="s">
        <v>68</v>
      </c>
      <c r="R21" s="2" t="s">
        <v>68</v>
      </c>
      <c r="S21" s="2" t="s">
        <v>70</v>
      </c>
      <c r="T21" s="2" t="s">
        <v>68</v>
      </c>
      <c r="U21" s="2" t="s">
        <v>70</v>
      </c>
      <c r="V21" s="2" t="s">
        <v>69</v>
      </c>
      <c r="W21" s="2" t="s">
        <v>68</v>
      </c>
      <c r="X21" s="91">
        <f t="array" ref="X21">IF($D$12="","",(SUMPRODUCT(($D$12:$W$12=Sabana17[[#This Row],[Columna4]:[Columna23]])*1)))</f>
        <v>19</v>
      </c>
      <c r="Y21" s="87">
        <f t="shared" si="1"/>
        <v>0.95</v>
      </c>
      <c r="Z21" s="87">
        <f>IF(Y21="","",COUNTIF(Sabana17[[#This Row],[Columna4]:[Columna23]],"O")/20)</f>
        <v>0</v>
      </c>
    </row>
    <row r="22" spans="2:32" ht="15" x14ac:dyDescent="0.25">
      <c r="B22" s="94">
        <v>13</v>
      </c>
      <c r="D22" s="2" t="s">
        <v>69</v>
      </c>
      <c r="E22" s="2" t="s">
        <v>69</v>
      </c>
      <c r="F22" s="2" t="s">
        <v>68</v>
      </c>
      <c r="G22" s="2" t="s">
        <v>68</v>
      </c>
      <c r="H22" s="2" t="s">
        <v>68</v>
      </c>
      <c r="I22" s="2" t="s">
        <v>69</v>
      </c>
      <c r="J22" s="2" t="s">
        <v>70</v>
      </c>
      <c r="K22" s="2" t="s">
        <v>69</v>
      </c>
      <c r="L22" s="2" t="s">
        <v>70</v>
      </c>
      <c r="M22" s="2" t="s">
        <v>68</v>
      </c>
      <c r="N22" s="2" t="s">
        <v>70</v>
      </c>
      <c r="O22" s="2" t="s">
        <v>69</v>
      </c>
      <c r="P22" s="2" t="s">
        <v>70</v>
      </c>
      <c r="Q22" s="2" t="s">
        <v>68</v>
      </c>
      <c r="R22" s="2" t="s">
        <v>68</v>
      </c>
      <c r="S22" s="2" t="s">
        <v>69</v>
      </c>
      <c r="T22" s="2" t="s">
        <v>68</v>
      </c>
      <c r="U22" s="2" t="s">
        <v>69</v>
      </c>
      <c r="V22" s="2" t="s">
        <v>69</v>
      </c>
      <c r="W22" s="2" t="s">
        <v>69</v>
      </c>
      <c r="X22" s="91">
        <f t="array" ref="X22">IF($D$12="","",(SUMPRODUCT(($D$12:$W$12=Sabana17[[#This Row],[Columna4]:[Columna23]])*1)))</f>
        <v>16</v>
      </c>
      <c r="Y22" s="87">
        <f t="shared" si="1"/>
        <v>0.8</v>
      </c>
      <c r="Z22" s="87">
        <f>IF(Y22="","",COUNTIF(Sabana17[[#This Row],[Columna4]:[Columna23]],"O")/20)</f>
        <v>0</v>
      </c>
    </row>
    <row r="23" spans="2:32" ht="15" x14ac:dyDescent="0.25">
      <c r="B23" s="94">
        <v>14</v>
      </c>
      <c r="D23" s="2" t="s">
        <v>68</v>
      </c>
      <c r="E23" s="2" t="s">
        <v>69</v>
      </c>
      <c r="F23" s="2" t="s">
        <v>68</v>
      </c>
      <c r="G23" s="2" t="s">
        <v>68</v>
      </c>
      <c r="H23" s="2" t="s">
        <v>69</v>
      </c>
      <c r="I23" s="2" t="s">
        <v>69</v>
      </c>
      <c r="J23" s="2" t="s">
        <v>70</v>
      </c>
      <c r="K23" s="2" t="s">
        <v>68</v>
      </c>
      <c r="L23" s="2" t="s">
        <v>70</v>
      </c>
      <c r="M23" s="2" t="s">
        <v>70</v>
      </c>
      <c r="N23" s="2" t="s">
        <v>70</v>
      </c>
      <c r="O23" s="2" t="s">
        <v>69</v>
      </c>
      <c r="P23" s="2" t="s">
        <v>70</v>
      </c>
      <c r="Q23" s="2" t="s">
        <v>68</v>
      </c>
      <c r="R23" s="2" t="s">
        <v>68</v>
      </c>
      <c r="S23" s="2" t="s">
        <v>70</v>
      </c>
      <c r="T23" s="2" t="s">
        <v>68</v>
      </c>
      <c r="U23" s="2" t="s">
        <v>70</v>
      </c>
      <c r="V23" s="2" t="s">
        <v>69</v>
      </c>
      <c r="W23" s="2" t="s">
        <v>69</v>
      </c>
      <c r="X23" s="91">
        <f t="array" ref="X23">IF($D$12="","",(SUMPRODUCT(($D$12:$W$12=Sabana17[[#This Row],[Columna4]:[Columna23]])*1)))</f>
        <v>18</v>
      </c>
      <c r="Y23" s="87">
        <f t="shared" si="1"/>
        <v>0.9</v>
      </c>
      <c r="Z23" s="87">
        <f>IF(Y23="","",COUNTIF(Sabana17[[#This Row],[Columna4]:[Columna23]],"O")/20)</f>
        <v>0</v>
      </c>
    </row>
    <row r="24" spans="2:32" ht="15" x14ac:dyDescent="0.25">
      <c r="B24" s="94">
        <v>15</v>
      </c>
      <c r="D24" s="2" t="s">
        <v>68</v>
      </c>
      <c r="E24" s="2" t="s">
        <v>69</v>
      </c>
      <c r="F24" s="2" t="s">
        <v>68</v>
      </c>
      <c r="G24" s="2" t="s">
        <v>68</v>
      </c>
      <c r="H24" s="2" t="s">
        <v>68</v>
      </c>
      <c r="I24" s="2" t="s">
        <v>69</v>
      </c>
      <c r="J24" s="2" t="s">
        <v>70</v>
      </c>
      <c r="K24" s="2" t="s">
        <v>69</v>
      </c>
      <c r="L24" s="2" t="s">
        <v>70</v>
      </c>
      <c r="M24" s="2" t="s">
        <v>70</v>
      </c>
      <c r="N24" s="2" t="s">
        <v>70</v>
      </c>
      <c r="O24" s="2" t="s">
        <v>69</v>
      </c>
      <c r="P24" s="2" t="s">
        <v>68</v>
      </c>
      <c r="Q24" s="2" t="s">
        <v>68</v>
      </c>
      <c r="R24" s="2" t="s">
        <v>68</v>
      </c>
      <c r="S24" s="2" t="s">
        <v>70</v>
      </c>
      <c r="T24" s="2" t="s">
        <v>68</v>
      </c>
      <c r="U24" s="2" t="s">
        <v>70</v>
      </c>
      <c r="V24" s="2" t="s">
        <v>69</v>
      </c>
      <c r="W24" s="2" t="s">
        <v>69</v>
      </c>
      <c r="X24" s="91">
        <f t="array" ref="X24">IF($D$12="","",(SUMPRODUCT(($D$12:$W$12=Sabana17[[#This Row],[Columna4]:[Columna23]])*1)))</f>
        <v>19</v>
      </c>
      <c r="Y24" s="87">
        <f t="shared" si="1"/>
        <v>0.95</v>
      </c>
      <c r="Z24" s="87">
        <f>IF(Y24="","",COUNTIF(Sabana17[[#This Row],[Columna4]:[Columna23]],"O")/20)</f>
        <v>0</v>
      </c>
    </row>
    <row r="25" spans="2:32" ht="15" x14ac:dyDescent="0.25">
      <c r="B25" s="94">
        <v>16</v>
      </c>
      <c r="D25" s="2" t="s">
        <v>68</v>
      </c>
      <c r="E25" s="2" t="s">
        <v>69</v>
      </c>
      <c r="F25" s="2" t="s">
        <v>68</v>
      </c>
      <c r="G25" s="2" t="s">
        <v>68</v>
      </c>
      <c r="H25" s="2" t="s">
        <v>69</v>
      </c>
      <c r="I25" s="2" t="s">
        <v>69</v>
      </c>
      <c r="J25" s="2" t="s">
        <v>70</v>
      </c>
      <c r="K25" s="2" t="s">
        <v>69</v>
      </c>
      <c r="L25" s="2" t="s">
        <v>70</v>
      </c>
      <c r="M25" s="2" t="s">
        <v>70</v>
      </c>
      <c r="N25" s="2" t="s">
        <v>70</v>
      </c>
      <c r="O25" s="2" t="s">
        <v>69</v>
      </c>
      <c r="P25" s="2" t="s">
        <v>70</v>
      </c>
      <c r="Q25" s="2" t="s">
        <v>68</v>
      </c>
      <c r="R25" s="2" t="s">
        <v>68</v>
      </c>
      <c r="S25" s="2" t="s">
        <v>70</v>
      </c>
      <c r="T25" s="2" t="s">
        <v>68</v>
      </c>
      <c r="U25" s="2" t="s">
        <v>70</v>
      </c>
      <c r="V25" s="2" t="s">
        <v>69</v>
      </c>
      <c r="W25" s="2" t="s">
        <v>69</v>
      </c>
      <c r="X25" s="91">
        <f t="array" ref="X25">IF($D$12="","",(SUMPRODUCT(($D$12:$W$12=Sabana17[[#This Row],[Columna4]:[Columna23]])*1)))</f>
        <v>19</v>
      </c>
      <c r="Y25" s="87">
        <f t="shared" si="1"/>
        <v>0.95</v>
      </c>
      <c r="Z25" s="87">
        <f>IF(Y25="","",COUNTIF(Sabana17[[#This Row],[Columna4]:[Columna23]],"O")/20)</f>
        <v>0</v>
      </c>
    </row>
    <row r="26" spans="2:32" ht="15" x14ac:dyDescent="0.25">
      <c r="B26" s="94">
        <v>17</v>
      </c>
      <c r="D26" s="2" t="s">
        <v>68</v>
      </c>
      <c r="E26" s="2" t="s">
        <v>69</v>
      </c>
      <c r="F26" s="2" t="s">
        <v>68</v>
      </c>
      <c r="G26" s="2" t="s">
        <v>68</v>
      </c>
      <c r="H26" s="2" t="s">
        <v>68</v>
      </c>
      <c r="I26" s="2" t="s">
        <v>69</v>
      </c>
      <c r="J26" s="2" t="s">
        <v>70</v>
      </c>
      <c r="K26" s="2" t="s">
        <v>69</v>
      </c>
      <c r="L26" s="2" t="s">
        <v>70</v>
      </c>
      <c r="M26" s="2" t="s">
        <v>70</v>
      </c>
      <c r="N26" s="2" t="s">
        <v>70</v>
      </c>
      <c r="O26" s="2" t="s">
        <v>70</v>
      </c>
      <c r="P26" s="2" t="s">
        <v>70</v>
      </c>
      <c r="Q26" s="2" t="s">
        <v>68</v>
      </c>
      <c r="R26" s="2" t="s">
        <v>68</v>
      </c>
      <c r="S26" s="2" t="s">
        <v>70</v>
      </c>
      <c r="T26" s="2" t="s">
        <v>68</v>
      </c>
      <c r="U26" s="2" t="s">
        <v>70</v>
      </c>
      <c r="V26" s="2" t="s">
        <v>69</v>
      </c>
      <c r="W26" s="2" t="s">
        <v>69</v>
      </c>
      <c r="X26" s="91">
        <f t="array" ref="X26">IF($D$12="","",(SUMPRODUCT(($D$12:$W$12=Sabana17[[#This Row],[Columna4]:[Columna23]])*1)))</f>
        <v>19</v>
      </c>
      <c r="Y26" s="87">
        <f t="shared" si="1"/>
        <v>0.95</v>
      </c>
      <c r="Z26" s="87">
        <f>IF(Y26="","",COUNTIF(Sabana17[[#This Row],[Columna4]:[Columna23]],"O")/20)</f>
        <v>0</v>
      </c>
    </row>
    <row r="27" spans="2:32" ht="15" x14ac:dyDescent="0.25">
      <c r="B27" s="94">
        <v>18</v>
      </c>
      <c r="D27" s="2" t="s">
        <v>68</v>
      </c>
      <c r="E27" s="2" t="s">
        <v>69</v>
      </c>
      <c r="F27" s="2" t="s">
        <v>68</v>
      </c>
      <c r="G27" s="2" t="s">
        <v>68</v>
      </c>
      <c r="H27" s="2" t="s">
        <v>69</v>
      </c>
      <c r="I27" s="2" t="s">
        <v>69</v>
      </c>
      <c r="J27" s="2" t="s">
        <v>70</v>
      </c>
      <c r="K27" s="2" t="s">
        <v>69</v>
      </c>
      <c r="L27" s="2" t="s">
        <v>70</v>
      </c>
      <c r="M27" s="2" t="s">
        <v>70</v>
      </c>
      <c r="N27" s="2" t="s">
        <v>70</v>
      </c>
      <c r="O27" s="2" t="s">
        <v>69</v>
      </c>
      <c r="P27" s="2" t="s">
        <v>70</v>
      </c>
      <c r="Q27" s="2" t="s">
        <v>68</v>
      </c>
      <c r="R27" s="2" t="s">
        <v>68</v>
      </c>
      <c r="S27" s="2" t="s">
        <v>70</v>
      </c>
      <c r="T27" s="2" t="s">
        <v>68</v>
      </c>
      <c r="U27" s="2" t="s">
        <v>70</v>
      </c>
      <c r="V27" s="2" t="s">
        <v>69</v>
      </c>
      <c r="W27" s="2" t="s">
        <v>69</v>
      </c>
      <c r="X27" s="91">
        <f t="array" ref="X27">IF($D$12="","",(SUMPRODUCT(($D$12:$W$12=Sabana17[[#This Row],[Columna4]:[Columna23]])*1)))</f>
        <v>19</v>
      </c>
      <c r="Y27" s="87">
        <f t="shared" si="1"/>
        <v>0.95</v>
      </c>
      <c r="Z27" s="87">
        <f>IF(Y27="","",COUNTIF(Sabana17[[#This Row],[Columna4]:[Columna23]],"O")/20)</f>
        <v>0</v>
      </c>
    </row>
    <row r="28" spans="2:32" ht="15" x14ac:dyDescent="0.25">
      <c r="B28" s="94">
        <v>19</v>
      </c>
      <c r="D28" s="2" t="s">
        <v>68</v>
      </c>
      <c r="E28" s="2" t="s">
        <v>69</v>
      </c>
      <c r="F28" s="2" t="s">
        <v>68</v>
      </c>
      <c r="G28" s="2" t="s">
        <v>68</v>
      </c>
      <c r="H28" s="2" t="s">
        <v>68</v>
      </c>
      <c r="I28" s="2" t="s">
        <v>69</v>
      </c>
      <c r="J28" s="2" t="s">
        <v>70</v>
      </c>
      <c r="K28" s="2" t="s">
        <v>69</v>
      </c>
      <c r="L28" s="2" t="s">
        <v>70</v>
      </c>
      <c r="M28" s="2" t="s">
        <v>70</v>
      </c>
      <c r="N28" s="2" t="s">
        <v>70</v>
      </c>
      <c r="O28" s="2" t="s">
        <v>69</v>
      </c>
      <c r="P28" s="2" t="s">
        <v>70</v>
      </c>
      <c r="Q28" s="2" t="s">
        <v>68</v>
      </c>
      <c r="R28" s="2" t="s">
        <v>68</v>
      </c>
      <c r="S28" s="2" t="s">
        <v>70</v>
      </c>
      <c r="T28" s="2" t="s">
        <v>68</v>
      </c>
      <c r="U28" s="2" t="s">
        <v>70</v>
      </c>
      <c r="V28" s="2" t="s">
        <v>69</v>
      </c>
      <c r="W28" s="2" t="s">
        <v>68</v>
      </c>
      <c r="X28" s="91">
        <f t="array" ref="X28">IF($D$12="","",(SUMPRODUCT(($D$12:$W$12=Sabana17[[#This Row],[Columna4]:[Columna23]])*1)))</f>
        <v>19</v>
      </c>
      <c r="Y28" s="87">
        <f t="shared" si="1"/>
        <v>0.95</v>
      </c>
      <c r="Z28" s="87">
        <f>IF(Y28="","",COUNTIF(Sabana17[[#This Row],[Columna4]:[Columna23]],"O")/20)</f>
        <v>0</v>
      </c>
    </row>
    <row r="29" spans="2:32" ht="15" x14ac:dyDescent="0.25">
      <c r="B29" s="94">
        <v>20</v>
      </c>
      <c r="D29" s="2" t="s">
        <v>68</v>
      </c>
      <c r="E29" s="2" t="s">
        <v>69</v>
      </c>
      <c r="F29" s="2" t="s">
        <v>68</v>
      </c>
      <c r="G29" s="2" t="s">
        <v>68</v>
      </c>
      <c r="H29" s="2" t="s">
        <v>68</v>
      </c>
      <c r="I29" s="2" t="s">
        <v>69</v>
      </c>
      <c r="J29" s="2" t="s">
        <v>70</v>
      </c>
      <c r="K29" s="2" t="s">
        <v>69</v>
      </c>
      <c r="L29" s="2" t="s">
        <v>70</v>
      </c>
      <c r="M29" s="2" t="s">
        <v>70</v>
      </c>
      <c r="N29" s="2" t="s">
        <v>70</v>
      </c>
      <c r="O29" s="2" t="s">
        <v>69</v>
      </c>
      <c r="P29" s="2" t="s">
        <v>70</v>
      </c>
      <c r="Q29" s="2" t="s">
        <v>68</v>
      </c>
      <c r="R29" s="2" t="s">
        <v>68</v>
      </c>
      <c r="S29" s="2" t="s">
        <v>70</v>
      </c>
      <c r="T29" s="2" t="s">
        <v>68</v>
      </c>
      <c r="U29" s="2" t="s">
        <v>70</v>
      </c>
      <c r="V29" s="2" t="s">
        <v>69</v>
      </c>
      <c r="W29" s="2" t="s">
        <v>69</v>
      </c>
      <c r="X29" s="91">
        <f t="array" ref="X29">IF($D$12="","",(SUMPRODUCT(($D$12:$W$12=Sabana17[[#This Row],[Columna4]:[Columna23]])*1)))</f>
        <v>20</v>
      </c>
      <c r="Y29" s="87">
        <f t="shared" si="1"/>
        <v>1</v>
      </c>
      <c r="Z29" s="87">
        <f>IF(Y29="","",COUNTIF(Sabana17[[#This Row],[Columna4]:[Columna23]],"O")/20)</f>
        <v>0</v>
      </c>
    </row>
    <row r="30" spans="2:32" ht="15" x14ac:dyDescent="0.25">
      <c r="B30" s="94">
        <v>21</v>
      </c>
      <c r="D30" s="2" t="s">
        <v>68</v>
      </c>
      <c r="E30" s="2" t="s">
        <v>69</v>
      </c>
      <c r="F30" s="2" t="s">
        <v>68</v>
      </c>
      <c r="G30" s="2" t="s">
        <v>68</v>
      </c>
      <c r="H30" s="2" t="s">
        <v>69</v>
      </c>
      <c r="I30" s="2" t="s">
        <v>69</v>
      </c>
      <c r="J30" s="2" t="s">
        <v>70</v>
      </c>
      <c r="K30" s="2" t="s">
        <v>70</v>
      </c>
      <c r="L30" s="2" t="s">
        <v>70</v>
      </c>
      <c r="M30" s="2" t="s">
        <v>70</v>
      </c>
      <c r="N30" s="2" t="s">
        <v>70</v>
      </c>
      <c r="O30" s="2" t="s">
        <v>69</v>
      </c>
      <c r="P30" s="2" t="s">
        <v>70</v>
      </c>
      <c r="Q30" s="2" t="s">
        <v>69</v>
      </c>
      <c r="R30" s="2" t="s">
        <v>68</v>
      </c>
      <c r="S30" s="2" t="s">
        <v>70</v>
      </c>
      <c r="T30" s="2" t="s">
        <v>68</v>
      </c>
      <c r="U30" s="2" t="s">
        <v>70</v>
      </c>
      <c r="V30" s="2" t="s">
        <v>69</v>
      </c>
      <c r="W30" s="2" t="s">
        <v>69</v>
      </c>
      <c r="X30" s="91">
        <f t="array" ref="X30">IF($D$12="","",(SUMPRODUCT(($D$12:$W$12=Sabana17[[#This Row],[Columna4]:[Columna23]])*1)))</f>
        <v>17</v>
      </c>
      <c r="Y30" s="87">
        <f t="shared" si="1"/>
        <v>0.85</v>
      </c>
      <c r="Z30" s="87">
        <f>IF(Y30="","",COUNTIF(Sabana17[[#This Row],[Columna4]:[Columna23]],"O")/20)</f>
        <v>0</v>
      </c>
    </row>
    <row r="31" spans="2:32" ht="15" x14ac:dyDescent="0.25">
      <c r="B31" s="94">
        <v>22</v>
      </c>
      <c r="D31" s="2" t="s">
        <v>68</v>
      </c>
      <c r="E31" s="2" t="s">
        <v>69</v>
      </c>
      <c r="F31" s="2" t="s">
        <v>68</v>
      </c>
      <c r="G31" s="2" t="s">
        <v>68</v>
      </c>
      <c r="H31" s="2" t="s">
        <v>69</v>
      </c>
      <c r="I31" s="2" t="s">
        <v>69</v>
      </c>
      <c r="J31" s="2" t="s">
        <v>71</v>
      </c>
      <c r="K31" s="2" t="s">
        <v>69</v>
      </c>
      <c r="L31" s="2" t="s">
        <v>70</v>
      </c>
      <c r="M31" s="2" t="s">
        <v>70</v>
      </c>
      <c r="N31" s="2" t="s">
        <v>70</v>
      </c>
      <c r="O31" s="2" t="s">
        <v>69</v>
      </c>
      <c r="P31" s="2" t="s">
        <v>70</v>
      </c>
      <c r="Q31" s="2" t="s">
        <v>68</v>
      </c>
      <c r="R31" s="2" t="s">
        <v>68</v>
      </c>
      <c r="S31" s="2" t="s">
        <v>70</v>
      </c>
      <c r="T31" s="2" t="s">
        <v>68</v>
      </c>
      <c r="U31" s="2" t="s">
        <v>70</v>
      </c>
      <c r="V31" s="2" t="s">
        <v>69</v>
      </c>
      <c r="W31" s="2" t="s">
        <v>69</v>
      </c>
      <c r="X31" s="91">
        <f t="array" ref="X31">IF($D$12="","",(SUMPRODUCT(($D$12:$W$12=Sabana17[[#This Row],[Columna4]:[Columna23]])*1)))</f>
        <v>18</v>
      </c>
      <c r="Y31" s="87">
        <f t="shared" si="1"/>
        <v>0.9</v>
      </c>
      <c r="Z31" s="87">
        <f>IF(Y31="","",COUNTIF(Sabana17[[#This Row],[Columna4]:[Columna23]],"O")/20)</f>
        <v>0</v>
      </c>
    </row>
    <row r="32" spans="2:32" ht="15" x14ac:dyDescent="0.25">
      <c r="B32" s="94">
        <v>23</v>
      </c>
      <c r="D32" s="2" t="s">
        <v>68</v>
      </c>
      <c r="E32" s="2" t="s">
        <v>69</v>
      </c>
      <c r="F32" s="2" t="s">
        <v>68</v>
      </c>
      <c r="G32" s="2" t="s">
        <v>68</v>
      </c>
      <c r="H32" s="2" t="s">
        <v>68</v>
      </c>
      <c r="I32" s="2" t="s">
        <v>69</v>
      </c>
      <c r="J32" s="2" t="s">
        <v>70</v>
      </c>
      <c r="K32" s="2" t="s">
        <v>69</v>
      </c>
      <c r="L32" s="2" t="s">
        <v>70</v>
      </c>
      <c r="M32" s="2" t="s">
        <v>70</v>
      </c>
      <c r="N32" s="2" t="s">
        <v>70</v>
      </c>
      <c r="O32" s="2" t="s">
        <v>69</v>
      </c>
      <c r="P32" s="2" t="s">
        <v>70</v>
      </c>
      <c r="Q32" s="2" t="s">
        <v>68</v>
      </c>
      <c r="R32" s="2" t="s">
        <v>68</v>
      </c>
      <c r="S32" s="2" t="s">
        <v>70</v>
      </c>
      <c r="T32" s="2" t="s">
        <v>68</v>
      </c>
      <c r="U32" s="2" t="s">
        <v>70</v>
      </c>
      <c r="V32" s="2" t="s">
        <v>69</v>
      </c>
      <c r="W32" s="2" t="s">
        <v>69</v>
      </c>
      <c r="X32" s="91">
        <f t="array" ref="X32">IF($D$12="","",(SUMPRODUCT(($D$12:$W$12=Sabana17[[#This Row],[Columna4]:[Columna23]])*1)))</f>
        <v>20</v>
      </c>
      <c r="Y32" s="87">
        <f t="shared" si="1"/>
        <v>1</v>
      </c>
      <c r="Z32" s="87">
        <f>IF(Y32="","",COUNTIF(Sabana17[[#This Row],[Columna4]:[Columna23]],"O")/20)</f>
        <v>0</v>
      </c>
    </row>
    <row r="33" spans="2:26" ht="15" x14ac:dyDescent="0.25">
      <c r="B33" s="94">
        <v>24</v>
      </c>
      <c r="D33" s="2" t="s">
        <v>68</v>
      </c>
      <c r="E33" s="2" t="s">
        <v>70</v>
      </c>
      <c r="F33" s="2" t="s">
        <v>68</v>
      </c>
      <c r="G33" s="2" t="s">
        <v>68</v>
      </c>
      <c r="H33" s="2" t="s">
        <v>68</v>
      </c>
      <c r="I33" s="2" t="s">
        <v>69</v>
      </c>
      <c r="J33" s="2" t="s">
        <v>70</v>
      </c>
      <c r="K33" s="2" t="s">
        <v>69</v>
      </c>
      <c r="L33" s="2" t="s">
        <v>70</v>
      </c>
      <c r="M33" s="2" t="s">
        <v>70</v>
      </c>
      <c r="N33" s="2" t="s">
        <v>70</v>
      </c>
      <c r="O33" s="2" t="s">
        <v>69</v>
      </c>
      <c r="P33" s="2" t="s">
        <v>70</v>
      </c>
      <c r="Q33" s="2" t="s">
        <v>68</v>
      </c>
      <c r="R33" s="2" t="s">
        <v>68</v>
      </c>
      <c r="S33" s="2" t="s">
        <v>70</v>
      </c>
      <c r="T33" s="2" t="s">
        <v>68</v>
      </c>
      <c r="U33" s="2" t="s">
        <v>70</v>
      </c>
      <c r="V33" s="2" t="s">
        <v>69</v>
      </c>
      <c r="W33" s="2" t="s">
        <v>69</v>
      </c>
      <c r="X33" s="91">
        <f t="array" ref="X33">IF($D$12="","",(SUMPRODUCT(($D$12:$W$12=Sabana17[[#This Row],[Columna4]:[Columna23]])*1)))</f>
        <v>19</v>
      </c>
      <c r="Y33" s="87">
        <f t="shared" si="1"/>
        <v>0.95</v>
      </c>
      <c r="Z33" s="87">
        <f>IF(Y33="","",COUNTIF(Sabana17[[#This Row],[Columna4]:[Columna23]],"O")/20)</f>
        <v>0</v>
      </c>
    </row>
    <row r="34" spans="2:26" ht="15" x14ac:dyDescent="0.25">
      <c r="B34" s="94">
        <v>25</v>
      </c>
      <c r="D34" s="2" t="s">
        <v>68</v>
      </c>
      <c r="E34" s="2" t="s">
        <v>68</v>
      </c>
      <c r="F34" s="2" t="s">
        <v>68</v>
      </c>
      <c r="G34" s="2" t="s">
        <v>68</v>
      </c>
      <c r="H34" s="2" t="s">
        <v>69</v>
      </c>
      <c r="I34" s="2" t="s">
        <v>69</v>
      </c>
      <c r="J34" s="2" t="s">
        <v>70</v>
      </c>
      <c r="K34" s="2" t="s">
        <v>69</v>
      </c>
      <c r="L34" s="2" t="s">
        <v>70</v>
      </c>
      <c r="M34" s="2" t="s">
        <v>70</v>
      </c>
      <c r="N34" s="2" t="s">
        <v>70</v>
      </c>
      <c r="O34" s="2" t="s">
        <v>69</v>
      </c>
      <c r="P34" s="2" t="s">
        <v>70</v>
      </c>
      <c r="Q34" s="2" t="s">
        <v>68</v>
      </c>
      <c r="R34" s="2" t="s">
        <v>68</v>
      </c>
      <c r="S34" s="2" t="s">
        <v>70</v>
      </c>
      <c r="T34" s="2" t="s">
        <v>68</v>
      </c>
      <c r="U34" s="2" t="s">
        <v>70</v>
      </c>
      <c r="V34" s="2" t="s">
        <v>69</v>
      </c>
      <c r="W34" s="2" t="s">
        <v>69</v>
      </c>
      <c r="X34" s="91">
        <f t="array" ref="X34">IF($D$12="","",(SUMPRODUCT(($D$12:$W$12=Sabana17[[#This Row],[Columna4]:[Columna23]])*1)))</f>
        <v>18</v>
      </c>
      <c r="Y34" s="87">
        <f t="shared" si="1"/>
        <v>0.9</v>
      </c>
      <c r="Z34" s="87">
        <f>IF(Y34="","",COUNTIF(Sabana17[[#This Row],[Columna4]:[Columna23]],"O")/20)</f>
        <v>0</v>
      </c>
    </row>
    <row r="35" spans="2:26" ht="15" x14ac:dyDescent="0.25">
      <c r="B35" s="94">
        <v>26</v>
      </c>
      <c r="D35" s="2" t="s">
        <v>68</v>
      </c>
      <c r="E35" s="2" t="s">
        <v>69</v>
      </c>
      <c r="F35" s="2" t="s">
        <v>71</v>
      </c>
      <c r="G35" s="2" t="s">
        <v>68</v>
      </c>
      <c r="H35" s="2" t="s">
        <v>68</v>
      </c>
      <c r="I35" s="2" t="s">
        <v>69</v>
      </c>
      <c r="J35" s="2" t="s">
        <v>70</v>
      </c>
      <c r="K35" s="2" t="s">
        <v>69</v>
      </c>
      <c r="L35" s="2" t="s">
        <v>70</v>
      </c>
      <c r="M35" s="2" t="s">
        <v>70</v>
      </c>
      <c r="N35" s="2" t="s">
        <v>70</v>
      </c>
      <c r="O35" s="2" t="s">
        <v>69</v>
      </c>
      <c r="P35" s="2" t="s">
        <v>70</v>
      </c>
      <c r="Q35" s="2" t="s">
        <v>68</v>
      </c>
      <c r="R35" s="2" t="s">
        <v>68</v>
      </c>
      <c r="S35" s="2" t="s">
        <v>70</v>
      </c>
      <c r="T35" s="2" t="s">
        <v>68</v>
      </c>
      <c r="U35" s="2" t="s">
        <v>70</v>
      </c>
      <c r="V35" s="2" t="s">
        <v>69</v>
      </c>
      <c r="W35" s="2" t="s">
        <v>69</v>
      </c>
      <c r="X35" s="91">
        <f t="array" ref="X35">IF($D$12="","",(SUMPRODUCT(($D$12:$W$12=Sabana17[[#This Row],[Columna4]:[Columna23]])*1)))</f>
        <v>19</v>
      </c>
      <c r="Y35" s="87">
        <f t="shared" si="1"/>
        <v>0.95</v>
      </c>
      <c r="Z35" s="87">
        <f>IF(Y35="","",COUNTIF(Sabana17[[#This Row],[Columna4]:[Columna23]],"O")/20)</f>
        <v>0</v>
      </c>
    </row>
    <row r="36" spans="2:26" ht="15" x14ac:dyDescent="0.25">
      <c r="B36" s="94">
        <v>27</v>
      </c>
      <c r="D36" s="2" t="s">
        <v>68</v>
      </c>
      <c r="E36" s="2" t="s">
        <v>69</v>
      </c>
      <c r="F36" s="2" t="s">
        <v>68</v>
      </c>
      <c r="G36" s="2" t="s">
        <v>68</v>
      </c>
      <c r="H36" s="2" t="s">
        <v>68</v>
      </c>
      <c r="I36" s="2" t="s">
        <v>69</v>
      </c>
      <c r="J36" s="2" t="s">
        <v>70</v>
      </c>
      <c r="K36" s="2" t="s">
        <v>69</v>
      </c>
      <c r="L36" s="2" t="s">
        <v>70</v>
      </c>
      <c r="M36" s="2" t="s">
        <v>70</v>
      </c>
      <c r="N36" s="2" t="s">
        <v>70</v>
      </c>
      <c r="O36" s="2" t="s">
        <v>69</v>
      </c>
      <c r="P36" s="2" t="s">
        <v>70</v>
      </c>
      <c r="Q36" s="2" t="s">
        <v>68</v>
      </c>
      <c r="R36" s="2" t="s">
        <v>68</v>
      </c>
      <c r="S36" s="2" t="s">
        <v>71</v>
      </c>
      <c r="T36" s="2" t="s">
        <v>68</v>
      </c>
      <c r="U36" s="2" t="s">
        <v>70</v>
      </c>
      <c r="V36" s="2" t="s">
        <v>69</v>
      </c>
      <c r="W36" s="2" t="s">
        <v>69</v>
      </c>
      <c r="X36" s="91">
        <f t="array" ref="X36">IF($D$12="","",(SUMPRODUCT(($D$12:$W$12=Sabana17[[#This Row],[Columna4]:[Columna23]])*1)))</f>
        <v>19</v>
      </c>
      <c r="Y36" s="87">
        <f t="shared" si="1"/>
        <v>0.95</v>
      </c>
      <c r="Z36" s="87">
        <f>IF(Y36="","",COUNTIF(Sabana17[[#This Row],[Columna4]:[Columna23]],"O")/20)</f>
        <v>0</v>
      </c>
    </row>
    <row r="37" spans="2:26" ht="15" x14ac:dyDescent="0.25">
      <c r="B37" s="94">
        <v>28</v>
      </c>
      <c r="D37" s="2" t="s">
        <v>68</v>
      </c>
      <c r="E37" s="2" t="s">
        <v>69</v>
      </c>
      <c r="F37" s="2" t="s">
        <v>68</v>
      </c>
      <c r="G37" s="2" t="s">
        <v>70</v>
      </c>
      <c r="H37" s="2" t="s">
        <v>68</v>
      </c>
      <c r="I37" s="2" t="s">
        <v>69</v>
      </c>
      <c r="J37" s="2" t="s">
        <v>70</v>
      </c>
      <c r="K37" s="2" t="s">
        <v>69</v>
      </c>
      <c r="L37" s="2" t="s">
        <v>70</v>
      </c>
      <c r="M37" s="2" t="s">
        <v>70</v>
      </c>
      <c r="N37" s="2" t="s">
        <v>70</v>
      </c>
      <c r="O37" s="2" t="s">
        <v>69</v>
      </c>
      <c r="P37" s="2" t="s">
        <v>70</v>
      </c>
      <c r="Q37" s="2" t="s">
        <v>68</v>
      </c>
      <c r="R37" s="2" t="s">
        <v>68</v>
      </c>
      <c r="S37" s="2" t="s">
        <v>70</v>
      </c>
      <c r="T37" s="2" t="s">
        <v>68</v>
      </c>
      <c r="U37" s="2" t="s">
        <v>70</v>
      </c>
      <c r="V37" s="2" t="s">
        <v>69</v>
      </c>
      <c r="W37" s="2" t="s">
        <v>69</v>
      </c>
      <c r="X37" s="91">
        <f t="array" ref="X37">IF($D$12="","",(SUMPRODUCT(($D$12:$W$12=Sabana17[[#This Row],[Columna4]:[Columna23]])*1)))</f>
        <v>19</v>
      </c>
      <c r="Y37" s="87">
        <f t="shared" si="1"/>
        <v>0.95</v>
      </c>
      <c r="Z37" s="87">
        <f>IF(Y37="","",COUNTIF(Sabana17[[#This Row],[Columna4]:[Columna23]],"O")/20)</f>
        <v>0</v>
      </c>
    </row>
    <row r="38" spans="2:26" ht="15" x14ac:dyDescent="0.25">
      <c r="B38" s="94">
        <v>29</v>
      </c>
      <c r="D38" s="2" t="s">
        <v>68</v>
      </c>
      <c r="E38" s="2" t="s">
        <v>69</v>
      </c>
      <c r="F38" s="2" t="s">
        <v>68</v>
      </c>
      <c r="G38" s="2" t="s">
        <v>68</v>
      </c>
      <c r="H38" s="2" t="s">
        <v>69</v>
      </c>
      <c r="I38" s="2" t="s">
        <v>69</v>
      </c>
      <c r="J38" s="2" t="s">
        <v>70</v>
      </c>
      <c r="K38" s="2" t="s">
        <v>69</v>
      </c>
      <c r="L38" s="2" t="s">
        <v>70</v>
      </c>
      <c r="M38" s="2" t="s">
        <v>70</v>
      </c>
      <c r="N38" s="2" t="s">
        <v>70</v>
      </c>
      <c r="O38" s="2" t="s">
        <v>69</v>
      </c>
      <c r="P38" s="2" t="s">
        <v>70</v>
      </c>
      <c r="Q38" s="2" t="s">
        <v>68</v>
      </c>
      <c r="R38" s="2" t="s">
        <v>68</v>
      </c>
      <c r="S38" s="2" t="s">
        <v>70</v>
      </c>
      <c r="T38" s="2" t="s">
        <v>68</v>
      </c>
      <c r="U38" s="2" t="s">
        <v>70</v>
      </c>
      <c r="V38" s="2" t="s">
        <v>69</v>
      </c>
      <c r="W38" s="2" t="s">
        <v>69</v>
      </c>
      <c r="X38" s="91">
        <f t="array" ref="X38">IF($D$12="","",(SUMPRODUCT(($D$12:$W$12=Sabana17[[#This Row],[Columna4]:[Columna23]])*1)))</f>
        <v>19</v>
      </c>
      <c r="Y38" s="87">
        <f t="shared" si="1"/>
        <v>0.95</v>
      </c>
      <c r="Z38" s="87">
        <f>IF(Y38="","",COUNTIF(Sabana17[[#This Row],[Columna4]:[Columna23]],"O")/20)</f>
        <v>0</v>
      </c>
    </row>
    <row r="39" spans="2:26" ht="15" x14ac:dyDescent="0.25">
      <c r="B39" s="94">
        <v>30</v>
      </c>
      <c r="D39" s="2" t="s">
        <v>68</v>
      </c>
      <c r="E39" s="2" t="s">
        <v>69</v>
      </c>
      <c r="F39" s="2" t="s">
        <v>68</v>
      </c>
      <c r="G39" s="2" t="s">
        <v>68</v>
      </c>
      <c r="H39" s="2" t="s">
        <v>69</v>
      </c>
      <c r="I39" s="2" t="s">
        <v>69</v>
      </c>
      <c r="J39" s="2" t="s">
        <v>70</v>
      </c>
      <c r="K39" s="2" t="s">
        <v>69</v>
      </c>
      <c r="L39" s="2" t="s">
        <v>70</v>
      </c>
      <c r="M39" s="2" t="s">
        <v>70</v>
      </c>
      <c r="N39" s="2" t="s">
        <v>70</v>
      </c>
      <c r="O39" s="2" t="s">
        <v>69</v>
      </c>
      <c r="P39" s="2" t="s">
        <v>70</v>
      </c>
      <c r="Q39" s="2" t="s">
        <v>68</v>
      </c>
      <c r="R39" s="2" t="s">
        <v>68</v>
      </c>
      <c r="S39" s="2" t="s">
        <v>70</v>
      </c>
      <c r="T39" s="2" t="s">
        <v>68</v>
      </c>
      <c r="U39" s="2" t="s">
        <v>70</v>
      </c>
      <c r="V39" s="2" t="s">
        <v>69</v>
      </c>
      <c r="W39" s="2" t="s">
        <v>69</v>
      </c>
      <c r="X39" s="91">
        <f t="array" ref="X39">IF($D$12="","",(SUMPRODUCT(($D$12:$W$12=Sabana17[[#This Row],[Columna4]:[Columna23]])*1)))</f>
        <v>19</v>
      </c>
      <c r="Y39" s="87">
        <f t="shared" si="1"/>
        <v>0.95</v>
      </c>
      <c r="Z39" s="87">
        <f>IF(Y39="","",COUNTIF(Sabana17[[#This Row],[Columna4]:[Columna23]],"O")/20)</f>
        <v>0</v>
      </c>
    </row>
    <row r="40" spans="2:26" ht="15" x14ac:dyDescent="0.25">
      <c r="B40" s="94">
        <v>31</v>
      </c>
      <c r="D40" s="2" t="s">
        <v>68</v>
      </c>
      <c r="E40" s="2" t="s">
        <v>69</v>
      </c>
      <c r="F40" s="2" t="s">
        <v>68</v>
      </c>
      <c r="G40" s="2" t="s">
        <v>68</v>
      </c>
      <c r="H40" s="2" t="s">
        <v>68</v>
      </c>
      <c r="I40" s="2" t="s">
        <v>69</v>
      </c>
      <c r="J40" s="2" t="s">
        <v>70</v>
      </c>
      <c r="K40" s="2" t="s">
        <v>69</v>
      </c>
      <c r="L40" s="2" t="s">
        <v>70</v>
      </c>
      <c r="M40" s="2" t="s">
        <v>70</v>
      </c>
      <c r="N40" s="2" t="s">
        <v>70</v>
      </c>
      <c r="O40" s="2" t="s">
        <v>71</v>
      </c>
      <c r="P40" s="2" t="s">
        <v>70</v>
      </c>
      <c r="Q40" s="2" t="s">
        <v>68</v>
      </c>
      <c r="R40" s="2" t="s">
        <v>68</v>
      </c>
      <c r="S40" s="2" t="s">
        <v>70</v>
      </c>
      <c r="T40" s="2" t="s">
        <v>68</v>
      </c>
      <c r="U40" s="2" t="s">
        <v>70</v>
      </c>
      <c r="V40" s="2" t="s">
        <v>69</v>
      </c>
      <c r="W40" s="2" t="s">
        <v>69</v>
      </c>
      <c r="X40" s="91">
        <f t="array" ref="X40">IF($D$12="","",(SUMPRODUCT(($D$12:$W$12=Sabana17[[#This Row],[Columna4]:[Columna23]])*1)))</f>
        <v>19</v>
      </c>
      <c r="Y40" s="87">
        <f t="shared" si="1"/>
        <v>0.95</v>
      </c>
      <c r="Z40" s="87">
        <f>IF(Y40="","",COUNTIF(Sabana17[[#This Row],[Columna4]:[Columna23]],"O")/20)</f>
        <v>0</v>
      </c>
    </row>
    <row r="41" spans="2:26" ht="15" x14ac:dyDescent="0.25">
      <c r="B41" s="94">
        <v>32</v>
      </c>
      <c r="D41" s="2" t="s">
        <v>68</v>
      </c>
      <c r="E41" s="2" t="s">
        <v>70</v>
      </c>
      <c r="F41" s="2" t="s">
        <v>68</v>
      </c>
      <c r="G41" s="2" t="s">
        <v>68</v>
      </c>
      <c r="H41" s="2" t="s">
        <v>69</v>
      </c>
      <c r="I41" s="2" t="s">
        <v>69</v>
      </c>
      <c r="J41" s="2" t="s">
        <v>70</v>
      </c>
      <c r="K41" s="2" t="s">
        <v>69</v>
      </c>
      <c r="L41" s="2" t="s">
        <v>71</v>
      </c>
      <c r="M41" s="2" t="s">
        <v>70</v>
      </c>
      <c r="N41" s="2" t="s">
        <v>70</v>
      </c>
      <c r="O41" s="2" t="s">
        <v>71</v>
      </c>
      <c r="P41" s="2" t="s">
        <v>70</v>
      </c>
      <c r="Q41" s="2" t="s">
        <v>68</v>
      </c>
      <c r="R41" s="2" t="s">
        <v>68</v>
      </c>
      <c r="S41" s="2" t="s">
        <v>68</v>
      </c>
      <c r="T41" s="2" t="s">
        <v>68</v>
      </c>
      <c r="U41" s="2" t="s">
        <v>70</v>
      </c>
      <c r="V41" s="2" t="s">
        <v>69</v>
      </c>
      <c r="W41" s="2" t="s">
        <v>69</v>
      </c>
      <c r="X41" s="91">
        <f t="array" ref="X41">IF($D$12="","",(SUMPRODUCT(($D$12:$W$12=Sabana17[[#This Row],[Columna4]:[Columna23]])*1)))</f>
        <v>15</v>
      </c>
      <c r="Y41" s="87">
        <f t="shared" si="1"/>
        <v>0.75</v>
      </c>
      <c r="Z41" s="87">
        <f>IF(Y41="","",COUNTIF(Sabana17[[#This Row],[Columna4]:[Columna23]],"O")/20)</f>
        <v>0</v>
      </c>
    </row>
    <row r="42" spans="2:26" ht="15" x14ac:dyDescent="0.25">
      <c r="B42" s="94">
        <v>33</v>
      </c>
      <c r="D42" s="2" t="s">
        <v>68</v>
      </c>
      <c r="E42" s="2" t="s">
        <v>70</v>
      </c>
      <c r="F42" s="2" t="s">
        <v>68</v>
      </c>
      <c r="G42" s="2" t="s">
        <v>68</v>
      </c>
      <c r="H42" s="2" t="s">
        <v>68</v>
      </c>
      <c r="I42" s="2" t="s">
        <v>69</v>
      </c>
      <c r="J42" s="2" t="s">
        <v>70</v>
      </c>
      <c r="K42" s="2" t="s">
        <v>69</v>
      </c>
      <c r="L42" s="2" t="s">
        <v>70</v>
      </c>
      <c r="M42" s="2" t="s">
        <v>70</v>
      </c>
      <c r="N42" s="2" t="s">
        <v>70</v>
      </c>
      <c r="O42" s="2" t="s">
        <v>69</v>
      </c>
      <c r="P42" s="2" t="s">
        <v>70</v>
      </c>
      <c r="Q42" s="2" t="s">
        <v>68</v>
      </c>
      <c r="R42" s="2" t="s">
        <v>68</v>
      </c>
      <c r="S42" s="2" t="s">
        <v>70</v>
      </c>
      <c r="T42" s="2" t="s">
        <v>68</v>
      </c>
      <c r="U42" s="2" t="s">
        <v>70</v>
      </c>
      <c r="V42" s="2" t="s">
        <v>69</v>
      </c>
      <c r="W42" s="2" t="s">
        <v>69</v>
      </c>
      <c r="X42" s="91">
        <f t="array" ref="X42">IF($D$12="","",(SUMPRODUCT(($D$12:$W$12=Sabana17[[#This Row],[Columna4]:[Columna23]])*1)))</f>
        <v>19</v>
      </c>
      <c r="Y42" s="87">
        <f t="shared" si="1"/>
        <v>0.95</v>
      </c>
      <c r="Z42" s="87">
        <f>IF(Y42="","",COUNTIF(Sabana17[[#This Row],[Columna4]:[Columna23]],"O")/20)</f>
        <v>0</v>
      </c>
    </row>
    <row r="43" spans="2:26" ht="15" x14ac:dyDescent="0.25">
      <c r="B43" s="94">
        <v>34</v>
      </c>
      <c r="D43" s="2" t="s">
        <v>68</v>
      </c>
      <c r="E43" s="2" t="s">
        <v>71</v>
      </c>
      <c r="F43" s="2" t="s">
        <v>68</v>
      </c>
      <c r="G43" s="2" t="s">
        <v>68</v>
      </c>
      <c r="H43" s="2" t="s">
        <v>71</v>
      </c>
      <c r="I43" s="2" t="s">
        <v>69</v>
      </c>
      <c r="J43" s="2" t="s">
        <v>70</v>
      </c>
      <c r="K43" s="2" t="s">
        <v>69</v>
      </c>
      <c r="L43" s="2" t="s">
        <v>70</v>
      </c>
      <c r="M43" s="2" t="s">
        <v>70</v>
      </c>
      <c r="N43" s="2" t="s">
        <v>70</v>
      </c>
      <c r="O43" s="2" t="s">
        <v>71</v>
      </c>
      <c r="P43" s="2" t="s">
        <v>69</v>
      </c>
      <c r="Q43" s="2" t="s">
        <v>68</v>
      </c>
      <c r="R43" s="2" t="s">
        <v>68</v>
      </c>
      <c r="S43" s="2" t="s">
        <v>70</v>
      </c>
      <c r="T43" s="2" t="s">
        <v>68</v>
      </c>
      <c r="U43" s="2" t="s">
        <v>70</v>
      </c>
      <c r="V43" s="2" t="s">
        <v>69</v>
      </c>
      <c r="W43" s="2" t="s">
        <v>69</v>
      </c>
      <c r="X43" s="91">
        <f t="array" ref="X43">IF($D$12="","",(SUMPRODUCT(($D$12:$W$12=Sabana17[[#This Row],[Columna4]:[Columna23]])*1)))</f>
        <v>16</v>
      </c>
      <c r="Y43" s="87">
        <f t="shared" si="1"/>
        <v>0.8</v>
      </c>
      <c r="Z43" s="87">
        <f>IF(Y43="","",COUNTIF(Sabana17[[#This Row],[Columna4]:[Columna23]],"O")/20)</f>
        <v>0</v>
      </c>
    </row>
    <row r="44" spans="2:26" ht="15" x14ac:dyDescent="0.25">
      <c r="B44" s="94">
        <v>35</v>
      </c>
      <c r="D44" s="2" t="s">
        <v>68</v>
      </c>
      <c r="E44" s="2" t="s">
        <v>69</v>
      </c>
      <c r="F44" s="2" t="s">
        <v>68</v>
      </c>
      <c r="G44" s="2" t="s">
        <v>68</v>
      </c>
      <c r="H44" s="2" t="s">
        <v>68</v>
      </c>
      <c r="I44" s="2" t="s">
        <v>69</v>
      </c>
      <c r="J44" s="2" t="s">
        <v>70</v>
      </c>
      <c r="K44" s="2" t="s">
        <v>69</v>
      </c>
      <c r="L44" s="2" t="s">
        <v>70</v>
      </c>
      <c r="M44" s="2" t="s">
        <v>70</v>
      </c>
      <c r="N44" s="2" t="s">
        <v>70</v>
      </c>
      <c r="O44" s="2" t="s">
        <v>69</v>
      </c>
      <c r="P44" s="2" t="s">
        <v>70</v>
      </c>
      <c r="Q44" s="2" t="s">
        <v>68</v>
      </c>
      <c r="R44" s="2" t="s">
        <v>68</v>
      </c>
      <c r="S44" s="2" t="s">
        <v>70</v>
      </c>
      <c r="T44" s="2" t="s">
        <v>68</v>
      </c>
      <c r="U44" s="2" t="s">
        <v>70</v>
      </c>
      <c r="V44" s="2" t="s">
        <v>69</v>
      </c>
      <c r="W44" s="2" t="s">
        <v>69</v>
      </c>
      <c r="X44" s="91">
        <f t="array" ref="X44">IF($D$12="","",(SUMPRODUCT(($D$12:$W$12=Sabana17[[#This Row],[Columna4]:[Columna23]])*1)))</f>
        <v>20</v>
      </c>
      <c r="Y44" s="87">
        <f t="shared" si="1"/>
        <v>1</v>
      </c>
      <c r="Z44" s="87">
        <f>IF(Y44="","",COUNTIF(Sabana17[[#This Row],[Columna4]:[Columna23]],"O")/20)</f>
        <v>0</v>
      </c>
    </row>
    <row r="45" spans="2:26" ht="15" x14ac:dyDescent="0.25">
      <c r="B45" s="94">
        <v>36</v>
      </c>
      <c r="D45" s="2" t="s">
        <v>68</v>
      </c>
      <c r="E45" s="2" t="s">
        <v>76</v>
      </c>
      <c r="F45" s="2" t="s">
        <v>68</v>
      </c>
      <c r="G45" s="2" t="s">
        <v>68</v>
      </c>
      <c r="H45" s="2" t="s">
        <v>68</v>
      </c>
      <c r="I45" s="2" t="s">
        <v>69</v>
      </c>
      <c r="J45" s="2" t="s">
        <v>70</v>
      </c>
      <c r="K45" s="2" t="s">
        <v>69</v>
      </c>
      <c r="L45" s="2" t="s">
        <v>70</v>
      </c>
      <c r="M45" s="2" t="s">
        <v>70</v>
      </c>
      <c r="N45" s="2" t="s">
        <v>70</v>
      </c>
      <c r="O45" s="2" t="s">
        <v>70</v>
      </c>
      <c r="P45" s="2" t="s">
        <v>69</v>
      </c>
      <c r="Q45" s="2" t="s">
        <v>68</v>
      </c>
      <c r="R45" s="2" t="s">
        <v>68</v>
      </c>
      <c r="S45" s="2" t="s">
        <v>69</v>
      </c>
      <c r="T45" s="2" t="s">
        <v>68</v>
      </c>
      <c r="U45" s="2" t="s">
        <v>70</v>
      </c>
      <c r="V45" s="2" t="s">
        <v>69</v>
      </c>
      <c r="W45" s="2" t="s">
        <v>69</v>
      </c>
      <c r="X45" s="91">
        <f t="array" ref="X45">IF($D$12="","",(SUMPRODUCT(($D$12:$W$12=Sabana17[[#This Row],[Columna4]:[Columna23]])*1)))</f>
        <v>16</v>
      </c>
      <c r="Y45" s="87">
        <f t="shared" si="1"/>
        <v>0.8</v>
      </c>
      <c r="Z45" s="87">
        <f>IF(Y45="","",COUNTIF(Sabana17[[#This Row],[Columna4]:[Columna23]],"O")/20)</f>
        <v>0.05</v>
      </c>
    </row>
    <row r="46" spans="2:26" ht="15" x14ac:dyDescent="0.25">
      <c r="B46" s="94">
        <v>37</v>
      </c>
      <c r="D46" s="2" t="s">
        <v>70</v>
      </c>
      <c r="E46" s="2" t="s">
        <v>69</v>
      </c>
      <c r="F46" s="2" t="s">
        <v>68</v>
      </c>
      <c r="G46" s="2" t="s">
        <v>68</v>
      </c>
      <c r="H46" s="2" t="s">
        <v>69</v>
      </c>
      <c r="I46" s="2" t="s">
        <v>69</v>
      </c>
      <c r="J46" s="2" t="s">
        <v>70</v>
      </c>
      <c r="K46" s="2" t="s">
        <v>69</v>
      </c>
      <c r="L46" s="2" t="s">
        <v>70</v>
      </c>
      <c r="M46" s="2" t="s">
        <v>70</v>
      </c>
      <c r="N46" s="2" t="s">
        <v>70</v>
      </c>
      <c r="O46" s="2" t="s">
        <v>69</v>
      </c>
      <c r="P46" s="2" t="s">
        <v>70</v>
      </c>
      <c r="Q46" s="2" t="s">
        <v>68</v>
      </c>
      <c r="R46" s="2" t="s">
        <v>69</v>
      </c>
      <c r="S46" s="2" t="s">
        <v>70</v>
      </c>
      <c r="T46" s="2" t="s">
        <v>71</v>
      </c>
      <c r="U46" s="2" t="s">
        <v>70</v>
      </c>
      <c r="V46" s="2" t="s">
        <v>69</v>
      </c>
      <c r="W46" s="2" t="s">
        <v>69</v>
      </c>
      <c r="X46" s="91">
        <f t="array" ref="X46">IF($D$12="","",(SUMPRODUCT(($D$12:$W$12=Sabana17[[#This Row],[Columna4]:[Columna23]])*1)))</f>
        <v>16</v>
      </c>
      <c r="Y46" s="87">
        <f t="shared" si="1"/>
        <v>0.8</v>
      </c>
      <c r="Z46" s="87">
        <f>IF(Y46="","",COUNTIF(Sabana17[[#This Row],[Columna4]:[Columna23]],"O")/20)</f>
        <v>0</v>
      </c>
    </row>
    <row r="47" spans="2:26" ht="15" x14ac:dyDescent="0.25">
      <c r="B47" s="94">
        <v>38</v>
      </c>
      <c r="D47" s="2" t="s">
        <v>70</v>
      </c>
      <c r="E47" s="2" t="s">
        <v>69</v>
      </c>
      <c r="F47" s="2" t="s">
        <v>68</v>
      </c>
      <c r="G47" s="2" t="s">
        <v>68</v>
      </c>
      <c r="H47" s="2" t="s">
        <v>68</v>
      </c>
      <c r="I47" s="2" t="s">
        <v>69</v>
      </c>
      <c r="J47" s="2" t="s">
        <v>70</v>
      </c>
      <c r="K47" s="2" t="s">
        <v>69</v>
      </c>
      <c r="L47" s="2" t="s">
        <v>70</v>
      </c>
      <c r="M47" s="2" t="s">
        <v>70</v>
      </c>
      <c r="N47" s="2" t="s">
        <v>70</v>
      </c>
      <c r="O47" s="2" t="s">
        <v>69</v>
      </c>
      <c r="P47" s="2" t="s">
        <v>70</v>
      </c>
      <c r="Q47" s="2" t="s">
        <v>68</v>
      </c>
      <c r="R47" s="2" t="s">
        <v>68</v>
      </c>
      <c r="S47" s="2" t="s">
        <v>70</v>
      </c>
      <c r="T47" s="2" t="s">
        <v>68</v>
      </c>
      <c r="U47" s="2" t="s">
        <v>70</v>
      </c>
      <c r="V47" s="2" t="s">
        <v>69</v>
      </c>
      <c r="W47" s="2" t="s">
        <v>69</v>
      </c>
      <c r="X47" s="91">
        <f t="array" ref="X47">IF($D$12="","",(SUMPRODUCT(($D$12:$W$12=Sabana17[[#This Row],[Columna4]:[Columna23]])*1)))</f>
        <v>19</v>
      </c>
      <c r="Y47" s="87">
        <f t="shared" si="1"/>
        <v>0.95</v>
      </c>
      <c r="Z47" s="87">
        <f>IF(Y47="","",COUNTIF(Sabana17[[#This Row],[Columna4]:[Columna23]],"O")/20)</f>
        <v>0</v>
      </c>
    </row>
    <row r="48" spans="2:26" ht="15" x14ac:dyDescent="0.25">
      <c r="B48" s="94">
        <v>39</v>
      </c>
      <c r="C48" s="81"/>
      <c r="D48" s="2" t="s">
        <v>68</v>
      </c>
      <c r="E48" s="2" t="s">
        <v>69</v>
      </c>
      <c r="F48" s="2" t="s">
        <v>68</v>
      </c>
      <c r="G48" s="2" t="s">
        <v>71</v>
      </c>
      <c r="H48" s="2" t="s">
        <v>68</v>
      </c>
      <c r="I48" s="2" t="s">
        <v>70</v>
      </c>
      <c r="J48" s="2" t="s">
        <v>70</v>
      </c>
      <c r="K48" s="2" t="s">
        <v>69</v>
      </c>
      <c r="L48" s="2" t="s">
        <v>70</v>
      </c>
      <c r="M48" s="2" t="s">
        <v>70</v>
      </c>
      <c r="N48" s="2" t="s">
        <v>70</v>
      </c>
      <c r="O48" s="2" t="s">
        <v>69</v>
      </c>
      <c r="P48" s="2" t="s">
        <v>70</v>
      </c>
      <c r="Q48" s="2" t="s">
        <v>68</v>
      </c>
      <c r="R48" s="2" t="s">
        <v>68</v>
      </c>
      <c r="S48" s="2" t="s">
        <v>70</v>
      </c>
      <c r="T48" s="2" t="s">
        <v>70</v>
      </c>
      <c r="U48" s="2" t="s">
        <v>70</v>
      </c>
      <c r="V48" s="2" t="s">
        <v>69</v>
      </c>
      <c r="W48" s="2" t="s">
        <v>69</v>
      </c>
      <c r="X48" s="91">
        <f t="array" ref="X48">IF($D$12="","",(SUMPRODUCT(($D$12:$W$12=Sabana17[[#This Row],[Columna4]:[Columna23]])*1)))</f>
        <v>17</v>
      </c>
      <c r="Y48" s="87">
        <f t="shared" si="1"/>
        <v>0.85</v>
      </c>
      <c r="Z48" s="87">
        <f>IF(Y48="","",COUNTIF(Sabana17[[#This Row],[Columna4]:[Columna23]],"O")/20)</f>
        <v>0</v>
      </c>
    </row>
    <row r="49" spans="2:26" ht="15" x14ac:dyDescent="0.25">
      <c r="B49" s="94">
        <v>40</v>
      </c>
      <c r="C49" s="81"/>
      <c r="D49" s="2" t="s">
        <v>68</v>
      </c>
      <c r="E49" s="2" t="s">
        <v>69</v>
      </c>
      <c r="F49" s="2" t="s">
        <v>68</v>
      </c>
      <c r="G49" s="2" t="s">
        <v>68</v>
      </c>
      <c r="H49" s="2" t="s">
        <v>69</v>
      </c>
      <c r="I49" s="2" t="s">
        <v>69</v>
      </c>
      <c r="J49" s="2" t="s">
        <v>70</v>
      </c>
      <c r="K49" s="2" t="s">
        <v>70</v>
      </c>
      <c r="L49" s="2" t="s">
        <v>70</v>
      </c>
      <c r="M49" s="2" t="s">
        <v>70</v>
      </c>
      <c r="N49" s="2" t="s">
        <v>70</v>
      </c>
      <c r="O49" s="2" t="s">
        <v>69</v>
      </c>
      <c r="P49" s="2" t="s">
        <v>70</v>
      </c>
      <c r="Q49" s="2" t="s">
        <v>68</v>
      </c>
      <c r="R49" s="2" t="s">
        <v>68</v>
      </c>
      <c r="S49" s="2" t="s">
        <v>70</v>
      </c>
      <c r="T49" s="2" t="s">
        <v>68</v>
      </c>
      <c r="U49" s="2" t="s">
        <v>70</v>
      </c>
      <c r="V49" s="2" t="s">
        <v>69</v>
      </c>
      <c r="W49" s="2" t="s">
        <v>69</v>
      </c>
      <c r="X49" s="91">
        <f t="array" ref="X49">IF($D$12="","",(SUMPRODUCT(($D$12:$W$12=Sabana17[[#This Row],[Columna4]:[Columna23]])*1)))</f>
        <v>18</v>
      </c>
      <c r="Y49" s="87">
        <f t="shared" si="1"/>
        <v>0.9</v>
      </c>
      <c r="Z49" s="87">
        <f>IF(Y49="","",COUNTIF(Sabana17[[#This Row],[Columna4]:[Columna23]],"O")/20)</f>
        <v>0</v>
      </c>
    </row>
    <row r="50" spans="2:26" ht="15" x14ac:dyDescent="0.25">
      <c r="B50" s="94">
        <v>41</v>
      </c>
      <c r="C50" s="81"/>
      <c r="D50" s="2" t="s">
        <v>68</v>
      </c>
      <c r="E50" s="2" t="s">
        <v>69</v>
      </c>
      <c r="F50" s="2" t="s">
        <v>68</v>
      </c>
      <c r="G50" s="2" t="s">
        <v>68</v>
      </c>
      <c r="H50" s="2" t="s">
        <v>68</v>
      </c>
      <c r="I50" s="2" t="s">
        <v>69</v>
      </c>
      <c r="J50" s="2" t="s">
        <v>70</v>
      </c>
      <c r="K50" s="2" t="s">
        <v>69</v>
      </c>
      <c r="L50" s="2" t="s">
        <v>70</v>
      </c>
      <c r="M50" s="2" t="s">
        <v>70</v>
      </c>
      <c r="N50" s="2" t="s">
        <v>70</v>
      </c>
      <c r="O50" s="2" t="s">
        <v>69</v>
      </c>
      <c r="P50" s="2" t="s">
        <v>69</v>
      </c>
      <c r="Q50" s="2" t="s">
        <v>69</v>
      </c>
      <c r="R50" s="2" t="s">
        <v>68</v>
      </c>
      <c r="S50" s="2" t="s">
        <v>70</v>
      </c>
      <c r="T50" s="2" t="s">
        <v>68</v>
      </c>
      <c r="U50" s="2" t="s">
        <v>70</v>
      </c>
      <c r="V50" s="2" t="s">
        <v>69</v>
      </c>
      <c r="W50" s="2" t="s">
        <v>69</v>
      </c>
      <c r="X50" s="91">
        <f t="array" ref="X50">IF($D$12="","",(SUMPRODUCT(($D$12:$W$12=Sabana17[[#This Row],[Columna4]:[Columna23]])*1)))</f>
        <v>18</v>
      </c>
      <c r="Y50" s="87">
        <f t="shared" si="1"/>
        <v>0.9</v>
      </c>
      <c r="Z50" s="87">
        <f>IF(Y50="","",COUNTIF(Sabana17[[#This Row],[Columna4]:[Columna23]],"O")/20)</f>
        <v>0</v>
      </c>
    </row>
    <row r="51" spans="2:26" ht="14.25" customHeight="1" x14ac:dyDescent="0.25">
      <c r="B51" s="94">
        <v>42</v>
      </c>
      <c r="C51" s="81"/>
      <c r="D51" s="2" t="s">
        <v>68</v>
      </c>
      <c r="E51" s="2" t="s">
        <v>68</v>
      </c>
      <c r="F51" s="2" t="s">
        <v>68</v>
      </c>
      <c r="G51" s="2" t="s">
        <v>68</v>
      </c>
      <c r="H51" s="2" t="s">
        <v>68</v>
      </c>
      <c r="I51" s="2" t="s">
        <v>69</v>
      </c>
      <c r="J51" s="2" t="s">
        <v>69</v>
      </c>
      <c r="K51" s="2" t="s">
        <v>69</v>
      </c>
      <c r="L51" s="2" t="s">
        <v>70</v>
      </c>
      <c r="M51" s="2" t="s">
        <v>70</v>
      </c>
      <c r="N51" s="2" t="s">
        <v>70</v>
      </c>
      <c r="O51" s="2" t="s">
        <v>69</v>
      </c>
      <c r="P51" s="2" t="s">
        <v>70</v>
      </c>
      <c r="Q51" s="2" t="s">
        <v>68</v>
      </c>
      <c r="R51" s="2" t="s">
        <v>68</v>
      </c>
      <c r="S51" s="2" t="s">
        <v>70</v>
      </c>
      <c r="T51" s="2" t="s">
        <v>68</v>
      </c>
      <c r="U51" s="2" t="s">
        <v>70</v>
      </c>
      <c r="V51" s="2" t="s">
        <v>69</v>
      </c>
      <c r="W51" s="2" t="s">
        <v>69</v>
      </c>
      <c r="X51" s="91">
        <f t="array" ref="X51">IF($D$12="","",(SUMPRODUCT(($D$12:$W$12=Sabana17[[#This Row],[Columna4]:[Columna23]])*1)))</f>
        <v>18</v>
      </c>
      <c r="Y51" s="87">
        <f t="shared" si="1"/>
        <v>0.9</v>
      </c>
      <c r="Z51" s="87">
        <f>IF(Y51="","",COUNTIF(Sabana17[[#This Row],[Columna4]:[Columna23]],"O")/20)</f>
        <v>0</v>
      </c>
    </row>
    <row r="52" spans="2:26" ht="15" x14ac:dyDescent="0.25">
      <c r="B52" s="94">
        <v>43</v>
      </c>
      <c r="D52" s="2" t="s">
        <v>68</v>
      </c>
      <c r="E52" s="2" t="s">
        <v>69</v>
      </c>
      <c r="F52" s="2" t="s">
        <v>68</v>
      </c>
      <c r="G52" s="2" t="s">
        <v>69</v>
      </c>
      <c r="H52" s="2" t="s">
        <v>68</v>
      </c>
      <c r="I52" s="2" t="s">
        <v>69</v>
      </c>
      <c r="J52" s="2" t="s">
        <v>70</v>
      </c>
      <c r="K52" s="2" t="s">
        <v>69</v>
      </c>
      <c r="L52" s="2" t="s">
        <v>70</v>
      </c>
      <c r="M52" s="2" t="s">
        <v>69</v>
      </c>
      <c r="N52" s="2" t="s">
        <v>70</v>
      </c>
      <c r="O52" s="2" t="s">
        <v>69</v>
      </c>
      <c r="P52" s="2" t="s">
        <v>70</v>
      </c>
      <c r="Q52" s="2" t="s">
        <v>68</v>
      </c>
      <c r="R52" s="2" t="s">
        <v>68</v>
      </c>
      <c r="S52" s="2" t="s">
        <v>70</v>
      </c>
      <c r="T52" s="2" t="s">
        <v>68</v>
      </c>
      <c r="U52" s="2" t="s">
        <v>68</v>
      </c>
      <c r="V52" s="2" t="s">
        <v>69</v>
      </c>
      <c r="W52" s="2" t="s">
        <v>69</v>
      </c>
      <c r="X52" s="91">
        <f t="array" ref="X52">IF($D$12="","",(SUMPRODUCT(($D$12:$W$12=Sabana17[[#This Row],[Columna4]:[Columna23]])*1)))</f>
        <v>17</v>
      </c>
      <c r="Y52" s="87">
        <f t="shared" si="1"/>
        <v>0.85</v>
      </c>
      <c r="Z52" s="87">
        <f>IF(Y52="","",COUNTIF(Sabana17[[#This Row],[Columna4]:[Columna23]],"O")/20)</f>
        <v>0</v>
      </c>
    </row>
    <row r="53" spans="2:26" ht="15" x14ac:dyDescent="0.25">
      <c r="B53" s="94">
        <v>44</v>
      </c>
      <c r="D53" s="2" t="s">
        <v>68</v>
      </c>
      <c r="E53" s="2" t="s">
        <v>69</v>
      </c>
      <c r="F53" s="2" t="s">
        <v>68</v>
      </c>
      <c r="G53" s="2" t="s">
        <v>68</v>
      </c>
      <c r="H53" s="2" t="s">
        <v>69</v>
      </c>
      <c r="I53" s="2" t="s">
        <v>69</v>
      </c>
      <c r="J53" s="2" t="s">
        <v>70</v>
      </c>
      <c r="K53" s="2" t="s">
        <v>69</v>
      </c>
      <c r="L53" s="2" t="s">
        <v>70</v>
      </c>
      <c r="M53" s="2" t="s">
        <v>70</v>
      </c>
      <c r="N53" s="2" t="s">
        <v>70</v>
      </c>
      <c r="O53" s="2" t="s">
        <v>69</v>
      </c>
      <c r="P53" s="2" t="s">
        <v>70</v>
      </c>
      <c r="Q53" s="2" t="s">
        <v>68</v>
      </c>
      <c r="R53" s="2" t="s">
        <v>68</v>
      </c>
      <c r="S53" s="2" t="s">
        <v>70</v>
      </c>
      <c r="T53" s="2" t="s">
        <v>68</v>
      </c>
      <c r="U53" s="2" t="s">
        <v>70</v>
      </c>
      <c r="V53" s="2" t="s">
        <v>69</v>
      </c>
      <c r="W53" s="2" t="s">
        <v>69</v>
      </c>
      <c r="X53" s="91">
        <f t="array" ref="X53">IF($D$12="","",(SUMPRODUCT(($D$12:$W$12=Sabana17[[#This Row],[Columna4]:[Columna23]])*1)))</f>
        <v>19</v>
      </c>
      <c r="Y53" s="87">
        <f t="shared" si="1"/>
        <v>0.95</v>
      </c>
      <c r="Z53" s="87">
        <f>IF(Y53="","",COUNTIF(Sabana17[[#This Row],[Columna4]:[Columna23]],"O")/20)</f>
        <v>0</v>
      </c>
    </row>
    <row r="54" spans="2:26" ht="15" x14ac:dyDescent="0.25">
      <c r="B54" s="94">
        <v>45</v>
      </c>
      <c r="D54" s="2" t="s">
        <v>68</v>
      </c>
      <c r="E54" s="2" t="s">
        <v>69</v>
      </c>
      <c r="F54" s="2" t="s">
        <v>68</v>
      </c>
      <c r="G54" s="2" t="s">
        <v>68</v>
      </c>
      <c r="H54" s="2" t="s">
        <v>68</v>
      </c>
      <c r="I54" s="2" t="s">
        <v>70</v>
      </c>
      <c r="J54" s="2" t="s">
        <v>70</v>
      </c>
      <c r="K54" s="2" t="s">
        <v>69</v>
      </c>
      <c r="L54" s="2" t="s">
        <v>70</v>
      </c>
      <c r="M54" s="2" t="s">
        <v>70</v>
      </c>
      <c r="N54" s="2" t="s">
        <v>70</v>
      </c>
      <c r="O54" s="2" t="s">
        <v>69</v>
      </c>
      <c r="P54" s="2" t="s">
        <v>70</v>
      </c>
      <c r="Q54" s="2" t="s">
        <v>68</v>
      </c>
      <c r="R54" s="2" t="s">
        <v>68</v>
      </c>
      <c r="S54" s="2" t="s">
        <v>70</v>
      </c>
      <c r="T54" s="2" t="s">
        <v>70</v>
      </c>
      <c r="U54" s="2" t="s">
        <v>70</v>
      </c>
      <c r="V54" s="2" t="s">
        <v>69</v>
      </c>
      <c r="W54" s="2" t="s">
        <v>69</v>
      </c>
      <c r="X54" s="91">
        <f t="array" ref="X54">IF($D$12="","",(SUMPRODUCT(($D$12:$W$12=Sabana17[[#This Row],[Columna4]:[Columna23]])*1)))</f>
        <v>18</v>
      </c>
      <c r="Y54" s="87">
        <f t="shared" si="1"/>
        <v>0.9</v>
      </c>
      <c r="Z54" s="87">
        <f>IF(Y54="","",COUNTIF(Sabana17[[#This Row],[Columna4]:[Columna23]],"O")/20)</f>
        <v>0</v>
      </c>
    </row>
    <row r="55" spans="2:26" ht="15" x14ac:dyDescent="0.25">
      <c r="B55" s="94">
        <v>46</v>
      </c>
      <c r="D55" s="2" t="s">
        <v>68</v>
      </c>
      <c r="E55" s="2" t="s">
        <v>69</v>
      </c>
      <c r="F55" s="2" t="s">
        <v>68</v>
      </c>
      <c r="G55" s="2" t="s">
        <v>68</v>
      </c>
      <c r="H55" s="2" t="s">
        <v>69</v>
      </c>
      <c r="I55" s="2" t="s">
        <v>69</v>
      </c>
      <c r="J55" s="2" t="s">
        <v>70</v>
      </c>
      <c r="K55" s="2" t="s">
        <v>69</v>
      </c>
      <c r="L55" s="2" t="s">
        <v>70</v>
      </c>
      <c r="M55" s="2" t="s">
        <v>70</v>
      </c>
      <c r="N55" s="2" t="s">
        <v>70</v>
      </c>
      <c r="O55" s="2" t="s">
        <v>69</v>
      </c>
      <c r="P55" s="2" t="s">
        <v>70</v>
      </c>
      <c r="Q55" s="2" t="s">
        <v>68</v>
      </c>
      <c r="R55" s="2" t="s">
        <v>68</v>
      </c>
      <c r="S55" s="2" t="s">
        <v>70</v>
      </c>
      <c r="T55" s="2" t="s">
        <v>68</v>
      </c>
      <c r="U55" s="2" t="s">
        <v>70</v>
      </c>
      <c r="V55" s="2" t="s">
        <v>69</v>
      </c>
      <c r="W55" s="2" t="s">
        <v>69</v>
      </c>
      <c r="X55" s="91">
        <f t="array" ref="X55">IF($D$12="","",(SUMPRODUCT(($D$12:$W$12=Sabana17[[#This Row],[Columna4]:[Columna23]])*1)))</f>
        <v>19</v>
      </c>
      <c r="Y55" s="87">
        <f t="shared" si="1"/>
        <v>0.95</v>
      </c>
      <c r="Z55" s="87">
        <f>IF(Y55="","",COUNTIF(Sabana17[[#This Row],[Columna4]:[Columna23]],"O")/20)</f>
        <v>0</v>
      </c>
    </row>
    <row r="56" spans="2:26" ht="15" x14ac:dyDescent="0.25">
      <c r="B56" s="94">
        <v>47</v>
      </c>
      <c r="D56" s="2" t="s">
        <v>68</v>
      </c>
      <c r="E56" s="2" t="s">
        <v>69</v>
      </c>
      <c r="F56" s="2" t="s">
        <v>68</v>
      </c>
      <c r="G56" s="2" t="s">
        <v>68</v>
      </c>
      <c r="H56" s="2" t="s">
        <v>68</v>
      </c>
      <c r="I56" s="2" t="s">
        <v>69</v>
      </c>
      <c r="J56" s="2" t="s">
        <v>70</v>
      </c>
      <c r="K56" s="2" t="s">
        <v>69</v>
      </c>
      <c r="L56" s="2" t="s">
        <v>70</v>
      </c>
      <c r="M56" s="2" t="s">
        <v>70</v>
      </c>
      <c r="N56" s="2" t="s">
        <v>69</v>
      </c>
      <c r="O56" s="2" t="s">
        <v>69</v>
      </c>
      <c r="P56" s="2" t="s">
        <v>70</v>
      </c>
      <c r="Q56" s="2" t="s">
        <v>68</v>
      </c>
      <c r="R56" s="2" t="s">
        <v>68</v>
      </c>
      <c r="S56" s="2" t="s">
        <v>70</v>
      </c>
      <c r="T56" s="2" t="s">
        <v>70</v>
      </c>
      <c r="U56" s="2" t="s">
        <v>70</v>
      </c>
      <c r="V56" s="2" t="s">
        <v>69</v>
      </c>
      <c r="W56" s="2" t="s">
        <v>69</v>
      </c>
      <c r="X56" s="91">
        <f t="array" ref="X56">IF($D$12="","",(SUMPRODUCT(($D$12:$W$12=Sabana17[[#This Row],[Columna4]:[Columna23]])*1)))</f>
        <v>18</v>
      </c>
      <c r="Y56" s="87">
        <f t="shared" si="1"/>
        <v>0.9</v>
      </c>
      <c r="Z56" s="87">
        <f>IF(Y56="","",COUNTIF(Sabana17[[#This Row],[Columna4]:[Columna23]],"O")/20)</f>
        <v>0</v>
      </c>
    </row>
    <row r="57" spans="2:26" ht="15" x14ac:dyDescent="0.25">
      <c r="B57" s="94">
        <v>48</v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91">
        <f t="array" ref="X57">IF($D$12="","",(SUMPRODUCT(($D$12:$W$12=Sabana17[[#This Row],[Columna4]:[Columna23]])*1)))</f>
        <v>0</v>
      </c>
      <c r="Y57" s="87">
        <f t="shared" si="1"/>
        <v>0</v>
      </c>
      <c r="Z57" s="87">
        <f>IF(Y57="","",COUNTIF(Sabana17[[#This Row],[Columna4]:[Columna23]],"O")/20)</f>
        <v>0</v>
      </c>
    </row>
    <row r="58" spans="2:26" ht="15" x14ac:dyDescent="0.25">
      <c r="B58" s="94">
        <v>49</v>
      </c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91">
        <f t="array" ref="X58">IF($D$12="","",(SUMPRODUCT(($D$12:$W$12=Sabana17[[#This Row],[Columna4]:[Columna23]])*1)))</f>
        <v>0</v>
      </c>
      <c r="Y58" s="87">
        <f t="shared" si="1"/>
        <v>0</v>
      </c>
      <c r="Z58" s="87">
        <f>IF(Y58="","",COUNTIF(Sabana17[[#This Row],[Columna4]:[Columna23]],"O")/20)</f>
        <v>0</v>
      </c>
    </row>
    <row r="59" spans="2:26" ht="15" x14ac:dyDescent="0.25">
      <c r="B59" s="94">
        <v>50</v>
      </c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91">
        <f t="array" ref="X59">IF($D$12="","",(SUMPRODUCT(($D$12:$W$12=Sabana17[[#This Row],[Columna4]:[Columna23]])*1)))</f>
        <v>0</v>
      </c>
      <c r="Y59" s="87">
        <f t="shared" si="1"/>
        <v>0</v>
      </c>
      <c r="Z59" s="87">
        <f>IF(Y59="","",COUNTIF(Sabana17[[#This Row],[Columna4]:[Columna23]],"O")/20)</f>
        <v>0</v>
      </c>
    </row>
    <row r="60" spans="2:26" ht="15" x14ac:dyDescent="0.25">
      <c r="B60" s="94">
        <v>51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91">
        <f t="array" ref="X60">IF($D$12="","",(SUMPRODUCT(($D$12:$W$12=Sabana17[[#This Row],[Columna4]:[Columna23]])*1)))</f>
        <v>0</v>
      </c>
      <c r="Y60" s="87">
        <f t="shared" si="1"/>
        <v>0</v>
      </c>
      <c r="Z60" s="87">
        <f>IF(Y60="","",COUNTIF(Sabana17[[#This Row],[Columna4]:[Columna23]],"O")/20)</f>
        <v>0</v>
      </c>
    </row>
    <row r="61" spans="2:26" ht="15" x14ac:dyDescent="0.25">
      <c r="B61" s="94">
        <v>52</v>
      </c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91">
        <f t="array" ref="X61">IF($D$12="","",(SUMPRODUCT(($D$12:$W$12=Sabana17[[#This Row],[Columna4]:[Columna23]])*1)))</f>
        <v>0</v>
      </c>
      <c r="Y61" s="87">
        <f t="shared" si="1"/>
        <v>0</v>
      </c>
      <c r="Z61" s="87">
        <f>IF(Y61="","",COUNTIF(Sabana17[[#This Row],[Columna4]:[Columna23]],"O")/20)</f>
        <v>0</v>
      </c>
    </row>
    <row r="62" spans="2:26" ht="15" x14ac:dyDescent="0.25">
      <c r="B62" s="94">
        <v>53</v>
      </c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91">
        <f t="array" ref="X62">IF($D$12="","",(SUMPRODUCT(($D$12:$W$12=Sabana17[[#This Row],[Columna4]:[Columna23]])*1)))</f>
        <v>0</v>
      </c>
      <c r="Y62" s="87">
        <f t="shared" si="1"/>
        <v>0</v>
      </c>
      <c r="Z62" s="87">
        <f>IF(Y62="","",COUNTIF(Sabana17[[#This Row],[Columna4]:[Columna23]],"O")/20)</f>
        <v>0</v>
      </c>
    </row>
    <row r="63" spans="2:26" ht="15" x14ac:dyDescent="0.25">
      <c r="B63" s="94">
        <v>54</v>
      </c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91">
        <f t="array" ref="X63">IF($D$12="","",(SUMPRODUCT(($D$12:$W$12=Sabana17[[#This Row],[Columna4]:[Columna23]])*1)))</f>
        <v>0</v>
      </c>
      <c r="Y63" s="87">
        <f t="shared" si="1"/>
        <v>0</v>
      </c>
      <c r="Z63" s="87">
        <f>IF(Y63="","",COUNTIF(Sabana17[[#This Row],[Columna4]:[Columna23]],"O")/20)</f>
        <v>0</v>
      </c>
    </row>
    <row r="64" spans="2:26" ht="15" x14ac:dyDescent="0.25">
      <c r="B64" s="94">
        <v>55</v>
      </c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91">
        <f t="array" ref="X64">IF($D$12="","",(SUMPRODUCT(($D$12:$W$12=Sabana17[[#This Row],[Columna4]:[Columna23]])*1)))</f>
        <v>0</v>
      </c>
      <c r="Y64" s="87">
        <f t="shared" si="1"/>
        <v>0</v>
      </c>
      <c r="Z64" s="87">
        <f>IF(Y64="","",COUNTIF(Sabana17[[#This Row],[Columna4]:[Columna23]],"O")/20)</f>
        <v>0</v>
      </c>
    </row>
    <row r="65" spans="2:26" ht="15" x14ac:dyDescent="0.25">
      <c r="B65" s="94">
        <v>56</v>
      </c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91">
        <f t="array" ref="X65">IF($D$12="","",(SUMPRODUCT(($D$12:$W$12=Sabana17[[#This Row],[Columna4]:[Columna23]])*1)))</f>
        <v>0</v>
      </c>
      <c r="Y65" s="87">
        <f t="shared" si="1"/>
        <v>0</v>
      </c>
      <c r="Z65" s="87">
        <f>IF(Y65="","",COUNTIF(Sabana17[[#This Row],[Columna4]:[Columna23]],"O")/20)</f>
        <v>0</v>
      </c>
    </row>
    <row r="66" spans="2:26" ht="15" x14ac:dyDescent="0.25">
      <c r="B66" s="94">
        <v>57</v>
      </c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91">
        <f t="array" ref="X66">IF($D$12="","",(SUMPRODUCT(($D$12:$W$12=Sabana17[[#This Row],[Columna4]:[Columna23]])*1)))</f>
        <v>0</v>
      </c>
      <c r="Y66" s="87">
        <f t="shared" si="1"/>
        <v>0</v>
      </c>
      <c r="Z66" s="87">
        <f>IF(Y66="","",COUNTIF(Sabana17[[#This Row],[Columna4]:[Columna23]],"O")/20)</f>
        <v>0</v>
      </c>
    </row>
    <row r="67" spans="2:26" ht="15" x14ac:dyDescent="0.25">
      <c r="B67" s="94">
        <v>58</v>
      </c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91">
        <f t="array" ref="X67">IF($D$12="","",(SUMPRODUCT(($D$12:$W$12=Sabana17[[#This Row],[Columna4]:[Columna23]])*1)))</f>
        <v>0</v>
      </c>
      <c r="Y67" s="87">
        <f t="shared" si="1"/>
        <v>0</v>
      </c>
      <c r="Z67" s="87">
        <f>IF(Y67="","",COUNTIF(Sabana17[[#This Row],[Columna4]:[Columna23]],"O")/20)</f>
        <v>0</v>
      </c>
    </row>
    <row r="68" spans="2:26" ht="15" x14ac:dyDescent="0.25">
      <c r="B68" s="94">
        <v>59</v>
      </c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91">
        <f t="array" ref="X68">IF($D$12="","",(SUMPRODUCT(($D$12:$W$12=Sabana17[[#This Row],[Columna4]:[Columna23]])*1)))</f>
        <v>0</v>
      </c>
      <c r="Y68" s="87">
        <f t="shared" si="1"/>
        <v>0</v>
      </c>
      <c r="Z68" s="87">
        <f>IF(Y68="","",COUNTIF(Sabana17[[#This Row],[Columna4]:[Columna23]],"O")/20)</f>
        <v>0</v>
      </c>
    </row>
    <row r="69" spans="2:26" ht="15" x14ac:dyDescent="0.25">
      <c r="B69" s="94">
        <v>60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91">
        <f t="array" ref="X69">IF($D$12="","",(SUMPRODUCT(($D$12:$W$12=Sabana17[[#This Row],[Columna4]:[Columna23]])*1)))</f>
        <v>0</v>
      </c>
      <c r="Y69" s="87">
        <f t="shared" si="1"/>
        <v>0</v>
      </c>
      <c r="Z69" s="87">
        <f>IF(Y69="","",COUNTIF(Sabana17[[#This Row],[Columna4]:[Columna23]],"O")/20)</f>
        <v>0</v>
      </c>
    </row>
    <row r="70" spans="2:26" ht="15" x14ac:dyDescent="0.25">
      <c r="B70" s="94">
        <v>61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91">
        <f t="array" ref="X70">IF($D$12="","",(SUMPRODUCT(($D$12:$W$12=Sabana17[[#This Row],[Columna4]:[Columna23]])*1)))</f>
        <v>0</v>
      </c>
      <c r="Y70" s="87">
        <f t="shared" si="1"/>
        <v>0</v>
      </c>
      <c r="Z70" s="87">
        <f>IF(Y70="","",COUNTIF(Sabana17[[#This Row],[Columna4]:[Columna23]],"O")/20)</f>
        <v>0</v>
      </c>
    </row>
    <row r="71" spans="2:26" ht="15" x14ac:dyDescent="0.25">
      <c r="B71" s="94">
        <v>62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91">
        <f t="array" ref="X71">IF($D$12="","",(SUMPRODUCT(($D$12:$W$12=Sabana17[[#This Row],[Columna4]:[Columna23]])*1)))</f>
        <v>0</v>
      </c>
      <c r="Y71" s="87">
        <f t="shared" si="1"/>
        <v>0</v>
      </c>
      <c r="Z71" s="87">
        <f>IF(Y71="","",COUNTIF(Sabana17[[#This Row],[Columna4]:[Columna23]],"O")/20)</f>
        <v>0</v>
      </c>
    </row>
    <row r="72" spans="2:26" ht="15" x14ac:dyDescent="0.25">
      <c r="B72" s="94">
        <v>63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91">
        <f t="array" ref="X72">IF($D$12="","",(SUMPRODUCT(($D$12:$W$12=Sabana17[[#This Row],[Columna4]:[Columna23]])*1)))</f>
        <v>0</v>
      </c>
      <c r="Y72" s="87">
        <f t="shared" si="1"/>
        <v>0</v>
      </c>
      <c r="Z72" s="87">
        <f>IF(Y72="","",COUNTIF(Sabana17[[#This Row],[Columna4]:[Columna23]],"O")/20)</f>
        <v>0</v>
      </c>
    </row>
    <row r="73" spans="2:26" ht="15" x14ac:dyDescent="0.25">
      <c r="B73" s="94">
        <v>64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91">
        <f t="array" ref="X73">IF($D$12="","",(SUMPRODUCT(($D$12:$W$12=Sabana17[[#This Row],[Columna4]:[Columna23]])*1)))</f>
        <v>0</v>
      </c>
      <c r="Y73" s="87">
        <f t="shared" si="1"/>
        <v>0</v>
      </c>
      <c r="Z73" s="87">
        <f>IF(Y73="","",COUNTIF(Sabana17[[#This Row],[Columna4]:[Columna23]],"O")/20)</f>
        <v>0</v>
      </c>
    </row>
    <row r="74" spans="2:26" ht="15" x14ac:dyDescent="0.25">
      <c r="B74" s="94">
        <v>65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91">
        <f t="array" ref="X74">IF($D$12="","",(SUMPRODUCT(($D$12:$W$12=Sabana17[[#This Row],[Columna4]:[Columna23]])*1)))</f>
        <v>0</v>
      </c>
      <c r="Y74" s="87">
        <f t="shared" si="1"/>
        <v>0</v>
      </c>
      <c r="Z74" s="87">
        <f>IF(Y74="","",COUNTIF(Sabana17[[#This Row],[Columna4]:[Columna23]],"O")/20)</f>
        <v>0</v>
      </c>
    </row>
    <row r="75" spans="2:26" ht="15" x14ac:dyDescent="0.25">
      <c r="B75" s="94">
        <v>66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91">
        <f t="array" ref="X75">IF($D$12="","",(SUMPRODUCT(($D$12:$W$12=Sabana17[[#This Row],[Columna4]:[Columna23]])*1)))</f>
        <v>0</v>
      </c>
      <c r="Y75" s="87">
        <f t="shared" si="1"/>
        <v>0</v>
      </c>
      <c r="Z75" s="87">
        <f>IF(Y75="","",COUNTIF(Sabana17[[#This Row],[Columna4]:[Columna23]],"O")/20)</f>
        <v>0</v>
      </c>
    </row>
    <row r="76" spans="2:26" ht="15" x14ac:dyDescent="0.25">
      <c r="B76" s="94">
        <v>67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91">
        <f t="array" ref="X76">IF($D$12="","",(SUMPRODUCT(($D$12:$W$12=Sabana17[[#This Row],[Columna4]:[Columna23]])*1)))</f>
        <v>0</v>
      </c>
      <c r="Y76" s="87">
        <f t="shared" si="1"/>
        <v>0</v>
      </c>
      <c r="Z76" s="87">
        <f>IF(Y76="","",COUNTIF(Sabana17[[#This Row],[Columna4]:[Columna23]],"O")/20)</f>
        <v>0</v>
      </c>
    </row>
    <row r="77" spans="2:26" ht="15" x14ac:dyDescent="0.25">
      <c r="B77" s="94">
        <v>68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91">
        <f t="array" ref="X77">IF($D$12="","",(SUMPRODUCT(($D$12:$W$12=Sabana17[[#This Row],[Columna4]:[Columna23]])*1)))</f>
        <v>0</v>
      </c>
      <c r="Y77" s="87">
        <f t="shared" si="1"/>
        <v>0</v>
      </c>
      <c r="Z77" s="87">
        <f>IF(Y77="","",COUNTIF(Sabana17[[#This Row],[Columna4]:[Columna23]],"O")/20)</f>
        <v>0</v>
      </c>
    </row>
    <row r="78" spans="2:26" ht="15" x14ac:dyDescent="0.25">
      <c r="B78" s="94">
        <v>69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91">
        <f t="array" ref="X78">IF($D$12="","",(SUMPRODUCT(($D$12:$W$12=Sabana17[[#This Row],[Columna4]:[Columna23]])*1)))</f>
        <v>0</v>
      </c>
      <c r="Y78" s="87">
        <f t="shared" si="1"/>
        <v>0</v>
      </c>
      <c r="Z78" s="87">
        <f>IF(Y78="","",COUNTIF(Sabana17[[#This Row],[Columna4]:[Columna23]],"O")/20)</f>
        <v>0</v>
      </c>
    </row>
    <row r="79" spans="2:26" ht="15" x14ac:dyDescent="0.25">
      <c r="B79" s="94">
        <v>70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91">
        <f t="array" ref="X79">IF($D$12="","",(SUMPRODUCT(($D$12:$W$12=Sabana17[[#This Row],[Columna4]:[Columna23]])*1)))</f>
        <v>0</v>
      </c>
      <c r="Y79" s="87">
        <f t="shared" si="1"/>
        <v>0</v>
      </c>
      <c r="Z79" s="87">
        <f>IF(Y79="","",COUNTIF(Sabana17[[#This Row],[Columna4]:[Columna23]],"O")/20)</f>
        <v>0</v>
      </c>
    </row>
    <row r="80" spans="2:26" ht="15" x14ac:dyDescent="0.25">
      <c r="B80" s="94">
        <v>71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91">
        <f t="array" ref="X80">IF($D$12="","",(SUMPRODUCT(($D$12:$W$12=Sabana17[[#This Row],[Columna4]:[Columna23]])*1)))</f>
        <v>0</v>
      </c>
      <c r="Y80" s="87">
        <f t="shared" si="1"/>
        <v>0</v>
      </c>
      <c r="Z80" s="87">
        <f>IF(Y80="","",COUNTIF(Sabana17[[#This Row],[Columna4]:[Columna23]],"O")/20)</f>
        <v>0</v>
      </c>
    </row>
    <row r="81" spans="2:26" ht="15" x14ac:dyDescent="0.25">
      <c r="B81" s="94">
        <v>72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91">
        <f t="array" ref="X81">IF($D$12="","",(SUMPRODUCT(($D$12:$W$12=Sabana17[[#This Row],[Columna4]:[Columna23]])*1)))</f>
        <v>0</v>
      </c>
      <c r="Y81" s="87">
        <f t="shared" si="1"/>
        <v>0</v>
      </c>
      <c r="Z81" s="87">
        <f>IF(Y81="","",COUNTIF(Sabana17[[#This Row],[Columna4]:[Columna23]],"O")/20)</f>
        <v>0</v>
      </c>
    </row>
    <row r="82" spans="2:26" ht="15" x14ac:dyDescent="0.25">
      <c r="B82" s="94">
        <v>73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91">
        <f t="array" ref="X82">IF($D$12="","",(SUMPRODUCT(($D$12:$W$12=Sabana17[[#This Row],[Columna4]:[Columna23]])*1)))</f>
        <v>0</v>
      </c>
      <c r="Y82" s="87">
        <f t="shared" si="1"/>
        <v>0</v>
      </c>
      <c r="Z82" s="87">
        <f>IF(Y82="","",COUNTIF(Sabana17[[#This Row],[Columna4]:[Columna23]],"O")/20)</f>
        <v>0</v>
      </c>
    </row>
    <row r="83" spans="2:26" ht="15" x14ac:dyDescent="0.25">
      <c r="B83" s="94">
        <v>74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91">
        <f t="array" ref="X83">IF($D$12="","",(SUMPRODUCT(($D$12:$W$12=Sabana17[[#This Row],[Columna4]:[Columna23]])*1)))</f>
        <v>0</v>
      </c>
      <c r="Y83" s="87">
        <f t="shared" ref="Y83:Y146" si="2">IF(X83="","",(X83/20))</f>
        <v>0</v>
      </c>
      <c r="Z83" s="87">
        <f>IF(Y83="","",COUNTIF(Sabana17[[#This Row],[Columna4]:[Columna23]],"O")/20)</f>
        <v>0</v>
      </c>
    </row>
    <row r="84" spans="2:26" ht="15" x14ac:dyDescent="0.25">
      <c r="B84" s="94">
        <v>75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91">
        <f t="array" ref="X84">IF($D$12="","",(SUMPRODUCT(($D$12:$W$12=Sabana17[[#This Row],[Columna4]:[Columna23]])*1)))</f>
        <v>0</v>
      </c>
      <c r="Y84" s="87">
        <f t="shared" si="2"/>
        <v>0</v>
      </c>
      <c r="Z84" s="87">
        <f>IF(Y84="","",COUNTIF(Sabana17[[#This Row],[Columna4]:[Columna23]],"O")/20)</f>
        <v>0</v>
      </c>
    </row>
    <row r="85" spans="2:26" ht="15" x14ac:dyDescent="0.25">
      <c r="B85" s="94">
        <v>76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91">
        <f t="array" ref="X85">IF($D$12="","",(SUMPRODUCT(($D$12:$W$12=Sabana17[[#This Row],[Columna4]:[Columna23]])*1)))</f>
        <v>0</v>
      </c>
      <c r="Y85" s="87">
        <f t="shared" si="2"/>
        <v>0</v>
      </c>
      <c r="Z85" s="87">
        <f>IF(Y85="","",COUNTIF(Sabana17[[#This Row],[Columna4]:[Columna23]],"O")/20)</f>
        <v>0</v>
      </c>
    </row>
    <row r="86" spans="2:26" ht="15" x14ac:dyDescent="0.25">
      <c r="B86" s="94">
        <v>77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91">
        <f t="array" ref="X86">IF($D$12="","",(SUMPRODUCT(($D$12:$W$12=Sabana17[[#This Row],[Columna4]:[Columna23]])*1)))</f>
        <v>0</v>
      </c>
      <c r="Y86" s="87">
        <f t="shared" si="2"/>
        <v>0</v>
      </c>
      <c r="Z86" s="87">
        <f>IF(Y86="","",COUNTIF(Sabana17[[#This Row],[Columna4]:[Columna23]],"O")/20)</f>
        <v>0</v>
      </c>
    </row>
    <row r="87" spans="2:26" ht="15" x14ac:dyDescent="0.25">
      <c r="B87" s="94">
        <v>78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91">
        <f t="array" ref="X87">IF($D$12="","",(SUMPRODUCT(($D$12:$W$12=Sabana17[[#This Row],[Columna4]:[Columna23]])*1)))</f>
        <v>0</v>
      </c>
      <c r="Y87" s="87">
        <f t="shared" si="2"/>
        <v>0</v>
      </c>
      <c r="Z87" s="87">
        <f>IF(Y87="","",COUNTIF(Sabana17[[#This Row],[Columna4]:[Columna23]],"O")/20)</f>
        <v>0</v>
      </c>
    </row>
    <row r="88" spans="2:26" ht="15" x14ac:dyDescent="0.25">
      <c r="B88" s="94">
        <v>79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91">
        <f t="array" ref="X88">IF($D$12="","",(SUMPRODUCT(($D$12:$W$12=Sabana17[[#This Row],[Columna4]:[Columna23]])*1)))</f>
        <v>0</v>
      </c>
      <c r="Y88" s="87">
        <f t="shared" si="2"/>
        <v>0</v>
      </c>
      <c r="Z88" s="87">
        <f>IF(Y88="","",COUNTIF(Sabana17[[#This Row],[Columna4]:[Columna23]],"O")/20)</f>
        <v>0</v>
      </c>
    </row>
    <row r="89" spans="2:26" ht="15" x14ac:dyDescent="0.25">
      <c r="B89" s="94">
        <v>80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91">
        <f t="array" ref="X89">IF($D$12="","",(SUMPRODUCT(($D$12:$W$12=Sabana17[[#This Row],[Columna4]:[Columna23]])*1)))</f>
        <v>0</v>
      </c>
      <c r="Y89" s="87">
        <f t="shared" si="2"/>
        <v>0</v>
      </c>
      <c r="Z89" s="87">
        <f>IF(Y89="","",COUNTIF(Sabana17[[#This Row],[Columna4]:[Columna23]],"O")/20)</f>
        <v>0</v>
      </c>
    </row>
    <row r="90" spans="2:26" ht="15" x14ac:dyDescent="0.25">
      <c r="B90" s="94">
        <v>81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91">
        <f t="array" ref="X90">IF($D$12="","",(SUMPRODUCT(($D$12:$W$12=Sabana17[[#This Row],[Columna4]:[Columna23]])*1)))</f>
        <v>0</v>
      </c>
      <c r="Y90" s="87">
        <f t="shared" si="2"/>
        <v>0</v>
      </c>
      <c r="Z90" s="87">
        <f>IF(Y90="","",COUNTIF(Sabana17[[#This Row],[Columna4]:[Columna23]],"O")/20)</f>
        <v>0</v>
      </c>
    </row>
    <row r="91" spans="2:26" ht="15" x14ac:dyDescent="0.25">
      <c r="B91" s="94">
        <v>82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91">
        <f t="array" ref="X91">IF($D$12="","",(SUMPRODUCT(($D$12:$W$12=Sabana17[[#This Row],[Columna4]:[Columna23]])*1)))</f>
        <v>0</v>
      </c>
      <c r="Y91" s="87">
        <f t="shared" si="2"/>
        <v>0</v>
      </c>
      <c r="Z91" s="87">
        <f>IF(Y91="","",COUNTIF(Sabana17[[#This Row],[Columna4]:[Columna23]],"O")/20)</f>
        <v>0</v>
      </c>
    </row>
    <row r="92" spans="2:26" ht="15" x14ac:dyDescent="0.25">
      <c r="B92" s="94">
        <v>83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91">
        <f t="array" ref="X92">IF($D$12="","",(SUMPRODUCT(($D$12:$W$12=Sabana17[[#This Row],[Columna4]:[Columna23]])*1)))</f>
        <v>0</v>
      </c>
      <c r="Y92" s="87">
        <f t="shared" si="2"/>
        <v>0</v>
      </c>
      <c r="Z92" s="87">
        <f>IF(Y92="","",COUNTIF(Sabana17[[#This Row],[Columna4]:[Columna23]],"O")/20)</f>
        <v>0</v>
      </c>
    </row>
    <row r="93" spans="2:26" ht="15" x14ac:dyDescent="0.25">
      <c r="B93" s="94">
        <v>84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91">
        <f t="array" ref="X93">IF($D$12="","",(SUMPRODUCT(($D$12:$W$12=Sabana17[[#This Row],[Columna4]:[Columna23]])*1)))</f>
        <v>0</v>
      </c>
      <c r="Y93" s="87">
        <f t="shared" si="2"/>
        <v>0</v>
      </c>
      <c r="Z93" s="87">
        <f>IF(Y93="","",COUNTIF(Sabana17[[#This Row],[Columna4]:[Columna23]],"O")/20)</f>
        <v>0</v>
      </c>
    </row>
    <row r="94" spans="2:26" ht="15" x14ac:dyDescent="0.25">
      <c r="B94" s="94">
        <v>85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91">
        <f t="array" ref="X94">IF($D$12="","",(SUMPRODUCT(($D$12:$W$12=Sabana17[[#This Row],[Columna4]:[Columna23]])*1)))</f>
        <v>0</v>
      </c>
      <c r="Y94" s="87">
        <f t="shared" si="2"/>
        <v>0</v>
      </c>
      <c r="Z94" s="87">
        <f>IF(Y94="","",COUNTIF(Sabana17[[#This Row],[Columna4]:[Columna23]],"O")/20)</f>
        <v>0</v>
      </c>
    </row>
    <row r="95" spans="2:26" ht="15" x14ac:dyDescent="0.25">
      <c r="B95" s="94">
        <v>86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91">
        <f t="array" ref="X95">IF($D$12="","",(SUMPRODUCT(($D$12:$W$12=Sabana17[[#This Row],[Columna4]:[Columna23]])*1)))</f>
        <v>0</v>
      </c>
      <c r="Y95" s="87">
        <f t="shared" si="2"/>
        <v>0</v>
      </c>
      <c r="Z95" s="87">
        <f>IF(Y95="","",COUNTIF(Sabana17[[#This Row],[Columna4]:[Columna23]],"O")/20)</f>
        <v>0</v>
      </c>
    </row>
    <row r="96" spans="2:26" ht="15" x14ac:dyDescent="0.25">
      <c r="B96" s="94">
        <v>87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91">
        <f t="array" ref="X96">IF($D$12="","",(SUMPRODUCT(($D$12:$W$12=Sabana17[[#This Row],[Columna4]:[Columna23]])*1)))</f>
        <v>0</v>
      </c>
      <c r="Y96" s="87">
        <f t="shared" si="2"/>
        <v>0</v>
      </c>
      <c r="Z96" s="87">
        <f>IF(Y96="","",COUNTIF(Sabana17[[#This Row],[Columna4]:[Columna23]],"O")/20)</f>
        <v>0</v>
      </c>
    </row>
    <row r="97" spans="2:26" ht="15" x14ac:dyDescent="0.25">
      <c r="B97" s="94">
        <v>88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91">
        <f t="array" ref="X97">IF($D$12="","",(SUMPRODUCT(($D$12:$W$12=Sabana17[[#This Row],[Columna4]:[Columna23]])*1)))</f>
        <v>0</v>
      </c>
      <c r="Y97" s="87">
        <f t="shared" si="2"/>
        <v>0</v>
      </c>
      <c r="Z97" s="87">
        <f>IF(Y97="","",COUNTIF(Sabana17[[#This Row],[Columna4]:[Columna23]],"O")/20)</f>
        <v>0</v>
      </c>
    </row>
    <row r="98" spans="2:26" ht="15" x14ac:dyDescent="0.25">
      <c r="B98" s="94">
        <v>89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91">
        <f t="array" ref="X98">IF($D$12="","",(SUMPRODUCT(($D$12:$W$12=Sabana17[[#This Row],[Columna4]:[Columna23]])*1)))</f>
        <v>0</v>
      </c>
      <c r="Y98" s="87">
        <f t="shared" si="2"/>
        <v>0</v>
      </c>
      <c r="Z98" s="87">
        <f>IF(Y98="","",COUNTIF(Sabana17[[#This Row],[Columna4]:[Columna23]],"O")/20)</f>
        <v>0</v>
      </c>
    </row>
    <row r="99" spans="2:26" ht="15" x14ac:dyDescent="0.25">
      <c r="B99" s="94">
        <v>90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91">
        <f t="array" ref="X99">IF($D$12="","",(SUMPRODUCT(($D$12:$W$12=Sabana17[[#This Row],[Columna4]:[Columna23]])*1)))</f>
        <v>0</v>
      </c>
      <c r="Y99" s="87">
        <f t="shared" si="2"/>
        <v>0</v>
      </c>
      <c r="Z99" s="87">
        <f>IF(Y99="","",COUNTIF(Sabana17[[#This Row],[Columna4]:[Columna23]],"O")/20)</f>
        <v>0</v>
      </c>
    </row>
    <row r="100" spans="2:26" ht="15" x14ac:dyDescent="0.25">
      <c r="B100" s="94">
        <v>91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91">
        <f t="array" ref="X100">IF($D$12="","",(SUMPRODUCT(($D$12:$W$12=Sabana17[[#This Row],[Columna4]:[Columna23]])*1)))</f>
        <v>0</v>
      </c>
      <c r="Y100" s="87">
        <f t="shared" si="2"/>
        <v>0</v>
      </c>
      <c r="Z100" s="87">
        <f>IF(Y100="","",COUNTIF(Sabana17[[#This Row],[Columna4]:[Columna23]],"O")/20)</f>
        <v>0</v>
      </c>
    </row>
    <row r="101" spans="2:26" ht="15" x14ac:dyDescent="0.25">
      <c r="B101" s="94">
        <v>92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91">
        <f t="array" ref="X101">IF($D$12="","",(SUMPRODUCT(($D$12:$W$12=Sabana17[[#This Row],[Columna4]:[Columna23]])*1)))</f>
        <v>0</v>
      </c>
      <c r="Y101" s="87">
        <f t="shared" si="2"/>
        <v>0</v>
      </c>
      <c r="Z101" s="87">
        <f>IF(Y101="","",COUNTIF(Sabana17[[#This Row],[Columna4]:[Columna23]],"O")/20)</f>
        <v>0</v>
      </c>
    </row>
    <row r="102" spans="2:26" ht="15" x14ac:dyDescent="0.25">
      <c r="B102" s="94">
        <v>93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91">
        <f t="array" ref="X102">IF($D$12="","",(SUMPRODUCT(($D$12:$W$12=Sabana17[[#This Row],[Columna4]:[Columna23]])*1)))</f>
        <v>0</v>
      </c>
      <c r="Y102" s="87">
        <f t="shared" si="2"/>
        <v>0</v>
      </c>
      <c r="Z102" s="87">
        <f>IF(Y102="","",COUNTIF(Sabana17[[#This Row],[Columna4]:[Columna23]],"O")/20)</f>
        <v>0</v>
      </c>
    </row>
    <row r="103" spans="2:26" ht="15" x14ac:dyDescent="0.25">
      <c r="B103" s="94">
        <v>94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91">
        <f t="array" ref="X103">IF($D$12="","",(SUMPRODUCT(($D$12:$W$12=Sabana17[[#This Row],[Columna4]:[Columna23]])*1)))</f>
        <v>0</v>
      </c>
      <c r="Y103" s="87">
        <f t="shared" si="2"/>
        <v>0</v>
      </c>
      <c r="Z103" s="87">
        <f>IF(Y103="","",COUNTIF(Sabana17[[#This Row],[Columna4]:[Columna23]],"O")/20)</f>
        <v>0</v>
      </c>
    </row>
    <row r="104" spans="2:26" ht="15" x14ac:dyDescent="0.25">
      <c r="B104" s="94">
        <v>95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91">
        <f t="array" ref="X104">IF($D$12="","",(SUMPRODUCT(($D$12:$W$12=Sabana17[[#This Row],[Columna4]:[Columna23]])*1)))</f>
        <v>0</v>
      </c>
      <c r="Y104" s="87">
        <f t="shared" si="2"/>
        <v>0</v>
      </c>
      <c r="Z104" s="87">
        <f>IF(Y104="","",COUNTIF(Sabana17[[#This Row],[Columna4]:[Columna23]],"O")/20)</f>
        <v>0</v>
      </c>
    </row>
    <row r="105" spans="2:26" ht="15" x14ac:dyDescent="0.25">
      <c r="B105" s="94">
        <v>96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91">
        <f t="array" ref="X105">IF($D$12="","",(SUMPRODUCT(($D$12:$W$12=Sabana17[[#This Row],[Columna4]:[Columna23]])*1)))</f>
        <v>0</v>
      </c>
      <c r="Y105" s="87">
        <f t="shared" si="2"/>
        <v>0</v>
      </c>
      <c r="Z105" s="87">
        <f>IF(Y105="","",COUNTIF(Sabana17[[#This Row],[Columna4]:[Columna23]],"O")/20)</f>
        <v>0</v>
      </c>
    </row>
    <row r="106" spans="2:26" ht="15" x14ac:dyDescent="0.25">
      <c r="B106" s="94">
        <v>97</v>
      </c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91">
        <f t="array" ref="X106">IF($D$12="","",(SUMPRODUCT(($D$12:$W$12=Sabana17[[#This Row],[Columna4]:[Columna23]])*1)))</f>
        <v>0</v>
      </c>
      <c r="Y106" s="87">
        <f t="shared" si="2"/>
        <v>0</v>
      </c>
      <c r="Z106" s="87">
        <f>IF(Y106="","",COUNTIF(Sabana17[[#This Row],[Columna4]:[Columna23]],"O")/20)</f>
        <v>0</v>
      </c>
    </row>
    <row r="107" spans="2:26" ht="15" x14ac:dyDescent="0.25">
      <c r="B107" s="94">
        <v>98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91">
        <f t="array" ref="X107">IF($D$12="","",(SUMPRODUCT(($D$12:$W$12=Sabana17[[#This Row],[Columna4]:[Columna23]])*1)))</f>
        <v>0</v>
      </c>
      <c r="Y107" s="87">
        <f t="shared" si="2"/>
        <v>0</v>
      </c>
      <c r="Z107" s="87">
        <f>IF(Y107="","",COUNTIF(Sabana17[[#This Row],[Columna4]:[Columna23]],"O")/20)</f>
        <v>0</v>
      </c>
    </row>
    <row r="108" spans="2:26" ht="15" x14ac:dyDescent="0.25">
      <c r="B108" s="94">
        <v>99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91">
        <f t="array" ref="X108">IF($D$12="","",(SUMPRODUCT(($D$12:$W$12=Sabana17[[#This Row],[Columna4]:[Columna23]])*1)))</f>
        <v>0</v>
      </c>
      <c r="Y108" s="87">
        <f t="shared" si="2"/>
        <v>0</v>
      </c>
      <c r="Z108" s="87">
        <f>IF(Y108="","",COUNTIF(Sabana17[[#This Row],[Columna4]:[Columna23]],"O")/20)</f>
        <v>0</v>
      </c>
    </row>
    <row r="109" spans="2:26" ht="15" x14ac:dyDescent="0.25">
      <c r="B109" s="94">
        <v>100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91">
        <f t="array" ref="X109">IF($D$12="","",(SUMPRODUCT(($D$12:$W$12=Sabana17[[#This Row],[Columna4]:[Columna23]])*1)))</f>
        <v>0</v>
      </c>
      <c r="Y109" s="87">
        <f t="shared" si="2"/>
        <v>0</v>
      </c>
      <c r="Z109" s="87">
        <f>IF(Y109="","",COUNTIF(Sabana17[[#This Row],[Columna4]:[Columna23]],"O")/20)</f>
        <v>0</v>
      </c>
    </row>
    <row r="110" spans="2:26" ht="15" x14ac:dyDescent="0.25">
      <c r="B110" s="94">
        <v>101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91">
        <f t="array" ref="X110">IF($D$12="","",(SUMPRODUCT(($D$12:$W$12=Sabana17[[#This Row],[Columna4]:[Columna23]])*1)))</f>
        <v>0</v>
      </c>
      <c r="Y110" s="87">
        <f t="shared" si="2"/>
        <v>0</v>
      </c>
      <c r="Z110" s="87">
        <f>IF(Y110="","",COUNTIF(Sabana17[[#This Row],[Columna4]:[Columna23]],"O")/20)</f>
        <v>0</v>
      </c>
    </row>
    <row r="111" spans="2:26" ht="15" x14ac:dyDescent="0.25">
      <c r="B111" s="94">
        <v>102</v>
      </c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91">
        <f t="array" ref="X111">IF($D$12="","",(SUMPRODUCT(($D$12:$W$12=Sabana17[[#This Row],[Columna4]:[Columna23]])*1)))</f>
        <v>0</v>
      </c>
      <c r="Y111" s="87">
        <f t="shared" si="2"/>
        <v>0</v>
      </c>
      <c r="Z111" s="87">
        <f>IF(Y111="","",COUNTIF(Sabana17[[#This Row],[Columna4]:[Columna23]],"O")/20)</f>
        <v>0</v>
      </c>
    </row>
    <row r="112" spans="2:26" ht="15" x14ac:dyDescent="0.25">
      <c r="B112" s="94">
        <v>103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91">
        <f t="array" ref="X112">IF($D$12="","",(SUMPRODUCT(($D$12:$W$12=Sabana17[[#This Row],[Columna4]:[Columna23]])*1)))</f>
        <v>0</v>
      </c>
      <c r="Y112" s="87">
        <f t="shared" si="2"/>
        <v>0</v>
      </c>
      <c r="Z112" s="87">
        <f>IF(Y112="","",COUNTIF(Sabana17[[#This Row],[Columna4]:[Columna23]],"O")/20)</f>
        <v>0</v>
      </c>
    </row>
    <row r="113" spans="2:26" ht="15" x14ac:dyDescent="0.25">
      <c r="B113" s="94">
        <v>104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91">
        <f t="array" ref="X113">IF($D$12="","",(SUMPRODUCT(($D$12:$W$12=Sabana17[[#This Row],[Columna4]:[Columna23]])*1)))</f>
        <v>0</v>
      </c>
      <c r="Y113" s="87">
        <f t="shared" si="2"/>
        <v>0</v>
      </c>
      <c r="Z113" s="87">
        <f>IF(Y113="","",COUNTIF(Sabana17[[#This Row],[Columna4]:[Columna23]],"O")/20)</f>
        <v>0</v>
      </c>
    </row>
    <row r="114" spans="2:26" ht="15" x14ac:dyDescent="0.25">
      <c r="B114" s="94">
        <v>105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91">
        <f t="array" ref="X114">IF($D$12="","",(SUMPRODUCT(($D$12:$W$12=Sabana17[[#This Row],[Columna4]:[Columna23]])*1)))</f>
        <v>0</v>
      </c>
      <c r="Y114" s="87">
        <f t="shared" si="2"/>
        <v>0</v>
      </c>
      <c r="Z114" s="87">
        <f>IF(Y114="","",COUNTIF(Sabana17[[#This Row],[Columna4]:[Columna23]],"O")/20)</f>
        <v>0</v>
      </c>
    </row>
    <row r="115" spans="2:26" ht="15" x14ac:dyDescent="0.25">
      <c r="B115" s="94">
        <v>106</v>
      </c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91">
        <f t="array" ref="X115">IF($D$12="","",(SUMPRODUCT(($D$12:$W$12=Sabana17[[#This Row],[Columna4]:[Columna23]])*1)))</f>
        <v>0</v>
      </c>
      <c r="Y115" s="87">
        <f t="shared" si="2"/>
        <v>0</v>
      </c>
      <c r="Z115" s="87">
        <f>IF(Y115="","",COUNTIF(Sabana17[[#This Row],[Columna4]:[Columna23]],"O")/20)</f>
        <v>0</v>
      </c>
    </row>
    <row r="116" spans="2:26" ht="15" x14ac:dyDescent="0.25">
      <c r="B116" s="94">
        <v>107</v>
      </c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91">
        <f t="array" ref="X116">IF($D$12="","",(SUMPRODUCT(($D$12:$W$12=Sabana17[[#This Row],[Columna4]:[Columna23]])*1)))</f>
        <v>0</v>
      </c>
      <c r="Y116" s="87">
        <f t="shared" si="2"/>
        <v>0</v>
      </c>
      <c r="Z116" s="87">
        <f>IF(Y116="","",COUNTIF(Sabana17[[#This Row],[Columna4]:[Columna23]],"O")/20)</f>
        <v>0</v>
      </c>
    </row>
    <row r="117" spans="2:26" ht="15" x14ac:dyDescent="0.25">
      <c r="B117" s="94">
        <v>108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91">
        <f t="array" ref="X117">IF($D$12="","",(SUMPRODUCT(($D$12:$W$12=Sabana17[[#This Row],[Columna4]:[Columna23]])*1)))</f>
        <v>0</v>
      </c>
      <c r="Y117" s="87">
        <f t="shared" si="2"/>
        <v>0</v>
      </c>
      <c r="Z117" s="87">
        <f>IF(Y117="","",COUNTIF(Sabana17[[#This Row],[Columna4]:[Columna23]],"O")/20)</f>
        <v>0</v>
      </c>
    </row>
    <row r="118" spans="2:26" ht="15" x14ac:dyDescent="0.25">
      <c r="B118" s="94">
        <v>109</v>
      </c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91">
        <f t="array" ref="X118">IF($D$12="","",(SUMPRODUCT(($D$12:$W$12=Sabana17[[#This Row],[Columna4]:[Columna23]])*1)))</f>
        <v>0</v>
      </c>
      <c r="Y118" s="87">
        <f t="shared" si="2"/>
        <v>0</v>
      </c>
      <c r="Z118" s="87">
        <f>IF(Y118="","",COUNTIF(Sabana17[[#This Row],[Columna4]:[Columna23]],"O")/20)</f>
        <v>0</v>
      </c>
    </row>
    <row r="119" spans="2:26" ht="15" x14ac:dyDescent="0.25">
      <c r="B119" s="94">
        <v>110</v>
      </c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91">
        <f t="array" ref="X119">IF($D$12="","",(SUMPRODUCT(($D$12:$W$12=Sabana17[[#This Row],[Columna4]:[Columna23]])*1)))</f>
        <v>0</v>
      </c>
      <c r="Y119" s="87">
        <f t="shared" si="2"/>
        <v>0</v>
      </c>
      <c r="Z119" s="87">
        <f>IF(Y119="","",COUNTIF(Sabana17[[#This Row],[Columna4]:[Columna23]],"O")/20)</f>
        <v>0</v>
      </c>
    </row>
    <row r="120" spans="2:26" ht="15" x14ac:dyDescent="0.25">
      <c r="B120" s="94">
        <v>111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91">
        <f t="array" ref="X120">IF($D$12="","",(SUMPRODUCT(($D$12:$W$12=Sabana17[[#This Row],[Columna4]:[Columna23]])*1)))</f>
        <v>0</v>
      </c>
      <c r="Y120" s="87">
        <f t="shared" si="2"/>
        <v>0</v>
      </c>
      <c r="Z120" s="87">
        <f>IF(Y120="","",COUNTIF(Sabana17[[#This Row],[Columna4]:[Columna23]],"O")/20)</f>
        <v>0</v>
      </c>
    </row>
    <row r="121" spans="2:26" ht="15" x14ac:dyDescent="0.25">
      <c r="B121" s="94">
        <v>112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91">
        <f t="array" ref="X121">IF($D$12="","",(SUMPRODUCT(($D$12:$W$12=Sabana17[[#This Row],[Columna4]:[Columna23]])*1)))</f>
        <v>0</v>
      </c>
      <c r="Y121" s="87">
        <f t="shared" si="2"/>
        <v>0</v>
      </c>
      <c r="Z121" s="87">
        <f>IF(Y121="","",COUNTIF(Sabana17[[#This Row],[Columna4]:[Columna23]],"O")/20)</f>
        <v>0</v>
      </c>
    </row>
    <row r="122" spans="2:26" ht="15" x14ac:dyDescent="0.25">
      <c r="B122" s="94">
        <v>113</v>
      </c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91">
        <f t="array" ref="X122">IF($D$12="","",(SUMPRODUCT(($D$12:$W$12=Sabana17[[#This Row],[Columna4]:[Columna23]])*1)))</f>
        <v>0</v>
      </c>
      <c r="Y122" s="87">
        <f t="shared" si="2"/>
        <v>0</v>
      </c>
      <c r="Z122" s="87">
        <f>IF(Y122="","",COUNTIF(Sabana17[[#This Row],[Columna4]:[Columna23]],"O")/20)</f>
        <v>0</v>
      </c>
    </row>
    <row r="123" spans="2:26" ht="15" x14ac:dyDescent="0.25">
      <c r="B123" s="94">
        <v>114</v>
      </c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91">
        <f t="array" ref="X123">IF($D$12="","",(SUMPRODUCT(($D$12:$W$12=Sabana17[[#This Row],[Columna4]:[Columna23]])*1)))</f>
        <v>0</v>
      </c>
      <c r="Y123" s="87">
        <f t="shared" si="2"/>
        <v>0</v>
      </c>
      <c r="Z123" s="87">
        <f>IF(Y123="","",COUNTIF(Sabana17[[#This Row],[Columna4]:[Columna23]],"O")/20)</f>
        <v>0</v>
      </c>
    </row>
    <row r="124" spans="2:26" ht="15" x14ac:dyDescent="0.25">
      <c r="B124" s="94">
        <v>115</v>
      </c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91">
        <f t="array" ref="X124">IF($D$12="","",(SUMPRODUCT(($D$12:$W$12=Sabana17[[#This Row],[Columna4]:[Columna23]])*1)))</f>
        <v>0</v>
      </c>
      <c r="Y124" s="87">
        <f t="shared" si="2"/>
        <v>0</v>
      </c>
      <c r="Z124" s="87">
        <f>IF(Y124="","",COUNTIF(Sabana17[[#This Row],[Columna4]:[Columna23]],"O")/20)</f>
        <v>0</v>
      </c>
    </row>
    <row r="125" spans="2:26" ht="15" x14ac:dyDescent="0.25">
      <c r="B125" s="94">
        <v>116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91">
        <f t="array" ref="X125">IF($D$12="","",(SUMPRODUCT(($D$12:$W$12=Sabana17[[#This Row],[Columna4]:[Columna23]])*1)))</f>
        <v>0</v>
      </c>
      <c r="Y125" s="87">
        <f t="shared" si="2"/>
        <v>0</v>
      </c>
      <c r="Z125" s="87">
        <f>IF(Y125="","",COUNTIF(Sabana17[[#This Row],[Columna4]:[Columna23]],"O")/20)</f>
        <v>0</v>
      </c>
    </row>
    <row r="126" spans="2:26" ht="15" x14ac:dyDescent="0.25">
      <c r="B126" s="94">
        <v>117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91">
        <f t="array" ref="X126">IF($D$12="","",(SUMPRODUCT(($D$12:$W$12=Sabana17[[#This Row],[Columna4]:[Columna23]])*1)))</f>
        <v>0</v>
      </c>
      <c r="Y126" s="87">
        <f t="shared" si="2"/>
        <v>0</v>
      </c>
      <c r="Z126" s="87">
        <f>IF(Y126="","",COUNTIF(Sabana17[[#This Row],[Columna4]:[Columna23]],"O")/20)</f>
        <v>0</v>
      </c>
    </row>
    <row r="127" spans="2:26" ht="15" x14ac:dyDescent="0.25">
      <c r="B127" s="94">
        <v>118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91">
        <f t="array" ref="X127">IF($D$12="","",(SUMPRODUCT(($D$12:$W$12=Sabana17[[#This Row],[Columna4]:[Columna23]])*1)))</f>
        <v>0</v>
      </c>
      <c r="Y127" s="87">
        <f t="shared" si="2"/>
        <v>0</v>
      </c>
      <c r="Z127" s="87">
        <f>IF(Y127="","",COUNTIF(Sabana17[[#This Row],[Columna4]:[Columna23]],"O")/20)</f>
        <v>0</v>
      </c>
    </row>
    <row r="128" spans="2:26" ht="15" x14ac:dyDescent="0.25">
      <c r="B128" s="94">
        <v>119</v>
      </c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91">
        <f t="array" ref="X128">IF($D$12="","",(SUMPRODUCT(($D$12:$W$12=Sabana17[[#This Row],[Columna4]:[Columna23]])*1)))</f>
        <v>0</v>
      </c>
      <c r="Y128" s="87">
        <f t="shared" si="2"/>
        <v>0</v>
      </c>
      <c r="Z128" s="87">
        <f>IF(Y128="","",COUNTIF(Sabana17[[#This Row],[Columna4]:[Columna23]],"O")/20)</f>
        <v>0</v>
      </c>
    </row>
    <row r="129" spans="2:26" ht="15" x14ac:dyDescent="0.25">
      <c r="B129" s="94">
        <v>120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91">
        <f t="array" ref="X129">IF($D$12="","",(SUMPRODUCT(($D$12:$W$12=Sabana17[[#This Row],[Columna4]:[Columna23]])*1)))</f>
        <v>0</v>
      </c>
      <c r="Y129" s="87">
        <f t="shared" si="2"/>
        <v>0</v>
      </c>
      <c r="Z129" s="87">
        <f>IF(Y129="","",COUNTIF(Sabana17[[#This Row],[Columna4]:[Columna23]],"O")/20)</f>
        <v>0</v>
      </c>
    </row>
    <row r="130" spans="2:26" ht="15" x14ac:dyDescent="0.25">
      <c r="B130" s="94">
        <v>121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91">
        <f t="array" ref="X130">IF($D$12="","",(SUMPRODUCT(($D$12:$W$12=Sabana17[[#This Row],[Columna4]:[Columna23]])*1)))</f>
        <v>0</v>
      </c>
      <c r="Y130" s="87">
        <f t="shared" si="2"/>
        <v>0</v>
      </c>
      <c r="Z130" s="87">
        <f>IF(Y130="","",COUNTIF(Sabana17[[#This Row],[Columna4]:[Columna23]],"O")/20)</f>
        <v>0</v>
      </c>
    </row>
    <row r="131" spans="2:26" ht="15" x14ac:dyDescent="0.25">
      <c r="B131" s="94">
        <v>122</v>
      </c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91">
        <f t="array" ref="X131">IF($D$12="","",(SUMPRODUCT(($D$12:$W$12=Sabana17[[#This Row],[Columna4]:[Columna23]])*1)))</f>
        <v>0</v>
      </c>
      <c r="Y131" s="87">
        <f t="shared" si="2"/>
        <v>0</v>
      </c>
      <c r="Z131" s="87">
        <f>IF(Y131="","",COUNTIF(Sabana17[[#This Row],[Columna4]:[Columna23]],"O")/20)</f>
        <v>0</v>
      </c>
    </row>
    <row r="132" spans="2:26" ht="15" x14ac:dyDescent="0.25">
      <c r="B132" s="94">
        <v>123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91">
        <f t="array" ref="X132">IF($D$12="","",(SUMPRODUCT(($D$12:$W$12=Sabana17[[#This Row],[Columna4]:[Columna23]])*1)))</f>
        <v>0</v>
      </c>
      <c r="Y132" s="87">
        <f t="shared" si="2"/>
        <v>0</v>
      </c>
      <c r="Z132" s="87">
        <f>IF(Y132="","",COUNTIF(Sabana17[[#This Row],[Columna4]:[Columna23]],"O")/20)</f>
        <v>0</v>
      </c>
    </row>
    <row r="133" spans="2:26" ht="15" x14ac:dyDescent="0.25">
      <c r="B133" s="94">
        <v>124</v>
      </c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91">
        <f t="array" ref="X133">IF($D$12="","",(SUMPRODUCT(($D$12:$W$12=Sabana17[[#This Row],[Columna4]:[Columna23]])*1)))</f>
        <v>0</v>
      </c>
      <c r="Y133" s="87">
        <f t="shared" si="2"/>
        <v>0</v>
      </c>
      <c r="Z133" s="87">
        <f>IF(Y133="","",COUNTIF(Sabana17[[#This Row],[Columna4]:[Columna23]],"O")/20)</f>
        <v>0</v>
      </c>
    </row>
    <row r="134" spans="2:26" ht="15" x14ac:dyDescent="0.25">
      <c r="B134" s="94">
        <v>125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91">
        <f t="array" ref="X134">IF($D$12="","",(SUMPRODUCT(($D$12:$W$12=Sabana17[[#This Row],[Columna4]:[Columna23]])*1)))</f>
        <v>0</v>
      </c>
      <c r="Y134" s="87">
        <f t="shared" si="2"/>
        <v>0</v>
      </c>
      <c r="Z134" s="87">
        <f>IF(Y134="","",COUNTIF(Sabana17[[#This Row],[Columna4]:[Columna23]],"O")/20)</f>
        <v>0</v>
      </c>
    </row>
    <row r="135" spans="2:26" ht="15" x14ac:dyDescent="0.25">
      <c r="B135" s="94">
        <v>126</v>
      </c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91">
        <f t="array" ref="X135">IF($D$12="","",(SUMPRODUCT(($D$12:$W$12=Sabana17[[#This Row],[Columna4]:[Columna23]])*1)))</f>
        <v>0</v>
      </c>
      <c r="Y135" s="87">
        <f t="shared" si="2"/>
        <v>0</v>
      </c>
      <c r="Z135" s="87">
        <f>IF(Y135="","",COUNTIF(Sabana17[[#This Row],[Columna4]:[Columna23]],"O")/20)</f>
        <v>0</v>
      </c>
    </row>
    <row r="136" spans="2:26" ht="15" x14ac:dyDescent="0.25">
      <c r="B136" s="94">
        <v>127</v>
      </c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91">
        <f t="array" ref="X136">IF($D$12="","",(SUMPRODUCT(($D$12:$W$12=Sabana17[[#This Row],[Columna4]:[Columna23]])*1)))</f>
        <v>0</v>
      </c>
      <c r="Y136" s="87">
        <f t="shared" si="2"/>
        <v>0</v>
      </c>
      <c r="Z136" s="87">
        <f>IF(Y136="","",COUNTIF(Sabana17[[#This Row],[Columna4]:[Columna23]],"O")/20)</f>
        <v>0</v>
      </c>
    </row>
    <row r="137" spans="2:26" ht="15" x14ac:dyDescent="0.25">
      <c r="B137" s="94">
        <v>128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91">
        <f t="array" ref="X137">IF($D$12="","",(SUMPRODUCT(($D$12:$W$12=Sabana17[[#This Row],[Columna4]:[Columna23]])*1)))</f>
        <v>0</v>
      </c>
      <c r="Y137" s="87">
        <f t="shared" si="2"/>
        <v>0</v>
      </c>
      <c r="Z137" s="87">
        <f>IF(Y137="","",COUNTIF(Sabana17[[#This Row],[Columna4]:[Columna23]],"O")/20)</f>
        <v>0</v>
      </c>
    </row>
    <row r="138" spans="2:26" ht="15" x14ac:dyDescent="0.25">
      <c r="B138" s="94">
        <v>129</v>
      </c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91">
        <f t="array" ref="X138">IF($D$12="","",(SUMPRODUCT(($D$12:$W$12=Sabana17[[#This Row],[Columna4]:[Columna23]])*1)))</f>
        <v>0</v>
      </c>
      <c r="Y138" s="87">
        <f t="shared" si="2"/>
        <v>0</v>
      </c>
      <c r="Z138" s="87">
        <f>IF(Y138="","",COUNTIF(Sabana17[[#This Row],[Columna4]:[Columna23]],"O")/20)</f>
        <v>0</v>
      </c>
    </row>
    <row r="139" spans="2:26" ht="15" x14ac:dyDescent="0.25">
      <c r="B139" s="94">
        <v>130</v>
      </c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91">
        <f t="array" ref="X139">IF($D$12="","",(SUMPRODUCT(($D$12:$W$12=Sabana17[[#This Row],[Columna4]:[Columna23]])*1)))</f>
        <v>0</v>
      </c>
      <c r="Y139" s="87">
        <f t="shared" si="2"/>
        <v>0</v>
      </c>
      <c r="Z139" s="87">
        <f>IF(Y139="","",COUNTIF(Sabana17[[#This Row],[Columna4]:[Columna23]],"O")/20)</f>
        <v>0</v>
      </c>
    </row>
    <row r="140" spans="2:26" ht="15" x14ac:dyDescent="0.25">
      <c r="B140" s="94">
        <v>131</v>
      </c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91">
        <f t="array" ref="X140">IF($D$12="","",(SUMPRODUCT(($D$12:$W$12=Sabana17[[#This Row],[Columna4]:[Columna23]])*1)))</f>
        <v>0</v>
      </c>
      <c r="Y140" s="87">
        <f t="shared" si="2"/>
        <v>0</v>
      </c>
      <c r="Z140" s="87">
        <f>IF(Y140="","",COUNTIF(Sabana17[[#This Row],[Columna4]:[Columna23]],"O")/20)</f>
        <v>0</v>
      </c>
    </row>
    <row r="141" spans="2:26" ht="15" x14ac:dyDescent="0.25">
      <c r="B141" s="94">
        <v>132</v>
      </c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91">
        <f t="array" ref="X141">IF($D$12="","",(SUMPRODUCT(($D$12:$W$12=Sabana17[[#This Row],[Columna4]:[Columna23]])*1)))</f>
        <v>0</v>
      </c>
      <c r="Y141" s="87">
        <f t="shared" si="2"/>
        <v>0</v>
      </c>
      <c r="Z141" s="87">
        <f>IF(Y141="","",COUNTIF(Sabana17[[#This Row],[Columna4]:[Columna23]],"O")/20)</f>
        <v>0</v>
      </c>
    </row>
    <row r="142" spans="2:26" ht="15" x14ac:dyDescent="0.25">
      <c r="B142" s="94">
        <v>133</v>
      </c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91">
        <f t="array" ref="X142">IF($D$12="","",(SUMPRODUCT(($D$12:$W$12=Sabana17[[#This Row],[Columna4]:[Columna23]])*1)))</f>
        <v>0</v>
      </c>
      <c r="Y142" s="87">
        <f t="shared" si="2"/>
        <v>0</v>
      </c>
      <c r="Z142" s="87">
        <f>IF(Y142="","",COUNTIF(Sabana17[[#This Row],[Columna4]:[Columna23]],"O")/20)</f>
        <v>0</v>
      </c>
    </row>
    <row r="143" spans="2:26" ht="15" x14ac:dyDescent="0.25">
      <c r="B143" s="94">
        <v>134</v>
      </c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91">
        <f t="array" ref="X143">IF($D$12="","",(SUMPRODUCT(($D$12:$W$12=Sabana17[[#This Row],[Columna4]:[Columna23]])*1)))</f>
        <v>0</v>
      </c>
      <c r="Y143" s="87">
        <f t="shared" si="2"/>
        <v>0</v>
      </c>
      <c r="Z143" s="87">
        <f>IF(Y143="","",COUNTIF(Sabana17[[#This Row],[Columna4]:[Columna23]],"O")/20)</f>
        <v>0</v>
      </c>
    </row>
    <row r="144" spans="2:26" ht="15" x14ac:dyDescent="0.25">
      <c r="B144" s="94">
        <v>135</v>
      </c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91">
        <f t="array" ref="X144">IF($D$12="","",(SUMPRODUCT(($D$12:$W$12=Sabana17[[#This Row],[Columna4]:[Columna23]])*1)))</f>
        <v>0</v>
      </c>
      <c r="Y144" s="87">
        <f t="shared" si="2"/>
        <v>0</v>
      </c>
      <c r="Z144" s="87">
        <f>IF(Y144="","",COUNTIF(Sabana17[[#This Row],[Columna4]:[Columna23]],"O")/20)</f>
        <v>0</v>
      </c>
    </row>
    <row r="145" spans="2:26" ht="15" x14ac:dyDescent="0.25">
      <c r="B145" s="94">
        <v>136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91">
        <f t="array" ref="X145">IF($D$12="","",(SUMPRODUCT(($D$12:$W$12=Sabana17[[#This Row],[Columna4]:[Columna23]])*1)))</f>
        <v>0</v>
      </c>
      <c r="Y145" s="87">
        <f t="shared" si="2"/>
        <v>0</v>
      </c>
      <c r="Z145" s="87">
        <f>IF(Y145="","",COUNTIF(Sabana17[[#This Row],[Columna4]:[Columna23]],"O")/20)</f>
        <v>0</v>
      </c>
    </row>
    <row r="146" spans="2:26" ht="15" x14ac:dyDescent="0.25">
      <c r="B146" s="94">
        <v>137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91">
        <f t="array" ref="X146">IF($D$12="","",(SUMPRODUCT(($D$12:$W$12=Sabana17[[#This Row],[Columna4]:[Columna23]])*1)))</f>
        <v>0</v>
      </c>
      <c r="Y146" s="87">
        <f t="shared" si="2"/>
        <v>0</v>
      </c>
      <c r="Z146" s="87">
        <f>IF(Y146="","",COUNTIF(Sabana17[[#This Row],[Columna4]:[Columna23]],"O")/20)</f>
        <v>0</v>
      </c>
    </row>
    <row r="147" spans="2:26" ht="15" x14ac:dyDescent="0.25">
      <c r="B147" s="94">
        <v>138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91">
        <f t="array" ref="X147">IF($D$12="","",(SUMPRODUCT(($D$12:$W$12=Sabana17[[#This Row],[Columna4]:[Columna23]])*1)))</f>
        <v>0</v>
      </c>
      <c r="Y147" s="87">
        <f t="shared" ref="Y147:Y210" si="3">IF(X147="","",(X147/20))</f>
        <v>0</v>
      </c>
      <c r="Z147" s="87">
        <f>IF(Y147="","",COUNTIF(Sabana17[[#This Row],[Columna4]:[Columna23]],"O")/20)</f>
        <v>0</v>
      </c>
    </row>
    <row r="148" spans="2:26" ht="15" x14ac:dyDescent="0.25">
      <c r="B148" s="94">
        <v>139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91">
        <f t="array" ref="X148">IF($D$12="","",(SUMPRODUCT(($D$12:$W$12=Sabana17[[#This Row],[Columna4]:[Columna23]])*1)))</f>
        <v>0</v>
      </c>
      <c r="Y148" s="87">
        <f t="shared" si="3"/>
        <v>0</v>
      </c>
      <c r="Z148" s="87">
        <f>IF(Y148="","",COUNTIF(Sabana17[[#This Row],[Columna4]:[Columna23]],"O")/20)</f>
        <v>0</v>
      </c>
    </row>
    <row r="149" spans="2:26" ht="15" x14ac:dyDescent="0.25">
      <c r="B149" s="94">
        <v>140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91">
        <f t="array" ref="X149">IF($D$12="","",(SUMPRODUCT(($D$12:$W$12=Sabana17[[#This Row],[Columna4]:[Columna23]])*1)))</f>
        <v>0</v>
      </c>
      <c r="Y149" s="87">
        <f t="shared" si="3"/>
        <v>0</v>
      </c>
      <c r="Z149" s="87">
        <f>IF(Y149="","",COUNTIF(Sabana17[[#This Row],[Columna4]:[Columna23]],"O")/20)</f>
        <v>0</v>
      </c>
    </row>
    <row r="150" spans="2:26" ht="15" x14ac:dyDescent="0.25">
      <c r="B150" s="94">
        <v>141</v>
      </c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91">
        <f t="array" ref="X150">IF($D$12="","",(SUMPRODUCT(($D$12:$W$12=Sabana17[[#This Row],[Columna4]:[Columna23]])*1)))</f>
        <v>0</v>
      </c>
      <c r="Y150" s="87">
        <f t="shared" si="3"/>
        <v>0</v>
      </c>
      <c r="Z150" s="87">
        <f>IF(Y150="","",COUNTIF(Sabana17[[#This Row],[Columna4]:[Columna23]],"O")/20)</f>
        <v>0</v>
      </c>
    </row>
    <row r="151" spans="2:26" ht="15" x14ac:dyDescent="0.25">
      <c r="B151" s="94">
        <v>142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91">
        <f t="array" ref="X151">IF($D$12="","",(SUMPRODUCT(($D$12:$W$12=Sabana17[[#This Row],[Columna4]:[Columna23]])*1)))</f>
        <v>0</v>
      </c>
      <c r="Y151" s="87">
        <f t="shared" si="3"/>
        <v>0</v>
      </c>
      <c r="Z151" s="87">
        <f>IF(Y151="","",COUNTIF(Sabana17[[#This Row],[Columna4]:[Columna23]],"O")/20)</f>
        <v>0</v>
      </c>
    </row>
    <row r="152" spans="2:26" ht="15" x14ac:dyDescent="0.25">
      <c r="B152" s="94">
        <v>143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91">
        <f t="array" ref="X152">IF($D$12="","",(SUMPRODUCT(($D$12:$W$12=Sabana17[[#This Row],[Columna4]:[Columna23]])*1)))</f>
        <v>0</v>
      </c>
      <c r="Y152" s="87">
        <f t="shared" si="3"/>
        <v>0</v>
      </c>
      <c r="Z152" s="87">
        <f>IF(Y152="","",COUNTIF(Sabana17[[#This Row],[Columna4]:[Columna23]],"O")/20)</f>
        <v>0</v>
      </c>
    </row>
    <row r="153" spans="2:26" ht="15" x14ac:dyDescent="0.25">
      <c r="B153" s="94">
        <v>144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91">
        <f t="array" ref="X153">IF($D$12="","",(SUMPRODUCT(($D$12:$W$12=Sabana17[[#This Row],[Columna4]:[Columna23]])*1)))</f>
        <v>0</v>
      </c>
      <c r="Y153" s="87">
        <f t="shared" si="3"/>
        <v>0</v>
      </c>
      <c r="Z153" s="87">
        <f>IF(Y153="","",COUNTIF(Sabana17[[#This Row],[Columna4]:[Columna23]],"O")/20)</f>
        <v>0</v>
      </c>
    </row>
    <row r="154" spans="2:26" ht="15" x14ac:dyDescent="0.25">
      <c r="B154" s="94">
        <v>145</v>
      </c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91">
        <f t="array" ref="X154">IF($D$12="","",(SUMPRODUCT(($D$12:$W$12=Sabana17[[#This Row],[Columna4]:[Columna23]])*1)))</f>
        <v>0</v>
      </c>
      <c r="Y154" s="87">
        <f t="shared" si="3"/>
        <v>0</v>
      </c>
      <c r="Z154" s="87">
        <f>IF(Y154="","",COUNTIF(Sabana17[[#This Row],[Columna4]:[Columna23]],"O")/20)</f>
        <v>0</v>
      </c>
    </row>
    <row r="155" spans="2:26" ht="15" x14ac:dyDescent="0.25">
      <c r="B155" s="94">
        <v>146</v>
      </c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91">
        <f t="array" ref="X155">IF($D$12="","",(SUMPRODUCT(($D$12:$W$12=Sabana17[[#This Row],[Columna4]:[Columna23]])*1)))</f>
        <v>0</v>
      </c>
      <c r="Y155" s="87">
        <f t="shared" si="3"/>
        <v>0</v>
      </c>
      <c r="Z155" s="87">
        <f>IF(Y155="","",COUNTIF(Sabana17[[#This Row],[Columna4]:[Columna23]],"O")/20)</f>
        <v>0</v>
      </c>
    </row>
    <row r="156" spans="2:26" ht="15" x14ac:dyDescent="0.25">
      <c r="B156" s="94">
        <v>147</v>
      </c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91">
        <f t="array" ref="X156">IF($D$12="","",(SUMPRODUCT(($D$12:$W$12=Sabana17[[#This Row],[Columna4]:[Columna23]])*1)))</f>
        <v>0</v>
      </c>
      <c r="Y156" s="87">
        <f t="shared" si="3"/>
        <v>0</v>
      </c>
      <c r="Z156" s="87">
        <f>IF(Y156="","",COUNTIF(Sabana17[[#This Row],[Columna4]:[Columna23]],"O")/20)</f>
        <v>0</v>
      </c>
    </row>
    <row r="157" spans="2:26" ht="15" x14ac:dyDescent="0.25">
      <c r="B157" s="94">
        <v>148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91">
        <f t="array" ref="X157">IF($D$12="","",(SUMPRODUCT(($D$12:$W$12=Sabana17[[#This Row],[Columna4]:[Columna23]])*1)))</f>
        <v>0</v>
      </c>
      <c r="Y157" s="87">
        <f t="shared" si="3"/>
        <v>0</v>
      </c>
      <c r="Z157" s="87">
        <f>IF(Y157="","",COUNTIF(Sabana17[[#This Row],[Columna4]:[Columna23]],"O")/20)</f>
        <v>0</v>
      </c>
    </row>
    <row r="158" spans="2:26" ht="15" x14ac:dyDescent="0.25">
      <c r="B158" s="94">
        <v>149</v>
      </c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91">
        <f t="array" ref="X158">IF($D$12="","",(SUMPRODUCT(($D$12:$W$12=Sabana17[[#This Row],[Columna4]:[Columna23]])*1)))</f>
        <v>0</v>
      </c>
      <c r="Y158" s="87">
        <f t="shared" si="3"/>
        <v>0</v>
      </c>
      <c r="Z158" s="87">
        <f>IF(Y158="","",COUNTIF(Sabana17[[#This Row],[Columna4]:[Columna23]],"O")/20)</f>
        <v>0</v>
      </c>
    </row>
    <row r="159" spans="2:26" ht="15" x14ac:dyDescent="0.25">
      <c r="B159" s="94">
        <v>150</v>
      </c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91">
        <f t="array" ref="X159">IF($D$12="","",(SUMPRODUCT(($D$12:$W$12=Sabana17[[#This Row],[Columna4]:[Columna23]])*1)))</f>
        <v>0</v>
      </c>
      <c r="Y159" s="87">
        <f t="shared" si="3"/>
        <v>0</v>
      </c>
      <c r="Z159" s="87">
        <f>IF(Y159="","",COUNTIF(Sabana17[[#This Row],[Columna4]:[Columna23]],"O")/20)</f>
        <v>0</v>
      </c>
    </row>
    <row r="160" spans="2:26" ht="15" x14ac:dyDescent="0.25">
      <c r="B160" s="94">
        <v>151</v>
      </c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91">
        <f t="array" ref="X160">IF($D$12="","",(SUMPRODUCT(($D$12:$W$12=Sabana17[[#This Row],[Columna4]:[Columna23]])*1)))</f>
        <v>0</v>
      </c>
      <c r="Y160" s="87">
        <f t="shared" si="3"/>
        <v>0</v>
      </c>
      <c r="Z160" s="87">
        <f>IF(Y160="","",COUNTIF(Sabana17[[#This Row],[Columna4]:[Columna23]],"O")/20)</f>
        <v>0</v>
      </c>
    </row>
    <row r="161" spans="2:26" ht="15" x14ac:dyDescent="0.25">
      <c r="B161" s="94">
        <v>152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91">
        <f t="array" ref="X161">IF($D$12="","",(SUMPRODUCT(($D$12:$W$12=Sabana17[[#This Row],[Columna4]:[Columna23]])*1)))</f>
        <v>0</v>
      </c>
      <c r="Y161" s="87">
        <f t="shared" si="3"/>
        <v>0</v>
      </c>
      <c r="Z161" s="87">
        <f>IF(Y161="","",COUNTIF(Sabana17[[#This Row],[Columna4]:[Columna23]],"O")/20)</f>
        <v>0</v>
      </c>
    </row>
    <row r="162" spans="2:26" ht="15" x14ac:dyDescent="0.25">
      <c r="B162" s="94">
        <v>153</v>
      </c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91">
        <f t="array" ref="X162">IF($D$12="","",(SUMPRODUCT(($D$12:$W$12=Sabana17[[#This Row],[Columna4]:[Columna23]])*1)))</f>
        <v>0</v>
      </c>
      <c r="Y162" s="87">
        <f t="shared" si="3"/>
        <v>0</v>
      </c>
      <c r="Z162" s="87">
        <f>IF(Y162="","",COUNTIF(Sabana17[[#This Row],[Columna4]:[Columna23]],"O")/20)</f>
        <v>0</v>
      </c>
    </row>
    <row r="163" spans="2:26" ht="15" x14ac:dyDescent="0.25">
      <c r="B163" s="94">
        <v>154</v>
      </c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91">
        <f t="array" ref="X163">IF($D$12="","",(SUMPRODUCT(($D$12:$W$12=Sabana17[[#This Row],[Columna4]:[Columna23]])*1)))</f>
        <v>0</v>
      </c>
      <c r="Y163" s="87">
        <f t="shared" si="3"/>
        <v>0</v>
      </c>
      <c r="Z163" s="87">
        <f>IF(Y163="","",COUNTIF(Sabana17[[#This Row],[Columna4]:[Columna23]],"O")/20)</f>
        <v>0</v>
      </c>
    </row>
    <row r="164" spans="2:26" ht="15" x14ac:dyDescent="0.25">
      <c r="B164" s="94">
        <v>155</v>
      </c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91">
        <f t="array" ref="X164">IF($D$12="","",(SUMPRODUCT(($D$12:$W$12=Sabana17[[#This Row],[Columna4]:[Columna23]])*1)))</f>
        <v>0</v>
      </c>
      <c r="Y164" s="87">
        <f t="shared" si="3"/>
        <v>0</v>
      </c>
      <c r="Z164" s="87">
        <f>IF(Y164="","",COUNTIF(Sabana17[[#This Row],[Columna4]:[Columna23]],"O")/20)</f>
        <v>0</v>
      </c>
    </row>
    <row r="165" spans="2:26" ht="15" x14ac:dyDescent="0.25">
      <c r="B165" s="94">
        <v>156</v>
      </c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91">
        <f t="array" ref="X165">IF($D$12="","",(SUMPRODUCT(($D$12:$W$12=Sabana17[[#This Row],[Columna4]:[Columna23]])*1)))</f>
        <v>0</v>
      </c>
      <c r="Y165" s="87">
        <f t="shared" si="3"/>
        <v>0</v>
      </c>
      <c r="Z165" s="87">
        <f>IF(Y165="","",COUNTIF(Sabana17[[#This Row],[Columna4]:[Columna23]],"O")/20)</f>
        <v>0</v>
      </c>
    </row>
    <row r="166" spans="2:26" ht="15" x14ac:dyDescent="0.25">
      <c r="B166" s="94">
        <v>157</v>
      </c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91">
        <f t="array" ref="X166">IF($D$12="","",(SUMPRODUCT(($D$12:$W$12=Sabana17[[#This Row],[Columna4]:[Columna23]])*1)))</f>
        <v>0</v>
      </c>
      <c r="Y166" s="87">
        <f t="shared" si="3"/>
        <v>0</v>
      </c>
      <c r="Z166" s="87">
        <f>IF(Y166="","",COUNTIF(Sabana17[[#This Row],[Columna4]:[Columna23]],"O")/20)</f>
        <v>0</v>
      </c>
    </row>
    <row r="167" spans="2:26" ht="15" x14ac:dyDescent="0.25">
      <c r="B167" s="94">
        <v>158</v>
      </c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91">
        <f t="array" ref="X167">IF($D$12="","",(SUMPRODUCT(($D$12:$W$12=Sabana17[[#This Row],[Columna4]:[Columna23]])*1)))</f>
        <v>0</v>
      </c>
      <c r="Y167" s="87">
        <f t="shared" si="3"/>
        <v>0</v>
      </c>
      <c r="Z167" s="87">
        <f>IF(Y167="","",COUNTIF(Sabana17[[#This Row],[Columna4]:[Columna23]],"O")/20)</f>
        <v>0</v>
      </c>
    </row>
    <row r="168" spans="2:26" ht="15" x14ac:dyDescent="0.25">
      <c r="B168" s="94">
        <v>159</v>
      </c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91">
        <f t="array" ref="X168">IF($D$12="","",(SUMPRODUCT(($D$12:$W$12=Sabana17[[#This Row],[Columna4]:[Columna23]])*1)))</f>
        <v>0</v>
      </c>
      <c r="Y168" s="87">
        <f t="shared" si="3"/>
        <v>0</v>
      </c>
      <c r="Z168" s="87">
        <f>IF(Y168="","",COUNTIF(Sabana17[[#This Row],[Columna4]:[Columna23]],"O")/20)</f>
        <v>0</v>
      </c>
    </row>
    <row r="169" spans="2:26" ht="15" x14ac:dyDescent="0.25">
      <c r="B169" s="94">
        <v>160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91">
        <f t="array" ref="X169">IF($D$12="","",(SUMPRODUCT(($D$12:$W$12=Sabana17[[#This Row],[Columna4]:[Columna23]])*1)))</f>
        <v>0</v>
      </c>
      <c r="Y169" s="87">
        <f t="shared" si="3"/>
        <v>0</v>
      </c>
      <c r="Z169" s="87">
        <f>IF(Y169="","",COUNTIF(Sabana17[[#This Row],[Columna4]:[Columna23]],"O")/20)</f>
        <v>0</v>
      </c>
    </row>
    <row r="170" spans="2:26" ht="15" x14ac:dyDescent="0.25">
      <c r="B170" s="94">
        <v>161</v>
      </c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91">
        <f t="array" ref="X170">IF($D$12="","",(SUMPRODUCT(($D$12:$W$12=Sabana17[[#This Row],[Columna4]:[Columna23]])*1)))</f>
        <v>0</v>
      </c>
      <c r="Y170" s="87">
        <f t="shared" si="3"/>
        <v>0</v>
      </c>
      <c r="Z170" s="87">
        <f>IF(Y170="","",COUNTIF(Sabana17[[#This Row],[Columna4]:[Columna23]],"O")/20)</f>
        <v>0</v>
      </c>
    </row>
    <row r="171" spans="2:26" ht="15" x14ac:dyDescent="0.25">
      <c r="B171" s="94">
        <v>162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91">
        <f t="array" ref="X171">IF($D$12="","",(SUMPRODUCT(($D$12:$W$12=Sabana17[[#This Row],[Columna4]:[Columna23]])*1)))</f>
        <v>0</v>
      </c>
      <c r="Y171" s="87">
        <f t="shared" si="3"/>
        <v>0</v>
      </c>
      <c r="Z171" s="87">
        <f>IF(Y171="","",COUNTIF(Sabana17[[#This Row],[Columna4]:[Columna23]],"O")/20)</f>
        <v>0</v>
      </c>
    </row>
    <row r="172" spans="2:26" ht="15" x14ac:dyDescent="0.25">
      <c r="B172" s="94">
        <v>163</v>
      </c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91">
        <f t="array" ref="X172">IF($D$12="","",(SUMPRODUCT(($D$12:$W$12=Sabana17[[#This Row],[Columna4]:[Columna23]])*1)))</f>
        <v>0</v>
      </c>
      <c r="Y172" s="87">
        <f t="shared" si="3"/>
        <v>0</v>
      </c>
      <c r="Z172" s="87">
        <f>IF(Y172="","",COUNTIF(Sabana17[[#This Row],[Columna4]:[Columna23]],"O")/20)</f>
        <v>0</v>
      </c>
    </row>
    <row r="173" spans="2:26" ht="15" x14ac:dyDescent="0.25">
      <c r="B173" s="94">
        <v>164</v>
      </c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91">
        <f t="array" ref="X173">IF($D$12="","",(SUMPRODUCT(($D$12:$W$12=Sabana17[[#This Row],[Columna4]:[Columna23]])*1)))</f>
        <v>0</v>
      </c>
      <c r="Y173" s="87">
        <f t="shared" si="3"/>
        <v>0</v>
      </c>
      <c r="Z173" s="87">
        <f>IF(Y173="","",COUNTIF(Sabana17[[#This Row],[Columna4]:[Columna23]],"O")/20)</f>
        <v>0</v>
      </c>
    </row>
    <row r="174" spans="2:26" ht="15" x14ac:dyDescent="0.25">
      <c r="B174" s="94">
        <v>165</v>
      </c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91">
        <f t="array" ref="X174">IF($D$12="","",(SUMPRODUCT(($D$12:$W$12=Sabana17[[#This Row],[Columna4]:[Columna23]])*1)))</f>
        <v>0</v>
      </c>
      <c r="Y174" s="87">
        <f t="shared" si="3"/>
        <v>0</v>
      </c>
      <c r="Z174" s="87">
        <f>IF(Y174="","",COUNTIF(Sabana17[[#This Row],[Columna4]:[Columna23]],"O")/20)</f>
        <v>0</v>
      </c>
    </row>
    <row r="175" spans="2:26" ht="15" x14ac:dyDescent="0.25">
      <c r="B175" s="94">
        <v>166</v>
      </c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91">
        <f t="array" ref="X175">IF($D$12="","",(SUMPRODUCT(($D$12:$W$12=Sabana17[[#This Row],[Columna4]:[Columna23]])*1)))</f>
        <v>0</v>
      </c>
      <c r="Y175" s="87">
        <f t="shared" si="3"/>
        <v>0</v>
      </c>
      <c r="Z175" s="87">
        <f>IF(Y175="","",COUNTIF(Sabana17[[#This Row],[Columna4]:[Columna23]],"O")/20)</f>
        <v>0</v>
      </c>
    </row>
    <row r="176" spans="2:26" ht="15" x14ac:dyDescent="0.25">
      <c r="B176" s="94">
        <v>167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91">
        <f t="array" ref="X176">IF($D$12="","",(SUMPRODUCT(($D$12:$W$12=Sabana17[[#This Row],[Columna4]:[Columna23]])*1)))</f>
        <v>0</v>
      </c>
      <c r="Y176" s="87">
        <f t="shared" si="3"/>
        <v>0</v>
      </c>
      <c r="Z176" s="87">
        <f>IF(Y176="","",COUNTIF(Sabana17[[#This Row],[Columna4]:[Columna23]],"O")/20)</f>
        <v>0</v>
      </c>
    </row>
    <row r="177" spans="2:26" ht="15" x14ac:dyDescent="0.25">
      <c r="B177" s="94">
        <v>168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91">
        <f t="array" ref="X177">IF($D$12="","",(SUMPRODUCT(($D$12:$W$12=Sabana17[[#This Row],[Columna4]:[Columna23]])*1)))</f>
        <v>0</v>
      </c>
      <c r="Y177" s="87">
        <f t="shared" si="3"/>
        <v>0</v>
      </c>
      <c r="Z177" s="87">
        <f>IF(Y177="","",COUNTIF(Sabana17[[#This Row],[Columna4]:[Columna23]],"O")/20)</f>
        <v>0</v>
      </c>
    </row>
    <row r="178" spans="2:26" ht="15" x14ac:dyDescent="0.25">
      <c r="B178" s="94">
        <v>169</v>
      </c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91">
        <f t="array" ref="X178">IF($D$12="","",(SUMPRODUCT(($D$12:$W$12=Sabana17[[#This Row],[Columna4]:[Columna23]])*1)))</f>
        <v>0</v>
      </c>
      <c r="Y178" s="87">
        <f t="shared" si="3"/>
        <v>0</v>
      </c>
      <c r="Z178" s="87">
        <f>IF(Y178="","",COUNTIF(Sabana17[[#This Row],[Columna4]:[Columna23]],"O")/20)</f>
        <v>0</v>
      </c>
    </row>
    <row r="179" spans="2:26" ht="15" x14ac:dyDescent="0.25">
      <c r="B179" s="94">
        <v>170</v>
      </c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91">
        <f t="array" ref="X179">IF($D$12="","",(SUMPRODUCT(($D$12:$W$12=Sabana17[[#This Row],[Columna4]:[Columna23]])*1)))</f>
        <v>0</v>
      </c>
      <c r="Y179" s="87">
        <f t="shared" si="3"/>
        <v>0</v>
      </c>
      <c r="Z179" s="87">
        <f>IF(Y179="","",COUNTIF(Sabana17[[#This Row],[Columna4]:[Columna23]],"O")/20)</f>
        <v>0</v>
      </c>
    </row>
    <row r="180" spans="2:26" ht="15" x14ac:dyDescent="0.25">
      <c r="B180" s="94">
        <v>171</v>
      </c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91">
        <f t="array" ref="X180">IF($D$12="","",(SUMPRODUCT(($D$12:$W$12=Sabana17[[#This Row],[Columna4]:[Columna23]])*1)))</f>
        <v>0</v>
      </c>
      <c r="Y180" s="87">
        <f t="shared" si="3"/>
        <v>0</v>
      </c>
      <c r="Z180" s="87">
        <f>IF(Y180="","",COUNTIF(Sabana17[[#This Row],[Columna4]:[Columna23]],"O")/20)</f>
        <v>0</v>
      </c>
    </row>
    <row r="181" spans="2:26" ht="15" x14ac:dyDescent="0.25">
      <c r="B181" s="94">
        <v>172</v>
      </c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91">
        <f t="array" ref="X181">IF($D$12="","",(SUMPRODUCT(($D$12:$W$12=Sabana17[[#This Row],[Columna4]:[Columna23]])*1)))</f>
        <v>0</v>
      </c>
      <c r="Y181" s="87">
        <f t="shared" si="3"/>
        <v>0</v>
      </c>
      <c r="Z181" s="87">
        <f>IF(Y181="","",COUNTIF(Sabana17[[#This Row],[Columna4]:[Columna23]],"O")/20)</f>
        <v>0</v>
      </c>
    </row>
    <row r="182" spans="2:26" ht="15" x14ac:dyDescent="0.25">
      <c r="B182" s="94">
        <v>173</v>
      </c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91">
        <f t="array" ref="X182">IF($D$12="","",(SUMPRODUCT(($D$12:$W$12=Sabana17[[#This Row],[Columna4]:[Columna23]])*1)))</f>
        <v>0</v>
      </c>
      <c r="Y182" s="87">
        <f t="shared" si="3"/>
        <v>0</v>
      </c>
      <c r="Z182" s="87">
        <f>IF(Y182="","",COUNTIF(Sabana17[[#This Row],[Columna4]:[Columna23]],"O")/20)</f>
        <v>0</v>
      </c>
    </row>
    <row r="183" spans="2:26" ht="15" x14ac:dyDescent="0.25">
      <c r="B183" s="94">
        <v>174</v>
      </c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91">
        <f t="array" ref="X183">IF($D$12="","",(SUMPRODUCT(($D$12:$W$12=Sabana17[[#This Row],[Columna4]:[Columna23]])*1)))</f>
        <v>0</v>
      </c>
      <c r="Y183" s="87">
        <f t="shared" si="3"/>
        <v>0</v>
      </c>
      <c r="Z183" s="87">
        <f>IF(Y183="","",COUNTIF(Sabana17[[#This Row],[Columna4]:[Columna23]],"O")/20)</f>
        <v>0</v>
      </c>
    </row>
    <row r="184" spans="2:26" ht="15" x14ac:dyDescent="0.25">
      <c r="B184" s="94">
        <v>175</v>
      </c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91">
        <f t="array" ref="X184">IF($D$12="","",(SUMPRODUCT(($D$12:$W$12=Sabana17[[#This Row],[Columna4]:[Columna23]])*1)))</f>
        <v>0</v>
      </c>
      <c r="Y184" s="87">
        <f t="shared" si="3"/>
        <v>0</v>
      </c>
      <c r="Z184" s="87">
        <f>IF(Y184="","",COUNTIF(Sabana17[[#This Row],[Columna4]:[Columna23]],"O")/20)</f>
        <v>0</v>
      </c>
    </row>
    <row r="185" spans="2:26" ht="15" x14ac:dyDescent="0.25">
      <c r="B185" s="94">
        <v>176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91">
        <f t="array" ref="X185">IF($D$12="","",(SUMPRODUCT(($D$12:$W$12=Sabana17[[#This Row],[Columna4]:[Columna23]])*1)))</f>
        <v>0</v>
      </c>
      <c r="Y185" s="87">
        <f t="shared" si="3"/>
        <v>0</v>
      </c>
      <c r="Z185" s="87">
        <f>IF(Y185="","",COUNTIF(Sabana17[[#This Row],[Columna4]:[Columna23]],"O")/20)</f>
        <v>0</v>
      </c>
    </row>
    <row r="186" spans="2:26" ht="15" x14ac:dyDescent="0.25">
      <c r="B186" s="94">
        <v>177</v>
      </c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91">
        <f t="array" ref="X186">IF($D$12="","",(SUMPRODUCT(($D$12:$W$12=Sabana17[[#This Row],[Columna4]:[Columna23]])*1)))</f>
        <v>0</v>
      </c>
      <c r="Y186" s="87">
        <f t="shared" si="3"/>
        <v>0</v>
      </c>
      <c r="Z186" s="87">
        <f>IF(Y186="","",COUNTIF(Sabana17[[#This Row],[Columna4]:[Columna23]],"O")/20)</f>
        <v>0</v>
      </c>
    </row>
    <row r="187" spans="2:26" ht="15" x14ac:dyDescent="0.25">
      <c r="B187" s="94">
        <v>178</v>
      </c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91">
        <f t="array" ref="X187">IF($D$12="","",(SUMPRODUCT(($D$12:$W$12=Sabana17[[#This Row],[Columna4]:[Columna23]])*1)))</f>
        <v>0</v>
      </c>
      <c r="Y187" s="87">
        <f t="shared" si="3"/>
        <v>0</v>
      </c>
      <c r="Z187" s="87">
        <f>IF(Y187="","",COUNTIF(Sabana17[[#This Row],[Columna4]:[Columna23]],"O")/20)</f>
        <v>0</v>
      </c>
    </row>
    <row r="188" spans="2:26" ht="15" x14ac:dyDescent="0.25">
      <c r="B188" s="94">
        <v>179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91">
        <f t="array" ref="X188">IF($D$12="","",(SUMPRODUCT(($D$12:$W$12=Sabana17[[#This Row],[Columna4]:[Columna23]])*1)))</f>
        <v>0</v>
      </c>
      <c r="Y188" s="87">
        <f t="shared" si="3"/>
        <v>0</v>
      </c>
      <c r="Z188" s="87">
        <f>IF(Y188="","",COUNTIF(Sabana17[[#This Row],[Columna4]:[Columna23]],"O")/20)</f>
        <v>0</v>
      </c>
    </row>
    <row r="189" spans="2:26" ht="15" x14ac:dyDescent="0.25">
      <c r="B189" s="94">
        <v>180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91">
        <f t="array" ref="X189">IF($D$12="","",(SUMPRODUCT(($D$12:$W$12=Sabana17[[#This Row],[Columna4]:[Columna23]])*1)))</f>
        <v>0</v>
      </c>
      <c r="Y189" s="87">
        <f t="shared" si="3"/>
        <v>0</v>
      </c>
      <c r="Z189" s="87">
        <f>IF(Y189="","",COUNTIF(Sabana17[[#This Row],[Columna4]:[Columna23]],"O")/20)</f>
        <v>0</v>
      </c>
    </row>
    <row r="190" spans="2:26" ht="15" x14ac:dyDescent="0.25">
      <c r="B190" s="94">
        <v>181</v>
      </c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91">
        <f t="array" ref="X190">IF($D$12="","",(SUMPRODUCT(($D$12:$W$12=Sabana17[[#This Row],[Columna4]:[Columna23]])*1)))</f>
        <v>0</v>
      </c>
      <c r="Y190" s="87">
        <f t="shared" si="3"/>
        <v>0</v>
      </c>
      <c r="Z190" s="87">
        <f>IF(Y190="","",COUNTIF(Sabana17[[#This Row],[Columna4]:[Columna23]],"O")/20)</f>
        <v>0</v>
      </c>
    </row>
    <row r="191" spans="2:26" ht="15" x14ac:dyDescent="0.25">
      <c r="B191" s="94">
        <v>182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91">
        <f t="array" ref="X191">IF($D$12="","",(SUMPRODUCT(($D$12:$W$12=Sabana17[[#This Row],[Columna4]:[Columna23]])*1)))</f>
        <v>0</v>
      </c>
      <c r="Y191" s="87">
        <f t="shared" si="3"/>
        <v>0</v>
      </c>
      <c r="Z191" s="87">
        <f>IF(Y191="","",COUNTIF(Sabana17[[#This Row],[Columna4]:[Columna23]],"O")/20)</f>
        <v>0</v>
      </c>
    </row>
    <row r="192" spans="2:26" ht="15" x14ac:dyDescent="0.25">
      <c r="B192" s="94">
        <v>183</v>
      </c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91">
        <f t="array" ref="X192">IF($D$12="","",(SUMPRODUCT(($D$12:$W$12=Sabana17[[#This Row],[Columna4]:[Columna23]])*1)))</f>
        <v>0</v>
      </c>
      <c r="Y192" s="87">
        <f t="shared" si="3"/>
        <v>0</v>
      </c>
      <c r="Z192" s="87">
        <f>IF(Y192="","",COUNTIF(Sabana17[[#This Row],[Columna4]:[Columna23]],"O")/20)</f>
        <v>0</v>
      </c>
    </row>
    <row r="193" spans="2:26" ht="15" x14ac:dyDescent="0.25">
      <c r="B193" s="94">
        <v>184</v>
      </c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91">
        <f t="array" ref="X193">IF($D$12="","",(SUMPRODUCT(($D$12:$W$12=Sabana17[[#This Row],[Columna4]:[Columna23]])*1)))</f>
        <v>0</v>
      </c>
      <c r="Y193" s="87">
        <f t="shared" si="3"/>
        <v>0</v>
      </c>
      <c r="Z193" s="87">
        <f>IF(Y193="","",COUNTIF(Sabana17[[#This Row],[Columna4]:[Columna23]],"O")/20)</f>
        <v>0</v>
      </c>
    </row>
    <row r="194" spans="2:26" ht="15" x14ac:dyDescent="0.25">
      <c r="B194" s="94">
        <v>185</v>
      </c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91">
        <f t="array" ref="X194">IF($D$12="","",(SUMPRODUCT(($D$12:$W$12=Sabana17[[#This Row],[Columna4]:[Columna23]])*1)))</f>
        <v>0</v>
      </c>
      <c r="Y194" s="87">
        <f t="shared" si="3"/>
        <v>0</v>
      </c>
      <c r="Z194" s="87">
        <f>IF(Y194="","",COUNTIF(Sabana17[[#This Row],[Columna4]:[Columna23]],"O")/20)</f>
        <v>0</v>
      </c>
    </row>
    <row r="195" spans="2:26" ht="15" x14ac:dyDescent="0.25">
      <c r="B195" s="94">
        <v>186</v>
      </c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91">
        <f t="array" ref="X195">IF($D$12="","",(SUMPRODUCT(($D$12:$W$12=Sabana17[[#This Row],[Columna4]:[Columna23]])*1)))</f>
        <v>0</v>
      </c>
      <c r="Y195" s="87">
        <f t="shared" si="3"/>
        <v>0</v>
      </c>
      <c r="Z195" s="87">
        <f>IF(Y195="","",COUNTIF(Sabana17[[#This Row],[Columna4]:[Columna23]],"O")/20)</f>
        <v>0</v>
      </c>
    </row>
    <row r="196" spans="2:26" ht="15" x14ac:dyDescent="0.25">
      <c r="B196" s="94">
        <v>187</v>
      </c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91">
        <f t="array" ref="X196">IF($D$12="","",(SUMPRODUCT(($D$12:$W$12=Sabana17[[#This Row],[Columna4]:[Columna23]])*1)))</f>
        <v>0</v>
      </c>
      <c r="Y196" s="87">
        <f t="shared" si="3"/>
        <v>0</v>
      </c>
      <c r="Z196" s="87">
        <f>IF(Y196="","",COUNTIF(Sabana17[[#This Row],[Columna4]:[Columna23]],"O")/20)</f>
        <v>0</v>
      </c>
    </row>
    <row r="197" spans="2:26" ht="15" x14ac:dyDescent="0.25">
      <c r="B197" s="94">
        <v>188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91">
        <f t="array" ref="X197">IF($D$12="","",(SUMPRODUCT(($D$12:$W$12=Sabana17[[#This Row],[Columna4]:[Columna23]])*1)))</f>
        <v>0</v>
      </c>
      <c r="Y197" s="87">
        <f t="shared" si="3"/>
        <v>0</v>
      </c>
      <c r="Z197" s="87">
        <f>IF(Y197="","",COUNTIF(Sabana17[[#This Row],[Columna4]:[Columna23]],"O")/20)</f>
        <v>0</v>
      </c>
    </row>
    <row r="198" spans="2:26" ht="15" x14ac:dyDescent="0.25">
      <c r="B198" s="94">
        <v>189</v>
      </c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91">
        <f t="array" ref="X198">IF($D$12="","",(SUMPRODUCT(($D$12:$W$12=Sabana17[[#This Row],[Columna4]:[Columna23]])*1)))</f>
        <v>0</v>
      </c>
      <c r="Y198" s="87">
        <f t="shared" si="3"/>
        <v>0</v>
      </c>
      <c r="Z198" s="87">
        <f>IF(Y198="","",COUNTIF(Sabana17[[#This Row],[Columna4]:[Columna23]],"O")/20)</f>
        <v>0</v>
      </c>
    </row>
    <row r="199" spans="2:26" ht="15" x14ac:dyDescent="0.25">
      <c r="B199" s="94">
        <v>190</v>
      </c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91">
        <f t="array" ref="X199">IF($D$12="","",(SUMPRODUCT(($D$12:$W$12=Sabana17[[#This Row],[Columna4]:[Columna23]])*1)))</f>
        <v>0</v>
      </c>
      <c r="Y199" s="87">
        <f t="shared" si="3"/>
        <v>0</v>
      </c>
      <c r="Z199" s="87">
        <f>IF(Y199="","",COUNTIF(Sabana17[[#This Row],[Columna4]:[Columna23]],"O")/20)</f>
        <v>0</v>
      </c>
    </row>
    <row r="200" spans="2:26" ht="15" x14ac:dyDescent="0.25">
      <c r="B200" s="94">
        <v>191</v>
      </c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91">
        <f t="array" ref="X200">IF($D$12="","",(SUMPRODUCT(($D$12:$W$12=Sabana17[[#This Row],[Columna4]:[Columna23]])*1)))</f>
        <v>0</v>
      </c>
      <c r="Y200" s="87">
        <f t="shared" si="3"/>
        <v>0</v>
      </c>
      <c r="Z200" s="87">
        <f>IF(Y200="","",COUNTIF(Sabana17[[#This Row],[Columna4]:[Columna23]],"O")/20)</f>
        <v>0</v>
      </c>
    </row>
    <row r="201" spans="2:26" ht="15" x14ac:dyDescent="0.25">
      <c r="B201" s="94">
        <v>192</v>
      </c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91">
        <f t="array" ref="X201">IF($D$12="","",(SUMPRODUCT(($D$12:$W$12=Sabana17[[#This Row],[Columna4]:[Columna23]])*1)))</f>
        <v>0</v>
      </c>
      <c r="Y201" s="87">
        <f t="shared" si="3"/>
        <v>0</v>
      </c>
      <c r="Z201" s="87">
        <f>IF(Y201="","",COUNTIF(Sabana17[[#This Row],[Columna4]:[Columna23]],"O")/20)</f>
        <v>0</v>
      </c>
    </row>
    <row r="202" spans="2:26" ht="15" x14ac:dyDescent="0.25">
      <c r="B202" s="94">
        <v>193</v>
      </c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91">
        <f t="array" ref="X202">IF($D$12="","",(SUMPRODUCT(($D$12:$W$12=Sabana17[[#This Row],[Columna4]:[Columna23]])*1)))</f>
        <v>0</v>
      </c>
      <c r="Y202" s="87">
        <f t="shared" si="3"/>
        <v>0</v>
      </c>
      <c r="Z202" s="87">
        <f>IF(Y202="","",COUNTIF(Sabana17[[#This Row],[Columna4]:[Columna23]],"O")/20)</f>
        <v>0</v>
      </c>
    </row>
    <row r="203" spans="2:26" ht="15" x14ac:dyDescent="0.25">
      <c r="B203" s="94">
        <v>194</v>
      </c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91">
        <f t="array" ref="X203">IF($D$12="","",(SUMPRODUCT(($D$12:$W$12=Sabana17[[#This Row],[Columna4]:[Columna23]])*1)))</f>
        <v>0</v>
      </c>
      <c r="Y203" s="87">
        <f t="shared" si="3"/>
        <v>0</v>
      </c>
      <c r="Z203" s="87">
        <f>IF(Y203="","",COUNTIF(Sabana17[[#This Row],[Columna4]:[Columna23]],"O")/20)</f>
        <v>0</v>
      </c>
    </row>
    <row r="204" spans="2:26" ht="15" x14ac:dyDescent="0.25">
      <c r="B204" s="94">
        <v>195</v>
      </c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91">
        <f t="array" ref="X204">IF($D$12="","",(SUMPRODUCT(($D$12:$W$12=Sabana17[[#This Row],[Columna4]:[Columna23]])*1)))</f>
        <v>0</v>
      </c>
      <c r="Y204" s="87">
        <f t="shared" si="3"/>
        <v>0</v>
      </c>
      <c r="Z204" s="87">
        <f>IF(Y204="","",COUNTIF(Sabana17[[#This Row],[Columna4]:[Columna23]],"O")/20)</f>
        <v>0</v>
      </c>
    </row>
    <row r="205" spans="2:26" ht="15" x14ac:dyDescent="0.25">
      <c r="B205" s="94">
        <v>196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91">
        <f t="array" ref="X205">IF($D$12="","",(SUMPRODUCT(($D$12:$W$12=Sabana17[[#This Row],[Columna4]:[Columna23]])*1)))</f>
        <v>0</v>
      </c>
      <c r="Y205" s="87">
        <f t="shared" si="3"/>
        <v>0</v>
      </c>
      <c r="Z205" s="87">
        <f>IF(Y205="","",COUNTIF(Sabana17[[#This Row],[Columna4]:[Columna23]],"O")/20)</f>
        <v>0</v>
      </c>
    </row>
    <row r="206" spans="2:26" ht="15" x14ac:dyDescent="0.25">
      <c r="B206" s="94">
        <v>197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91">
        <f t="array" ref="X206">IF($D$12="","",(SUMPRODUCT(($D$12:$W$12=Sabana17[[#This Row],[Columna4]:[Columna23]])*1)))</f>
        <v>0</v>
      </c>
      <c r="Y206" s="87">
        <f t="shared" si="3"/>
        <v>0</v>
      </c>
      <c r="Z206" s="87">
        <f>IF(Y206="","",COUNTIF(Sabana17[[#This Row],[Columna4]:[Columna23]],"O")/20)</f>
        <v>0</v>
      </c>
    </row>
    <row r="207" spans="2:26" ht="15" x14ac:dyDescent="0.25">
      <c r="B207" s="94">
        <v>198</v>
      </c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91">
        <f t="array" ref="X207">IF($D$12="","",(SUMPRODUCT(($D$12:$W$12=Sabana17[[#This Row],[Columna4]:[Columna23]])*1)))</f>
        <v>0</v>
      </c>
      <c r="Y207" s="87">
        <f t="shared" si="3"/>
        <v>0</v>
      </c>
      <c r="Z207" s="87">
        <f>IF(Y207="","",COUNTIF(Sabana17[[#This Row],[Columna4]:[Columna23]],"O")/20)</f>
        <v>0</v>
      </c>
    </row>
    <row r="208" spans="2:26" ht="15" x14ac:dyDescent="0.25">
      <c r="B208" s="94">
        <v>199</v>
      </c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91">
        <f t="array" ref="X208">IF($D$12="","",(SUMPRODUCT(($D$12:$W$12=Sabana17[[#This Row],[Columna4]:[Columna23]])*1)))</f>
        <v>0</v>
      </c>
      <c r="Y208" s="87">
        <f t="shared" si="3"/>
        <v>0</v>
      </c>
      <c r="Z208" s="87">
        <f>IF(Y208="","",COUNTIF(Sabana17[[#This Row],[Columna4]:[Columna23]],"O")/20)</f>
        <v>0</v>
      </c>
    </row>
    <row r="209" spans="2:26" ht="15" x14ac:dyDescent="0.25">
      <c r="B209" s="94">
        <v>200</v>
      </c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91">
        <f t="array" ref="X209">IF($D$12="","",(SUMPRODUCT(($D$12:$W$12=Sabana17[[#This Row],[Columna4]:[Columna23]])*1)))</f>
        <v>0</v>
      </c>
      <c r="Y209" s="87">
        <f t="shared" si="3"/>
        <v>0</v>
      </c>
      <c r="Z209" s="87">
        <f>IF(Y209="","",COUNTIF(Sabana17[[#This Row],[Columna4]:[Columna23]],"O")/20)</f>
        <v>0</v>
      </c>
    </row>
    <row r="210" spans="2:26" ht="15" x14ac:dyDescent="0.25">
      <c r="B210" s="94">
        <v>201</v>
      </c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91">
        <f t="array" ref="X210">IF($D$12="","",(SUMPRODUCT(($D$12:$W$12=Sabana17[[#This Row],[Columna4]:[Columna23]])*1)))</f>
        <v>0</v>
      </c>
      <c r="Y210" s="87">
        <f t="shared" si="3"/>
        <v>0</v>
      </c>
      <c r="Z210" s="87">
        <f>IF(Y210="","",COUNTIF(Sabana17[[#This Row],[Columna4]:[Columna23]],"O")/20)</f>
        <v>0</v>
      </c>
    </row>
    <row r="211" spans="2:26" ht="15" x14ac:dyDescent="0.25">
      <c r="B211" s="94">
        <v>202</v>
      </c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91">
        <f t="array" ref="X211">IF($D$12="","",(SUMPRODUCT(($D$12:$W$12=Sabana17[[#This Row],[Columna4]:[Columna23]])*1)))</f>
        <v>0</v>
      </c>
      <c r="Y211" s="87">
        <f t="shared" ref="Y211:Y274" si="4">IF(X211="","",(X211/20))</f>
        <v>0</v>
      </c>
      <c r="Z211" s="87">
        <f>IF(Y211="","",COUNTIF(Sabana17[[#This Row],[Columna4]:[Columna23]],"O")/20)</f>
        <v>0</v>
      </c>
    </row>
    <row r="212" spans="2:26" ht="15" x14ac:dyDescent="0.25">
      <c r="B212" s="94">
        <v>203</v>
      </c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91">
        <f t="array" ref="X212">IF($D$12="","",(SUMPRODUCT(($D$12:$W$12=Sabana17[[#This Row],[Columna4]:[Columna23]])*1)))</f>
        <v>0</v>
      </c>
      <c r="Y212" s="87">
        <f t="shared" si="4"/>
        <v>0</v>
      </c>
      <c r="Z212" s="87">
        <f>IF(Y212="","",COUNTIF(Sabana17[[#This Row],[Columna4]:[Columna23]],"O")/20)</f>
        <v>0</v>
      </c>
    </row>
    <row r="213" spans="2:26" ht="15" x14ac:dyDescent="0.25">
      <c r="B213" s="94">
        <v>204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91">
        <f t="array" ref="X213">IF($D$12="","",(SUMPRODUCT(($D$12:$W$12=Sabana17[[#This Row],[Columna4]:[Columna23]])*1)))</f>
        <v>0</v>
      </c>
      <c r="Y213" s="87">
        <f t="shared" si="4"/>
        <v>0</v>
      </c>
      <c r="Z213" s="87">
        <f>IF(Y213="","",COUNTIF(Sabana17[[#This Row],[Columna4]:[Columna23]],"O")/20)</f>
        <v>0</v>
      </c>
    </row>
    <row r="214" spans="2:26" ht="15" x14ac:dyDescent="0.25">
      <c r="B214" s="94">
        <v>205</v>
      </c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91">
        <f t="array" ref="X214">IF($D$12="","",(SUMPRODUCT(($D$12:$W$12=Sabana17[[#This Row],[Columna4]:[Columna23]])*1)))</f>
        <v>0</v>
      </c>
      <c r="Y214" s="87">
        <f t="shared" si="4"/>
        <v>0</v>
      </c>
      <c r="Z214" s="87">
        <f>IF(Y214="","",COUNTIF(Sabana17[[#This Row],[Columna4]:[Columna23]],"O")/20)</f>
        <v>0</v>
      </c>
    </row>
    <row r="215" spans="2:26" ht="15" x14ac:dyDescent="0.25">
      <c r="B215" s="94">
        <v>206</v>
      </c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91">
        <f t="array" ref="X215">IF($D$12="","",(SUMPRODUCT(($D$12:$W$12=Sabana17[[#This Row],[Columna4]:[Columna23]])*1)))</f>
        <v>0</v>
      </c>
      <c r="Y215" s="87">
        <f t="shared" si="4"/>
        <v>0</v>
      </c>
      <c r="Z215" s="87">
        <f>IF(Y215="","",COUNTIF(Sabana17[[#This Row],[Columna4]:[Columna23]],"O")/20)</f>
        <v>0</v>
      </c>
    </row>
    <row r="216" spans="2:26" ht="15" x14ac:dyDescent="0.25">
      <c r="B216" s="94">
        <v>207</v>
      </c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91">
        <f t="array" ref="X216">IF($D$12="","",(SUMPRODUCT(($D$12:$W$12=Sabana17[[#This Row],[Columna4]:[Columna23]])*1)))</f>
        <v>0</v>
      </c>
      <c r="Y216" s="87">
        <f t="shared" si="4"/>
        <v>0</v>
      </c>
      <c r="Z216" s="87">
        <f>IF(Y216="","",COUNTIF(Sabana17[[#This Row],[Columna4]:[Columna23]],"O")/20)</f>
        <v>0</v>
      </c>
    </row>
    <row r="217" spans="2:26" ht="15" x14ac:dyDescent="0.25">
      <c r="B217" s="94">
        <v>208</v>
      </c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91">
        <f t="array" ref="X217">IF($D$12="","",(SUMPRODUCT(($D$12:$W$12=Sabana17[[#This Row],[Columna4]:[Columna23]])*1)))</f>
        <v>0</v>
      </c>
      <c r="Y217" s="87">
        <f t="shared" si="4"/>
        <v>0</v>
      </c>
      <c r="Z217" s="87">
        <f>IF(Y217="","",COUNTIF(Sabana17[[#This Row],[Columna4]:[Columna23]],"O")/20)</f>
        <v>0</v>
      </c>
    </row>
    <row r="218" spans="2:26" ht="15" x14ac:dyDescent="0.25">
      <c r="B218" s="94">
        <v>209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91">
        <f t="array" ref="X218">IF($D$12="","",(SUMPRODUCT(($D$12:$W$12=Sabana17[[#This Row],[Columna4]:[Columna23]])*1)))</f>
        <v>0</v>
      </c>
      <c r="Y218" s="87">
        <f t="shared" si="4"/>
        <v>0</v>
      </c>
      <c r="Z218" s="87">
        <f>IF(Y218="","",COUNTIF(Sabana17[[#This Row],[Columna4]:[Columna23]],"O")/20)</f>
        <v>0</v>
      </c>
    </row>
    <row r="219" spans="2:26" ht="15" x14ac:dyDescent="0.25">
      <c r="B219" s="94">
        <v>210</v>
      </c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91">
        <f t="array" ref="X219">IF($D$12="","",(SUMPRODUCT(($D$12:$W$12=Sabana17[[#This Row],[Columna4]:[Columna23]])*1)))</f>
        <v>0</v>
      </c>
      <c r="Y219" s="87">
        <f t="shared" si="4"/>
        <v>0</v>
      </c>
      <c r="Z219" s="87">
        <f>IF(Y219="","",COUNTIF(Sabana17[[#This Row],[Columna4]:[Columna23]],"O")/20)</f>
        <v>0</v>
      </c>
    </row>
    <row r="220" spans="2:26" ht="15" x14ac:dyDescent="0.25">
      <c r="B220" s="94">
        <v>211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91">
        <f t="array" ref="X220">IF($D$12="","",(SUMPRODUCT(($D$12:$W$12=Sabana17[[#This Row],[Columna4]:[Columna23]])*1)))</f>
        <v>0</v>
      </c>
      <c r="Y220" s="87">
        <f t="shared" si="4"/>
        <v>0</v>
      </c>
      <c r="Z220" s="87">
        <f>IF(Y220="","",COUNTIF(Sabana17[[#This Row],[Columna4]:[Columna23]],"O")/20)</f>
        <v>0</v>
      </c>
    </row>
    <row r="221" spans="2:26" ht="15" x14ac:dyDescent="0.25">
      <c r="B221" s="94">
        <v>212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91">
        <f t="array" ref="X221">IF($D$12="","",(SUMPRODUCT(($D$12:$W$12=Sabana17[[#This Row],[Columna4]:[Columna23]])*1)))</f>
        <v>0</v>
      </c>
      <c r="Y221" s="87">
        <f t="shared" si="4"/>
        <v>0</v>
      </c>
      <c r="Z221" s="87">
        <f>IF(Y221="","",COUNTIF(Sabana17[[#This Row],[Columna4]:[Columna23]],"O")/20)</f>
        <v>0</v>
      </c>
    </row>
    <row r="222" spans="2:26" ht="15" x14ac:dyDescent="0.25">
      <c r="B222" s="94">
        <v>213</v>
      </c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91">
        <f t="array" ref="X222">IF($D$12="","",(SUMPRODUCT(($D$12:$W$12=Sabana17[[#This Row],[Columna4]:[Columna23]])*1)))</f>
        <v>0</v>
      </c>
      <c r="Y222" s="87">
        <f t="shared" si="4"/>
        <v>0</v>
      </c>
      <c r="Z222" s="87">
        <f>IF(Y222="","",COUNTIF(Sabana17[[#This Row],[Columna4]:[Columna23]],"O")/20)</f>
        <v>0</v>
      </c>
    </row>
    <row r="223" spans="2:26" ht="15" x14ac:dyDescent="0.25">
      <c r="B223" s="94">
        <v>214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91">
        <f t="array" ref="X223">IF($D$12="","",(SUMPRODUCT(($D$12:$W$12=Sabana17[[#This Row],[Columna4]:[Columna23]])*1)))</f>
        <v>0</v>
      </c>
      <c r="Y223" s="87">
        <f t="shared" si="4"/>
        <v>0</v>
      </c>
      <c r="Z223" s="87">
        <f>IF(Y223="","",COUNTIF(Sabana17[[#This Row],[Columna4]:[Columna23]],"O")/20)</f>
        <v>0</v>
      </c>
    </row>
    <row r="224" spans="2:26" ht="15" x14ac:dyDescent="0.25">
      <c r="B224" s="94">
        <v>215</v>
      </c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91">
        <f t="array" ref="X224">IF($D$12="","",(SUMPRODUCT(($D$12:$W$12=Sabana17[[#This Row],[Columna4]:[Columna23]])*1)))</f>
        <v>0</v>
      </c>
      <c r="Y224" s="87">
        <f t="shared" si="4"/>
        <v>0</v>
      </c>
      <c r="Z224" s="87">
        <f>IF(Y224="","",COUNTIF(Sabana17[[#This Row],[Columna4]:[Columna23]],"O")/20)</f>
        <v>0</v>
      </c>
    </row>
    <row r="225" spans="2:26" ht="15" x14ac:dyDescent="0.25">
      <c r="B225" s="94">
        <v>216</v>
      </c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91">
        <f t="array" ref="X225">IF($D$12="","",(SUMPRODUCT(($D$12:$W$12=Sabana17[[#This Row],[Columna4]:[Columna23]])*1)))</f>
        <v>0</v>
      </c>
      <c r="Y225" s="87">
        <f t="shared" si="4"/>
        <v>0</v>
      </c>
      <c r="Z225" s="87">
        <f>IF(Y225="","",COUNTIF(Sabana17[[#This Row],[Columna4]:[Columna23]],"O")/20)</f>
        <v>0</v>
      </c>
    </row>
    <row r="226" spans="2:26" ht="15" x14ac:dyDescent="0.25">
      <c r="B226" s="94">
        <v>217</v>
      </c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91">
        <f t="array" ref="X226">IF($D$12="","",(SUMPRODUCT(($D$12:$W$12=Sabana17[[#This Row],[Columna4]:[Columna23]])*1)))</f>
        <v>0</v>
      </c>
      <c r="Y226" s="87">
        <f t="shared" si="4"/>
        <v>0</v>
      </c>
      <c r="Z226" s="87">
        <f>IF(Y226="","",COUNTIF(Sabana17[[#This Row],[Columna4]:[Columna23]],"O")/20)</f>
        <v>0</v>
      </c>
    </row>
    <row r="227" spans="2:26" ht="15" x14ac:dyDescent="0.25">
      <c r="B227" s="94">
        <v>218</v>
      </c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91">
        <f t="array" ref="X227">IF($D$12="","",(SUMPRODUCT(($D$12:$W$12=Sabana17[[#This Row],[Columna4]:[Columna23]])*1)))</f>
        <v>0</v>
      </c>
      <c r="Y227" s="87">
        <f t="shared" si="4"/>
        <v>0</v>
      </c>
      <c r="Z227" s="87">
        <f>IF(Y227="","",COUNTIF(Sabana17[[#This Row],[Columna4]:[Columna23]],"O")/20)</f>
        <v>0</v>
      </c>
    </row>
    <row r="228" spans="2:26" ht="15" x14ac:dyDescent="0.25">
      <c r="B228" s="94">
        <v>219</v>
      </c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91">
        <f t="array" ref="X228">IF($D$12="","",(SUMPRODUCT(($D$12:$W$12=Sabana17[[#This Row],[Columna4]:[Columna23]])*1)))</f>
        <v>0</v>
      </c>
      <c r="Y228" s="87">
        <f t="shared" si="4"/>
        <v>0</v>
      </c>
      <c r="Z228" s="87">
        <f>IF(Y228="","",COUNTIF(Sabana17[[#This Row],[Columna4]:[Columna23]],"O")/20)</f>
        <v>0</v>
      </c>
    </row>
    <row r="229" spans="2:26" ht="15" x14ac:dyDescent="0.25">
      <c r="B229" s="94">
        <v>220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91">
        <f t="array" ref="X229">IF($D$12="","",(SUMPRODUCT(($D$12:$W$12=Sabana17[[#This Row],[Columna4]:[Columna23]])*1)))</f>
        <v>0</v>
      </c>
      <c r="Y229" s="87">
        <f t="shared" si="4"/>
        <v>0</v>
      </c>
      <c r="Z229" s="87">
        <f>IF(Y229="","",COUNTIF(Sabana17[[#This Row],[Columna4]:[Columna23]],"O")/20)</f>
        <v>0</v>
      </c>
    </row>
    <row r="230" spans="2:26" ht="15" x14ac:dyDescent="0.25">
      <c r="B230" s="94">
        <v>221</v>
      </c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91">
        <f t="array" ref="X230">IF($D$12="","",(SUMPRODUCT(($D$12:$W$12=Sabana17[[#This Row],[Columna4]:[Columna23]])*1)))</f>
        <v>0</v>
      </c>
      <c r="Y230" s="87">
        <f t="shared" si="4"/>
        <v>0</v>
      </c>
      <c r="Z230" s="87">
        <f>IF(Y230="","",COUNTIF(Sabana17[[#This Row],[Columna4]:[Columna23]],"O")/20)</f>
        <v>0</v>
      </c>
    </row>
    <row r="231" spans="2:26" ht="15" x14ac:dyDescent="0.25">
      <c r="B231" s="94">
        <v>222</v>
      </c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91">
        <f t="array" ref="X231">IF($D$12="","",(SUMPRODUCT(($D$12:$W$12=Sabana17[[#This Row],[Columna4]:[Columna23]])*1)))</f>
        <v>0</v>
      </c>
      <c r="Y231" s="87">
        <f t="shared" si="4"/>
        <v>0</v>
      </c>
      <c r="Z231" s="87">
        <f>IF(Y231="","",COUNTIF(Sabana17[[#This Row],[Columna4]:[Columna23]],"O")/20)</f>
        <v>0</v>
      </c>
    </row>
    <row r="232" spans="2:26" ht="15" x14ac:dyDescent="0.25">
      <c r="B232" s="94">
        <v>223</v>
      </c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91">
        <f t="array" ref="X232">IF($D$12="","",(SUMPRODUCT(($D$12:$W$12=Sabana17[[#This Row],[Columna4]:[Columna23]])*1)))</f>
        <v>0</v>
      </c>
      <c r="Y232" s="87">
        <f t="shared" si="4"/>
        <v>0</v>
      </c>
      <c r="Z232" s="87">
        <f>IF(Y232="","",COUNTIF(Sabana17[[#This Row],[Columna4]:[Columna23]],"O")/20)</f>
        <v>0</v>
      </c>
    </row>
    <row r="233" spans="2:26" ht="15" x14ac:dyDescent="0.25">
      <c r="B233" s="94">
        <v>224</v>
      </c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91">
        <f t="array" ref="X233">IF($D$12="","",(SUMPRODUCT(($D$12:$W$12=Sabana17[[#This Row],[Columna4]:[Columna23]])*1)))</f>
        <v>0</v>
      </c>
      <c r="Y233" s="87">
        <f t="shared" si="4"/>
        <v>0</v>
      </c>
      <c r="Z233" s="87">
        <f>IF(Y233="","",COUNTIF(Sabana17[[#This Row],[Columna4]:[Columna23]],"O")/20)</f>
        <v>0</v>
      </c>
    </row>
    <row r="234" spans="2:26" ht="15" x14ac:dyDescent="0.25">
      <c r="B234" s="94">
        <v>225</v>
      </c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91">
        <f t="array" ref="X234">IF($D$12="","",(SUMPRODUCT(($D$12:$W$12=Sabana17[[#This Row],[Columna4]:[Columna23]])*1)))</f>
        <v>0</v>
      </c>
      <c r="Y234" s="87">
        <f t="shared" si="4"/>
        <v>0</v>
      </c>
      <c r="Z234" s="87">
        <f>IF(Y234="","",COUNTIF(Sabana17[[#This Row],[Columna4]:[Columna23]],"O")/20)</f>
        <v>0</v>
      </c>
    </row>
    <row r="235" spans="2:26" ht="15" x14ac:dyDescent="0.25">
      <c r="B235" s="94">
        <v>226</v>
      </c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91">
        <f t="array" ref="X235">IF($D$12="","",(SUMPRODUCT(($D$12:$W$12=Sabana17[[#This Row],[Columna4]:[Columna23]])*1)))</f>
        <v>0</v>
      </c>
      <c r="Y235" s="87">
        <f t="shared" si="4"/>
        <v>0</v>
      </c>
      <c r="Z235" s="87">
        <f>IF(Y235="","",COUNTIF(Sabana17[[#This Row],[Columna4]:[Columna23]],"O")/20)</f>
        <v>0</v>
      </c>
    </row>
    <row r="236" spans="2:26" ht="15" x14ac:dyDescent="0.25">
      <c r="B236" s="94">
        <v>227</v>
      </c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91">
        <f t="array" ref="X236">IF($D$12="","",(SUMPRODUCT(($D$12:$W$12=Sabana17[[#This Row],[Columna4]:[Columna23]])*1)))</f>
        <v>0</v>
      </c>
      <c r="Y236" s="87">
        <f t="shared" si="4"/>
        <v>0</v>
      </c>
      <c r="Z236" s="87">
        <f>IF(Y236="","",COUNTIF(Sabana17[[#This Row],[Columna4]:[Columna23]],"O")/20)</f>
        <v>0</v>
      </c>
    </row>
    <row r="237" spans="2:26" ht="15" x14ac:dyDescent="0.25">
      <c r="B237" s="94">
        <v>228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91">
        <f t="array" ref="X237">IF($D$12="","",(SUMPRODUCT(($D$12:$W$12=Sabana17[[#This Row],[Columna4]:[Columna23]])*1)))</f>
        <v>0</v>
      </c>
      <c r="Y237" s="87">
        <f t="shared" si="4"/>
        <v>0</v>
      </c>
      <c r="Z237" s="87">
        <f>IF(Y237="","",COUNTIF(Sabana17[[#This Row],[Columna4]:[Columna23]],"O")/20)</f>
        <v>0</v>
      </c>
    </row>
    <row r="238" spans="2:26" ht="15" x14ac:dyDescent="0.25">
      <c r="B238" s="94">
        <v>229</v>
      </c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91">
        <f t="array" ref="X238">IF($D$12="","",(SUMPRODUCT(($D$12:$W$12=Sabana17[[#This Row],[Columna4]:[Columna23]])*1)))</f>
        <v>0</v>
      </c>
      <c r="Y238" s="87">
        <f t="shared" si="4"/>
        <v>0</v>
      </c>
      <c r="Z238" s="87">
        <f>IF(Y238="","",COUNTIF(Sabana17[[#This Row],[Columna4]:[Columna23]],"O")/20)</f>
        <v>0</v>
      </c>
    </row>
    <row r="239" spans="2:26" ht="15" x14ac:dyDescent="0.25">
      <c r="B239" s="94">
        <v>230</v>
      </c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91">
        <f t="array" ref="X239">IF($D$12="","",(SUMPRODUCT(($D$12:$W$12=Sabana17[[#This Row],[Columna4]:[Columna23]])*1)))</f>
        <v>0</v>
      </c>
      <c r="Y239" s="87">
        <f t="shared" si="4"/>
        <v>0</v>
      </c>
      <c r="Z239" s="87">
        <f>IF(Y239="","",COUNTIF(Sabana17[[#This Row],[Columna4]:[Columna23]],"O")/20)</f>
        <v>0</v>
      </c>
    </row>
    <row r="240" spans="2:26" ht="15" x14ac:dyDescent="0.25">
      <c r="B240" s="94">
        <v>231</v>
      </c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91">
        <f t="array" ref="X240">IF($D$12="","",(SUMPRODUCT(($D$12:$W$12=Sabana17[[#This Row],[Columna4]:[Columna23]])*1)))</f>
        <v>0</v>
      </c>
      <c r="Y240" s="87">
        <f t="shared" si="4"/>
        <v>0</v>
      </c>
      <c r="Z240" s="87">
        <f>IF(Y240="","",COUNTIF(Sabana17[[#This Row],[Columna4]:[Columna23]],"O")/20)</f>
        <v>0</v>
      </c>
    </row>
    <row r="241" spans="2:26" ht="15" x14ac:dyDescent="0.25">
      <c r="B241" s="94">
        <v>232</v>
      </c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91">
        <f t="array" ref="X241">IF($D$12="","",(SUMPRODUCT(($D$12:$W$12=Sabana17[[#This Row],[Columna4]:[Columna23]])*1)))</f>
        <v>0</v>
      </c>
      <c r="Y241" s="87">
        <f t="shared" si="4"/>
        <v>0</v>
      </c>
      <c r="Z241" s="87">
        <f>IF(Y241="","",COUNTIF(Sabana17[[#This Row],[Columna4]:[Columna23]],"O")/20)</f>
        <v>0</v>
      </c>
    </row>
    <row r="242" spans="2:26" ht="15" x14ac:dyDescent="0.25">
      <c r="B242" s="94">
        <v>233</v>
      </c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91">
        <f t="array" ref="X242">IF($D$12="","",(SUMPRODUCT(($D$12:$W$12=Sabana17[[#This Row],[Columna4]:[Columna23]])*1)))</f>
        <v>0</v>
      </c>
      <c r="Y242" s="87">
        <f t="shared" si="4"/>
        <v>0</v>
      </c>
      <c r="Z242" s="87">
        <f>IF(Y242="","",COUNTIF(Sabana17[[#This Row],[Columna4]:[Columna23]],"O")/20)</f>
        <v>0</v>
      </c>
    </row>
    <row r="243" spans="2:26" ht="15" x14ac:dyDescent="0.25">
      <c r="B243" s="94">
        <v>234</v>
      </c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91">
        <f t="array" ref="X243">IF($D$12="","",(SUMPRODUCT(($D$12:$W$12=Sabana17[[#This Row],[Columna4]:[Columna23]])*1)))</f>
        <v>0</v>
      </c>
      <c r="Y243" s="87">
        <f t="shared" si="4"/>
        <v>0</v>
      </c>
      <c r="Z243" s="87">
        <f>IF(Y243="","",COUNTIF(Sabana17[[#This Row],[Columna4]:[Columna23]],"O")/20)</f>
        <v>0</v>
      </c>
    </row>
    <row r="244" spans="2:26" ht="15" x14ac:dyDescent="0.25">
      <c r="B244" s="94">
        <v>235</v>
      </c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91">
        <f t="array" ref="X244">IF($D$12="","",(SUMPRODUCT(($D$12:$W$12=Sabana17[[#This Row],[Columna4]:[Columna23]])*1)))</f>
        <v>0</v>
      </c>
      <c r="Y244" s="87">
        <f t="shared" si="4"/>
        <v>0</v>
      </c>
      <c r="Z244" s="87">
        <f>IF(Y244="","",COUNTIF(Sabana17[[#This Row],[Columna4]:[Columna23]],"O")/20)</f>
        <v>0</v>
      </c>
    </row>
    <row r="245" spans="2:26" ht="15" x14ac:dyDescent="0.25">
      <c r="B245" s="94">
        <v>236</v>
      </c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91">
        <f t="array" ref="X245">IF($D$12="","",(SUMPRODUCT(($D$12:$W$12=Sabana17[[#This Row],[Columna4]:[Columna23]])*1)))</f>
        <v>0</v>
      </c>
      <c r="Y245" s="87">
        <f t="shared" si="4"/>
        <v>0</v>
      </c>
      <c r="Z245" s="87">
        <f>IF(Y245="","",COUNTIF(Sabana17[[#This Row],[Columna4]:[Columna23]],"O")/20)</f>
        <v>0</v>
      </c>
    </row>
    <row r="246" spans="2:26" ht="15" x14ac:dyDescent="0.25">
      <c r="B246" s="94">
        <v>237</v>
      </c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91">
        <f t="array" ref="X246">IF($D$12="","",(SUMPRODUCT(($D$12:$W$12=Sabana17[[#This Row],[Columna4]:[Columna23]])*1)))</f>
        <v>0</v>
      </c>
      <c r="Y246" s="87">
        <f t="shared" si="4"/>
        <v>0</v>
      </c>
      <c r="Z246" s="87">
        <f>IF(Y246="","",COUNTIF(Sabana17[[#This Row],[Columna4]:[Columna23]],"O")/20)</f>
        <v>0</v>
      </c>
    </row>
    <row r="247" spans="2:26" ht="15" x14ac:dyDescent="0.25">
      <c r="B247" s="94">
        <v>238</v>
      </c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91">
        <f t="array" ref="X247">IF($D$12="","",(SUMPRODUCT(($D$12:$W$12=Sabana17[[#This Row],[Columna4]:[Columna23]])*1)))</f>
        <v>0</v>
      </c>
      <c r="Y247" s="87">
        <f t="shared" si="4"/>
        <v>0</v>
      </c>
      <c r="Z247" s="87">
        <f>IF(Y247="","",COUNTIF(Sabana17[[#This Row],[Columna4]:[Columna23]],"O")/20)</f>
        <v>0</v>
      </c>
    </row>
    <row r="248" spans="2:26" ht="15" x14ac:dyDescent="0.25">
      <c r="B248" s="94">
        <v>239</v>
      </c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91">
        <f t="array" ref="X248">IF($D$12="","",(SUMPRODUCT(($D$12:$W$12=Sabana17[[#This Row],[Columna4]:[Columna23]])*1)))</f>
        <v>0</v>
      </c>
      <c r="Y248" s="87">
        <f t="shared" si="4"/>
        <v>0</v>
      </c>
      <c r="Z248" s="87">
        <f>IF(Y248="","",COUNTIF(Sabana17[[#This Row],[Columna4]:[Columna23]],"O")/20)</f>
        <v>0</v>
      </c>
    </row>
    <row r="249" spans="2:26" ht="15" x14ac:dyDescent="0.25">
      <c r="B249" s="94">
        <v>240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91">
        <f t="array" ref="X249">IF($D$12="","",(SUMPRODUCT(($D$12:$W$12=Sabana17[[#This Row],[Columna4]:[Columna23]])*1)))</f>
        <v>0</v>
      </c>
      <c r="Y249" s="87">
        <f t="shared" si="4"/>
        <v>0</v>
      </c>
      <c r="Z249" s="87">
        <f>IF(Y249="","",COUNTIF(Sabana17[[#This Row],[Columna4]:[Columna23]],"O")/20)</f>
        <v>0</v>
      </c>
    </row>
    <row r="250" spans="2:26" ht="15" x14ac:dyDescent="0.25">
      <c r="B250" s="94">
        <v>241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91">
        <f t="array" ref="X250">IF($D$12="","",(SUMPRODUCT(($D$12:$W$12=Sabana17[[#This Row],[Columna4]:[Columna23]])*1)))</f>
        <v>0</v>
      </c>
      <c r="Y250" s="87">
        <f t="shared" si="4"/>
        <v>0</v>
      </c>
      <c r="Z250" s="87">
        <f>IF(Y250="","",COUNTIF(Sabana17[[#This Row],[Columna4]:[Columna23]],"O")/20)</f>
        <v>0</v>
      </c>
    </row>
    <row r="251" spans="2:26" ht="15" x14ac:dyDescent="0.25">
      <c r="B251" s="94">
        <v>242</v>
      </c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91">
        <f t="array" ref="X251">IF($D$12="","",(SUMPRODUCT(($D$12:$W$12=Sabana17[[#This Row],[Columna4]:[Columna23]])*1)))</f>
        <v>0</v>
      </c>
      <c r="Y251" s="87">
        <f t="shared" si="4"/>
        <v>0</v>
      </c>
      <c r="Z251" s="87">
        <f>IF(Y251="","",COUNTIF(Sabana17[[#This Row],[Columna4]:[Columna23]],"O")/20)</f>
        <v>0</v>
      </c>
    </row>
    <row r="252" spans="2:26" ht="15" x14ac:dyDescent="0.25">
      <c r="B252" s="94">
        <v>243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91">
        <f t="array" ref="X252">IF($D$12="","",(SUMPRODUCT(($D$12:$W$12=Sabana17[[#This Row],[Columna4]:[Columna23]])*1)))</f>
        <v>0</v>
      </c>
      <c r="Y252" s="87">
        <f t="shared" si="4"/>
        <v>0</v>
      </c>
      <c r="Z252" s="87">
        <f>IF(Y252="","",COUNTIF(Sabana17[[#This Row],[Columna4]:[Columna23]],"O")/20)</f>
        <v>0</v>
      </c>
    </row>
    <row r="253" spans="2:26" ht="15" x14ac:dyDescent="0.25">
      <c r="B253" s="94">
        <v>244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91">
        <f t="array" ref="X253">IF($D$12="","",(SUMPRODUCT(($D$12:$W$12=Sabana17[[#This Row],[Columna4]:[Columna23]])*1)))</f>
        <v>0</v>
      </c>
      <c r="Y253" s="87">
        <f t="shared" si="4"/>
        <v>0</v>
      </c>
      <c r="Z253" s="87">
        <f>IF(Y253="","",COUNTIF(Sabana17[[#This Row],[Columna4]:[Columna23]],"O")/20)</f>
        <v>0</v>
      </c>
    </row>
    <row r="254" spans="2:26" ht="15" x14ac:dyDescent="0.25">
      <c r="B254" s="94">
        <v>245</v>
      </c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91">
        <f t="array" ref="X254">IF($D$12="","",(SUMPRODUCT(($D$12:$W$12=Sabana17[[#This Row],[Columna4]:[Columna23]])*1)))</f>
        <v>0</v>
      </c>
      <c r="Y254" s="87">
        <f t="shared" si="4"/>
        <v>0</v>
      </c>
      <c r="Z254" s="87">
        <f>IF(Y254="","",COUNTIF(Sabana17[[#This Row],[Columna4]:[Columna23]],"O")/20)</f>
        <v>0</v>
      </c>
    </row>
    <row r="255" spans="2:26" ht="15" x14ac:dyDescent="0.25">
      <c r="B255" s="94">
        <v>246</v>
      </c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91">
        <f t="array" ref="X255">IF($D$12="","",(SUMPRODUCT(($D$12:$W$12=Sabana17[[#This Row],[Columna4]:[Columna23]])*1)))</f>
        <v>0</v>
      </c>
      <c r="Y255" s="87">
        <f t="shared" si="4"/>
        <v>0</v>
      </c>
      <c r="Z255" s="87">
        <f>IF(Y255="","",COUNTIF(Sabana17[[#This Row],[Columna4]:[Columna23]],"O")/20)</f>
        <v>0</v>
      </c>
    </row>
    <row r="256" spans="2:26" ht="15" x14ac:dyDescent="0.25">
      <c r="B256" s="94">
        <v>247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91">
        <f t="array" ref="X256">IF($D$12="","",(SUMPRODUCT(($D$12:$W$12=Sabana17[[#This Row],[Columna4]:[Columna23]])*1)))</f>
        <v>0</v>
      </c>
      <c r="Y256" s="87">
        <f t="shared" si="4"/>
        <v>0</v>
      </c>
      <c r="Z256" s="87">
        <f>IF(Y256="","",COUNTIF(Sabana17[[#This Row],[Columna4]:[Columna23]],"O")/20)</f>
        <v>0</v>
      </c>
    </row>
    <row r="257" spans="2:26" ht="15" x14ac:dyDescent="0.25">
      <c r="B257" s="94">
        <v>248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91">
        <f t="array" ref="X257">IF($D$12="","",(SUMPRODUCT(($D$12:$W$12=Sabana17[[#This Row],[Columna4]:[Columna23]])*1)))</f>
        <v>0</v>
      </c>
      <c r="Y257" s="87">
        <f t="shared" si="4"/>
        <v>0</v>
      </c>
      <c r="Z257" s="87">
        <f>IF(Y257="","",COUNTIF(Sabana17[[#This Row],[Columna4]:[Columna23]],"O")/20)</f>
        <v>0</v>
      </c>
    </row>
    <row r="258" spans="2:26" ht="15" x14ac:dyDescent="0.25">
      <c r="B258" s="94">
        <v>249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91">
        <f t="array" ref="X258">IF($D$12="","",(SUMPRODUCT(($D$12:$W$12=Sabana17[[#This Row],[Columna4]:[Columna23]])*1)))</f>
        <v>0</v>
      </c>
      <c r="Y258" s="87">
        <f t="shared" si="4"/>
        <v>0</v>
      </c>
      <c r="Z258" s="87">
        <f>IF(Y258="","",COUNTIF(Sabana17[[#This Row],[Columna4]:[Columna23]],"O")/20)</f>
        <v>0</v>
      </c>
    </row>
    <row r="259" spans="2:26" ht="15" x14ac:dyDescent="0.25">
      <c r="B259" s="94">
        <v>250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91">
        <f t="array" ref="X259">IF($D$12="","",(SUMPRODUCT(($D$12:$W$12=Sabana17[[#This Row],[Columna4]:[Columna23]])*1)))</f>
        <v>0</v>
      </c>
      <c r="Y259" s="87">
        <f t="shared" si="4"/>
        <v>0</v>
      </c>
      <c r="Z259" s="87">
        <f>IF(Y259="","",COUNTIF(Sabana17[[#This Row],[Columna4]:[Columna23]],"O")/20)</f>
        <v>0</v>
      </c>
    </row>
    <row r="260" spans="2:26" ht="15" x14ac:dyDescent="0.25">
      <c r="B260" s="94">
        <v>251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91">
        <f t="array" ref="X260">IF($D$12="","",(SUMPRODUCT(($D$12:$W$12=Sabana17[[#This Row],[Columna4]:[Columna23]])*1)))</f>
        <v>0</v>
      </c>
      <c r="Y260" s="87">
        <f t="shared" si="4"/>
        <v>0</v>
      </c>
      <c r="Z260" s="87">
        <f>IF(Y260="","",COUNTIF(Sabana17[[#This Row],[Columna4]:[Columna23]],"O")/20)</f>
        <v>0</v>
      </c>
    </row>
    <row r="261" spans="2:26" ht="15" x14ac:dyDescent="0.25">
      <c r="B261" s="94">
        <v>252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91">
        <f t="array" ref="X261">IF($D$12="","",(SUMPRODUCT(($D$12:$W$12=Sabana17[[#This Row],[Columna4]:[Columna23]])*1)))</f>
        <v>0</v>
      </c>
      <c r="Y261" s="87">
        <f t="shared" si="4"/>
        <v>0</v>
      </c>
      <c r="Z261" s="87">
        <f>IF(Y261="","",COUNTIF(Sabana17[[#This Row],[Columna4]:[Columna23]],"O")/20)</f>
        <v>0</v>
      </c>
    </row>
    <row r="262" spans="2:26" ht="15" x14ac:dyDescent="0.25">
      <c r="B262" s="94">
        <v>253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91">
        <f t="array" ref="X262">IF($D$12="","",(SUMPRODUCT(($D$12:$W$12=Sabana17[[#This Row],[Columna4]:[Columna23]])*1)))</f>
        <v>0</v>
      </c>
      <c r="Y262" s="87">
        <f t="shared" si="4"/>
        <v>0</v>
      </c>
      <c r="Z262" s="87">
        <f>IF(Y262="","",COUNTIF(Sabana17[[#This Row],[Columna4]:[Columna23]],"O")/20)</f>
        <v>0</v>
      </c>
    </row>
    <row r="263" spans="2:26" ht="15" x14ac:dyDescent="0.25">
      <c r="B263" s="94">
        <v>254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91">
        <f t="array" ref="X263">IF($D$12="","",(SUMPRODUCT(($D$12:$W$12=Sabana17[[#This Row],[Columna4]:[Columna23]])*1)))</f>
        <v>0</v>
      </c>
      <c r="Y263" s="87">
        <f t="shared" si="4"/>
        <v>0</v>
      </c>
      <c r="Z263" s="87">
        <f>IF(Y263="","",COUNTIF(Sabana17[[#This Row],[Columna4]:[Columna23]],"O")/20)</f>
        <v>0</v>
      </c>
    </row>
    <row r="264" spans="2:26" ht="15" x14ac:dyDescent="0.25">
      <c r="B264" s="94">
        <v>255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91">
        <f t="array" ref="X264">IF($D$12="","",(SUMPRODUCT(($D$12:$W$12=Sabana17[[#This Row],[Columna4]:[Columna23]])*1)))</f>
        <v>0</v>
      </c>
      <c r="Y264" s="87">
        <f t="shared" si="4"/>
        <v>0</v>
      </c>
      <c r="Z264" s="87">
        <f>IF(Y264="","",COUNTIF(Sabana17[[#This Row],[Columna4]:[Columna23]],"O")/20)</f>
        <v>0</v>
      </c>
    </row>
    <row r="265" spans="2:26" ht="15" x14ac:dyDescent="0.25">
      <c r="B265" s="94">
        <v>256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91">
        <f t="array" ref="X265">IF($D$12="","",(SUMPRODUCT(($D$12:$W$12=Sabana17[[#This Row],[Columna4]:[Columna23]])*1)))</f>
        <v>0</v>
      </c>
      <c r="Y265" s="87">
        <f t="shared" si="4"/>
        <v>0</v>
      </c>
      <c r="Z265" s="87">
        <f>IF(Y265="","",COUNTIF(Sabana17[[#This Row],[Columna4]:[Columna23]],"O")/20)</f>
        <v>0</v>
      </c>
    </row>
    <row r="266" spans="2:26" ht="15" x14ac:dyDescent="0.25">
      <c r="B266" s="94">
        <v>257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91">
        <f t="array" ref="X266">IF($D$12="","",(SUMPRODUCT(($D$12:$W$12=Sabana17[[#This Row],[Columna4]:[Columna23]])*1)))</f>
        <v>0</v>
      </c>
      <c r="Y266" s="87">
        <f t="shared" si="4"/>
        <v>0</v>
      </c>
      <c r="Z266" s="87">
        <f>IF(Y266="","",COUNTIF(Sabana17[[#This Row],[Columna4]:[Columna23]],"O")/20)</f>
        <v>0</v>
      </c>
    </row>
    <row r="267" spans="2:26" ht="15" x14ac:dyDescent="0.25">
      <c r="B267" s="94">
        <v>258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91">
        <f t="array" ref="X267">IF($D$12="","",(SUMPRODUCT(($D$12:$W$12=Sabana17[[#This Row],[Columna4]:[Columna23]])*1)))</f>
        <v>0</v>
      </c>
      <c r="Y267" s="87">
        <f t="shared" si="4"/>
        <v>0</v>
      </c>
      <c r="Z267" s="87">
        <f>IF(Y267="","",COUNTIF(Sabana17[[#This Row],[Columna4]:[Columna23]],"O")/20)</f>
        <v>0</v>
      </c>
    </row>
    <row r="268" spans="2:26" ht="15" x14ac:dyDescent="0.25">
      <c r="B268" s="94">
        <v>259</v>
      </c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91">
        <f t="array" ref="X268">IF($D$12="","",(SUMPRODUCT(($D$12:$W$12=Sabana17[[#This Row],[Columna4]:[Columna23]])*1)))</f>
        <v>0</v>
      </c>
      <c r="Y268" s="87">
        <f t="shared" si="4"/>
        <v>0</v>
      </c>
      <c r="Z268" s="87">
        <f>IF(Y268="","",COUNTIF(Sabana17[[#This Row],[Columna4]:[Columna23]],"O")/20)</f>
        <v>0</v>
      </c>
    </row>
    <row r="269" spans="2:26" ht="15" x14ac:dyDescent="0.25">
      <c r="B269" s="94">
        <v>260</v>
      </c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91">
        <f t="array" ref="X269">IF($D$12="","",(SUMPRODUCT(($D$12:$W$12=Sabana17[[#This Row],[Columna4]:[Columna23]])*1)))</f>
        <v>0</v>
      </c>
      <c r="Y269" s="87">
        <f t="shared" si="4"/>
        <v>0</v>
      </c>
      <c r="Z269" s="87">
        <f>IF(Y269="","",COUNTIF(Sabana17[[#This Row],[Columna4]:[Columna23]],"O")/20)</f>
        <v>0</v>
      </c>
    </row>
    <row r="270" spans="2:26" ht="15" x14ac:dyDescent="0.25">
      <c r="B270" s="94">
        <v>261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91">
        <f t="array" ref="X270">IF($D$12="","",(SUMPRODUCT(($D$12:$W$12=Sabana17[[#This Row],[Columna4]:[Columna23]])*1)))</f>
        <v>0</v>
      </c>
      <c r="Y270" s="87">
        <f t="shared" si="4"/>
        <v>0</v>
      </c>
      <c r="Z270" s="87">
        <f>IF(Y270="","",COUNTIF(Sabana17[[#This Row],[Columna4]:[Columna23]],"O")/20)</f>
        <v>0</v>
      </c>
    </row>
    <row r="271" spans="2:26" ht="15" x14ac:dyDescent="0.25">
      <c r="B271" s="94">
        <v>262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91">
        <f t="array" ref="X271">IF($D$12="","",(SUMPRODUCT(($D$12:$W$12=Sabana17[[#This Row],[Columna4]:[Columna23]])*1)))</f>
        <v>0</v>
      </c>
      <c r="Y271" s="87">
        <f t="shared" si="4"/>
        <v>0</v>
      </c>
      <c r="Z271" s="87">
        <f>IF(Y271="","",COUNTIF(Sabana17[[#This Row],[Columna4]:[Columna23]],"O")/20)</f>
        <v>0</v>
      </c>
    </row>
    <row r="272" spans="2:26" ht="15" x14ac:dyDescent="0.25">
      <c r="B272" s="94">
        <v>263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91">
        <f t="array" ref="X272">IF($D$12="","",(SUMPRODUCT(($D$12:$W$12=Sabana17[[#This Row],[Columna4]:[Columna23]])*1)))</f>
        <v>0</v>
      </c>
      <c r="Y272" s="87">
        <f t="shared" si="4"/>
        <v>0</v>
      </c>
      <c r="Z272" s="87">
        <f>IF(Y272="","",COUNTIF(Sabana17[[#This Row],[Columna4]:[Columna23]],"O")/20)</f>
        <v>0</v>
      </c>
    </row>
    <row r="273" spans="2:26" ht="15" x14ac:dyDescent="0.25">
      <c r="B273" s="94">
        <v>264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91">
        <f t="array" ref="X273">IF($D$12="","",(SUMPRODUCT(($D$12:$W$12=Sabana17[[#This Row],[Columna4]:[Columna23]])*1)))</f>
        <v>0</v>
      </c>
      <c r="Y273" s="87">
        <f t="shared" si="4"/>
        <v>0</v>
      </c>
      <c r="Z273" s="87">
        <f>IF(Y273="","",COUNTIF(Sabana17[[#This Row],[Columna4]:[Columna23]],"O")/20)</f>
        <v>0</v>
      </c>
    </row>
    <row r="274" spans="2:26" ht="15" x14ac:dyDescent="0.25">
      <c r="B274" s="94">
        <v>265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91">
        <f t="array" ref="X274">IF($D$12="","",(SUMPRODUCT(($D$12:$W$12=Sabana17[[#This Row],[Columna4]:[Columna23]])*1)))</f>
        <v>0</v>
      </c>
      <c r="Y274" s="87">
        <f t="shared" si="4"/>
        <v>0</v>
      </c>
      <c r="Z274" s="87">
        <f>IF(Y274="","",COUNTIF(Sabana17[[#This Row],[Columna4]:[Columna23]],"O")/20)</f>
        <v>0</v>
      </c>
    </row>
    <row r="275" spans="2:26" ht="15" x14ac:dyDescent="0.25">
      <c r="B275" s="94">
        <v>266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91">
        <f t="array" ref="X275">IF($D$12="","",(SUMPRODUCT(($D$12:$W$12=Sabana17[[#This Row],[Columna4]:[Columna23]])*1)))</f>
        <v>0</v>
      </c>
      <c r="Y275" s="87">
        <f t="shared" ref="Y275:Y317" si="5">IF(X275="","",(X275/20))</f>
        <v>0</v>
      </c>
      <c r="Z275" s="87">
        <f>IF(Y275="","",COUNTIF(Sabana17[[#This Row],[Columna4]:[Columna23]],"O")/20)</f>
        <v>0</v>
      </c>
    </row>
    <row r="276" spans="2:26" ht="15" x14ac:dyDescent="0.25">
      <c r="B276" s="94">
        <v>267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91">
        <f t="array" ref="X276">IF($D$12="","",(SUMPRODUCT(($D$12:$W$12=Sabana17[[#This Row],[Columna4]:[Columna23]])*1)))</f>
        <v>0</v>
      </c>
      <c r="Y276" s="87">
        <f t="shared" si="5"/>
        <v>0</v>
      </c>
      <c r="Z276" s="87">
        <f>IF(Y276="","",COUNTIF(Sabana17[[#This Row],[Columna4]:[Columna23]],"O")/20)</f>
        <v>0</v>
      </c>
    </row>
    <row r="277" spans="2:26" ht="15" x14ac:dyDescent="0.25">
      <c r="B277" s="94">
        <v>268</v>
      </c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91">
        <f t="array" ref="X277">IF($D$12="","",(SUMPRODUCT(($D$12:$W$12=Sabana17[[#This Row],[Columna4]:[Columna23]])*1)))</f>
        <v>0</v>
      </c>
      <c r="Y277" s="87">
        <f t="shared" si="5"/>
        <v>0</v>
      </c>
      <c r="Z277" s="87">
        <f>IF(Y277="","",COUNTIF(Sabana17[[#This Row],[Columna4]:[Columna23]],"O")/20)</f>
        <v>0</v>
      </c>
    </row>
    <row r="278" spans="2:26" ht="15" x14ac:dyDescent="0.25">
      <c r="B278" s="94">
        <v>269</v>
      </c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91">
        <f t="array" ref="X278">IF($D$12="","",(SUMPRODUCT(($D$12:$W$12=Sabana17[[#This Row],[Columna4]:[Columna23]])*1)))</f>
        <v>0</v>
      </c>
      <c r="Y278" s="87">
        <f t="shared" si="5"/>
        <v>0</v>
      </c>
      <c r="Z278" s="87">
        <f>IF(Y278="","",COUNTIF(Sabana17[[#This Row],[Columna4]:[Columna23]],"O")/20)</f>
        <v>0</v>
      </c>
    </row>
    <row r="279" spans="2:26" ht="15" x14ac:dyDescent="0.25">
      <c r="B279" s="94">
        <v>270</v>
      </c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91">
        <f t="array" ref="X279">IF($D$12="","",(SUMPRODUCT(($D$12:$W$12=Sabana17[[#This Row],[Columna4]:[Columna23]])*1)))</f>
        <v>0</v>
      </c>
      <c r="Y279" s="87">
        <f t="shared" si="5"/>
        <v>0</v>
      </c>
      <c r="Z279" s="87">
        <f>IF(Y279="","",COUNTIF(Sabana17[[#This Row],[Columna4]:[Columna23]],"O")/20)</f>
        <v>0</v>
      </c>
    </row>
    <row r="280" spans="2:26" ht="15" x14ac:dyDescent="0.25">
      <c r="B280" s="94">
        <v>271</v>
      </c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91">
        <f t="array" ref="X280">IF($D$12="","",(SUMPRODUCT(($D$12:$W$12=Sabana17[[#This Row],[Columna4]:[Columna23]])*1)))</f>
        <v>0</v>
      </c>
      <c r="Y280" s="87">
        <f t="shared" si="5"/>
        <v>0</v>
      </c>
      <c r="Z280" s="87">
        <f>IF(Y280="","",COUNTIF(Sabana17[[#This Row],[Columna4]:[Columna23]],"O")/20)</f>
        <v>0</v>
      </c>
    </row>
    <row r="281" spans="2:26" ht="15" x14ac:dyDescent="0.25">
      <c r="B281" s="94">
        <v>272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91">
        <f t="array" ref="X281">IF($D$12="","",(SUMPRODUCT(($D$12:$W$12=Sabana17[[#This Row],[Columna4]:[Columna23]])*1)))</f>
        <v>0</v>
      </c>
      <c r="Y281" s="87">
        <f t="shared" si="5"/>
        <v>0</v>
      </c>
      <c r="Z281" s="87">
        <f>IF(Y281="","",COUNTIF(Sabana17[[#This Row],[Columna4]:[Columna23]],"O")/20)</f>
        <v>0</v>
      </c>
    </row>
    <row r="282" spans="2:26" ht="15" x14ac:dyDescent="0.25">
      <c r="B282" s="94">
        <v>273</v>
      </c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91">
        <f t="array" ref="X282">IF($D$12="","",(SUMPRODUCT(($D$12:$W$12=Sabana17[[#This Row],[Columna4]:[Columna23]])*1)))</f>
        <v>0</v>
      </c>
      <c r="Y282" s="87">
        <f t="shared" si="5"/>
        <v>0</v>
      </c>
      <c r="Z282" s="87">
        <f>IF(Y282="","",COUNTIF(Sabana17[[#This Row],[Columna4]:[Columna23]],"O")/20)</f>
        <v>0</v>
      </c>
    </row>
    <row r="283" spans="2:26" ht="15" x14ac:dyDescent="0.25">
      <c r="B283" s="94">
        <v>274</v>
      </c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91">
        <f t="array" ref="X283">IF($D$12="","",(SUMPRODUCT(($D$12:$W$12=Sabana17[[#This Row],[Columna4]:[Columna23]])*1)))</f>
        <v>0</v>
      </c>
      <c r="Y283" s="87">
        <f t="shared" si="5"/>
        <v>0</v>
      </c>
      <c r="Z283" s="87">
        <f>IF(Y283="","",COUNTIF(Sabana17[[#This Row],[Columna4]:[Columna23]],"O")/20)</f>
        <v>0</v>
      </c>
    </row>
    <row r="284" spans="2:26" ht="15" x14ac:dyDescent="0.25">
      <c r="B284" s="94">
        <v>275</v>
      </c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91">
        <f t="array" ref="X284">IF($D$12="","",(SUMPRODUCT(($D$12:$W$12=Sabana17[[#This Row],[Columna4]:[Columna23]])*1)))</f>
        <v>0</v>
      </c>
      <c r="Y284" s="87">
        <f t="shared" si="5"/>
        <v>0</v>
      </c>
      <c r="Z284" s="87">
        <f>IF(Y284="","",COUNTIF(Sabana17[[#This Row],[Columna4]:[Columna23]],"O")/20)</f>
        <v>0</v>
      </c>
    </row>
    <row r="285" spans="2:26" ht="15" x14ac:dyDescent="0.25">
      <c r="B285" s="94">
        <v>276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91">
        <f t="array" ref="X285">IF($D$12="","",(SUMPRODUCT(($D$12:$W$12=Sabana17[[#This Row],[Columna4]:[Columna23]])*1)))</f>
        <v>0</v>
      </c>
      <c r="Y285" s="87">
        <f t="shared" si="5"/>
        <v>0</v>
      </c>
      <c r="Z285" s="87">
        <f>IF(Y285="","",COUNTIF(Sabana17[[#This Row],[Columna4]:[Columna23]],"O")/20)</f>
        <v>0</v>
      </c>
    </row>
    <row r="286" spans="2:26" ht="15" x14ac:dyDescent="0.25">
      <c r="B286" s="94">
        <v>277</v>
      </c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91">
        <f t="array" ref="X286">IF($D$12="","",(SUMPRODUCT(($D$12:$W$12=Sabana17[[#This Row],[Columna4]:[Columna23]])*1)))</f>
        <v>0</v>
      </c>
      <c r="Y286" s="87">
        <f t="shared" si="5"/>
        <v>0</v>
      </c>
      <c r="Z286" s="87">
        <f>IF(Y286="","",COUNTIF(Sabana17[[#This Row],[Columna4]:[Columna23]],"O")/20)</f>
        <v>0</v>
      </c>
    </row>
    <row r="287" spans="2:26" ht="15" x14ac:dyDescent="0.25">
      <c r="B287" s="94">
        <v>278</v>
      </c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91">
        <f t="array" ref="X287">IF($D$12="","",(SUMPRODUCT(($D$12:$W$12=Sabana17[[#This Row],[Columna4]:[Columna23]])*1)))</f>
        <v>0</v>
      </c>
      <c r="Y287" s="87">
        <f t="shared" si="5"/>
        <v>0</v>
      </c>
      <c r="Z287" s="87">
        <f>IF(Y287="","",COUNTIF(Sabana17[[#This Row],[Columna4]:[Columna23]],"O")/20)</f>
        <v>0</v>
      </c>
    </row>
    <row r="288" spans="2:26" ht="15" x14ac:dyDescent="0.25">
      <c r="B288" s="94">
        <v>279</v>
      </c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91">
        <f t="array" ref="X288">IF($D$12="","",(SUMPRODUCT(($D$12:$W$12=Sabana17[[#This Row],[Columna4]:[Columna23]])*1)))</f>
        <v>0</v>
      </c>
      <c r="Y288" s="87">
        <f t="shared" si="5"/>
        <v>0</v>
      </c>
      <c r="Z288" s="87">
        <f>IF(Y288="","",COUNTIF(Sabana17[[#This Row],[Columna4]:[Columna23]],"O")/20)</f>
        <v>0</v>
      </c>
    </row>
    <row r="289" spans="2:26" ht="15" x14ac:dyDescent="0.25">
      <c r="B289" s="94">
        <v>280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91">
        <f t="array" ref="X289">IF($D$12="","",(SUMPRODUCT(($D$12:$W$12=Sabana17[[#This Row],[Columna4]:[Columna23]])*1)))</f>
        <v>0</v>
      </c>
      <c r="Y289" s="87">
        <f t="shared" si="5"/>
        <v>0</v>
      </c>
      <c r="Z289" s="87">
        <f>IF(Y289="","",COUNTIF(Sabana17[[#This Row],[Columna4]:[Columna23]],"O")/20)</f>
        <v>0</v>
      </c>
    </row>
    <row r="290" spans="2:26" ht="15" x14ac:dyDescent="0.25">
      <c r="B290" s="94">
        <v>281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91">
        <f t="array" ref="X290">IF($D$12="","",(SUMPRODUCT(($D$12:$W$12=Sabana17[[#This Row],[Columna4]:[Columna23]])*1)))</f>
        <v>0</v>
      </c>
      <c r="Y290" s="87">
        <f t="shared" si="5"/>
        <v>0</v>
      </c>
      <c r="Z290" s="87">
        <f>IF(Y290="","",COUNTIF(Sabana17[[#This Row],[Columna4]:[Columna23]],"O")/20)</f>
        <v>0</v>
      </c>
    </row>
    <row r="291" spans="2:26" ht="15" x14ac:dyDescent="0.25">
      <c r="B291" s="94">
        <v>282</v>
      </c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91">
        <f t="array" ref="X291">IF($D$12="","",(SUMPRODUCT(($D$12:$W$12=Sabana17[[#This Row],[Columna4]:[Columna23]])*1)))</f>
        <v>0</v>
      </c>
      <c r="Y291" s="87">
        <f t="shared" si="5"/>
        <v>0</v>
      </c>
      <c r="Z291" s="87">
        <f>IF(Y291="","",COUNTIF(Sabana17[[#This Row],[Columna4]:[Columna23]],"O")/20)</f>
        <v>0</v>
      </c>
    </row>
    <row r="292" spans="2:26" ht="15" x14ac:dyDescent="0.25">
      <c r="B292" s="94">
        <v>283</v>
      </c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91">
        <f t="array" ref="X292">IF($D$12="","",(SUMPRODUCT(($D$12:$W$12=Sabana17[[#This Row],[Columna4]:[Columna23]])*1)))</f>
        <v>0</v>
      </c>
      <c r="Y292" s="87">
        <f t="shared" si="5"/>
        <v>0</v>
      </c>
      <c r="Z292" s="87">
        <f>IF(Y292="","",COUNTIF(Sabana17[[#This Row],[Columna4]:[Columna23]],"O")/20)</f>
        <v>0</v>
      </c>
    </row>
    <row r="293" spans="2:26" ht="15" x14ac:dyDescent="0.25">
      <c r="B293" s="94">
        <v>284</v>
      </c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91">
        <f t="array" ref="X293">IF($D$12="","",(SUMPRODUCT(($D$12:$W$12=Sabana17[[#This Row],[Columna4]:[Columna23]])*1)))</f>
        <v>0</v>
      </c>
      <c r="Y293" s="87">
        <f t="shared" si="5"/>
        <v>0</v>
      </c>
      <c r="Z293" s="87">
        <f>IF(Y293="","",COUNTIF(Sabana17[[#This Row],[Columna4]:[Columna23]],"O")/20)</f>
        <v>0</v>
      </c>
    </row>
    <row r="294" spans="2:26" ht="15" x14ac:dyDescent="0.25">
      <c r="B294" s="94">
        <v>285</v>
      </c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91">
        <f t="array" ref="X294">IF($D$12="","",(SUMPRODUCT(($D$12:$W$12=Sabana17[[#This Row],[Columna4]:[Columna23]])*1)))</f>
        <v>0</v>
      </c>
      <c r="Y294" s="87">
        <f t="shared" si="5"/>
        <v>0</v>
      </c>
      <c r="Z294" s="87">
        <f>IF(Y294="","",COUNTIF(Sabana17[[#This Row],[Columna4]:[Columna23]],"O")/20)</f>
        <v>0</v>
      </c>
    </row>
    <row r="295" spans="2:26" ht="15" x14ac:dyDescent="0.25">
      <c r="B295" s="94">
        <v>286</v>
      </c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91">
        <f t="array" ref="X295">IF($D$12="","",(SUMPRODUCT(($D$12:$W$12=Sabana17[[#This Row],[Columna4]:[Columna23]])*1)))</f>
        <v>0</v>
      </c>
      <c r="Y295" s="87">
        <f t="shared" si="5"/>
        <v>0</v>
      </c>
      <c r="Z295" s="87">
        <f>IF(Y295="","",COUNTIF(Sabana17[[#This Row],[Columna4]:[Columna23]],"O")/20)</f>
        <v>0</v>
      </c>
    </row>
    <row r="296" spans="2:26" ht="15" x14ac:dyDescent="0.25">
      <c r="B296" s="94">
        <v>287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91">
        <f t="array" ref="X296">IF($D$12="","",(SUMPRODUCT(($D$12:$W$12=Sabana17[[#This Row],[Columna4]:[Columna23]])*1)))</f>
        <v>0</v>
      </c>
      <c r="Y296" s="87">
        <f t="shared" si="5"/>
        <v>0</v>
      </c>
      <c r="Z296" s="87">
        <f>IF(Y296="","",COUNTIF(Sabana17[[#This Row],[Columna4]:[Columna23]],"O")/20)</f>
        <v>0</v>
      </c>
    </row>
    <row r="297" spans="2:26" ht="15" x14ac:dyDescent="0.25">
      <c r="B297" s="94">
        <v>288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91">
        <f t="array" ref="X297">IF($D$12="","",(SUMPRODUCT(($D$12:$W$12=Sabana17[[#This Row],[Columna4]:[Columna23]])*1)))</f>
        <v>0</v>
      </c>
      <c r="Y297" s="87">
        <f t="shared" si="5"/>
        <v>0</v>
      </c>
      <c r="Z297" s="87">
        <f>IF(Y297="","",COUNTIF(Sabana17[[#This Row],[Columna4]:[Columna23]],"O")/20)</f>
        <v>0</v>
      </c>
    </row>
    <row r="298" spans="2:26" ht="15" x14ac:dyDescent="0.25">
      <c r="B298" s="94">
        <v>289</v>
      </c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91">
        <f t="array" ref="X298">IF($D$12="","",(SUMPRODUCT(($D$12:$W$12=Sabana17[[#This Row],[Columna4]:[Columna23]])*1)))</f>
        <v>0</v>
      </c>
      <c r="Y298" s="87">
        <f t="shared" si="5"/>
        <v>0</v>
      </c>
      <c r="Z298" s="87">
        <f>IF(Y298="","",COUNTIF(Sabana17[[#This Row],[Columna4]:[Columna23]],"O")/20)</f>
        <v>0</v>
      </c>
    </row>
    <row r="299" spans="2:26" ht="15" x14ac:dyDescent="0.25">
      <c r="B299" s="94">
        <v>290</v>
      </c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91">
        <f t="array" ref="X299">IF($D$12="","",(SUMPRODUCT(($D$12:$W$12=Sabana17[[#This Row],[Columna4]:[Columna23]])*1)))</f>
        <v>0</v>
      </c>
      <c r="Y299" s="87">
        <f t="shared" si="5"/>
        <v>0</v>
      </c>
      <c r="Z299" s="87">
        <f>IF(Y299="","",COUNTIF(Sabana17[[#This Row],[Columna4]:[Columna23]],"O")/20)</f>
        <v>0</v>
      </c>
    </row>
    <row r="300" spans="2:26" ht="15" x14ac:dyDescent="0.25">
      <c r="B300" s="94">
        <v>291</v>
      </c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91">
        <f t="array" ref="X300">IF($D$12="","",(SUMPRODUCT(($D$12:$W$12=Sabana17[[#This Row],[Columna4]:[Columna23]])*1)))</f>
        <v>0</v>
      </c>
      <c r="Y300" s="87">
        <f t="shared" si="5"/>
        <v>0</v>
      </c>
      <c r="Z300" s="87">
        <f>IF(Y300="","",COUNTIF(Sabana17[[#This Row],[Columna4]:[Columna23]],"O")/20)</f>
        <v>0</v>
      </c>
    </row>
    <row r="301" spans="2:26" ht="15" x14ac:dyDescent="0.25">
      <c r="B301" s="94">
        <v>292</v>
      </c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91">
        <f t="array" ref="X301">IF($D$12="","",(SUMPRODUCT(($D$12:$W$12=Sabana17[[#This Row],[Columna4]:[Columna23]])*1)))</f>
        <v>0</v>
      </c>
      <c r="Y301" s="87">
        <f t="shared" si="5"/>
        <v>0</v>
      </c>
      <c r="Z301" s="87">
        <f>IF(Y301="","",COUNTIF(Sabana17[[#This Row],[Columna4]:[Columna23]],"O")/20)</f>
        <v>0</v>
      </c>
    </row>
    <row r="302" spans="2:26" ht="15" x14ac:dyDescent="0.25">
      <c r="B302" s="94">
        <v>293</v>
      </c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91">
        <f t="array" ref="X302">IF($D$12="","",(SUMPRODUCT(($D$12:$W$12=Sabana17[[#This Row],[Columna4]:[Columna23]])*1)))</f>
        <v>0</v>
      </c>
      <c r="Y302" s="87">
        <f t="shared" si="5"/>
        <v>0</v>
      </c>
      <c r="Z302" s="87">
        <f>IF(Y302="","",COUNTIF(Sabana17[[#This Row],[Columna4]:[Columna23]],"O")/20)</f>
        <v>0</v>
      </c>
    </row>
    <row r="303" spans="2:26" ht="15" x14ac:dyDescent="0.25">
      <c r="B303" s="94">
        <v>294</v>
      </c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91">
        <f t="array" ref="X303">IF($D$12="","",(SUMPRODUCT(($D$12:$W$12=Sabana17[[#This Row],[Columna4]:[Columna23]])*1)))</f>
        <v>0</v>
      </c>
      <c r="Y303" s="87">
        <f t="shared" si="5"/>
        <v>0</v>
      </c>
      <c r="Z303" s="87">
        <f>IF(Y303="","",COUNTIF(Sabana17[[#This Row],[Columna4]:[Columna23]],"O")/20)</f>
        <v>0</v>
      </c>
    </row>
    <row r="304" spans="2:26" ht="15" x14ac:dyDescent="0.25">
      <c r="B304" s="94">
        <v>295</v>
      </c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91">
        <f t="array" ref="X304">IF($D$12="","",(SUMPRODUCT(($D$12:$W$12=Sabana17[[#This Row],[Columna4]:[Columna23]])*1)))</f>
        <v>0</v>
      </c>
      <c r="Y304" s="87">
        <f t="shared" si="5"/>
        <v>0</v>
      </c>
      <c r="Z304" s="87">
        <f>IF(Y304="","",COUNTIF(Sabana17[[#This Row],[Columna4]:[Columna23]],"O")/20)</f>
        <v>0</v>
      </c>
    </row>
    <row r="305" spans="2:26" ht="15" x14ac:dyDescent="0.25">
      <c r="B305" s="94">
        <v>296</v>
      </c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91">
        <f t="array" ref="X305">IF($D$12="","",(SUMPRODUCT(($D$12:$W$12=Sabana17[[#This Row],[Columna4]:[Columna23]])*1)))</f>
        <v>0</v>
      </c>
      <c r="Y305" s="87">
        <f t="shared" si="5"/>
        <v>0</v>
      </c>
      <c r="Z305" s="87">
        <f>IF(Y305="","",COUNTIF(Sabana17[[#This Row],[Columna4]:[Columna23]],"O")/20)</f>
        <v>0</v>
      </c>
    </row>
    <row r="306" spans="2:26" ht="15" x14ac:dyDescent="0.25">
      <c r="B306" s="94">
        <v>297</v>
      </c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91">
        <f t="array" ref="X306">IF($D$12="","",(SUMPRODUCT(($D$12:$W$12=Sabana17[[#This Row],[Columna4]:[Columna23]])*1)))</f>
        <v>0</v>
      </c>
      <c r="Y306" s="87">
        <f t="shared" si="5"/>
        <v>0</v>
      </c>
      <c r="Z306" s="87">
        <f>IF(Y306="","",COUNTIF(Sabana17[[#This Row],[Columna4]:[Columna23]],"O")/20)</f>
        <v>0</v>
      </c>
    </row>
    <row r="307" spans="2:26" ht="15" x14ac:dyDescent="0.25">
      <c r="B307" s="94">
        <v>298</v>
      </c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91">
        <f t="array" ref="X307">IF($D$12="","",(SUMPRODUCT(($D$12:$W$12=Sabana17[[#This Row],[Columna4]:[Columna23]])*1)))</f>
        <v>0</v>
      </c>
      <c r="Y307" s="87">
        <f t="shared" si="5"/>
        <v>0</v>
      </c>
      <c r="Z307" s="87">
        <f>IF(Y307="","",COUNTIF(Sabana17[[#This Row],[Columna4]:[Columna23]],"O")/20)</f>
        <v>0</v>
      </c>
    </row>
    <row r="308" spans="2:26" ht="15" x14ac:dyDescent="0.25">
      <c r="B308" s="94">
        <v>299</v>
      </c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91">
        <f t="array" ref="X308">IF($D$12="","",(SUMPRODUCT(($D$12:$W$12=Sabana17[[#This Row],[Columna4]:[Columna23]])*1)))</f>
        <v>0</v>
      </c>
      <c r="Y308" s="87">
        <f t="shared" si="5"/>
        <v>0</v>
      </c>
      <c r="Z308" s="87">
        <f>IF(Y308="","",COUNTIF(Sabana17[[#This Row],[Columna4]:[Columna23]],"O")/20)</f>
        <v>0</v>
      </c>
    </row>
    <row r="309" spans="2:26" ht="15" x14ac:dyDescent="0.25">
      <c r="B309" s="94">
        <v>300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91">
        <f t="array" ref="X309">IF($D$12="","",(SUMPRODUCT(($D$12:$W$12=Sabana17[[#This Row],[Columna4]:[Columna23]])*1)))</f>
        <v>0</v>
      </c>
      <c r="Y309" s="87">
        <f t="shared" si="5"/>
        <v>0</v>
      </c>
      <c r="Z309" s="87">
        <f>IF(Y309="","",COUNTIF(Sabana17[[#This Row],[Columna4]:[Columna23]],"O")/20)</f>
        <v>0</v>
      </c>
    </row>
    <row r="310" spans="2:26" ht="15" x14ac:dyDescent="0.25">
      <c r="B310" s="94">
        <v>301</v>
      </c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91">
        <f t="array" ref="X310">IF($D$12="","",(SUMPRODUCT(($D$12:$W$12=Sabana17[[#This Row],[Columna4]:[Columna23]])*1)))</f>
        <v>0</v>
      </c>
      <c r="Y310" s="87">
        <f t="shared" si="5"/>
        <v>0</v>
      </c>
      <c r="Z310" s="87">
        <f>IF(Y310="","",COUNTIF(Sabana17[[#This Row],[Columna4]:[Columna23]],"O")/20)</f>
        <v>0</v>
      </c>
    </row>
    <row r="311" spans="2:26" ht="15" x14ac:dyDescent="0.25">
      <c r="B311" s="94">
        <v>302</v>
      </c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91">
        <f t="array" ref="X311">IF($D$12="","",(SUMPRODUCT(($D$12:$W$12=Sabana17[[#This Row],[Columna4]:[Columna23]])*1)))</f>
        <v>0</v>
      </c>
      <c r="Y311" s="87">
        <f t="shared" si="5"/>
        <v>0</v>
      </c>
      <c r="Z311" s="87">
        <f>IF(Y311="","",COUNTIF(Sabana17[[#This Row],[Columna4]:[Columna23]],"O")/20)</f>
        <v>0</v>
      </c>
    </row>
    <row r="312" spans="2:26" ht="15" x14ac:dyDescent="0.25">
      <c r="B312" s="94">
        <v>303</v>
      </c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91">
        <f t="array" ref="X312">IF($D$12="","",(SUMPRODUCT(($D$12:$W$12=Sabana17[[#This Row],[Columna4]:[Columna23]])*1)))</f>
        <v>0</v>
      </c>
      <c r="Y312" s="87">
        <f t="shared" si="5"/>
        <v>0</v>
      </c>
      <c r="Z312" s="87">
        <f>IF(Y312="","",COUNTIF(Sabana17[[#This Row],[Columna4]:[Columna23]],"O")/20)</f>
        <v>0</v>
      </c>
    </row>
    <row r="313" spans="2:26" ht="15" x14ac:dyDescent="0.25">
      <c r="B313" s="94">
        <v>304</v>
      </c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91">
        <f t="array" ref="X313">IF($D$12="","",(SUMPRODUCT(($D$12:$W$12=Sabana17[[#This Row],[Columna4]:[Columna23]])*1)))</f>
        <v>0</v>
      </c>
      <c r="Y313" s="87">
        <f t="shared" si="5"/>
        <v>0</v>
      </c>
      <c r="Z313" s="87">
        <f>IF(Y313="","",COUNTIF(Sabana17[[#This Row],[Columna4]:[Columna23]],"O")/20)</f>
        <v>0</v>
      </c>
    </row>
    <row r="314" spans="2:26" ht="15" x14ac:dyDescent="0.25">
      <c r="B314" s="94">
        <v>305</v>
      </c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91">
        <f t="array" ref="X314">IF($D$12="","",(SUMPRODUCT(($D$12:$W$12=Sabana17[[#This Row],[Columna4]:[Columna23]])*1)))</f>
        <v>0</v>
      </c>
      <c r="Y314" s="87">
        <f t="shared" si="5"/>
        <v>0</v>
      </c>
      <c r="Z314" s="87">
        <f>IF(Y314="","",COUNTIF(Sabana17[[#This Row],[Columna4]:[Columna23]],"O")/20)</f>
        <v>0</v>
      </c>
    </row>
    <row r="315" spans="2:26" ht="15" x14ac:dyDescent="0.25">
      <c r="B315" s="94">
        <v>306</v>
      </c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91">
        <f t="array" ref="X315">IF($D$12="","",(SUMPRODUCT(($D$12:$W$12=Sabana17[[#This Row],[Columna4]:[Columna23]])*1)))</f>
        <v>0</v>
      </c>
      <c r="Y315" s="87">
        <f t="shared" si="5"/>
        <v>0</v>
      </c>
      <c r="Z315" s="87">
        <f>IF(Y315="","",COUNTIF(Sabana17[[#This Row],[Columna4]:[Columna23]],"O")/20)</f>
        <v>0</v>
      </c>
    </row>
    <row r="316" spans="2:26" ht="15" x14ac:dyDescent="0.25">
      <c r="B316" s="94">
        <v>307</v>
      </c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91">
        <f t="array" ref="X316">IF($D$12="","",(SUMPRODUCT(($D$12:$W$12=Sabana17[[#This Row],[Columna4]:[Columna23]])*1)))</f>
        <v>0</v>
      </c>
      <c r="Y316" s="87">
        <f t="shared" si="5"/>
        <v>0</v>
      </c>
      <c r="Z316" s="87">
        <f>IF(Y316="","",COUNTIF(Sabana17[[#This Row],[Columna4]:[Columna23]],"O")/20)</f>
        <v>0</v>
      </c>
    </row>
    <row r="317" spans="2:26" ht="15.75" thickBot="1" x14ac:dyDescent="0.3">
      <c r="B317" s="94">
        <v>308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91">
        <f t="array" ref="X317">IF($D$12="","",(SUMPRODUCT(($D$12:$W$12=Sabana17[[#This Row],[Columna4]:[Columna23]])*1)))</f>
        <v>0</v>
      </c>
      <c r="Y317" s="87">
        <f t="shared" si="5"/>
        <v>0</v>
      </c>
      <c r="Z317" s="87">
        <f>IF(Y317="","",COUNTIF(Sabana17[[#This Row],[Columna4]:[Columna23]],"O")/20)</f>
        <v>0</v>
      </c>
    </row>
    <row r="318" spans="2:26" ht="31.15" customHeight="1" x14ac:dyDescent="0.25">
      <c r="B318" s="94">
        <v>309</v>
      </c>
      <c r="C318" s="82" t="s">
        <v>10</v>
      </c>
      <c r="D318" s="41" t="str">
        <f>Sabana17[[#Headers],[Columna4]]</f>
        <v>Columna4</v>
      </c>
      <c r="E318" s="41" t="str">
        <f>Sabana17[[#Headers],[Columna5]]</f>
        <v>Columna5</v>
      </c>
      <c r="F318" s="41" t="str">
        <f>Sabana17[[#Headers],[Columna6]]</f>
        <v>Columna6</v>
      </c>
      <c r="G318" s="41" t="str">
        <f>Sabana17[[#Headers],[Columna7]]</f>
        <v>Columna7</v>
      </c>
      <c r="H318" s="41" t="str">
        <f>Sabana17[[#Headers],[Columna8]]</f>
        <v>Columna8</v>
      </c>
      <c r="I318" s="41" t="str">
        <f>Sabana17[[#Headers],[Columna9]]</f>
        <v>Columna9</v>
      </c>
      <c r="J318" s="41" t="str">
        <f>Sabana17[[#Headers],[Columna10]]</f>
        <v>Columna10</v>
      </c>
      <c r="K318" s="41" t="str">
        <f>Sabana17[[#Headers],[Columna11]]</f>
        <v>Columna11</v>
      </c>
      <c r="L318" s="41" t="str">
        <f>Sabana17[[#Headers],[Columna12]]</f>
        <v>Columna12</v>
      </c>
      <c r="M318" s="41" t="str">
        <f>Sabana17[[#Headers],[Columna13]]</f>
        <v>Columna13</v>
      </c>
      <c r="N318" s="41" t="str">
        <f>Sabana17[[#Headers],[Columna14]]</f>
        <v>Columna14</v>
      </c>
      <c r="O318" s="41" t="str">
        <f>Sabana17[[#Headers],[Columna15]]</f>
        <v>Columna15</v>
      </c>
      <c r="P318" s="41" t="str">
        <f>Sabana17[[#Headers],[Columna16]]</f>
        <v>Columna16</v>
      </c>
      <c r="Q318" s="41" t="str">
        <f>Sabana17[[#Headers],[Columna17]]</f>
        <v>Columna17</v>
      </c>
      <c r="R318" s="41" t="str">
        <f>Sabana17[[#Headers],[Columna18]]</f>
        <v>Columna18</v>
      </c>
      <c r="S318" s="41" t="str">
        <f>Sabana17[[#Headers],[Columna19]]</f>
        <v>Columna19</v>
      </c>
      <c r="T318" s="41" t="str">
        <f>Sabana17[[#Headers],[Columna20]]</f>
        <v>Columna20</v>
      </c>
      <c r="U318" s="41" t="str">
        <f>Sabana17[[#Headers],[Columna21]]</f>
        <v>Columna21</v>
      </c>
      <c r="V318" s="41" t="str">
        <f>Sabana17[[#Headers],[Columna22]]</f>
        <v>Columna22</v>
      </c>
      <c r="W318" s="42" t="str">
        <f>Sabana17[[#Headers],[Columna23]]</f>
        <v>Columna23</v>
      </c>
      <c r="X318" s="116"/>
      <c r="Y318" s="115"/>
      <c r="Z318" s="114"/>
    </row>
    <row r="319" spans="2:26" ht="15" x14ac:dyDescent="0.25">
      <c r="B319" s="94">
        <v>310</v>
      </c>
      <c r="C319" s="122" t="s">
        <v>11</v>
      </c>
      <c r="D319" s="121" t="str">
        <f t="shared" ref="D319:W319" si="6">D11</f>
        <v>I_1892786</v>
      </c>
      <c r="E319" s="121" t="str">
        <f t="shared" si="6"/>
        <v>I_1892808</v>
      </c>
      <c r="F319" s="121" t="str">
        <f t="shared" si="6"/>
        <v>I_1892743</v>
      </c>
      <c r="G319" s="121" t="str">
        <f t="shared" si="6"/>
        <v>I_1892770</v>
      </c>
      <c r="H319" s="121" t="str">
        <f t="shared" si="6"/>
        <v>I_1892759</v>
      </c>
      <c r="I319" s="121" t="str">
        <f t="shared" si="6"/>
        <v>I_1892767</v>
      </c>
      <c r="J319" s="121" t="str">
        <f t="shared" si="6"/>
        <v>I_1892790</v>
      </c>
      <c r="K319" s="121" t="str">
        <f t="shared" si="6"/>
        <v>I_1892734</v>
      </c>
      <c r="L319" s="121" t="str">
        <f t="shared" si="6"/>
        <v>I_1892833</v>
      </c>
      <c r="M319" s="121" t="str">
        <f t="shared" si="6"/>
        <v>I_1892842</v>
      </c>
      <c r="N319" s="121" t="str">
        <f t="shared" si="6"/>
        <v>I_1892827</v>
      </c>
      <c r="O319" s="121" t="str">
        <f t="shared" si="6"/>
        <v>I_1892818</v>
      </c>
      <c r="P319" s="121" t="str">
        <f t="shared" si="6"/>
        <v>I_1892892</v>
      </c>
      <c r="Q319" s="121" t="str">
        <f t="shared" si="6"/>
        <v>I_1892909</v>
      </c>
      <c r="R319" s="121" t="str">
        <f t="shared" si="6"/>
        <v>I_1892855</v>
      </c>
      <c r="S319" s="121" t="str">
        <f t="shared" si="6"/>
        <v>I_1892929</v>
      </c>
      <c r="T319" s="121" t="str">
        <f t="shared" si="6"/>
        <v>I_1892910</v>
      </c>
      <c r="U319" s="121" t="str">
        <f t="shared" si="6"/>
        <v>I_1892867</v>
      </c>
      <c r="V319" s="121" t="str">
        <f t="shared" si="6"/>
        <v>I_1892874</v>
      </c>
      <c r="W319" s="120" t="str">
        <f t="shared" si="6"/>
        <v>I_1892886</v>
      </c>
      <c r="X319" s="116"/>
      <c r="Y319" s="115"/>
      <c r="Z319" s="114"/>
    </row>
    <row r="320" spans="2:26" ht="32.65" customHeight="1" x14ac:dyDescent="0.25">
      <c r="B320" s="94">
        <v>311</v>
      </c>
      <c r="C320" s="119" t="s">
        <v>9</v>
      </c>
      <c r="D320" s="118" t="str">
        <f>IF(D325="","",IF(D325&gt;=85%,"Muy Fácil",IF(D325&gt;=60%,"Facil",IF(D325&gt;=40%,"Dificultad Moderada",IF(D325&gt;=15%,"Dificil",IF(D325&gt;=0%,"Muy Difícil",""))))))</f>
        <v>Muy Fácil</v>
      </c>
      <c r="E320" s="118" t="str">
        <f t="shared" ref="E320:W320" si="7">IF(E325="","",IF(E325&gt;=85%,"Muy Fácil",IF(E325&gt;=60%,"Facil",IF(E325&gt;=40%,"Dificultad Moderada",IF(E325&gt;=15%,"Dificil",IF(E325&gt;=0%,"Muy Difícil",""))))))</f>
        <v>Facil</v>
      </c>
      <c r="F320" s="118" t="str">
        <f t="shared" si="7"/>
        <v>Muy Fácil</v>
      </c>
      <c r="G320" s="118" t="str">
        <f t="shared" si="7"/>
        <v>Muy Fácil</v>
      </c>
      <c r="H320" s="118" t="str">
        <f t="shared" si="7"/>
        <v>Facil</v>
      </c>
      <c r="I320" s="118" t="str">
        <f t="shared" si="7"/>
        <v>Muy Fácil</v>
      </c>
      <c r="J320" s="118" t="str">
        <f t="shared" si="7"/>
        <v>Muy Fácil</v>
      </c>
      <c r="K320" s="118" t="str">
        <f t="shared" si="7"/>
        <v>Muy Fácil</v>
      </c>
      <c r="L320" s="118" t="str">
        <f t="shared" si="7"/>
        <v>Muy Fácil</v>
      </c>
      <c r="M320" s="118" t="str">
        <f t="shared" si="7"/>
        <v>Muy Fácil</v>
      </c>
      <c r="N320" s="118" t="str">
        <f t="shared" si="7"/>
        <v>Muy Fácil</v>
      </c>
      <c r="O320" s="118" t="str">
        <f t="shared" si="7"/>
        <v>Muy Fácil</v>
      </c>
      <c r="P320" s="118" t="str">
        <f t="shared" si="7"/>
        <v>Muy Fácil</v>
      </c>
      <c r="Q320" s="118" t="str">
        <f t="shared" si="7"/>
        <v>Muy Fácil</v>
      </c>
      <c r="R320" s="118" t="str">
        <f t="shared" si="7"/>
        <v>Muy Fácil</v>
      </c>
      <c r="S320" s="118" t="str">
        <f t="shared" si="7"/>
        <v>Muy Fácil</v>
      </c>
      <c r="T320" s="118" t="str">
        <f t="shared" si="7"/>
        <v>Muy Fácil</v>
      </c>
      <c r="U320" s="118" t="str">
        <f t="shared" si="7"/>
        <v>Muy Fácil</v>
      </c>
      <c r="V320" s="118" t="str">
        <f t="shared" si="7"/>
        <v>Muy Fácil</v>
      </c>
      <c r="W320" s="117" t="str">
        <f t="shared" si="7"/>
        <v>Muy Fácil</v>
      </c>
      <c r="X320" s="116"/>
      <c r="Y320" s="115"/>
      <c r="Z320" s="114"/>
    </row>
    <row r="321" spans="1:26" ht="14.65" customHeight="1" x14ac:dyDescent="0.25">
      <c r="A321" s="103"/>
      <c r="B321" s="94">
        <v>312</v>
      </c>
      <c r="C321" s="102" t="s">
        <v>3</v>
      </c>
      <c r="D321" s="113" t="str">
        <f t="shared" ref="D321:W321" si="8">D$12</f>
        <v>C</v>
      </c>
      <c r="E321" s="113" t="str">
        <f t="shared" si="8"/>
        <v>B</v>
      </c>
      <c r="F321" s="113" t="str">
        <f t="shared" si="8"/>
        <v>C</v>
      </c>
      <c r="G321" s="113" t="str">
        <f t="shared" si="8"/>
        <v>C</v>
      </c>
      <c r="H321" s="113" t="str">
        <f t="shared" si="8"/>
        <v>C</v>
      </c>
      <c r="I321" s="113" t="str">
        <f t="shared" si="8"/>
        <v>B</v>
      </c>
      <c r="J321" s="113" t="str">
        <f t="shared" si="8"/>
        <v>D</v>
      </c>
      <c r="K321" s="113" t="str">
        <f t="shared" si="8"/>
        <v>B</v>
      </c>
      <c r="L321" s="113" t="str">
        <f t="shared" si="8"/>
        <v>D</v>
      </c>
      <c r="M321" s="113" t="str">
        <f t="shared" si="8"/>
        <v>D</v>
      </c>
      <c r="N321" s="113" t="str">
        <f t="shared" si="8"/>
        <v>D</v>
      </c>
      <c r="O321" s="113" t="str">
        <f t="shared" si="8"/>
        <v>B</v>
      </c>
      <c r="P321" s="113" t="str">
        <f t="shared" si="8"/>
        <v>D</v>
      </c>
      <c r="Q321" s="113" t="str">
        <f t="shared" si="8"/>
        <v>C</v>
      </c>
      <c r="R321" s="113" t="str">
        <f t="shared" si="8"/>
        <v>C</v>
      </c>
      <c r="S321" s="113" t="str">
        <f t="shared" si="8"/>
        <v>D</v>
      </c>
      <c r="T321" s="113" t="str">
        <f t="shared" si="8"/>
        <v>C</v>
      </c>
      <c r="U321" s="113" t="str">
        <f t="shared" si="8"/>
        <v>D</v>
      </c>
      <c r="V321" s="113" t="str">
        <f t="shared" si="8"/>
        <v>B</v>
      </c>
      <c r="W321" s="46" t="str">
        <f t="shared" si="8"/>
        <v>B</v>
      </c>
      <c r="X321" s="112"/>
      <c r="Y321" s="96"/>
      <c r="Z321" s="95"/>
    </row>
    <row r="322" spans="1:26" ht="14.65" customHeight="1" x14ac:dyDescent="0.25">
      <c r="A322" s="103"/>
      <c r="C322" s="102" t="s">
        <v>39</v>
      </c>
      <c r="D322" s="111">
        <f>IF(COUNTA(D18:D317)=0,"",IFERROR(COUNTIF(D$18:D$317,"=*"),""))</f>
        <v>39</v>
      </c>
      <c r="E322" s="111">
        <f t="shared" ref="E322:W322" si="9">IF(COUNTA(E18:E317)=0,"",IFERROR(COUNTIF(E$18:E$317,"=*"),""))</f>
        <v>39</v>
      </c>
      <c r="F322" s="111">
        <f t="shared" si="9"/>
        <v>39</v>
      </c>
      <c r="G322" s="111">
        <f t="shared" si="9"/>
        <v>39</v>
      </c>
      <c r="H322" s="111">
        <f t="shared" si="9"/>
        <v>39</v>
      </c>
      <c r="I322" s="111">
        <f t="shared" si="9"/>
        <v>39</v>
      </c>
      <c r="J322" s="111">
        <f t="shared" si="9"/>
        <v>39</v>
      </c>
      <c r="K322" s="111">
        <f t="shared" si="9"/>
        <v>39</v>
      </c>
      <c r="L322" s="111">
        <f t="shared" si="9"/>
        <v>39</v>
      </c>
      <c r="M322" s="111">
        <f t="shared" si="9"/>
        <v>39</v>
      </c>
      <c r="N322" s="111">
        <f t="shared" si="9"/>
        <v>39</v>
      </c>
      <c r="O322" s="111">
        <f t="shared" si="9"/>
        <v>39</v>
      </c>
      <c r="P322" s="111">
        <f t="shared" si="9"/>
        <v>39</v>
      </c>
      <c r="Q322" s="111">
        <f t="shared" si="9"/>
        <v>39</v>
      </c>
      <c r="R322" s="111">
        <f t="shared" si="9"/>
        <v>39</v>
      </c>
      <c r="S322" s="111">
        <f t="shared" si="9"/>
        <v>39</v>
      </c>
      <c r="T322" s="111">
        <f t="shared" si="9"/>
        <v>39</v>
      </c>
      <c r="U322" s="111">
        <f t="shared" si="9"/>
        <v>39</v>
      </c>
      <c r="V322" s="111">
        <f t="shared" si="9"/>
        <v>39</v>
      </c>
      <c r="W322" s="110">
        <f t="shared" si="9"/>
        <v>39</v>
      </c>
      <c r="X322" s="112"/>
      <c r="Y322" s="96"/>
      <c r="Z322" s="96"/>
    </row>
    <row r="323" spans="1:26" ht="15" x14ac:dyDescent="0.25">
      <c r="A323" s="103"/>
      <c r="B323" s="94">
        <v>313</v>
      </c>
      <c r="C323" s="102" t="s">
        <v>44</v>
      </c>
      <c r="D323" s="111">
        <f t="shared" ref="D323:W323" si="10">IF(COUNTA(D18,D317)=0,"",IFERROR(COUNTIF(D$18:D$317,D$321),""))</f>
        <v>36</v>
      </c>
      <c r="E323" s="111">
        <f t="shared" si="10"/>
        <v>31</v>
      </c>
      <c r="F323" s="111">
        <f t="shared" si="10"/>
        <v>37</v>
      </c>
      <c r="G323" s="111">
        <f t="shared" si="10"/>
        <v>36</v>
      </c>
      <c r="H323" s="111">
        <f t="shared" si="10"/>
        <v>25</v>
      </c>
      <c r="I323" s="111">
        <f t="shared" si="10"/>
        <v>37</v>
      </c>
      <c r="J323" s="111">
        <f t="shared" si="10"/>
        <v>37</v>
      </c>
      <c r="K323" s="111">
        <f t="shared" si="10"/>
        <v>35</v>
      </c>
      <c r="L323" s="111">
        <f t="shared" si="10"/>
        <v>38</v>
      </c>
      <c r="M323" s="111">
        <f t="shared" si="10"/>
        <v>36</v>
      </c>
      <c r="N323" s="111">
        <f t="shared" si="10"/>
        <v>38</v>
      </c>
      <c r="O323" s="111">
        <f t="shared" si="10"/>
        <v>34</v>
      </c>
      <c r="P323" s="111">
        <f t="shared" si="10"/>
        <v>35</v>
      </c>
      <c r="Q323" s="111">
        <f t="shared" si="10"/>
        <v>37</v>
      </c>
      <c r="R323" s="111">
        <f t="shared" si="10"/>
        <v>38</v>
      </c>
      <c r="S323" s="111">
        <f t="shared" si="10"/>
        <v>35</v>
      </c>
      <c r="T323" s="111">
        <f t="shared" si="10"/>
        <v>35</v>
      </c>
      <c r="U323" s="111">
        <f t="shared" si="10"/>
        <v>37</v>
      </c>
      <c r="V323" s="111">
        <f t="shared" si="10"/>
        <v>39</v>
      </c>
      <c r="W323" s="110">
        <f t="shared" si="10"/>
        <v>37</v>
      </c>
      <c r="X323" s="95"/>
      <c r="Y323" s="96"/>
      <c r="Z323" s="95"/>
    </row>
    <row r="324" spans="1:26" s="63" customFormat="1" ht="15" x14ac:dyDescent="0.25">
      <c r="A324" s="109"/>
      <c r="C324" s="108" t="s">
        <v>45</v>
      </c>
      <c r="D324" s="107">
        <f t="shared" ref="D324:W324" si="11">IF(D322="","",D322-D323)</f>
        <v>3</v>
      </c>
      <c r="E324" s="107">
        <f t="shared" si="11"/>
        <v>8</v>
      </c>
      <c r="F324" s="107">
        <f t="shared" si="11"/>
        <v>2</v>
      </c>
      <c r="G324" s="107">
        <f t="shared" si="11"/>
        <v>3</v>
      </c>
      <c r="H324" s="107">
        <f t="shared" si="11"/>
        <v>14</v>
      </c>
      <c r="I324" s="107">
        <f t="shared" si="11"/>
        <v>2</v>
      </c>
      <c r="J324" s="107">
        <f t="shared" si="11"/>
        <v>2</v>
      </c>
      <c r="K324" s="107">
        <f t="shared" si="11"/>
        <v>4</v>
      </c>
      <c r="L324" s="107">
        <f t="shared" si="11"/>
        <v>1</v>
      </c>
      <c r="M324" s="107">
        <f t="shared" si="11"/>
        <v>3</v>
      </c>
      <c r="N324" s="107">
        <f t="shared" si="11"/>
        <v>1</v>
      </c>
      <c r="O324" s="107">
        <f t="shared" si="11"/>
        <v>5</v>
      </c>
      <c r="P324" s="107">
        <f t="shared" si="11"/>
        <v>4</v>
      </c>
      <c r="Q324" s="107">
        <f t="shared" si="11"/>
        <v>2</v>
      </c>
      <c r="R324" s="107">
        <f t="shared" si="11"/>
        <v>1</v>
      </c>
      <c r="S324" s="107">
        <f t="shared" si="11"/>
        <v>4</v>
      </c>
      <c r="T324" s="107">
        <f t="shared" si="11"/>
        <v>4</v>
      </c>
      <c r="U324" s="107">
        <f t="shared" si="11"/>
        <v>2</v>
      </c>
      <c r="V324" s="107">
        <f t="shared" si="11"/>
        <v>0</v>
      </c>
      <c r="W324" s="106">
        <f t="shared" si="11"/>
        <v>2</v>
      </c>
      <c r="X324" s="105"/>
      <c r="Y324" s="104"/>
      <c r="Z324" s="104"/>
    </row>
    <row r="325" spans="1:26" ht="15" x14ac:dyDescent="0.25">
      <c r="A325" s="103"/>
      <c r="B325" s="94">
        <v>314</v>
      </c>
      <c r="C325" s="102" t="s">
        <v>46</v>
      </c>
      <c r="D325" s="101">
        <f t="shared" ref="D325:W325" si="12">IFERROR(D$323/COUNTA(D$18:D$317),"")</f>
        <v>0.92307692307692313</v>
      </c>
      <c r="E325" s="101">
        <f t="shared" si="12"/>
        <v>0.79487179487179482</v>
      </c>
      <c r="F325" s="101">
        <f t="shared" si="12"/>
        <v>0.94871794871794868</v>
      </c>
      <c r="G325" s="101">
        <f t="shared" si="12"/>
        <v>0.92307692307692313</v>
      </c>
      <c r="H325" s="101">
        <f t="shared" si="12"/>
        <v>0.64102564102564108</v>
      </c>
      <c r="I325" s="101">
        <f t="shared" si="12"/>
        <v>0.94871794871794868</v>
      </c>
      <c r="J325" s="101">
        <f t="shared" si="12"/>
        <v>0.94871794871794868</v>
      </c>
      <c r="K325" s="101">
        <f t="shared" si="12"/>
        <v>0.89743589743589747</v>
      </c>
      <c r="L325" s="101">
        <f t="shared" si="12"/>
        <v>0.97435897435897434</v>
      </c>
      <c r="M325" s="101">
        <f t="shared" si="12"/>
        <v>0.92307692307692313</v>
      </c>
      <c r="N325" s="101">
        <f t="shared" si="12"/>
        <v>0.97435897435897434</v>
      </c>
      <c r="O325" s="101">
        <f t="shared" si="12"/>
        <v>0.87179487179487181</v>
      </c>
      <c r="P325" s="101">
        <f t="shared" si="12"/>
        <v>0.89743589743589747</v>
      </c>
      <c r="Q325" s="101">
        <f t="shared" si="12"/>
        <v>0.94871794871794868</v>
      </c>
      <c r="R325" s="101">
        <f t="shared" si="12"/>
        <v>0.97435897435897434</v>
      </c>
      <c r="S325" s="101">
        <f t="shared" si="12"/>
        <v>0.89743589743589747</v>
      </c>
      <c r="T325" s="101">
        <f t="shared" si="12"/>
        <v>0.89743589743589747</v>
      </c>
      <c r="U325" s="101">
        <f t="shared" si="12"/>
        <v>0.94871794871794868</v>
      </c>
      <c r="V325" s="101">
        <f t="shared" si="12"/>
        <v>1</v>
      </c>
      <c r="W325" s="100">
        <f t="shared" si="12"/>
        <v>0.94871794871794868</v>
      </c>
      <c r="X325" s="95"/>
      <c r="Y325" s="96"/>
      <c r="Z325" s="95"/>
    </row>
    <row r="326" spans="1:26" ht="15" x14ac:dyDescent="0.25">
      <c r="A326" s="103"/>
      <c r="B326" s="94">
        <v>315</v>
      </c>
      <c r="C326" s="102" t="s">
        <v>4</v>
      </c>
      <c r="D326" s="101">
        <f t="shared" ref="D326:W326" si="13">IFERROR(COUNTIF(D$18:D$317,"O")/COUNTA(D$18:D$317),"")</f>
        <v>0</v>
      </c>
      <c r="E326" s="101">
        <f t="shared" si="13"/>
        <v>2.564102564102564E-2</v>
      </c>
      <c r="F326" s="101">
        <f t="shared" si="13"/>
        <v>0</v>
      </c>
      <c r="G326" s="101">
        <f t="shared" si="13"/>
        <v>0</v>
      </c>
      <c r="H326" s="101">
        <f t="shared" si="13"/>
        <v>0</v>
      </c>
      <c r="I326" s="101">
        <f t="shared" si="13"/>
        <v>0</v>
      </c>
      <c r="J326" s="101">
        <f t="shared" si="13"/>
        <v>0</v>
      </c>
      <c r="K326" s="101">
        <f t="shared" si="13"/>
        <v>0</v>
      </c>
      <c r="L326" s="101">
        <f t="shared" si="13"/>
        <v>0</v>
      </c>
      <c r="M326" s="101">
        <f t="shared" si="13"/>
        <v>0</v>
      </c>
      <c r="N326" s="101">
        <f t="shared" si="13"/>
        <v>0</v>
      </c>
      <c r="O326" s="101">
        <f t="shared" si="13"/>
        <v>0</v>
      </c>
      <c r="P326" s="101">
        <f t="shared" si="13"/>
        <v>0</v>
      </c>
      <c r="Q326" s="101">
        <f t="shared" si="13"/>
        <v>0</v>
      </c>
      <c r="R326" s="101">
        <f t="shared" si="13"/>
        <v>0</v>
      </c>
      <c r="S326" s="101">
        <f t="shared" si="13"/>
        <v>0</v>
      </c>
      <c r="T326" s="101">
        <f t="shared" si="13"/>
        <v>0</v>
      </c>
      <c r="U326" s="101">
        <f t="shared" si="13"/>
        <v>0</v>
      </c>
      <c r="V326" s="101">
        <f t="shared" si="13"/>
        <v>0</v>
      </c>
      <c r="W326" s="100">
        <f t="shared" si="13"/>
        <v>0</v>
      </c>
      <c r="X326" s="95"/>
      <c r="Y326" s="96"/>
      <c r="Z326" s="95"/>
    </row>
    <row r="327" spans="1:26" ht="15" x14ac:dyDescent="0.25">
      <c r="A327" s="103"/>
      <c r="B327" s="94">
        <v>316</v>
      </c>
      <c r="C327" s="102" t="s">
        <v>5</v>
      </c>
      <c r="D327" s="101">
        <f t="shared" ref="D327:W327" si="14">IFERROR(COUNTIF(D$18:D$317,"A")/COUNTA(D$18:D$317),"")</f>
        <v>0</v>
      </c>
      <c r="E327" s="101">
        <f t="shared" si="14"/>
        <v>2.564102564102564E-2</v>
      </c>
      <c r="F327" s="101">
        <f t="shared" si="14"/>
        <v>2.564102564102564E-2</v>
      </c>
      <c r="G327" s="101">
        <f t="shared" si="14"/>
        <v>2.564102564102564E-2</v>
      </c>
      <c r="H327" s="101">
        <f t="shared" si="14"/>
        <v>2.564102564102564E-2</v>
      </c>
      <c r="I327" s="101">
        <f t="shared" si="14"/>
        <v>0</v>
      </c>
      <c r="J327" s="101">
        <f t="shared" si="14"/>
        <v>2.564102564102564E-2</v>
      </c>
      <c r="K327" s="101">
        <f t="shared" si="14"/>
        <v>0</v>
      </c>
      <c r="L327" s="101">
        <f t="shared" si="14"/>
        <v>2.564102564102564E-2</v>
      </c>
      <c r="M327" s="101">
        <f t="shared" si="14"/>
        <v>0</v>
      </c>
      <c r="N327" s="101">
        <f t="shared" si="14"/>
        <v>0</v>
      </c>
      <c r="O327" s="101">
        <f t="shared" si="14"/>
        <v>7.6923076923076927E-2</v>
      </c>
      <c r="P327" s="101">
        <f t="shared" si="14"/>
        <v>0</v>
      </c>
      <c r="Q327" s="101">
        <f t="shared" si="14"/>
        <v>0</v>
      </c>
      <c r="R327" s="101">
        <f t="shared" si="14"/>
        <v>0</v>
      </c>
      <c r="S327" s="101">
        <f t="shared" si="14"/>
        <v>2.564102564102564E-2</v>
      </c>
      <c r="T327" s="101">
        <f t="shared" si="14"/>
        <v>2.564102564102564E-2</v>
      </c>
      <c r="U327" s="101">
        <f t="shared" si="14"/>
        <v>0</v>
      </c>
      <c r="V327" s="101">
        <f t="shared" si="14"/>
        <v>0</v>
      </c>
      <c r="W327" s="100">
        <f t="shared" si="14"/>
        <v>0</v>
      </c>
      <c r="X327" s="95"/>
      <c r="Y327" s="96"/>
      <c r="Z327" s="95"/>
    </row>
    <row r="328" spans="1:26" ht="15" x14ac:dyDescent="0.25">
      <c r="B328" s="94">
        <v>317</v>
      </c>
      <c r="C328" s="102" t="s">
        <v>6</v>
      </c>
      <c r="D328" s="101">
        <f t="shared" ref="D328:W328" si="15">IFERROR(COUNTIF(D$18:D$317,"B")/COUNTA(D$18:D$317),"")</f>
        <v>2.564102564102564E-2</v>
      </c>
      <c r="E328" s="101">
        <f t="shared" si="15"/>
        <v>0.79487179487179482</v>
      </c>
      <c r="F328" s="101">
        <f t="shared" si="15"/>
        <v>2.564102564102564E-2</v>
      </c>
      <c r="G328" s="101">
        <f t="shared" si="15"/>
        <v>2.564102564102564E-2</v>
      </c>
      <c r="H328" s="101">
        <f t="shared" si="15"/>
        <v>0.33333333333333331</v>
      </c>
      <c r="I328" s="101">
        <f t="shared" si="15"/>
        <v>0.94871794871794868</v>
      </c>
      <c r="J328" s="101">
        <f t="shared" si="15"/>
        <v>2.564102564102564E-2</v>
      </c>
      <c r="K328" s="101">
        <f t="shared" si="15"/>
        <v>0.89743589743589747</v>
      </c>
      <c r="L328" s="101">
        <f t="shared" si="15"/>
        <v>0</v>
      </c>
      <c r="M328" s="101">
        <f t="shared" si="15"/>
        <v>2.564102564102564E-2</v>
      </c>
      <c r="N328" s="101">
        <f t="shared" si="15"/>
        <v>2.564102564102564E-2</v>
      </c>
      <c r="O328" s="101">
        <f t="shared" si="15"/>
        <v>0.87179487179487181</v>
      </c>
      <c r="P328" s="101">
        <f t="shared" si="15"/>
        <v>7.6923076923076927E-2</v>
      </c>
      <c r="Q328" s="101">
        <f t="shared" si="15"/>
        <v>5.128205128205128E-2</v>
      </c>
      <c r="R328" s="101">
        <f t="shared" si="15"/>
        <v>2.564102564102564E-2</v>
      </c>
      <c r="S328" s="101">
        <f t="shared" si="15"/>
        <v>5.128205128205128E-2</v>
      </c>
      <c r="T328" s="101">
        <f t="shared" si="15"/>
        <v>0</v>
      </c>
      <c r="U328" s="101">
        <f t="shared" si="15"/>
        <v>2.564102564102564E-2</v>
      </c>
      <c r="V328" s="101">
        <f t="shared" si="15"/>
        <v>1</v>
      </c>
      <c r="W328" s="100">
        <f t="shared" si="15"/>
        <v>0.94871794871794868</v>
      </c>
      <c r="X328" s="95"/>
      <c r="Y328" s="96"/>
      <c r="Z328" s="95"/>
    </row>
    <row r="329" spans="1:26" ht="15" x14ac:dyDescent="0.25">
      <c r="B329" s="94">
        <v>318</v>
      </c>
      <c r="C329" s="102" t="s">
        <v>7</v>
      </c>
      <c r="D329" s="101">
        <f t="shared" ref="D329:W329" si="16">IFERROR(COUNTIF(D$18:D$317,"C")/COUNTA(D$18:D$317),"")</f>
        <v>0.92307692307692313</v>
      </c>
      <c r="E329" s="101">
        <f t="shared" si="16"/>
        <v>7.6923076923076927E-2</v>
      </c>
      <c r="F329" s="101">
        <f t="shared" si="16"/>
        <v>0.94871794871794868</v>
      </c>
      <c r="G329" s="101">
        <f t="shared" si="16"/>
        <v>0.92307692307692313</v>
      </c>
      <c r="H329" s="101">
        <f t="shared" si="16"/>
        <v>0.64102564102564108</v>
      </c>
      <c r="I329" s="101">
        <f t="shared" si="16"/>
        <v>0</v>
      </c>
      <c r="J329" s="101">
        <f t="shared" si="16"/>
        <v>0</v>
      </c>
      <c r="K329" s="101">
        <f t="shared" si="16"/>
        <v>2.564102564102564E-2</v>
      </c>
      <c r="L329" s="101">
        <f t="shared" si="16"/>
        <v>0</v>
      </c>
      <c r="M329" s="101">
        <f t="shared" si="16"/>
        <v>5.128205128205128E-2</v>
      </c>
      <c r="N329" s="101">
        <f t="shared" si="16"/>
        <v>0</v>
      </c>
      <c r="O329" s="101">
        <f t="shared" si="16"/>
        <v>0</v>
      </c>
      <c r="P329" s="101">
        <f t="shared" si="16"/>
        <v>2.564102564102564E-2</v>
      </c>
      <c r="Q329" s="101">
        <f t="shared" si="16"/>
        <v>0.94871794871794868</v>
      </c>
      <c r="R329" s="101">
        <f t="shared" si="16"/>
        <v>0.97435897435897434</v>
      </c>
      <c r="S329" s="101">
        <f t="shared" si="16"/>
        <v>2.564102564102564E-2</v>
      </c>
      <c r="T329" s="101">
        <f t="shared" si="16"/>
        <v>0.89743589743589747</v>
      </c>
      <c r="U329" s="101">
        <f t="shared" si="16"/>
        <v>2.564102564102564E-2</v>
      </c>
      <c r="V329" s="101">
        <f t="shared" si="16"/>
        <v>0</v>
      </c>
      <c r="W329" s="100">
        <f t="shared" si="16"/>
        <v>5.128205128205128E-2</v>
      </c>
      <c r="X329" s="95"/>
      <c r="Y329" s="96"/>
      <c r="Z329" s="95"/>
    </row>
    <row r="330" spans="1:26" ht="15.75" thickBot="1" x14ac:dyDescent="0.3">
      <c r="B330" s="94">
        <v>319</v>
      </c>
      <c r="C330" s="99" t="s">
        <v>8</v>
      </c>
      <c r="D330" s="98">
        <f t="shared" ref="D330:W330" si="17">IFERROR(COUNTIF(D$18:D$317,"D")/COUNTA(D$18:D$317),"")</f>
        <v>5.128205128205128E-2</v>
      </c>
      <c r="E330" s="98">
        <f t="shared" si="17"/>
        <v>7.6923076923076927E-2</v>
      </c>
      <c r="F330" s="98">
        <f t="shared" si="17"/>
        <v>0</v>
      </c>
      <c r="G330" s="98">
        <f t="shared" si="17"/>
        <v>2.564102564102564E-2</v>
      </c>
      <c r="H330" s="98">
        <f t="shared" si="17"/>
        <v>0</v>
      </c>
      <c r="I330" s="98">
        <f t="shared" si="17"/>
        <v>5.128205128205128E-2</v>
      </c>
      <c r="J330" s="98">
        <f t="shared" si="17"/>
        <v>0.94871794871794868</v>
      </c>
      <c r="K330" s="98">
        <f t="shared" si="17"/>
        <v>7.6923076923076927E-2</v>
      </c>
      <c r="L330" s="98">
        <f t="shared" si="17"/>
        <v>0.97435897435897434</v>
      </c>
      <c r="M330" s="98">
        <f t="shared" si="17"/>
        <v>0.92307692307692313</v>
      </c>
      <c r="N330" s="98">
        <f t="shared" si="17"/>
        <v>0.97435897435897434</v>
      </c>
      <c r="O330" s="98">
        <f t="shared" si="17"/>
        <v>5.128205128205128E-2</v>
      </c>
      <c r="P330" s="98">
        <f t="shared" si="17"/>
        <v>0.89743589743589747</v>
      </c>
      <c r="Q330" s="98">
        <f t="shared" si="17"/>
        <v>0</v>
      </c>
      <c r="R330" s="98">
        <f t="shared" si="17"/>
        <v>0</v>
      </c>
      <c r="S330" s="98">
        <f t="shared" si="17"/>
        <v>0.89743589743589747</v>
      </c>
      <c r="T330" s="98">
        <f t="shared" si="17"/>
        <v>7.6923076923076927E-2</v>
      </c>
      <c r="U330" s="98">
        <f t="shared" si="17"/>
        <v>0.94871794871794868</v>
      </c>
      <c r="V330" s="98">
        <f t="shared" si="17"/>
        <v>0</v>
      </c>
      <c r="W330" s="97">
        <f t="shared" si="17"/>
        <v>0</v>
      </c>
      <c r="X330" s="95"/>
      <c r="Y330" s="96"/>
      <c r="Z330" s="95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70" priority="23" operator="containsText" text="Dificultad Moderada">
      <formula>NOT(ISERROR(SEARCH("Dificultad Moderada",D13)))</formula>
    </cfRule>
    <cfRule type="containsText" dxfId="69" priority="24" operator="containsText" text="Muy Fácil">
      <formula>NOT(ISERROR(SEARCH("Muy Fácil",D13)))</formula>
    </cfRule>
    <cfRule type="containsText" dxfId="68" priority="25" operator="containsText" text="Facil">
      <formula>NOT(ISERROR(SEARCH("Facil",D13)))</formula>
    </cfRule>
    <cfRule type="containsText" dxfId="67" priority="26" operator="containsText" text="Dificil">
      <formula>NOT(ISERROR(SEARCH("Dificil",D13)))</formula>
    </cfRule>
    <cfRule type="containsText" dxfId="66" priority="27" operator="containsText" text="Muy Difícil">
      <formula>NOT(ISERROR(SEARCH("Muy Difícil",D13)))</formula>
    </cfRule>
  </conditionalFormatting>
  <conditionalFormatting sqref="D321:W321">
    <cfRule type="cellIs" dxfId="65" priority="17" operator="equal">
      <formula>0</formula>
    </cfRule>
    <cfRule type="containsBlanks" dxfId="64" priority="22">
      <formula>LEN(TRIM(D321))=0</formula>
    </cfRule>
  </conditionalFormatting>
  <conditionalFormatting sqref="D18:W317">
    <cfRule type="cellIs" dxfId="63" priority="13" operator="equal">
      <formula>""</formula>
    </cfRule>
    <cfRule type="cellIs" dxfId="62" priority="14" operator="equal">
      <formula>D$321</formula>
    </cfRule>
    <cfRule type="cellIs" dxfId="61" priority="15" operator="equal">
      <formula>"O"</formula>
    </cfRule>
    <cfRule type="cellIs" dxfId="60" priority="16" operator="notEqual">
      <formula>"O(""O"";$D$110)"</formula>
    </cfRule>
  </conditionalFormatting>
  <conditionalFormatting sqref="D318:W318">
    <cfRule type="containsText" dxfId="59" priority="12" operator="containsText" text="Columna">
      <formula>NOT(ISERROR(SEARCH("Columna",D318)))</formula>
    </cfRule>
  </conditionalFormatting>
  <conditionalFormatting sqref="D319:W319">
    <cfRule type="cellIs" dxfId="58" priority="11" operator="equal">
      <formula>0</formula>
    </cfRule>
  </conditionalFormatting>
  <conditionalFormatting sqref="D320:W320">
    <cfRule type="containsText" dxfId="57" priority="6" operator="containsText" text="Dificultad Moderada">
      <formula>NOT(ISERROR(SEARCH("Dificultad Moderada",D320)))</formula>
    </cfRule>
    <cfRule type="containsText" dxfId="56" priority="7" operator="containsText" text="Muy Fácil">
      <formula>NOT(ISERROR(SEARCH("Muy Fácil",D320)))</formula>
    </cfRule>
    <cfRule type="containsText" dxfId="55" priority="8" operator="containsText" text="Facil">
      <formula>NOT(ISERROR(SEARCH("Facil",D320)))</formula>
    </cfRule>
    <cfRule type="containsText" dxfId="54" priority="9" operator="containsText" text="Dificil">
      <formula>NOT(ISERROR(SEARCH("Dificil",D320)))</formula>
    </cfRule>
    <cfRule type="containsText" dxfId="53" priority="10" operator="containsText" text="Muy Difícil">
      <formula>NOT(ISERROR(SEARCH("Muy Difícil",D320)))</formula>
    </cfRule>
  </conditionalFormatting>
  <conditionalFormatting sqref="D12:W12">
    <cfRule type="containsBlanks" dxfId="52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8E142E6-B064-4F50-BC6D-A9A4E16196EC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5AD4484D-3778-4A54-A1EC-B48ACC6FF255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B48E638D-FB25-47B3-A8B5-6E8C80635612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28DF9CC9-79C0-4FFF-A490-6C9F3A405D9F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B305B5BE-51BB-4213-8AB0-BF7C5613AD22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C74F5742-9EB8-467B-BAFB-33AD68547FEC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0D4CB621-04B0-4108-8DEF-A6C40812BC52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2796F661-6807-480C-A710-EC91A80C2749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abSelected="1" topLeftCell="A8" zoomScale="70" zoomScaleNormal="70" workbookViewId="0">
      <selection activeCell="I23" sqref="I23"/>
    </sheetView>
  </sheetViews>
  <sheetFormatPr baseColWidth="10" defaultColWidth="0" defaultRowHeight="14.65" customHeight="1" zeroHeight="1" x14ac:dyDescent="0.25"/>
  <cols>
    <col min="1" max="1" width="19.28515625" style="2" customWidth="1"/>
    <col min="2" max="2" width="34.42578125" style="2" customWidth="1"/>
    <col min="3" max="3" width="31.85546875" style="2" customWidth="1"/>
    <col min="4" max="4" width="66" style="2" customWidth="1"/>
    <col min="5" max="5" width="10.7109375" style="2" hidden="1" customWidth="1"/>
    <col min="6" max="6" width="23.28515625" style="2" hidden="1" customWidth="1"/>
    <col min="7" max="7" width="16.28515625" style="2" hidden="1" customWidth="1"/>
    <col min="8" max="8" width="10.7109375" style="2" customWidth="1"/>
    <col min="9" max="9" width="27.5703125" style="2" customWidth="1"/>
    <col min="10" max="16" width="10.7109375" style="2" customWidth="1"/>
    <col min="17" max="32" width="0" style="2" hidden="1" customWidth="1"/>
    <col min="33" max="16384" width="10.7109375" style="2" hidden="1"/>
  </cols>
  <sheetData>
    <row r="1" spans="1:32" ht="39.6" customHeight="1" x14ac:dyDescent="0.25">
      <c r="B1" s="152" t="s">
        <v>30</v>
      </c>
      <c r="C1" s="152"/>
      <c r="D1" s="152"/>
      <c r="E1" s="152"/>
      <c r="F1" s="152"/>
      <c r="G1" s="152"/>
      <c r="H1" s="152"/>
      <c r="I1" s="152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AF1" s="1"/>
    </row>
    <row r="2" spans="1:32" ht="25.5" customHeight="1" x14ac:dyDescent="0.25">
      <c r="B2"/>
      <c r="C2" s="50" t="s">
        <v>31</v>
      </c>
      <c r="D2" s="72" t="str">
        <f>'[3] Sabana sociales 11'!D5</f>
        <v xml:space="preserve">col san bernardo </v>
      </c>
      <c r="E2" s="72"/>
      <c r="F2" s="72"/>
      <c r="G2" s="73"/>
      <c r="H2" s="50" t="s">
        <v>35</v>
      </c>
      <c r="I2" s="49" t="str">
        <f>'[3] Sabana sociales 11'!F5</f>
        <v xml:space="preserve">principal </v>
      </c>
      <c r="AF2" s="1"/>
    </row>
    <row r="3" spans="1:32" ht="14.65" customHeight="1" x14ac:dyDescent="0.25">
      <c r="B3"/>
      <c r="C3" s="74" t="s">
        <v>32</v>
      </c>
      <c r="D3" s="75" t="str">
        <f>'[3] Sabana sociales 11'!D6</f>
        <v xml:space="preserve">once </v>
      </c>
      <c r="E3" s="72"/>
      <c r="F3" s="72"/>
      <c r="G3" s="73"/>
      <c r="H3" s="74" t="s">
        <v>36</v>
      </c>
      <c r="I3" s="49">
        <f>'[3] Sabana sociales 11'!F6</f>
        <v>11</v>
      </c>
      <c r="AF3" s="1"/>
    </row>
    <row r="4" spans="1:32" ht="14.65" customHeight="1" x14ac:dyDescent="0.25">
      <c r="B4"/>
      <c r="C4" s="74" t="s">
        <v>33</v>
      </c>
      <c r="D4" s="72" t="str">
        <f>'[3] Sabana sociales 11'!D7</f>
        <v xml:space="preserve">ciencias sociales </v>
      </c>
      <c r="E4" s="72"/>
      <c r="F4" s="72"/>
      <c r="G4" s="73"/>
      <c r="H4" s="74" t="s">
        <v>37</v>
      </c>
      <c r="I4" s="49">
        <f>'[3] Sabana sociales 11'!F7</f>
        <v>1</v>
      </c>
      <c r="AF4" s="1"/>
    </row>
    <row r="5" spans="1:32" ht="15.6" customHeight="1" x14ac:dyDescent="0.25">
      <c r="B5"/>
      <c r="C5" s="135"/>
      <c r="D5" s="135"/>
      <c r="E5" s="135"/>
      <c r="F5" s="135"/>
      <c r="G5" s="135"/>
      <c r="H5" s="135"/>
      <c r="I5" s="135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153" t="s">
        <v>40</v>
      </c>
      <c r="D7" s="153"/>
      <c r="E7"/>
      <c r="F7"/>
      <c r="G7"/>
    </row>
    <row r="8" spans="1:32" ht="13.5" customHeight="1" x14ac:dyDescent="0.25">
      <c r="A8" s="135"/>
      <c r="B8"/>
      <c r="C8" s="136"/>
      <c r="D8" s="136"/>
      <c r="E8" s="136"/>
      <c r="F8" s="136"/>
      <c r="G8" s="136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F8" s="1"/>
    </row>
    <row r="9" spans="1:32" ht="29.1" customHeight="1" x14ac:dyDescent="0.25">
      <c r="C9" s="137" t="s">
        <v>38</v>
      </c>
      <c r="D9" s="138">
        <f>IF(D22="","",D22)</f>
        <v>0.92307692307692313</v>
      </c>
    </row>
    <row r="10" spans="1:32" ht="15" x14ac:dyDescent="0.25"/>
    <row r="11" spans="1:32" ht="18.75" x14ac:dyDescent="0.3">
      <c r="C11" s="139" t="s">
        <v>19</v>
      </c>
      <c r="D11" s="139" t="s">
        <v>48</v>
      </c>
    </row>
    <row r="12" spans="1:32" ht="18.75" x14ac:dyDescent="0.25">
      <c r="C12" s="140" t="s">
        <v>17</v>
      </c>
      <c r="D12" s="141" t="str">
        <f>IF(D11="","",IFERROR(HLOOKUP($D11,[3]!Sabana[[#All],[Columna4]:[Columna23]],2,FALSE),""))</f>
        <v>I_1892786</v>
      </c>
    </row>
    <row r="13" spans="1:32" ht="18.75" x14ac:dyDescent="0.25">
      <c r="C13" s="140" t="s">
        <v>3</v>
      </c>
      <c r="D13" s="141" t="str">
        <f>IF(D11="","",IFERROR(HLOOKUP($D11,[3]!Sabana[[#All],[Columna4]:[Columna23]],3,FALSE),""))</f>
        <v>C</v>
      </c>
    </row>
    <row r="14" spans="1:32" ht="18.75" x14ac:dyDescent="0.25">
      <c r="C14" s="140" t="s">
        <v>16</v>
      </c>
      <c r="D14" s="141" t="str">
        <f>IF(D11="","",IFERROR(HLOOKUP($D11,[3]!Sabana[[#All],[Columna4]:[Columna23]],4,FALSE),""))</f>
        <v>Muy Fácil</v>
      </c>
    </row>
    <row r="15" spans="1:32" ht="18.75" x14ac:dyDescent="0.25">
      <c r="C15" s="140" t="s">
        <v>15</v>
      </c>
      <c r="D15" s="141" t="str">
        <f>IF(D11="","",IFERROR(HLOOKUP($D11,[3]!Sabana[[#All],[Columna4]:[Columna23]],5,FALSE),""))</f>
        <v>No aplica componente</v>
      </c>
    </row>
    <row r="16" spans="1:32" ht="18.75" x14ac:dyDescent="0.25">
      <c r="C16" s="140" t="s">
        <v>14</v>
      </c>
      <c r="D16" s="141" t="str">
        <f>IF(D11="","",IFERROR(HLOOKUP($D11,[3]!Sabana[[#All],[Columna4]:[Columna23]],6,FALSE),""))</f>
        <v>Interpretación y análisis de perspectivas-No aplica componente</v>
      </c>
    </row>
    <row r="17" spans="3:9" ht="67.5" customHeight="1" x14ac:dyDescent="0.25">
      <c r="C17" s="140" t="s">
        <v>13</v>
      </c>
      <c r="D17" s="141" t="str">
        <f>IF(D11="","",IFERROR(HLOOKUP($D11,[3]!Sabana[[#All],[Columna4]:[Columna23]],7,FALSE),""))</f>
        <v>2. Comprende perspectivas de distintos actores y grupos sociales.</v>
      </c>
    </row>
    <row r="18" spans="3:9" ht="68.099999999999994" customHeight="1" x14ac:dyDescent="0.25">
      <c r="C18" s="140" t="s">
        <v>12</v>
      </c>
      <c r="D18" s="141" t="str">
        <f>IF(D11="","",IFERROR(HLOOKUP($D11,[3]!Sabana[[#All],[Columna4]:[Columna23]],8,FALSE),""))</f>
        <v>2. Reconoce que las cosmovisiones, ideologías y roles sociales, influyen en diferentes argumentos, posiciones y conductas.</v>
      </c>
    </row>
    <row r="19" spans="3:9" ht="18.600000000000001" customHeight="1" x14ac:dyDescent="0.25">
      <c r="C19" s="140" t="s">
        <v>39</v>
      </c>
      <c r="D19" s="142">
        <f>IF(D11="","",IFERROR(HLOOKUP($D11,[3]!Sabana[[#All],[Columna4]:[Columna23]],313,FALSE),""))</f>
        <v>39</v>
      </c>
    </row>
    <row r="20" spans="3:9" ht="18.75" x14ac:dyDescent="0.25">
      <c r="C20" s="140" t="s">
        <v>44</v>
      </c>
      <c r="D20" s="142">
        <f>IF(D11="","",IFERROR(HLOOKUP($D11,[3]!Sabana[[#All],[Columna4]:[Columna23]],314,FALSE),""))</f>
        <v>36</v>
      </c>
    </row>
    <row r="21" spans="3:9" ht="18.75" x14ac:dyDescent="0.25">
      <c r="C21" s="140" t="s">
        <v>45</v>
      </c>
      <c r="D21" s="141">
        <f>IF(D11="","",IFERROR(HLOOKUP($D11,[3]!Sabana[[#All],[Columna4]:[Columna23]],315,FALSE),""))</f>
        <v>3</v>
      </c>
    </row>
    <row r="22" spans="3:9" ht="18.75" x14ac:dyDescent="0.25">
      <c r="C22" s="140" t="s">
        <v>47</v>
      </c>
      <c r="D22" s="143">
        <f>IF(D11="","",IFERROR(HLOOKUP($D11,[3]!Sabana[[#All],[Columna4]:[Columna23]],316,FALSE),""))</f>
        <v>0.92307692307692313</v>
      </c>
      <c r="I22" s="94"/>
    </row>
    <row r="23" spans="3:9" ht="12" customHeight="1" x14ac:dyDescent="0.25"/>
    <row r="24" spans="3:9" ht="37.5" x14ac:dyDescent="0.3">
      <c r="C24" s="139" t="s">
        <v>19</v>
      </c>
      <c r="D24" s="144" t="s">
        <v>26</v>
      </c>
      <c r="E24" s="139" t="s">
        <v>28</v>
      </c>
      <c r="F24" s="139" t="s">
        <v>29</v>
      </c>
    </row>
    <row r="25" spans="3:9" ht="18.75" x14ac:dyDescent="0.3">
      <c r="C25" s="145" t="s">
        <v>4</v>
      </c>
      <c r="D25" s="146">
        <f>IF(D11="","",IFERROR(HLOOKUP($D11,[3]!Sabana[[#All],[Columna4]:[Columna23]],317,FALSE),""))</f>
        <v>0</v>
      </c>
      <c r="E25" s="147">
        <f>$D$9</f>
        <v>0.92307692307692313</v>
      </c>
      <c r="F25" s="147">
        <f>IF(Tabla47619[[#This Row],[Porcentajes de respuesta 
para cada una de las opciones   ]]&gt;$D$9,Tabla47619[[#This Row],[Porcentajes de respuesta 
para cada una de las opciones   ]], 0)</f>
        <v>0</v>
      </c>
    </row>
    <row r="26" spans="3:9" ht="18.75" x14ac:dyDescent="0.3">
      <c r="C26" s="145" t="s">
        <v>5</v>
      </c>
      <c r="D26" s="146">
        <f>IF(D11="","",IFERROR(HLOOKUP($D11,[3]!Sabana[[#All],[Columna4]:[Columna23]],318,FALSE),""))</f>
        <v>0</v>
      </c>
      <c r="E26" s="147">
        <f>$D$9</f>
        <v>0.92307692307692313</v>
      </c>
      <c r="F26" s="147">
        <f>IF(Tabla47619[[#This Row],[Porcentajes de respuesta 
para cada una de las opciones   ]]&gt;$D$9,Tabla47619[[#This Row],[Porcentajes de respuesta 
para cada una de las opciones   ]], 0)</f>
        <v>0</v>
      </c>
    </row>
    <row r="27" spans="3:9" ht="18.75" x14ac:dyDescent="0.3">
      <c r="C27" s="145" t="s">
        <v>6</v>
      </c>
      <c r="D27" s="146">
        <f>IF(D11="","",IFERROR(HLOOKUP($D11,[3]!Sabana[[#All],[Columna4]:[Columna23]],319,FALSE),""))</f>
        <v>2.564102564102564E-2</v>
      </c>
      <c r="E27" s="147">
        <f>$D$9</f>
        <v>0.92307692307692313</v>
      </c>
      <c r="F27" s="147">
        <f>IF(Tabla47619[[#This Row],[Porcentajes de respuesta 
para cada una de las opciones   ]]&gt;$D$9,Tabla47619[[#This Row],[Porcentajes de respuesta 
para cada una de las opciones   ]], 0)</f>
        <v>0</v>
      </c>
    </row>
    <row r="28" spans="3:9" ht="18.75" x14ac:dyDescent="0.3">
      <c r="C28" s="145" t="s">
        <v>7</v>
      </c>
      <c r="D28" s="146">
        <f>IF(D11="","",IFERROR(HLOOKUP($D11,[3]!Sabana[[#All],[Columna4]:[Columna23]],320,FALSE),""))</f>
        <v>0.92307692307692313</v>
      </c>
      <c r="E28" s="147">
        <f>$D$9</f>
        <v>0.92307692307692313</v>
      </c>
      <c r="F28" s="147">
        <f>IF(Tabla47619[[#This Row],[Porcentajes de respuesta 
para cada una de las opciones   ]]&gt;$D$9,Tabla47619[[#This Row],[Porcentajes de respuesta 
para cada una de las opciones   ]], 0)</f>
        <v>0</v>
      </c>
    </row>
    <row r="29" spans="3:9" ht="18.75" x14ac:dyDescent="0.3">
      <c r="C29" s="145" t="s">
        <v>8</v>
      </c>
      <c r="D29" s="146">
        <f>IF(D11="","",IFERROR(HLOOKUP($D11,[3]!Sabana[[#All],[Columna4]:[Columna23]],321,FALSE),""))</f>
        <v>5.128205128205128E-2</v>
      </c>
      <c r="E29" s="147">
        <f>$D$9</f>
        <v>0.92307692307692313</v>
      </c>
      <c r="F29" s="147">
        <f>IF(Tabla47619[[#This Row],[Porcentajes de respuesta 
para cada una de las opciones   ]]&gt;$D$9,Tabla47619[[#This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16" priority="3" operator="containsText" text="Facil">
      <formula>NOT(ISERROR(SEARCH("Facil",D14)))</formula>
    </cfRule>
    <cfRule type="containsText" dxfId="15" priority="4" operator="containsText" text="Dificil">
      <formula>NOT(ISERROR(SEARCH("Dificil",D14)))</formula>
    </cfRule>
    <cfRule type="containsText" dxfId="14" priority="5" operator="containsText" text="Muy Difícil">
      <formula>NOT(ISERROR(SEARCH("Muy Difícil",D14)))</formula>
    </cfRule>
    <cfRule type="containsText" dxfId="13" priority="6" operator="containsText" text="Muy Fácil">
      <formula>NOT(ISERROR(SEARCH("Muy Fácil",D14)))</formula>
    </cfRule>
    <cfRule type="containsText" dxfId="12" priority="7" operator="containsText" text="Dificultad Moderada">
      <formula>NOT(ISERROR(SEARCH("Dificultad Moderada",D14)))</formula>
    </cfRule>
  </conditionalFormatting>
  <conditionalFormatting sqref="I2:I4">
    <cfRule type="cellIs" dxfId="11" priority="2" operator="equal">
      <formula>0</formula>
    </cfRule>
  </conditionalFormatting>
  <conditionalFormatting sqref="D2:D4">
    <cfRule type="cellIs" dxfId="10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0000"/>
  </sheetPr>
  <dimension ref="A1:AF32"/>
  <sheetViews>
    <sheetView showGridLines="0" topLeftCell="A8" zoomScale="70" zoomScaleNormal="70" workbookViewId="0">
      <selection activeCell="I23" sqref="I23"/>
    </sheetView>
  </sheetViews>
  <sheetFormatPr baseColWidth="10" defaultColWidth="0" defaultRowHeight="14.65" customHeight="1" zeroHeight="1" x14ac:dyDescent="0.25"/>
  <cols>
    <col min="1" max="1" width="19.28515625" style="2" customWidth="1"/>
    <col min="2" max="2" width="34.42578125" style="2" customWidth="1"/>
    <col min="3" max="3" width="31.85546875" style="2" customWidth="1"/>
    <col min="4" max="4" width="66" style="2" customWidth="1"/>
    <col min="5" max="5" width="10.7109375" style="2" hidden="1" customWidth="1"/>
    <col min="6" max="6" width="23.28515625" style="2" hidden="1" customWidth="1"/>
    <col min="7" max="7" width="16.28515625" style="2" hidden="1" customWidth="1"/>
    <col min="8" max="8" width="10.7109375" style="2" customWidth="1"/>
    <col min="9" max="9" width="27.5703125" style="2" customWidth="1"/>
    <col min="10" max="16" width="10.7109375" style="2" customWidth="1"/>
    <col min="17" max="32" width="0" style="2" hidden="1" customWidth="1"/>
    <col min="33" max="16384" width="10.7109375" style="2" hidden="1"/>
  </cols>
  <sheetData>
    <row r="1" spans="1:32" ht="39.6" customHeight="1" x14ac:dyDescent="0.25">
      <c r="A1" s="3"/>
      <c r="B1" s="148" t="s">
        <v>30</v>
      </c>
      <c r="C1" s="148"/>
      <c r="D1" s="148"/>
      <c r="E1" s="148"/>
      <c r="F1" s="148"/>
      <c r="G1" s="148"/>
      <c r="H1" s="148"/>
      <c r="I1" s="148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"/>
      <c r="AA1" s="3"/>
      <c r="AB1" s="3"/>
      <c r="AD1" s="10"/>
      <c r="AE1" s="10"/>
      <c r="AF1" s="4"/>
    </row>
    <row r="2" spans="1:32" ht="25.5" customHeight="1" x14ac:dyDescent="0.25">
      <c r="A2" s="3"/>
      <c r="B2" s="26"/>
      <c r="C2" s="50" t="s">
        <v>31</v>
      </c>
      <c r="D2" s="72" t="str">
        <f>'Sabana sociales 6'!D5</f>
        <v xml:space="preserve">collegio san bernardo </v>
      </c>
      <c r="E2" s="72"/>
      <c r="F2" s="72"/>
      <c r="G2" s="73"/>
      <c r="H2" s="50" t="s">
        <v>35</v>
      </c>
      <c r="I2" s="49" t="str">
        <f>'Sabana sociales 6'!F5</f>
        <v xml:space="preserve">principal </v>
      </c>
      <c r="AA2" s="3"/>
      <c r="AB2" s="3"/>
      <c r="AD2" s="10"/>
      <c r="AE2" s="10"/>
      <c r="AF2" s="4"/>
    </row>
    <row r="3" spans="1:32" ht="14.65" customHeight="1" x14ac:dyDescent="0.25">
      <c r="A3" s="3"/>
      <c r="B3" s="26"/>
      <c r="C3" s="74" t="s">
        <v>32</v>
      </c>
      <c r="D3" s="75" t="str">
        <f>'Sabana sociales 6'!D6</f>
        <v xml:space="preserve">SEXTO </v>
      </c>
      <c r="E3" s="72"/>
      <c r="F3" s="72"/>
      <c r="G3" s="73"/>
      <c r="H3" s="74" t="s">
        <v>36</v>
      </c>
      <c r="I3" s="49">
        <f>'Sabana sociales 6'!F6</f>
        <v>6</v>
      </c>
      <c r="AA3" s="3"/>
      <c r="AB3" s="3"/>
      <c r="AD3" s="10"/>
      <c r="AE3" s="10"/>
      <c r="AF3" s="4"/>
    </row>
    <row r="4" spans="1:32" ht="14.65" customHeight="1" x14ac:dyDescent="0.25">
      <c r="A4" s="3"/>
      <c r="B4" s="26"/>
      <c r="C4" s="74" t="s">
        <v>33</v>
      </c>
      <c r="D4" s="72" t="str">
        <f>'Sabana sociales 6'!D7</f>
        <v xml:space="preserve">competencias </v>
      </c>
      <c r="E4" s="72"/>
      <c r="F4" s="72"/>
      <c r="G4" s="73"/>
      <c r="H4" s="74" t="s">
        <v>37</v>
      </c>
      <c r="I4" s="49">
        <f>'Sabana sociales 6'!F7</f>
        <v>1</v>
      </c>
      <c r="AA4" s="3"/>
      <c r="AB4" s="3"/>
      <c r="AD4" s="10"/>
      <c r="AE4" s="10"/>
      <c r="AF4" s="4"/>
    </row>
    <row r="5" spans="1:32" s="22" customFormat="1" ht="15.6" customHeight="1" x14ac:dyDescent="0.25">
      <c r="B5" s="27"/>
      <c r="C5" s="76"/>
      <c r="D5" s="76"/>
      <c r="E5" s="76"/>
      <c r="F5" s="76"/>
      <c r="G5" s="76"/>
      <c r="H5" s="76"/>
      <c r="I5" s="76"/>
    </row>
    <row r="6" spans="1:32" s="22" customFormat="1" ht="15.6" customHeight="1" x14ac:dyDescent="0.25">
      <c r="B6" s="27"/>
      <c r="C6" s="27"/>
      <c r="D6" s="27"/>
      <c r="E6" s="27"/>
      <c r="F6" s="27"/>
      <c r="G6" s="27"/>
    </row>
    <row r="7" spans="1:32" s="22" customFormat="1" ht="23.1" customHeight="1" x14ac:dyDescent="0.25">
      <c r="B7" s="27"/>
      <c r="C7" s="151" t="s">
        <v>40</v>
      </c>
      <c r="D7" s="151"/>
      <c r="E7" s="27"/>
      <c r="F7" s="27"/>
      <c r="G7" s="27"/>
    </row>
    <row r="8" spans="1:32" ht="13.5" customHeight="1" x14ac:dyDescent="0.25">
      <c r="A8" s="70"/>
      <c r="B8" s="26"/>
      <c r="C8" s="28"/>
      <c r="D8" s="28"/>
      <c r="E8" s="28"/>
      <c r="F8" s="28"/>
      <c r="G8" s="28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3"/>
      <c r="AB8" s="3"/>
      <c r="AD8" s="10"/>
      <c r="AE8" s="10"/>
      <c r="AF8" s="4"/>
    </row>
    <row r="9" spans="1:32" ht="29.1" customHeight="1" x14ac:dyDescent="0.25">
      <c r="C9" s="30" t="s">
        <v>38</v>
      </c>
      <c r="D9" s="71">
        <f>IF(D22="","",D22)</f>
        <v>0.14705882352941177</v>
      </c>
    </row>
    <row r="10" spans="1:32" ht="15" x14ac:dyDescent="0.25"/>
    <row r="11" spans="1:32" ht="18.75" x14ac:dyDescent="0.3">
      <c r="C11" s="52" t="s">
        <v>19</v>
      </c>
      <c r="D11" s="52" t="s">
        <v>48</v>
      </c>
    </row>
    <row r="12" spans="1:32" ht="18.75" x14ac:dyDescent="0.25">
      <c r="C12" s="31" t="s">
        <v>17</v>
      </c>
      <c r="D12" s="35" t="str">
        <f>IF(D11="","",IFERROR(HLOOKUP($D11,Sabana[[#All],[Columna4]:[Columna23]],2,FALSE),""))</f>
        <v>I_1893123</v>
      </c>
    </row>
    <row r="13" spans="1:32" ht="18.75" x14ac:dyDescent="0.25">
      <c r="C13" s="31" t="s">
        <v>3</v>
      </c>
      <c r="D13" s="35" t="str">
        <f>IF(D11="","",IFERROR(HLOOKUP($D11,Sabana[[#All],[Columna4]:[Columna23]],3,FALSE),""))</f>
        <v>D</v>
      </c>
    </row>
    <row r="14" spans="1:32" ht="18.75" x14ac:dyDescent="0.25">
      <c r="C14" s="31" t="s">
        <v>16</v>
      </c>
      <c r="D14" s="35" t="str">
        <f>IF(D11="","",IFERROR(HLOOKUP($D11,Sabana[[#All],[Columna4]:[Columna23]],4,FALSE),""))</f>
        <v>Muy Difícil</v>
      </c>
    </row>
    <row r="15" spans="1:32" ht="18.75" x14ac:dyDescent="0.25">
      <c r="C15" s="31" t="s">
        <v>15</v>
      </c>
      <c r="D15" s="35" t="str">
        <f>IF(D11="","",IFERROR(HLOOKUP($D11,Sabana[[#All],[Columna4]:[Columna23]],5,FALSE),""))</f>
        <v>No aplica componente</v>
      </c>
    </row>
    <row r="16" spans="1:32" ht="18.75" x14ac:dyDescent="0.25">
      <c r="C16" s="31" t="s">
        <v>14</v>
      </c>
      <c r="D16" s="35" t="str">
        <f>IF(D11="","",IFERROR(HLOOKUP($D11,Sabana[[#All],[Columna4]:[Columna23]],6,FALSE),""))</f>
        <v>Argumentación en contextos ciudadanos-No aplica componente</v>
      </c>
    </row>
    <row r="17" spans="3:9" ht="67.5" customHeight="1" x14ac:dyDescent="0.25">
      <c r="C17" s="31" t="s">
        <v>13</v>
      </c>
      <c r="D17" s="35" t="str">
        <f>IF(D11="","",IFERROR(HLOOKUP($D11,Sabana[[#All],[Columna4]:[Columna23]],7,FALSE),""))</f>
        <v>1. Analiza y evalúa la intención, credibilidad, pertinencia y solidez de posiciones enmarcadas en asuntos ciudadanos, así como sus posibles impactos negativos.</v>
      </c>
    </row>
    <row r="18" spans="3:9" ht="68.099999999999994" customHeight="1" x14ac:dyDescent="0.25">
      <c r="C18" s="31" t="s">
        <v>12</v>
      </c>
      <c r="D18" s="35" t="str">
        <f>IF(D11="","",IFERROR(HLOOKUP($D11,Sabana[[#All],[Columna4]:[Columna23]],8,FALSE),""))</f>
        <v>1.1. Identifica prejuicios e intenciones de enunciados enmarcados en asuntos ciudadanos, así como sus posibles impactos negativos.</v>
      </c>
    </row>
    <row r="19" spans="3:9" ht="18.600000000000001" customHeight="1" x14ac:dyDescent="0.25">
      <c r="C19" s="31" t="s">
        <v>39</v>
      </c>
      <c r="D19" s="36">
        <f>IF(D11="","",IFERROR(HLOOKUP($D11,Sabana[[#All],[Columna4]:[Columna23]],313,FALSE),""))</f>
        <v>34</v>
      </c>
    </row>
    <row r="20" spans="3:9" ht="18.75" x14ac:dyDescent="0.25">
      <c r="C20" s="31" t="s">
        <v>44</v>
      </c>
      <c r="D20" s="36">
        <f>IF(D11="","",IFERROR(HLOOKUP($D11,Sabana[[#All],[Columna4]:[Columna23]],314,FALSE),""))</f>
        <v>5</v>
      </c>
    </row>
    <row r="21" spans="3:9" ht="18.75" x14ac:dyDescent="0.25">
      <c r="C21" s="31" t="s">
        <v>45</v>
      </c>
      <c r="D21" s="64">
        <f>IF(D11="","",IFERROR(HLOOKUP($D11,Sabana[[#All],[Columna4]:[Columna23]],315,FALSE),""))</f>
        <v>29</v>
      </c>
    </row>
    <row r="22" spans="3:9" ht="18.75" x14ac:dyDescent="0.25">
      <c r="C22" s="31" t="s">
        <v>47</v>
      </c>
      <c r="D22" s="37">
        <f>IF(D11="","",IFERROR(HLOOKUP($D11,Sabana[[#All],[Columna4]:[Columna23]],316,FALSE),""))</f>
        <v>0.14705882352941177</v>
      </c>
      <c r="I22" s="55"/>
    </row>
    <row r="23" spans="3:9" ht="12" customHeight="1" x14ac:dyDescent="0.25"/>
    <row r="24" spans="3:9" ht="37.5" x14ac:dyDescent="0.3">
      <c r="C24" s="52" t="s">
        <v>19</v>
      </c>
      <c r="D24" s="32" t="s">
        <v>26</v>
      </c>
      <c r="E24" s="52" t="s">
        <v>28</v>
      </c>
      <c r="F24" s="52" t="s">
        <v>29</v>
      </c>
    </row>
    <row r="25" spans="3:9" ht="18.75" x14ac:dyDescent="0.3">
      <c r="C25" s="33" t="s">
        <v>4</v>
      </c>
      <c r="D25" s="38">
        <f>IF(D11="","",IFERROR(HLOOKUP($D11,Sabana[[#All],[Columna4]:[Columna23]],317,FALSE),""))</f>
        <v>0</v>
      </c>
      <c r="E25" s="34">
        <f>$D$9</f>
        <v>0.14705882352941177</v>
      </c>
      <c r="F25" s="34">
        <f>IF(Tabla476[[#This Row],[Porcentajes de respuesta 
para cada una de las opciones   ]]&gt;$D$9,Tabla476[[#This Row],[Porcentajes de respuesta 
para cada una de las opciones   ]], 0)</f>
        <v>0</v>
      </c>
    </row>
    <row r="26" spans="3:9" ht="18.75" x14ac:dyDescent="0.3">
      <c r="C26" s="33" t="s">
        <v>5</v>
      </c>
      <c r="D26" s="38">
        <f>IF(D11="","",IFERROR(HLOOKUP($D11,Sabana[[#All],[Columna4]:[Columna23]],318,FALSE),""))</f>
        <v>0.35294117647058826</v>
      </c>
      <c r="E26" s="34">
        <f>$D$9</f>
        <v>0.14705882352941177</v>
      </c>
      <c r="F26" s="34">
        <f>IF(Tabla476[[#This Row],[Porcentajes de respuesta 
para cada una de las opciones   ]]&gt;$D$9,Tabla476[[#This Row],[Porcentajes de respuesta 
para cada una de las opciones   ]], 0)</f>
        <v>0.35294117647058826</v>
      </c>
    </row>
    <row r="27" spans="3:9" ht="18.75" x14ac:dyDescent="0.3">
      <c r="C27" s="33" t="s">
        <v>6</v>
      </c>
      <c r="D27" s="38">
        <f>IF(D11="","",IFERROR(HLOOKUP($D11,Sabana[[#All],[Columna4]:[Columna23]],319,FALSE),""))</f>
        <v>0.23529411764705882</v>
      </c>
      <c r="E27" s="34">
        <f>$D$9</f>
        <v>0.14705882352941177</v>
      </c>
      <c r="F27" s="34">
        <f>IF(Tabla476[[#This Row],[Porcentajes de respuesta 
para cada una de las opciones   ]]&gt;$D$9,Tabla476[[#This Row],[Porcentajes de respuesta 
para cada una de las opciones   ]], 0)</f>
        <v>0.23529411764705882</v>
      </c>
    </row>
    <row r="28" spans="3:9" ht="18.75" x14ac:dyDescent="0.3">
      <c r="C28" s="33" t="s">
        <v>7</v>
      </c>
      <c r="D28" s="38">
        <f>IF(D11="","",IFERROR(HLOOKUP($D11,Sabana[[#All],[Columna4]:[Columna23]],320,FALSE),""))</f>
        <v>0.26470588235294118</v>
      </c>
      <c r="E28" s="34">
        <f>$D$9</f>
        <v>0.14705882352941177</v>
      </c>
      <c r="F28" s="34">
        <f>IF(Tabla476[[#This Row],[Porcentajes de respuesta 
para cada una de las opciones   ]]&gt;$D$9,Tabla476[[#This Row],[Porcentajes de respuesta 
para cada una de las opciones   ]], 0)</f>
        <v>0.26470588235294118</v>
      </c>
    </row>
    <row r="29" spans="3:9" ht="18.75" x14ac:dyDescent="0.3">
      <c r="C29" s="33" t="s">
        <v>8</v>
      </c>
      <c r="D29" s="38">
        <f>IF(D11="","",IFERROR(HLOOKUP($D11,Sabana[[#All],[Columna4]:[Columna23]],321,FALSE),""))</f>
        <v>0.14705882352941177</v>
      </c>
      <c r="E29" s="34">
        <f>$D$9</f>
        <v>0.14705882352941177</v>
      </c>
      <c r="F29" s="34">
        <f>IF(Tabla476[[#This Row],[Porcentajes de respuesta 
para cada una de las opciones   ]]&gt;$D$9,Tabla476[[#This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371" priority="3" operator="containsText" text="Facil">
      <formula>NOT(ISERROR(SEARCH("Facil",D14)))</formula>
    </cfRule>
    <cfRule type="containsText" dxfId="370" priority="4" operator="containsText" text="Dificil">
      <formula>NOT(ISERROR(SEARCH("Dificil",D14)))</formula>
    </cfRule>
    <cfRule type="containsText" dxfId="369" priority="5" operator="containsText" text="Muy Difícil">
      <formula>NOT(ISERROR(SEARCH("Muy Difícil",D14)))</formula>
    </cfRule>
    <cfRule type="containsText" dxfId="368" priority="6" operator="containsText" text="Muy Fácil">
      <formula>NOT(ISERROR(SEARCH("Muy Fácil",D14)))</formula>
    </cfRule>
    <cfRule type="containsText" dxfId="367" priority="7" operator="containsText" text="Dificultad Moderada">
      <formula>NOT(ISERROR(SEARCH("Dificultad Moderada",D14)))</formula>
    </cfRule>
  </conditionalFormatting>
  <conditionalFormatting sqref="I2:I4">
    <cfRule type="cellIs" dxfId="366" priority="2" operator="equal">
      <formula>0</formula>
    </cfRule>
  </conditionalFormatting>
  <conditionalFormatting sqref="D2:D4">
    <cfRule type="cellIs" dxfId="365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53" zoomScaleNormal="53" zoomScaleSheetLayoutView="124" zoomScalePageLayoutView="96" workbookViewId="0">
      <selection activeCell="E45" sqref="E45"/>
    </sheetView>
  </sheetViews>
  <sheetFormatPr baseColWidth="10" defaultColWidth="10.7109375" defaultRowHeight="15" zeroHeight="1" x14ac:dyDescent="0.25"/>
  <cols>
    <col min="1" max="1" width="2.5703125" style="2" customWidth="1"/>
    <col min="2" max="2" width="4.28515625" style="94" bestFit="1" customWidth="1"/>
    <col min="3" max="3" width="47.7109375" style="2" bestFit="1" customWidth="1"/>
    <col min="4" max="5" width="13.7109375" style="2" customWidth="1"/>
    <col min="6" max="12" width="12.5703125" style="2" customWidth="1"/>
    <col min="13" max="23" width="13.5703125" style="2" customWidth="1"/>
    <col min="24" max="25" width="21.28515625" style="2" customWidth="1"/>
    <col min="26" max="26" width="20.7109375" style="2" customWidth="1"/>
    <col min="27" max="27" width="6.28515625" style="2" customWidth="1"/>
    <col min="28" max="28" width="5.28515625" style="2" customWidth="1"/>
    <col min="29" max="29" width="6.42578125" style="2" customWidth="1"/>
    <col min="30" max="32" width="10.7109375" style="2" customWidth="1"/>
    <col min="33" max="16384" width="10.7109375" style="2"/>
  </cols>
  <sheetData>
    <row r="1" spans="2:32" ht="39.6" customHeight="1" x14ac:dyDescent="0.25">
      <c r="C1" s="152" t="s">
        <v>27</v>
      </c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2:32" x14ac:dyDescent="0.25"/>
    <row r="3" spans="2:32" x14ac:dyDescent="0.25"/>
    <row r="4" spans="2:32" x14ac:dyDescent="0.25"/>
    <row r="5" spans="2:32" x14ac:dyDescent="0.25">
      <c r="C5" s="50" t="s">
        <v>20</v>
      </c>
      <c r="D5" s="2" t="s">
        <v>73</v>
      </c>
      <c r="E5" s="89" t="s">
        <v>21</v>
      </c>
      <c r="F5" s="88" t="s">
        <v>74</v>
      </c>
      <c r="G5" s="149"/>
    </row>
    <row r="6" spans="2:32" x14ac:dyDescent="0.25">
      <c r="C6" s="51" t="s">
        <v>22</v>
      </c>
      <c r="D6" s="2" t="s">
        <v>147</v>
      </c>
      <c r="E6" s="90" t="s">
        <v>23</v>
      </c>
      <c r="F6" s="88">
        <v>7</v>
      </c>
      <c r="G6" s="149"/>
    </row>
    <row r="7" spans="2:32" x14ac:dyDescent="0.25">
      <c r="C7" s="51" t="s">
        <v>24</v>
      </c>
      <c r="D7" s="2" t="s">
        <v>75</v>
      </c>
      <c r="E7" s="90" t="s">
        <v>25</v>
      </c>
      <c r="F7" s="88">
        <v>1</v>
      </c>
      <c r="G7" s="149"/>
    </row>
    <row r="8" spans="2:32" ht="15.6" customHeight="1" x14ac:dyDescent="0.25"/>
    <row r="9" spans="2:32" ht="40.15" customHeight="1" x14ac:dyDescent="0.25">
      <c r="C9" s="23"/>
      <c r="D9" s="23"/>
      <c r="E9" s="23"/>
      <c r="F9" s="23"/>
      <c r="G9" s="23"/>
      <c r="H9" s="23"/>
      <c r="I9" s="23"/>
      <c r="J9" s="23"/>
      <c r="K9" s="150" t="s">
        <v>34</v>
      </c>
      <c r="L9" s="150"/>
      <c r="M9" s="150"/>
      <c r="N9" s="150"/>
      <c r="O9" s="150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2:32" ht="72.599999999999994" customHeight="1" x14ac:dyDescent="0.25">
      <c r="B10" s="94">
        <v>1</v>
      </c>
      <c r="C10" s="133" t="s">
        <v>18</v>
      </c>
      <c r="D10" s="77" t="s">
        <v>48</v>
      </c>
      <c r="E10" s="77" t="s">
        <v>49</v>
      </c>
      <c r="F10" s="77" t="s">
        <v>50</v>
      </c>
      <c r="G10" s="77" t="s">
        <v>51</v>
      </c>
      <c r="H10" s="77" t="s">
        <v>52</v>
      </c>
      <c r="I10" s="77" t="s">
        <v>53</v>
      </c>
      <c r="J10" s="77" t="s">
        <v>54</v>
      </c>
      <c r="K10" s="77" t="s">
        <v>55</v>
      </c>
      <c r="L10" s="77" t="s">
        <v>56</v>
      </c>
      <c r="M10" s="77" t="s">
        <v>57</v>
      </c>
      <c r="N10" s="77" t="s">
        <v>58</v>
      </c>
      <c r="O10" s="77" t="s">
        <v>59</v>
      </c>
      <c r="P10" s="77" t="s">
        <v>60</v>
      </c>
      <c r="Q10" s="77" t="s">
        <v>61</v>
      </c>
      <c r="R10" s="77" t="s">
        <v>62</v>
      </c>
      <c r="S10" s="77" t="s">
        <v>63</v>
      </c>
      <c r="T10" s="77" t="s">
        <v>64</v>
      </c>
      <c r="U10" s="77" t="s">
        <v>65</v>
      </c>
      <c r="V10" s="77" t="s">
        <v>66</v>
      </c>
      <c r="W10" s="77" t="s">
        <v>67</v>
      </c>
      <c r="X10" s="132" t="s">
        <v>41</v>
      </c>
      <c r="Y10" s="132" t="s">
        <v>42</v>
      </c>
      <c r="Z10" s="132" t="s">
        <v>43</v>
      </c>
    </row>
    <row r="11" spans="2:32" ht="14.65" customHeight="1" x14ac:dyDescent="0.25">
      <c r="B11" s="94">
        <v>2</v>
      </c>
      <c r="C11" s="123" t="s">
        <v>17</v>
      </c>
      <c r="D11" s="2" t="s">
        <v>146</v>
      </c>
      <c r="E11" s="2" t="s">
        <v>145</v>
      </c>
      <c r="F11" s="2" t="s">
        <v>144</v>
      </c>
      <c r="G11" s="2" t="s">
        <v>143</v>
      </c>
      <c r="H11" s="2" t="s">
        <v>142</v>
      </c>
      <c r="I11" s="2" t="s">
        <v>141</v>
      </c>
      <c r="J11" s="2" t="s">
        <v>140</v>
      </c>
      <c r="K11" s="2" t="s">
        <v>139</v>
      </c>
      <c r="L11" s="2" t="s">
        <v>138</v>
      </c>
      <c r="M11" s="2" t="s">
        <v>137</v>
      </c>
      <c r="N11" s="2" t="s">
        <v>136</v>
      </c>
      <c r="O11" s="2" t="s">
        <v>135</v>
      </c>
      <c r="P11" s="2" t="s">
        <v>134</v>
      </c>
      <c r="Q11" s="2" t="s">
        <v>133</v>
      </c>
      <c r="R11" s="2" t="s">
        <v>132</v>
      </c>
      <c r="S11" s="2" t="s">
        <v>131</v>
      </c>
      <c r="T11" s="2" t="s">
        <v>130</v>
      </c>
      <c r="U11" s="2" t="s">
        <v>129</v>
      </c>
      <c r="V11" s="2" t="s">
        <v>128</v>
      </c>
      <c r="W11" s="2" t="s">
        <v>127</v>
      </c>
      <c r="X11" s="95"/>
      <c r="Y11" s="96"/>
      <c r="Z11" s="95"/>
    </row>
    <row r="12" spans="2:32" ht="14.1" customHeight="1" x14ac:dyDescent="0.25">
      <c r="B12" s="94">
        <v>3</v>
      </c>
      <c r="C12" s="131" t="s">
        <v>3</v>
      </c>
      <c r="D12" s="2" t="s">
        <v>68</v>
      </c>
      <c r="E12" s="2" t="s">
        <v>71</v>
      </c>
      <c r="F12" s="2" t="s">
        <v>70</v>
      </c>
      <c r="G12" s="2" t="s">
        <v>69</v>
      </c>
      <c r="H12" s="2" t="s">
        <v>68</v>
      </c>
      <c r="I12" s="2" t="s">
        <v>69</v>
      </c>
      <c r="J12" s="2" t="s">
        <v>71</v>
      </c>
      <c r="K12" s="2" t="s">
        <v>71</v>
      </c>
      <c r="L12" s="2" t="s">
        <v>68</v>
      </c>
      <c r="M12" s="2" t="s">
        <v>71</v>
      </c>
      <c r="N12" s="2" t="s">
        <v>68</v>
      </c>
      <c r="O12" s="2" t="s">
        <v>68</v>
      </c>
      <c r="P12" s="2" t="s">
        <v>69</v>
      </c>
      <c r="Q12" s="2" t="s">
        <v>68</v>
      </c>
      <c r="R12" s="2" t="s">
        <v>71</v>
      </c>
      <c r="S12" s="2" t="s">
        <v>68</v>
      </c>
      <c r="T12" s="2" t="s">
        <v>70</v>
      </c>
      <c r="U12" s="2" t="s">
        <v>68</v>
      </c>
      <c r="V12" s="2" t="s">
        <v>69</v>
      </c>
      <c r="W12" s="2" t="s">
        <v>68</v>
      </c>
      <c r="X12" s="124"/>
      <c r="Y12" s="125"/>
      <c r="Z12" s="125"/>
    </row>
    <row r="13" spans="2:32" s="1" customFormat="1" ht="32.1" customHeight="1" x14ac:dyDescent="0.25">
      <c r="B13" s="94">
        <v>4</v>
      </c>
      <c r="C13" s="130" t="s">
        <v>16</v>
      </c>
      <c r="D13" s="118" t="str">
        <f t="shared" ref="D13:W13" si="0">D$320</f>
        <v>Dificil</v>
      </c>
      <c r="E13" s="118" t="str">
        <f t="shared" si="0"/>
        <v>Dificil</v>
      </c>
      <c r="F13" s="118" t="str">
        <f t="shared" si="0"/>
        <v>Dificultad Moderada</v>
      </c>
      <c r="G13" s="118" t="str">
        <f t="shared" si="0"/>
        <v>Dificil</v>
      </c>
      <c r="H13" s="118" t="str">
        <f t="shared" si="0"/>
        <v>Dificultad Moderada</v>
      </c>
      <c r="I13" s="118" t="str">
        <f t="shared" si="0"/>
        <v>Dificil</v>
      </c>
      <c r="J13" s="118" t="str">
        <f t="shared" si="0"/>
        <v>Dificil</v>
      </c>
      <c r="K13" s="118" t="str">
        <f t="shared" si="0"/>
        <v>Dificultad Moderada</v>
      </c>
      <c r="L13" s="118" t="str">
        <f t="shared" si="0"/>
        <v>Dificultad Moderada</v>
      </c>
      <c r="M13" s="118" t="str">
        <f t="shared" si="0"/>
        <v>Dificil</v>
      </c>
      <c r="N13" s="118" t="str">
        <f t="shared" si="0"/>
        <v>Dificil</v>
      </c>
      <c r="O13" s="118" t="str">
        <f t="shared" si="0"/>
        <v>Dificultad Moderada</v>
      </c>
      <c r="P13" s="118" t="str">
        <f t="shared" si="0"/>
        <v>Dificil</v>
      </c>
      <c r="Q13" s="118" t="str">
        <f t="shared" si="0"/>
        <v>Dificil</v>
      </c>
      <c r="R13" s="118" t="str">
        <f t="shared" si="0"/>
        <v>Dificil</v>
      </c>
      <c r="S13" s="118" t="str">
        <f t="shared" si="0"/>
        <v>Dificil</v>
      </c>
      <c r="T13" s="118" t="str">
        <f t="shared" si="0"/>
        <v>Dificil</v>
      </c>
      <c r="U13" s="118" t="str">
        <f t="shared" si="0"/>
        <v>Dificil</v>
      </c>
      <c r="V13" s="118" t="str">
        <f t="shared" si="0"/>
        <v>Dificil</v>
      </c>
      <c r="W13" s="118" t="str">
        <f t="shared" si="0"/>
        <v>Dificil</v>
      </c>
      <c r="X13" s="128"/>
      <c r="Y13" s="129"/>
      <c r="Z13" s="128"/>
      <c r="AF13" s="2"/>
    </row>
    <row r="14" spans="2:32" ht="54" customHeight="1" x14ac:dyDescent="0.25">
      <c r="B14" s="94">
        <v>5</v>
      </c>
      <c r="C14" s="123" t="s">
        <v>15</v>
      </c>
      <c r="D14" s="2" t="s">
        <v>72</v>
      </c>
      <c r="E14" s="2" t="s">
        <v>72</v>
      </c>
      <c r="F14" s="2" t="s">
        <v>72</v>
      </c>
      <c r="G14" s="2" t="s">
        <v>72</v>
      </c>
      <c r="H14" s="2" t="s">
        <v>72</v>
      </c>
      <c r="I14" s="2" t="s">
        <v>72</v>
      </c>
      <c r="J14" s="2" t="s">
        <v>72</v>
      </c>
      <c r="K14" s="2" t="s">
        <v>72</v>
      </c>
      <c r="L14" s="2" t="s">
        <v>72</v>
      </c>
      <c r="M14" s="2" t="s">
        <v>72</v>
      </c>
      <c r="N14" s="2" t="s">
        <v>72</v>
      </c>
      <c r="O14" s="2" t="s">
        <v>72</v>
      </c>
      <c r="P14" s="2" t="s">
        <v>72</v>
      </c>
      <c r="Q14" s="2" t="s">
        <v>72</v>
      </c>
      <c r="R14" s="2" t="s">
        <v>72</v>
      </c>
      <c r="S14" s="2" t="s">
        <v>72</v>
      </c>
      <c r="T14" s="2" t="s">
        <v>72</v>
      </c>
      <c r="U14" s="2" t="s">
        <v>72</v>
      </c>
      <c r="V14" s="2" t="s">
        <v>72</v>
      </c>
      <c r="W14" s="2" t="s">
        <v>72</v>
      </c>
      <c r="X14" s="95"/>
      <c r="Y14" s="96"/>
      <c r="Z14" s="95"/>
    </row>
    <row r="15" spans="2:32" ht="54" customHeight="1" x14ac:dyDescent="0.25">
      <c r="B15" s="94">
        <v>6</v>
      </c>
      <c r="C15" s="123" t="s">
        <v>14</v>
      </c>
      <c r="D15" s="2" t="s">
        <v>126</v>
      </c>
      <c r="E15" s="2" t="s">
        <v>126</v>
      </c>
      <c r="F15" s="2" t="s">
        <v>126</v>
      </c>
      <c r="G15" s="2" t="s">
        <v>126</v>
      </c>
      <c r="H15" s="2" t="s">
        <v>126</v>
      </c>
      <c r="I15" s="2" t="s">
        <v>126</v>
      </c>
      <c r="J15" s="2" t="s">
        <v>126</v>
      </c>
      <c r="K15" s="2" t="s">
        <v>126</v>
      </c>
      <c r="L15" s="2" t="s">
        <v>126</v>
      </c>
      <c r="M15" s="2" t="s">
        <v>126</v>
      </c>
      <c r="N15" s="2" t="s">
        <v>126</v>
      </c>
      <c r="O15" s="2" t="s">
        <v>126</v>
      </c>
      <c r="P15" s="2" t="s">
        <v>126</v>
      </c>
      <c r="Q15" s="2" t="s">
        <v>126</v>
      </c>
      <c r="R15" s="2" t="s">
        <v>126</v>
      </c>
      <c r="S15" s="2" t="s">
        <v>126</v>
      </c>
      <c r="T15" s="2" t="s">
        <v>126</v>
      </c>
      <c r="U15" s="2" t="s">
        <v>126</v>
      </c>
      <c r="V15" s="2" t="s">
        <v>126</v>
      </c>
      <c r="W15" s="2" t="s">
        <v>126</v>
      </c>
      <c r="Y15" s="127"/>
      <c r="Z15" s="126"/>
    </row>
    <row r="16" spans="2:32" ht="54" customHeight="1" x14ac:dyDescent="0.25">
      <c r="B16" s="94">
        <v>7</v>
      </c>
      <c r="C16" s="123" t="s">
        <v>13</v>
      </c>
      <c r="D16" s="2" t="s">
        <v>125</v>
      </c>
      <c r="E16" s="2" t="s">
        <v>125</v>
      </c>
      <c r="F16" s="2" t="s">
        <v>125</v>
      </c>
      <c r="G16" s="2" t="s">
        <v>123</v>
      </c>
      <c r="H16" s="2" t="s">
        <v>123</v>
      </c>
      <c r="I16" s="2" t="s">
        <v>123</v>
      </c>
      <c r="J16" s="2" t="s">
        <v>125</v>
      </c>
      <c r="K16" s="2" t="s">
        <v>123</v>
      </c>
      <c r="L16" s="2" t="s">
        <v>125</v>
      </c>
      <c r="M16" s="2" t="s">
        <v>124</v>
      </c>
      <c r="N16" s="2" t="s">
        <v>125</v>
      </c>
      <c r="O16" s="2" t="s">
        <v>124</v>
      </c>
      <c r="P16" s="2" t="s">
        <v>124</v>
      </c>
      <c r="Q16" s="2" t="s">
        <v>123</v>
      </c>
      <c r="R16" s="2" t="s">
        <v>124</v>
      </c>
      <c r="S16" s="2" t="s">
        <v>125</v>
      </c>
      <c r="T16" s="2" t="s">
        <v>124</v>
      </c>
      <c r="U16" s="2" t="s">
        <v>123</v>
      </c>
      <c r="V16" s="2" t="s">
        <v>124</v>
      </c>
      <c r="W16" s="2" t="s">
        <v>123</v>
      </c>
      <c r="X16" s="124"/>
      <c r="Y16" s="125"/>
      <c r="Z16" s="124"/>
    </row>
    <row r="17" spans="2:32" ht="54" customHeight="1" x14ac:dyDescent="0.25">
      <c r="B17" s="94">
        <v>8</v>
      </c>
      <c r="C17" s="123" t="s">
        <v>12</v>
      </c>
      <c r="D17" s="2" t="s">
        <v>122</v>
      </c>
      <c r="E17" s="2" t="s">
        <v>118</v>
      </c>
      <c r="F17" s="2" t="s">
        <v>118</v>
      </c>
      <c r="G17" s="2" t="s">
        <v>117</v>
      </c>
      <c r="H17" s="2" t="s">
        <v>117</v>
      </c>
      <c r="I17" s="2" t="s">
        <v>117</v>
      </c>
      <c r="J17" s="2" t="s">
        <v>118</v>
      </c>
      <c r="K17" s="2" t="s">
        <v>117</v>
      </c>
      <c r="L17" s="2" t="s">
        <v>118</v>
      </c>
      <c r="M17" s="2" t="s">
        <v>121</v>
      </c>
      <c r="N17" s="2" t="s">
        <v>118</v>
      </c>
      <c r="O17" s="2" t="s">
        <v>116</v>
      </c>
      <c r="P17" s="2" t="s">
        <v>116</v>
      </c>
      <c r="Q17" s="2" t="s">
        <v>120</v>
      </c>
      <c r="R17" s="2" t="s">
        <v>119</v>
      </c>
      <c r="S17" s="2" t="s">
        <v>118</v>
      </c>
      <c r="T17" s="2" t="s">
        <v>116</v>
      </c>
      <c r="U17" s="2" t="s">
        <v>117</v>
      </c>
      <c r="V17" s="2" t="s">
        <v>116</v>
      </c>
      <c r="W17" s="2" t="s">
        <v>115</v>
      </c>
      <c r="X17" s="92" t="s">
        <v>0</v>
      </c>
      <c r="Y17" s="93" t="s">
        <v>1</v>
      </c>
      <c r="Z17" s="93" t="s">
        <v>2</v>
      </c>
      <c r="AF17" s="1"/>
    </row>
    <row r="18" spans="2:32" ht="14.65" customHeight="1" x14ac:dyDescent="0.25">
      <c r="B18" s="94">
        <v>9</v>
      </c>
      <c r="D18" s="2" t="s">
        <v>71</v>
      </c>
      <c r="E18" s="2" t="s">
        <v>70</v>
      </c>
      <c r="F18" s="2" t="s">
        <v>68</v>
      </c>
      <c r="G18" s="2" t="s">
        <v>70</v>
      </c>
      <c r="H18" s="2" t="s">
        <v>69</v>
      </c>
      <c r="I18" s="2" t="s">
        <v>69</v>
      </c>
      <c r="J18" s="2" t="s">
        <v>71</v>
      </c>
      <c r="K18" s="2" t="s">
        <v>71</v>
      </c>
      <c r="L18" s="2" t="s">
        <v>70</v>
      </c>
      <c r="M18" s="2" t="s">
        <v>70</v>
      </c>
      <c r="N18" s="2" t="s">
        <v>71</v>
      </c>
      <c r="O18" s="2" t="s">
        <v>70</v>
      </c>
      <c r="P18" s="2" t="s">
        <v>71</v>
      </c>
      <c r="Q18" s="2" t="s">
        <v>68</v>
      </c>
      <c r="R18" s="2" t="s">
        <v>71</v>
      </c>
      <c r="S18" s="2" t="s">
        <v>69</v>
      </c>
      <c r="T18" s="2" t="s">
        <v>69</v>
      </c>
      <c r="U18" s="2" t="s">
        <v>71</v>
      </c>
      <c r="V18" s="2" t="s">
        <v>68</v>
      </c>
      <c r="W18" s="2" t="s">
        <v>68</v>
      </c>
      <c r="X18" s="91">
        <f t="array" ref="X18">IF($D$12="","",(SUMPRODUCT(($D$12:$W$12=Sabana4[[#This Row],[Columna4]:[Columna23]])*1)))</f>
        <v>6</v>
      </c>
      <c r="Y18" s="87">
        <f t="shared" ref="Y18:Y81" si="1">IF(X18="","",(X18/20))</f>
        <v>0.3</v>
      </c>
      <c r="Z18" s="87">
        <f>IF(Y18="","",COUNTIF(Sabana4[[#This Row],[Columna4]:[Columna23]],"O")/20)</f>
        <v>0</v>
      </c>
    </row>
    <row r="19" spans="2:32" x14ac:dyDescent="0.25">
      <c r="B19" s="94">
        <v>10</v>
      </c>
      <c r="D19" s="2" t="s">
        <v>69</v>
      </c>
      <c r="E19" s="2" t="s">
        <v>68</v>
      </c>
      <c r="F19" s="2" t="s">
        <v>70</v>
      </c>
      <c r="G19" s="2" t="s">
        <v>71</v>
      </c>
      <c r="H19" s="2" t="s">
        <v>68</v>
      </c>
      <c r="I19" s="2" t="s">
        <v>68</v>
      </c>
      <c r="J19" s="2" t="s">
        <v>71</v>
      </c>
      <c r="K19" s="2" t="s">
        <v>71</v>
      </c>
      <c r="L19" s="2" t="s">
        <v>70</v>
      </c>
      <c r="M19" s="2" t="s">
        <v>71</v>
      </c>
      <c r="N19" s="2" t="s">
        <v>69</v>
      </c>
      <c r="O19" s="2" t="s">
        <v>69</v>
      </c>
      <c r="P19" s="2" t="s">
        <v>69</v>
      </c>
      <c r="Q19" s="2" t="s">
        <v>68</v>
      </c>
      <c r="R19" s="2" t="s">
        <v>68</v>
      </c>
      <c r="S19" s="2" t="s">
        <v>68</v>
      </c>
      <c r="T19" s="2" t="s">
        <v>69</v>
      </c>
      <c r="U19" s="2" t="s">
        <v>68</v>
      </c>
      <c r="V19" s="2" t="s">
        <v>69</v>
      </c>
      <c r="W19" s="2" t="s">
        <v>68</v>
      </c>
      <c r="X19" s="91">
        <f t="array" ref="X19">IF($D$12="","",(SUMPRODUCT(($D$12:$W$12=Sabana4[[#This Row],[Columna4]:[Columna23]])*1)))</f>
        <v>11</v>
      </c>
      <c r="Y19" s="87">
        <f t="shared" si="1"/>
        <v>0.55000000000000004</v>
      </c>
      <c r="Z19" s="87">
        <f>IF(Y19="","",COUNTIF(Sabana4[[#This Row],[Columna4]:[Columna23]],"O")/20)</f>
        <v>0</v>
      </c>
    </row>
    <row r="20" spans="2:32" x14ac:dyDescent="0.25">
      <c r="B20" s="94">
        <v>11</v>
      </c>
      <c r="D20" s="2" t="s">
        <v>69</v>
      </c>
      <c r="E20" s="2" t="s">
        <v>70</v>
      </c>
      <c r="F20" s="2" t="s">
        <v>69</v>
      </c>
      <c r="G20" s="2" t="s">
        <v>71</v>
      </c>
      <c r="H20" s="2" t="s">
        <v>71</v>
      </c>
      <c r="I20" s="2" t="s">
        <v>70</v>
      </c>
      <c r="J20" s="2" t="s">
        <v>68</v>
      </c>
      <c r="K20" s="2" t="s">
        <v>69</v>
      </c>
      <c r="L20" s="2" t="s">
        <v>69</v>
      </c>
      <c r="M20" s="2" t="s">
        <v>69</v>
      </c>
      <c r="N20" s="2" t="s">
        <v>69</v>
      </c>
      <c r="O20" s="2" t="s">
        <v>68</v>
      </c>
      <c r="P20" s="2" t="s">
        <v>71</v>
      </c>
      <c r="Q20" s="2" t="s">
        <v>68</v>
      </c>
      <c r="R20" s="2" t="s">
        <v>69</v>
      </c>
      <c r="S20" s="2" t="s">
        <v>71</v>
      </c>
      <c r="T20" s="2" t="s">
        <v>70</v>
      </c>
      <c r="U20" s="2" t="s">
        <v>70</v>
      </c>
      <c r="V20" s="2" t="s">
        <v>70</v>
      </c>
      <c r="W20" s="2" t="s">
        <v>69</v>
      </c>
      <c r="X20" s="91">
        <f t="array" ref="X20">IF($D$12="","",(SUMPRODUCT(($D$12:$W$12=Sabana4[[#This Row],[Columna4]:[Columna23]])*1)))</f>
        <v>3</v>
      </c>
      <c r="Y20" s="87">
        <f t="shared" si="1"/>
        <v>0.15</v>
      </c>
      <c r="Z20" s="87">
        <f>IF(Y20="","",COUNTIF(Sabana4[[#This Row],[Columna4]:[Columna23]],"O")/20)</f>
        <v>0</v>
      </c>
    </row>
    <row r="21" spans="2:32" x14ac:dyDescent="0.25">
      <c r="B21" s="94">
        <v>12</v>
      </c>
      <c r="D21" s="2" t="s">
        <v>68</v>
      </c>
      <c r="E21" s="2" t="s">
        <v>69</v>
      </c>
      <c r="F21" s="2" t="s">
        <v>70</v>
      </c>
      <c r="G21" s="2" t="s">
        <v>69</v>
      </c>
      <c r="H21" s="2" t="s">
        <v>68</v>
      </c>
      <c r="I21" s="2" t="s">
        <v>69</v>
      </c>
      <c r="J21" s="2" t="s">
        <v>71</v>
      </c>
      <c r="K21" s="2" t="s">
        <v>71</v>
      </c>
      <c r="L21" s="2" t="s">
        <v>69</v>
      </c>
      <c r="M21" s="2" t="s">
        <v>71</v>
      </c>
      <c r="N21" s="2" t="s">
        <v>71</v>
      </c>
      <c r="O21" s="2" t="s">
        <v>71</v>
      </c>
      <c r="P21" s="2" t="s">
        <v>69</v>
      </c>
      <c r="Q21" s="2" t="s">
        <v>69</v>
      </c>
      <c r="R21" s="2" t="s">
        <v>71</v>
      </c>
      <c r="S21" s="2" t="s">
        <v>71</v>
      </c>
      <c r="T21" s="2" t="s">
        <v>70</v>
      </c>
      <c r="U21" s="2" t="s">
        <v>68</v>
      </c>
      <c r="V21" s="2" t="s">
        <v>69</v>
      </c>
      <c r="W21" s="2" t="s">
        <v>68</v>
      </c>
      <c r="X21" s="91">
        <f t="array" ref="X21">IF($D$12="","",(SUMPRODUCT(($D$12:$W$12=Sabana4[[#This Row],[Columna4]:[Columna23]])*1)))</f>
        <v>14</v>
      </c>
      <c r="Y21" s="87">
        <f t="shared" si="1"/>
        <v>0.7</v>
      </c>
      <c r="Z21" s="87">
        <f>IF(Y21="","",COUNTIF(Sabana4[[#This Row],[Columna4]:[Columna23]],"O")/20)</f>
        <v>0</v>
      </c>
    </row>
    <row r="22" spans="2:32" x14ac:dyDescent="0.25">
      <c r="B22" s="94">
        <v>13</v>
      </c>
      <c r="D22" s="2" t="s">
        <v>69</v>
      </c>
      <c r="E22" s="2" t="s">
        <v>71</v>
      </c>
      <c r="F22" s="2" t="s">
        <v>71</v>
      </c>
      <c r="G22" s="2" t="s">
        <v>68</v>
      </c>
      <c r="H22" s="2" t="s">
        <v>71</v>
      </c>
      <c r="I22" s="2" t="s">
        <v>71</v>
      </c>
      <c r="J22" s="2" t="s">
        <v>68</v>
      </c>
      <c r="K22" s="2" t="s">
        <v>71</v>
      </c>
      <c r="L22" s="2" t="s">
        <v>69</v>
      </c>
      <c r="M22" s="2" t="s">
        <v>68</v>
      </c>
      <c r="N22" s="2" t="s">
        <v>68</v>
      </c>
      <c r="O22" s="2" t="s">
        <v>69</v>
      </c>
      <c r="P22" s="2" t="s">
        <v>69</v>
      </c>
      <c r="Q22" s="2" t="s">
        <v>69</v>
      </c>
      <c r="R22" s="2" t="s">
        <v>69</v>
      </c>
      <c r="S22" s="2" t="s">
        <v>71</v>
      </c>
      <c r="T22" s="2" t="s">
        <v>71</v>
      </c>
      <c r="U22" s="2" t="s">
        <v>71</v>
      </c>
      <c r="V22" s="2" t="s">
        <v>71</v>
      </c>
      <c r="W22" s="2" t="s">
        <v>68</v>
      </c>
      <c r="X22" s="91">
        <f t="array" ref="X22">IF($D$12="","",(SUMPRODUCT(($D$12:$W$12=Sabana4[[#This Row],[Columna4]:[Columna23]])*1)))</f>
        <v>5</v>
      </c>
      <c r="Y22" s="87">
        <f t="shared" si="1"/>
        <v>0.25</v>
      </c>
      <c r="Z22" s="87">
        <f>IF(Y22="","",COUNTIF(Sabana4[[#This Row],[Columna4]:[Columna23]],"O")/20)</f>
        <v>0</v>
      </c>
    </row>
    <row r="23" spans="2:32" x14ac:dyDescent="0.25">
      <c r="B23" s="94">
        <v>14</v>
      </c>
      <c r="D23" s="2" t="s">
        <v>69</v>
      </c>
      <c r="E23" s="2" t="s">
        <v>70</v>
      </c>
      <c r="F23" s="2" t="s">
        <v>71</v>
      </c>
      <c r="G23" s="2" t="s">
        <v>68</v>
      </c>
      <c r="H23" s="2" t="s">
        <v>68</v>
      </c>
      <c r="I23" s="2" t="s">
        <v>69</v>
      </c>
      <c r="J23" s="2" t="s">
        <v>68</v>
      </c>
      <c r="K23" s="2" t="s">
        <v>70</v>
      </c>
      <c r="L23" s="2" t="s">
        <v>69</v>
      </c>
      <c r="M23" s="2" t="s">
        <v>68</v>
      </c>
      <c r="N23" s="2" t="s">
        <v>68</v>
      </c>
      <c r="O23" s="2" t="s">
        <v>70</v>
      </c>
      <c r="P23" s="2" t="s">
        <v>71</v>
      </c>
      <c r="Q23" s="2" t="s">
        <v>70</v>
      </c>
      <c r="R23" s="2" t="s">
        <v>71</v>
      </c>
      <c r="S23" s="2" t="s">
        <v>68</v>
      </c>
      <c r="T23" s="2" t="s">
        <v>70</v>
      </c>
      <c r="U23" s="2" t="s">
        <v>69</v>
      </c>
      <c r="V23" s="2" t="s">
        <v>69</v>
      </c>
      <c r="W23" s="2" t="s">
        <v>68</v>
      </c>
      <c r="X23" s="91">
        <f t="array" ref="X23">IF($D$12="","",(SUMPRODUCT(($D$12:$W$12=Sabana4[[#This Row],[Columna4]:[Columna23]])*1)))</f>
        <v>8</v>
      </c>
      <c r="Y23" s="87">
        <f t="shared" si="1"/>
        <v>0.4</v>
      </c>
      <c r="Z23" s="87">
        <f>IF(Y23="","",COUNTIF(Sabana4[[#This Row],[Columna4]:[Columna23]],"O")/20)</f>
        <v>0</v>
      </c>
    </row>
    <row r="24" spans="2:32" x14ac:dyDescent="0.25">
      <c r="B24" s="94">
        <v>15</v>
      </c>
      <c r="D24" s="2" t="s">
        <v>71</v>
      </c>
      <c r="E24" s="2" t="s">
        <v>69</v>
      </c>
      <c r="F24" s="2" t="s">
        <v>70</v>
      </c>
      <c r="G24" s="2" t="s">
        <v>69</v>
      </c>
      <c r="H24" s="2" t="s">
        <v>68</v>
      </c>
      <c r="I24" s="2" t="s">
        <v>71</v>
      </c>
      <c r="J24" s="2" t="s">
        <v>71</v>
      </c>
      <c r="K24" s="2" t="s">
        <v>71</v>
      </c>
      <c r="L24" s="2" t="s">
        <v>68</v>
      </c>
      <c r="M24" s="2" t="s">
        <v>71</v>
      </c>
      <c r="N24" s="2" t="s">
        <v>68</v>
      </c>
      <c r="O24" s="2" t="s">
        <v>69</v>
      </c>
      <c r="P24" s="2" t="s">
        <v>69</v>
      </c>
      <c r="Q24" s="2" t="s">
        <v>71</v>
      </c>
      <c r="R24" s="2" t="s">
        <v>71</v>
      </c>
      <c r="S24" s="2" t="s">
        <v>68</v>
      </c>
      <c r="T24" s="2" t="s">
        <v>69</v>
      </c>
      <c r="U24" s="2" t="s">
        <v>68</v>
      </c>
      <c r="V24" s="2" t="s">
        <v>69</v>
      </c>
      <c r="W24" s="2" t="s">
        <v>68</v>
      </c>
      <c r="X24" s="91">
        <f t="array" ref="X24">IF($D$12="","",(SUMPRODUCT(($D$12:$W$12=Sabana4[[#This Row],[Columna4]:[Columna23]])*1)))</f>
        <v>14</v>
      </c>
      <c r="Y24" s="87">
        <f t="shared" si="1"/>
        <v>0.7</v>
      </c>
      <c r="Z24" s="87">
        <f>IF(Y24="","",COUNTIF(Sabana4[[#This Row],[Columna4]:[Columna23]],"O")/20)</f>
        <v>0</v>
      </c>
    </row>
    <row r="25" spans="2:32" x14ac:dyDescent="0.25">
      <c r="B25" s="94">
        <v>16</v>
      </c>
      <c r="D25" s="2" t="s">
        <v>70</v>
      </c>
      <c r="E25" s="2" t="s">
        <v>68</v>
      </c>
      <c r="F25" s="2" t="s">
        <v>70</v>
      </c>
      <c r="G25" s="2" t="s">
        <v>70</v>
      </c>
      <c r="H25" s="2" t="s">
        <v>69</v>
      </c>
      <c r="I25" s="2" t="s">
        <v>71</v>
      </c>
      <c r="J25" s="2" t="s">
        <v>71</v>
      </c>
      <c r="K25" s="2" t="s">
        <v>68</v>
      </c>
      <c r="L25" s="2" t="s">
        <v>70</v>
      </c>
      <c r="M25" s="2" t="s">
        <v>71</v>
      </c>
      <c r="N25" s="2" t="s">
        <v>71</v>
      </c>
      <c r="O25" s="2" t="s">
        <v>68</v>
      </c>
      <c r="P25" s="2" t="s">
        <v>71</v>
      </c>
      <c r="Q25" s="2" t="s">
        <v>69</v>
      </c>
      <c r="R25" s="2" t="s">
        <v>69</v>
      </c>
      <c r="S25" s="2" t="s">
        <v>68</v>
      </c>
      <c r="T25" s="2" t="s">
        <v>68</v>
      </c>
      <c r="U25" s="2" t="s">
        <v>69</v>
      </c>
      <c r="V25" s="2" t="s">
        <v>71</v>
      </c>
      <c r="W25" s="2" t="s">
        <v>68</v>
      </c>
      <c r="X25" s="91">
        <f t="array" ref="X25">IF($D$12="","",(SUMPRODUCT(($D$12:$W$12=Sabana4[[#This Row],[Columna4]:[Columna23]])*1)))</f>
        <v>6</v>
      </c>
      <c r="Y25" s="87">
        <f t="shared" si="1"/>
        <v>0.3</v>
      </c>
      <c r="Z25" s="87">
        <f>IF(Y25="","",COUNTIF(Sabana4[[#This Row],[Columna4]:[Columna23]],"O")/20)</f>
        <v>0</v>
      </c>
    </row>
    <row r="26" spans="2:32" x14ac:dyDescent="0.25">
      <c r="B26" s="94">
        <v>17</v>
      </c>
      <c r="D26" s="2" t="s">
        <v>69</v>
      </c>
      <c r="E26" s="2" t="s">
        <v>68</v>
      </c>
      <c r="F26" s="2" t="s">
        <v>71</v>
      </c>
      <c r="G26" s="2" t="s">
        <v>70</v>
      </c>
      <c r="H26" s="2" t="s">
        <v>71</v>
      </c>
      <c r="I26" s="2" t="s">
        <v>71</v>
      </c>
      <c r="J26" s="2" t="s">
        <v>68</v>
      </c>
      <c r="K26" s="2" t="s">
        <v>69</v>
      </c>
      <c r="L26" s="2" t="s">
        <v>69</v>
      </c>
      <c r="M26" s="2" t="s">
        <v>68</v>
      </c>
      <c r="N26" s="2" t="s">
        <v>69</v>
      </c>
      <c r="O26" s="2" t="s">
        <v>68</v>
      </c>
      <c r="P26" s="2" t="s">
        <v>71</v>
      </c>
      <c r="Q26" s="2" t="s">
        <v>68</v>
      </c>
      <c r="R26" s="2" t="s">
        <v>70</v>
      </c>
      <c r="S26" s="2" t="s">
        <v>71</v>
      </c>
      <c r="T26" s="2" t="s">
        <v>68</v>
      </c>
      <c r="U26" s="2" t="s">
        <v>71</v>
      </c>
      <c r="V26" s="2" t="s">
        <v>71</v>
      </c>
      <c r="W26" s="2" t="s">
        <v>69</v>
      </c>
      <c r="X26" s="91">
        <f t="array" ref="X26">IF($D$12="","",(SUMPRODUCT(($D$12:$W$12=Sabana4[[#This Row],[Columna4]:[Columna23]])*1)))</f>
        <v>2</v>
      </c>
      <c r="Y26" s="87">
        <f t="shared" si="1"/>
        <v>0.1</v>
      </c>
      <c r="Z26" s="87">
        <f>IF(Y26="","",COUNTIF(Sabana4[[#This Row],[Columna4]:[Columna23]],"O")/20)</f>
        <v>0</v>
      </c>
    </row>
    <row r="27" spans="2:32" x14ac:dyDescent="0.25">
      <c r="B27" s="94">
        <v>18</v>
      </c>
      <c r="D27" s="2" t="s">
        <v>69</v>
      </c>
      <c r="E27" s="2" t="s">
        <v>69</v>
      </c>
      <c r="F27" s="2" t="s">
        <v>68</v>
      </c>
      <c r="G27" s="2" t="s">
        <v>69</v>
      </c>
      <c r="H27" s="2" t="s">
        <v>69</v>
      </c>
      <c r="I27" s="2" t="s">
        <v>69</v>
      </c>
      <c r="J27" s="2" t="s">
        <v>68</v>
      </c>
      <c r="K27" s="2" t="s">
        <v>71</v>
      </c>
      <c r="L27" s="2" t="s">
        <v>69</v>
      </c>
      <c r="M27" s="2" t="s">
        <v>69</v>
      </c>
      <c r="N27" s="2" t="s">
        <v>69</v>
      </c>
      <c r="O27" s="2" t="s">
        <v>70</v>
      </c>
      <c r="P27" s="2" t="s">
        <v>70</v>
      </c>
      <c r="Q27" s="2" t="s">
        <v>68</v>
      </c>
      <c r="R27" s="2" t="s">
        <v>71</v>
      </c>
      <c r="S27" s="2" t="s">
        <v>68</v>
      </c>
      <c r="T27" s="2" t="s">
        <v>69</v>
      </c>
      <c r="U27" s="2" t="s">
        <v>69</v>
      </c>
      <c r="V27" s="2" t="s">
        <v>69</v>
      </c>
      <c r="W27" s="2" t="s">
        <v>69</v>
      </c>
      <c r="X27" s="91">
        <f t="array" ref="X27">IF($D$12="","",(SUMPRODUCT(($D$12:$W$12=Sabana4[[#This Row],[Columna4]:[Columna23]])*1)))</f>
        <v>7</v>
      </c>
      <c r="Y27" s="87">
        <f t="shared" si="1"/>
        <v>0.35</v>
      </c>
      <c r="Z27" s="87">
        <f>IF(Y27="","",COUNTIF(Sabana4[[#This Row],[Columna4]:[Columna23]],"O")/20)</f>
        <v>0</v>
      </c>
    </row>
    <row r="28" spans="2:32" x14ac:dyDescent="0.25">
      <c r="B28" s="94">
        <v>19</v>
      </c>
      <c r="D28" s="2" t="s">
        <v>68</v>
      </c>
      <c r="E28" s="2" t="s">
        <v>69</v>
      </c>
      <c r="F28" s="2" t="s">
        <v>68</v>
      </c>
      <c r="G28" s="2" t="s">
        <v>69</v>
      </c>
      <c r="H28" s="2" t="s">
        <v>71</v>
      </c>
      <c r="I28" s="2" t="s">
        <v>69</v>
      </c>
      <c r="J28" s="2" t="s">
        <v>68</v>
      </c>
      <c r="K28" s="2" t="s">
        <v>69</v>
      </c>
      <c r="L28" s="2" t="s">
        <v>69</v>
      </c>
      <c r="M28" s="2" t="s">
        <v>69</v>
      </c>
      <c r="N28" s="2" t="s">
        <v>68</v>
      </c>
      <c r="O28" s="2" t="s">
        <v>69</v>
      </c>
      <c r="P28" s="2" t="s">
        <v>69</v>
      </c>
      <c r="Q28" s="2" t="s">
        <v>69</v>
      </c>
      <c r="R28" s="2" t="s">
        <v>69</v>
      </c>
      <c r="S28" s="2" t="s">
        <v>68</v>
      </c>
      <c r="T28" s="2" t="s">
        <v>69</v>
      </c>
      <c r="U28" s="2" t="s">
        <v>69</v>
      </c>
      <c r="V28" s="2" t="s">
        <v>69</v>
      </c>
      <c r="W28" s="2" t="s">
        <v>69</v>
      </c>
      <c r="X28" s="91">
        <f t="array" ref="X28">IF($D$12="","",(SUMPRODUCT(($D$12:$W$12=Sabana4[[#This Row],[Columna4]:[Columna23]])*1)))</f>
        <v>7</v>
      </c>
      <c r="Y28" s="87">
        <f t="shared" si="1"/>
        <v>0.35</v>
      </c>
      <c r="Z28" s="87">
        <f>IF(Y28="","",COUNTIF(Sabana4[[#This Row],[Columna4]:[Columna23]],"O")/20)</f>
        <v>0</v>
      </c>
    </row>
    <row r="29" spans="2:32" x14ac:dyDescent="0.25">
      <c r="B29" s="94">
        <v>20</v>
      </c>
      <c r="D29" s="2" t="s">
        <v>70</v>
      </c>
      <c r="E29" s="2" t="s">
        <v>68</v>
      </c>
      <c r="F29" s="2" t="s">
        <v>70</v>
      </c>
      <c r="G29" s="2" t="s">
        <v>70</v>
      </c>
      <c r="H29" s="2" t="s">
        <v>69</v>
      </c>
      <c r="I29" s="2" t="s">
        <v>71</v>
      </c>
      <c r="J29" s="2" t="s">
        <v>71</v>
      </c>
      <c r="K29" s="2" t="s">
        <v>68</v>
      </c>
      <c r="L29" s="2" t="s">
        <v>70</v>
      </c>
      <c r="M29" s="2" t="s">
        <v>71</v>
      </c>
      <c r="N29" s="2" t="s">
        <v>71</v>
      </c>
      <c r="O29" s="2" t="s">
        <v>68</v>
      </c>
      <c r="P29" s="2" t="s">
        <v>71</v>
      </c>
      <c r="Q29" s="2" t="s">
        <v>69</v>
      </c>
      <c r="R29" s="2" t="s">
        <v>69</v>
      </c>
      <c r="S29" s="2" t="s">
        <v>68</v>
      </c>
      <c r="T29" s="2" t="s">
        <v>68</v>
      </c>
      <c r="U29" s="2" t="s">
        <v>69</v>
      </c>
      <c r="V29" s="2" t="s">
        <v>71</v>
      </c>
      <c r="W29" s="2" t="s">
        <v>68</v>
      </c>
      <c r="X29" s="91">
        <f t="array" ref="X29">IF($D$12="","",(SUMPRODUCT(($D$12:$W$12=Sabana4[[#This Row],[Columna4]:[Columna23]])*1)))</f>
        <v>6</v>
      </c>
      <c r="Y29" s="87">
        <f t="shared" si="1"/>
        <v>0.3</v>
      </c>
      <c r="Z29" s="87">
        <f>IF(Y29="","",COUNTIF(Sabana4[[#This Row],[Columna4]:[Columna23]],"O")/20)</f>
        <v>0</v>
      </c>
    </row>
    <row r="30" spans="2:32" x14ac:dyDescent="0.25">
      <c r="B30" s="94">
        <v>21</v>
      </c>
      <c r="D30" s="2" t="s">
        <v>71</v>
      </c>
      <c r="E30" s="2" t="s">
        <v>69</v>
      </c>
      <c r="F30" s="2" t="s">
        <v>69</v>
      </c>
      <c r="G30" s="2" t="s">
        <v>68</v>
      </c>
      <c r="H30" s="2" t="s">
        <v>69</v>
      </c>
      <c r="I30" s="2" t="s">
        <v>68</v>
      </c>
      <c r="J30" s="2" t="s">
        <v>69</v>
      </c>
      <c r="K30" s="2" t="s">
        <v>71</v>
      </c>
      <c r="L30" s="2" t="s">
        <v>71</v>
      </c>
      <c r="M30" s="2" t="s">
        <v>68</v>
      </c>
      <c r="N30" s="2" t="s">
        <v>68</v>
      </c>
      <c r="O30" s="2" t="s">
        <v>69</v>
      </c>
      <c r="P30" s="2" t="s">
        <v>71</v>
      </c>
      <c r="Q30" s="2" t="s">
        <v>71</v>
      </c>
      <c r="R30" s="2" t="s">
        <v>69</v>
      </c>
      <c r="S30" s="2" t="s">
        <v>68</v>
      </c>
      <c r="T30" s="2" t="s">
        <v>70</v>
      </c>
      <c r="U30" s="2" t="s">
        <v>71</v>
      </c>
      <c r="V30" s="2" t="s">
        <v>69</v>
      </c>
      <c r="W30" s="2" t="s">
        <v>68</v>
      </c>
      <c r="X30" s="91">
        <f t="array" ref="X30">IF($D$12="","",(SUMPRODUCT(($D$12:$W$12=Sabana4[[#This Row],[Columna4]:[Columna23]])*1)))</f>
        <v>6</v>
      </c>
      <c r="Y30" s="87">
        <f t="shared" si="1"/>
        <v>0.3</v>
      </c>
      <c r="Z30" s="87">
        <f>IF(Y30="","",COUNTIF(Sabana4[[#This Row],[Columna4]:[Columna23]],"O")/20)</f>
        <v>0</v>
      </c>
    </row>
    <row r="31" spans="2:32" x14ac:dyDescent="0.25">
      <c r="B31" s="94">
        <v>22</v>
      </c>
      <c r="D31" s="2" t="s">
        <v>69</v>
      </c>
      <c r="E31" s="2" t="s">
        <v>70</v>
      </c>
      <c r="F31" s="2" t="s">
        <v>70</v>
      </c>
      <c r="G31" s="2" t="s">
        <v>76</v>
      </c>
      <c r="H31" s="2" t="s">
        <v>68</v>
      </c>
      <c r="I31" s="2" t="s">
        <v>70</v>
      </c>
      <c r="J31" s="2" t="s">
        <v>71</v>
      </c>
      <c r="K31" s="2" t="s">
        <v>69</v>
      </c>
      <c r="L31" s="2" t="s">
        <v>71</v>
      </c>
      <c r="M31" s="2" t="s">
        <v>69</v>
      </c>
      <c r="N31" s="2" t="s">
        <v>69</v>
      </c>
      <c r="O31" s="2" t="s">
        <v>71</v>
      </c>
      <c r="P31" s="2" t="s">
        <v>69</v>
      </c>
      <c r="Q31" s="2" t="s">
        <v>71</v>
      </c>
      <c r="R31" s="2" t="s">
        <v>69</v>
      </c>
      <c r="S31" s="2" t="s">
        <v>71</v>
      </c>
      <c r="T31" s="2" t="s">
        <v>70</v>
      </c>
      <c r="U31" s="2" t="s">
        <v>71</v>
      </c>
      <c r="V31" s="2" t="s">
        <v>71</v>
      </c>
      <c r="W31" s="2" t="s">
        <v>68</v>
      </c>
      <c r="X31" s="91">
        <f t="array" ref="X31">IF($D$12="","",(SUMPRODUCT(($D$12:$W$12=Sabana4[[#This Row],[Columna4]:[Columna23]])*1)))</f>
        <v>6</v>
      </c>
      <c r="Y31" s="87">
        <f t="shared" si="1"/>
        <v>0.3</v>
      </c>
      <c r="Z31" s="87">
        <f>IF(Y31="","",COUNTIF(Sabana4[[#This Row],[Columna4]:[Columna23]],"O")/20)</f>
        <v>0.05</v>
      </c>
    </row>
    <row r="32" spans="2:32" x14ac:dyDescent="0.25">
      <c r="B32" s="94">
        <v>23</v>
      </c>
      <c r="D32" s="2" t="s">
        <v>69</v>
      </c>
      <c r="E32" s="2" t="s">
        <v>71</v>
      </c>
      <c r="F32" s="2" t="s">
        <v>70</v>
      </c>
      <c r="G32" s="2" t="s">
        <v>71</v>
      </c>
      <c r="H32" s="2" t="s">
        <v>68</v>
      </c>
      <c r="I32" s="2" t="s">
        <v>69</v>
      </c>
      <c r="J32" s="2" t="s">
        <v>71</v>
      </c>
      <c r="K32" s="2" t="s">
        <v>71</v>
      </c>
      <c r="L32" s="2" t="s">
        <v>71</v>
      </c>
      <c r="M32" s="2" t="s">
        <v>71</v>
      </c>
      <c r="N32" s="2" t="s">
        <v>68</v>
      </c>
      <c r="O32" s="2" t="s">
        <v>68</v>
      </c>
      <c r="P32" s="2" t="s">
        <v>69</v>
      </c>
      <c r="Q32" s="2" t="s">
        <v>71</v>
      </c>
      <c r="R32" s="2" t="s">
        <v>69</v>
      </c>
      <c r="S32" s="2" t="s">
        <v>70</v>
      </c>
      <c r="T32" s="2" t="s">
        <v>70</v>
      </c>
      <c r="U32" s="2" t="s">
        <v>68</v>
      </c>
      <c r="V32" s="2" t="s">
        <v>71</v>
      </c>
      <c r="W32" s="2" t="s">
        <v>68</v>
      </c>
      <c r="X32" s="91">
        <f t="array" ref="X32">IF($D$12="","",(SUMPRODUCT(($D$12:$W$12=Sabana4[[#This Row],[Columna4]:[Columna23]])*1)))</f>
        <v>13</v>
      </c>
      <c r="Y32" s="87">
        <f t="shared" si="1"/>
        <v>0.65</v>
      </c>
      <c r="Z32" s="87">
        <f>IF(Y32="","",COUNTIF(Sabana4[[#This Row],[Columna4]:[Columna23]],"O")/20)</f>
        <v>0</v>
      </c>
    </row>
    <row r="33" spans="2:26" x14ac:dyDescent="0.25">
      <c r="B33" s="94">
        <v>24</v>
      </c>
      <c r="D33" s="2" t="s">
        <v>71</v>
      </c>
      <c r="E33" s="2" t="s">
        <v>69</v>
      </c>
      <c r="F33" s="2" t="s">
        <v>68</v>
      </c>
      <c r="G33" s="2" t="s">
        <v>76</v>
      </c>
      <c r="H33" s="2" t="s">
        <v>68</v>
      </c>
      <c r="I33" s="2" t="s">
        <v>70</v>
      </c>
      <c r="J33" s="2" t="s">
        <v>70</v>
      </c>
      <c r="K33" s="2" t="s">
        <v>71</v>
      </c>
      <c r="L33" s="2" t="s">
        <v>69</v>
      </c>
      <c r="M33" s="2" t="s">
        <v>69</v>
      </c>
      <c r="N33" s="2" t="s">
        <v>70</v>
      </c>
      <c r="O33" s="2" t="s">
        <v>68</v>
      </c>
      <c r="P33" s="2" t="s">
        <v>71</v>
      </c>
      <c r="Q33" s="2" t="s">
        <v>70</v>
      </c>
      <c r="R33" s="2" t="s">
        <v>71</v>
      </c>
      <c r="S33" s="2" t="s">
        <v>69</v>
      </c>
      <c r="T33" s="2" t="s">
        <v>69</v>
      </c>
      <c r="U33" s="2" t="s">
        <v>68</v>
      </c>
      <c r="V33" s="2" t="s">
        <v>69</v>
      </c>
      <c r="W33" s="2" t="s">
        <v>71</v>
      </c>
      <c r="X33" s="91">
        <f t="array" ref="X33">IF($D$12="","",(SUMPRODUCT(($D$12:$W$12=Sabana4[[#This Row],[Columna4]:[Columna23]])*1)))</f>
        <v>6</v>
      </c>
      <c r="Y33" s="87">
        <f t="shared" si="1"/>
        <v>0.3</v>
      </c>
      <c r="Z33" s="87">
        <f>IF(Y33="","",COUNTIF(Sabana4[[#This Row],[Columna4]:[Columna23]],"O")/20)</f>
        <v>0.05</v>
      </c>
    </row>
    <row r="34" spans="2:26" x14ac:dyDescent="0.25">
      <c r="B34" s="94">
        <v>25</v>
      </c>
      <c r="D34" s="2" t="s">
        <v>69</v>
      </c>
      <c r="E34" s="2" t="s">
        <v>70</v>
      </c>
      <c r="F34" s="2" t="s">
        <v>70</v>
      </c>
      <c r="G34" s="2" t="s">
        <v>70</v>
      </c>
      <c r="H34" s="2" t="s">
        <v>69</v>
      </c>
      <c r="I34" s="2" t="s">
        <v>68</v>
      </c>
      <c r="J34" s="2" t="s">
        <v>71</v>
      </c>
      <c r="K34" s="2" t="s">
        <v>69</v>
      </c>
      <c r="L34" s="2" t="s">
        <v>71</v>
      </c>
      <c r="M34" s="2" t="s">
        <v>68</v>
      </c>
      <c r="N34" s="2" t="s">
        <v>68</v>
      </c>
      <c r="O34" s="2" t="s">
        <v>68</v>
      </c>
      <c r="P34" s="2" t="s">
        <v>68</v>
      </c>
      <c r="Q34" s="2" t="s">
        <v>70</v>
      </c>
      <c r="R34" s="2" t="s">
        <v>69</v>
      </c>
      <c r="S34" s="2" t="s">
        <v>71</v>
      </c>
      <c r="T34" s="2" t="s">
        <v>68</v>
      </c>
      <c r="U34" s="2" t="s">
        <v>71</v>
      </c>
      <c r="V34" s="2" t="s">
        <v>70</v>
      </c>
      <c r="W34" s="2" t="s">
        <v>71</v>
      </c>
      <c r="X34" s="91">
        <f t="array" ref="X34">IF($D$12="","",(SUMPRODUCT(($D$12:$W$12=Sabana4[[#This Row],[Columna4]:[Columna23]])*1)))</f>
        <v>4</v>
      </c>
      <c r="Y34" s="87">
        <f t="shared" si="1"/>
        <v>0.2</v>
      </c>
      <c r="Z34" s="87">
        <f>IF(Y34="","",COUNTIF(Sabana4[[#This Row],[Columna4]:[Columna23]],"O")/20)</f>
        <v>0</v>
      </c>
    </row>
    <row r="35" spans="2:26" x14ac:dyDescent="0.25">
      <c r="B35" s="94">
        <v>26</v>
      </c>
      <c r="D35" s="2" t="s">
        <v>71</v>
      </c>
      <c r="E35" s="2" t="s">
        <v>69</v>
      </c>
      <c r="F35" s="2" t="s">
        <v>71</v>
      </c>
      <c r="G35" s="2" t="s">
        <v>71</v>
      </c>
      <c r="H35" s="2" t="s">
        <v>69</v>
      </c>
      <c r="I35" s="2" t="s">
        <v>71</v>
      </c>
      <c r="J35" s="2" t="s">
        <v>71</v>
      </c>
      <c r="K35" s="2" t="s">
        <v>71</v>
      </c>
      <c r="L35" s="2" t="s">
        <v>71</v>
      </c>
      <c r="M35" s="2" t="s">
        <v>69</v>
      </c>
      <c r="N35" s="2" t="s">
        <v>71</v>
      </c>
      <c r="O35" s="2" t="s">
        <v>69</v>
      </c>
      <c r="P35" s="2" t="s">
        <v>69</v>
      </c>
      <c r="Q35" s="2" t="s">
        <v>71</v>
      </c>
      <c r="R35" s="2" t="s">
        <v>71</v>
      </c>
      <c r="S35" s="2" t="s">
        <v>68</v>
      </c>
      <c r="T35" s="2" t="s">
        <v>71</v>
      </c>
      <c r="U35" s="2" t="s">
        <v>68</v>
      </c>
      <c r="V35" s="2" t="s">
        <v>71</v>
      </c>
      <c r="W35" s="2" t="s">
        <v>71</v>
      </c>
      <c r="X35" s="91">
        <f t="array" ref="X35">IF($D$12="","",(SUMPRODUCT(($D$12:$W$12=Sabana4[[#This Row],[Columna4]:[Columna23]])*1)))</f>
        <v>6</v>
      </c>
      <c r="Y35" s="87">
        <f t="shared" si="1"/>
        <v>0.3</v>
      </c>
      <c r="Z35" s="87">
        <f>IF(Y35="","",COUNTIF(Sabana4[[#This Row],[Columna4]:[Columna23]],"O")/20)</f>
        <v>0</v>
      </c>
    </row>
    <row r="36" spans="2:26" x14ac:dyDescent="0.25">
      <c r="B36" s="94">
        <v>27</v>
      </c>
      <c r="D36" s="2" t="s">
        <v>71</v>
      </c>
      <c r="E36" s="2" t="s">
        <v>71</v>
      </c>
      <c r="F36" s="2" t="s">
        <v>70</v>
      </c>
      <c r="G36" s="2" t="s">
        <v>69</v>
      </c>
      <c r="H36" s="2" t="s">
        <v>69</v>
      </c>
      <c r="I36" s="2" t="s">
        <v>71</v>
      </c>
      <c r="J36" s="2" t="s">
        <v>69</v>
      </c>
      <c r="K36" s="2" t="s">
        <v>70</v>
      </c>
      <c r="L36" s="2" t="s">
        <v>71</v>
      </c>
      <c r="M36" s="2" t="s">
        <v>70</v>
      </c>
      <c r="N36" s="2" t="s">
        <v>68</v>
      </c>
      <c r="O36" s="2" t="s">
        <v>70</v>
      </c>
      <c r="P36" s="2" t="s">
        <v>69</v>
      </c>
      <c r="Q36" s="2" t="s">
        <v>68</v>
      </c>
      <c r="R36" s="2" t="s">
        <v>68</v>
      </c>
      <c r="S36" s="2" t="s">
        <v>69</v>
      </c>
      <c r="T36" s="2" t="s">
        <v>70</v>
      </c>
      <c r="U36" s="2" t="s">
        <v>70</v>
      </c>
      <c r="V36" s="2" t="s">
        <v>69</v>
      </c>
      <c r="W36" s="2" t="s">
        <v>71</v>
      </c>
      <c r="X36" s="91">
        <f t="array" ref="X36">IF($D$12="","",(SUMPRODUCT(($D$12:$W$12=Sabana4[[#This Row],[Columna4]:[Columna23]])*1)))</f>
        <v>8</v>
      </c>
      <c r="Y36" s="87">
        <f t="shared" si="1"/>
        <v>0.4</v>
      </c>
      <c r="Z36" s="87">
        <f>IF(Y36="","",COUNTIF(Sabana4[[#This Row],[Columna4]:[Columna23]],"O")/20)</f>
        <v>0</v>
      </c>
    </row>
    <row r="37" spans="2:26" x14ac:dyDescent="0.25">
      <c r="B37" s="94">
        <v>28</v>
      </c>
      <c r="D37" s="2" t="s">
        <v>71</v>
      </c>
      <c r="E37" s="2" t="s">
        <v>69</v>
      </c>
      <c r="F37" s="2" t="s">
        <v>70</v>
      </c>
      <c r="G37" s="2" t="s">
        <v>69</v>
      </c>
      <c r="H37" s="2" t="s">
        <v>68</v>
      </c>
      <c r="I37" s="2" t="s">
        <v>71</v>
      </c>
      <c r="J37" s="2" t="s">
        <v>71</v>
      </c>
      <c r="K37" s="2" t="s">
        <v>69</v>
      </c>
      <c r="L37" s="2" t="s">
        <v>71</v>
      </c>
      <c r="M37" s="2" t="s">
        <v>68</v>
      </c>
      <c r="N37" s="2" t="s">
        <v>71</v>
      </c>
      <c r="O37" s="2" t="s">
        <v>71</v>
      </c>
      <c r="P37" s="2" t="s">
        <v>69</v>
      </c>
      <c r="Q37" s="2" t="s">
        <v>69</v>
      </c>
      <c r="R37" s="2" t="s">
        <v>68</v>
      </c>
      <c r="S37" s="2" t="s">
        <v>69</v>
      </c>
      <c r="T37" s="2" t="s">
        <v>70</v>
      </c>
      <c r="U37" s="2" t="s">
        <v>71</v>
      </c>
      <c r="V37" s="2" t="s">
        <v>69</v>
      </c>
      <c r="W37" s="2" t="s">
        <v>68</v>
      </c>
      <c r="X37" s="91">
        <f t="array" ref="X37">IF($D$12="","",(SUMPRODUCT(($D$12:$W$12=Sabana4[[#This Row],[Columna4]:[Columna23]])*1)))</f>
        <v>8</v>
      </c>
      <c r="Y37" s="87">
        <f t="shared" si="1"/>
        <v>0.4</v>
      </c>
      <c r="Z37" s="87">
        <f>IF(Y37="","",COUNTIF(Sabana4[[#This Row],[Columna4]:[Columna23]],"O")/20)</f>
        <v>0</v>
      </c>
    </row>
    <row r="38" spans="2:26" x14ac:dyDescent="0.25">
      <c r="B38" s="94">
        <v>29</v>
      </c>
      <c r="D38" s="2" t="s">
        <v>69</v>
      </c>
      <c r="E38" s="2" t="s">
        <v>68</v>
      </c>
      <c r="F38" s="2" t="s">
        <v>69</v>
      </c>
      <c r="G38" s="2" t="s">
        <v>69</v>
      </c>
      <c r="H38" s="2" t="s">
        <v>71</v>
      </c>
      <c r="I38" s="2" t="s">
        <v>70</v>
      </c>
      <c r="J38" s="2" t="s">
        <v>69</v>
      </c>
      <c r="K38" s="2" t="s">
        <v>71</v>
      </c>
      <c r="L38" s="2" t="s">
        <v>69</v>
      </c>
      <c r="M38" s="2" t="s">
        <v>69</v>
      </c>
      <c r="N38" s="2" t="s">
        <v>69</v>
      </c>
      <c r="O38" s="2" t="s">
        <v>71</v>
      </c>
      <c r="P38" s="2" t="s">
        <v>68</v>
      </c>
      <c r="Q38" s="2" t="s">
        <v>71</v>
      </c>
      <c r="R38" s="2" t="s">
        <v>71</v>
      </c>
      <c r="S38" s="2" t="s">
        <v>70</v>
      </c>
      <c r="T38" s="2" t="s">
        <v>71</v>
      </c>
      <c r="U38" s="2" t="s">
        <v>68</v>
      </c>
      <c r="V38" s="2" t="s">
        <v>71</v>
      </c>
      <c r="W38" s="2" t="s">
        <v>69</v>
      </c>
      <c r="X38" s="91">
        <f t="array" ref="X38">IF($D$12="","",(SUMPRODUCT(($D$12:$W$12=Sabana4[[#This Row],[Columna4]:[Columna23]])*1)))</f>
        <v>4</v>
      </c>
      <c r="Y38" s="87">
        <f t="shared" si="1"/>
        <v>0.2</v>
      </c>
      <c r="Z38" s="87">
        <f>IF(Y38="","",COUNTIF(Sabana4[[#This Row],[Columna4]:[Columna23]],"O")/20)</f>
        <v>0</v>
      </c>
    </row>
    <row r="39" spans="2:26" x14ac:dyDescent="0.25">
      <c r="B39" s="94">
        <v>30</v>
      </c>
      <c r="D39" s="2" t="s">
        <v>68</v>
      </c>
      <c r="E39" s="2" t="s">
        <v>71</v>
      </c>
      <c r="F39" s="2" t="s">
        <v>70</v>
      </c>
      <c r="G39" s="2" t="s">
        <v>69</v>
      </c>
      <c r="H39" s="2" t="s">
        <v>68</v>
      </c>
      <c r="I39" s="2" t="s">
        <v>69</v>
      </c>
      <c r="J39" s="2" t="s">
        <v>71</v>
      </c>
      <c r="K39" s="2" t="s">
        <v>71</v>
      </c>
      <c r="L39" s="2" t="s">
        <v>69</v>
      </c>
      <c r="M39" s="2" t="s">
        <v>71</v>
      </c>
      <c r="N39" s="2" t="s">
        <v>68</v>
      </c>
      <c r="O39" s="2" t="s">
        <v>68</v>
      </c>
      <c r="P39" s="2" t="s">
        <v>71</v>
      </c>
      <c r="Q39" s="2" t="s">
        <v>71</v>
      </c>
      <c r="R39" s="2" t="s">
        <v>71</v>
      </c>
      <c r="S39" s="2" t="s">
        <v>68</v>
      </c>
      <c r="T39" s="2" t="s">
        <v>69</v>
      </c>
      <c r="U39" s="2" t="s">
        <v>69</v>
      </c>
      <c r="V39" s="2" t="s">
        <v>69</v>
      </c>
      <c r="W39" s="2" t="s">
        <v>68</v>
      </c>
      <c r="X39" s="91">
        <f t="array" ref="X39">IF($D$12="","",(SUMPRODUCT(($D$12:$W$12=Sabana4[[#This Row],[Columna4]:[Columna23]])*1)))</f>
        <v>15</v>
      </c>
      <c r="Y39" s="87">
        <f t="shared" si="1"/>
        <v>0.75</v>
      </c>
      <c r="Z39" s="87">
        <f>IF(Y39="","",COUNTIF(Sabana4[[#This Row],[Columna4]:[Columna23]],"O")/20)</f>
        <v>0</v>
      </c>
    </row>
    <row r="40" spans="2:26" x14ac:dyDescent="0.25">
      <c r="B40" s="94">
        <v>31</v>
      </c>
      <c r="D40" s="2" t="s">
        <v>71</v>
      </c>
      <c r="E40" s="2" t="s">
        <v>68</v>
      </c>
      <c r="F40" s="2" t="s">
        <v>68</v>
      </c>
      <c r="G40" s="2" t="s">
        <v>70</v>
      </c>
      <c r="H40" s="2" t="s">
        <v>68</v>
      </c>
      <c r="I40" s="2" t="s">
        <v>68</v>
      </c>
      <c r="J40" s="2" t="s">
        <v>70</v>
      </c>
      <c r="K40" s="2" t="s">
        <v>71</v>
      </c>
      <c r="L40" s="2" t="s">
        <v>68</v>
      </c>
      <c r="M40" s="2" t="s">
        <v>69</v>
      </c>
      <c r="N40" s="2" t="s">
        <v>71</v>
      </c>
      <c r="O40" s="2" t="s">
        <v>71</v>
      </c>
      <c r="P40" s="2" t="s">
        <v>70</v>
      </c>
      <c r="Q40" s="2" t="s">
        <v>68</v>
      </c>
      <c r="R40" s="2" t="s">
        <v>71</v>
      </c>
      <c r="S40" s="2" t="s">
        <v>68</v>
      </c>
      <c r="T40" s="2" t="s">
        <v>69</v>
      </c>
      <c r="U40" s="2" t="s">
        <v>68</v>
      </c>
      <c r="V40" s="2" t="s">
        <v>69</v>
      </c>
      <c r="W40" s="2" t="s">
        <v>71</v>
      </c>
      <c r="X40" s="91">
        <f t="array" ref="X40">IF($D$12="","",(SUMPRODUCT(($D$12:$W$12=Sabana4[[#This Row],[Columna4]:[Columna23]])*1)))</f>
        <v>8</v>
      </c>
      <c r="Y40" s="87">
        <f t="shared" si="1"/>
        <v>0.4</v>
      </c>
      <c r="Z40" s="87">
        <f>IF(Y40="","",COUNTIF(Sabana4[[#This Row],[Columna4]:[Columna23]],"O")/20)</f>
        <v>0</v>
      </c>
    </row>
    <row r="41" spans="2:26" x14ac:dyDescent="0.25">
      <c r="B41" s="94">
        <v>32</v>
      </c>
      <c r="D41" s="2" t="s">
        <v>68</v>
      </c>
      <c r="E41" s="2" t="s">
        <v>71</v>
      </c>
      <c r="F41" s="2" t="s">
        <v>68</v>
      </c>
      <c r="G41" s="2" t="s">
        <v>70</v>
      </c>
      <c r="H41" s="2" t="s">
        <v>68</v>
      </c>
      <c r="I41" s="2" t="s">
        <v>71</v>
      </c>
      <c r="J41" s="2" t="s">
        <v>70</v>
      </c>
      <c r="K41" s="2" t="s">
        <v>70</v>
      </c>
      <c r="L41" s="2" t="s">
        <v>71</v>
      </c>
      <c r="M41" s="2" t="s">
        <v>68</v>
      </c>
      <c r="N41" s="2" t="s">
        <v>71</v>
      </c>
      <c r="O41" s="2" t="s">
        <v>68</v>
      </c>
      <c r="P41" s="2" t="s">
        <v>70</v>
      </c>
      <c r="Q41" s="2" t="s">
        <v>69</v>
      </c>
      <c r="R41" s="2" t="s">
        <v>71</v>
      </c>
      <c r="S41" s="2" t="s">
        <v>70</v>
      </c>
      <c r="T41" s="2" t="s">
        <v>69</v>
      </c>
      <c r="U41" s="2" t="s">
        <v>69</v>
      </c>
      <c r="V41" s="2" t="s">
        <v>69</v>
      </c>
      <c r="W41" s="2" t="s">
        <v>71</v>
      </c>
      <c r="X41" s="91">
        <f t="array" ref="X41">IF($D$12="","",(SUMPRODUCT(($D$12:$W$12=Sabana4[[#This Row],[Columna4]:[Columna23]])*1)))</f>
        <v>6</v>
      </c>
      <c r="Y41" s="87">
        <f t="shared" si="1"/>
        <v>0.3</v>
      </c>
      <c r="Z41" s="87">
        <f>IF(Y41="","",COUNTIF(Sabana4[[#This Row],[Columna4]:[Columna23]],"O")/20)</f>
        <v>0</v>
      </c>
    </row>
    <row r="42" spans="2:26" x14ac:dyDescent="0.25">
      <c r="B42" s="94">
        <v>33</v>
      </c>
      <c r="D42" s="2" t="s">
        <v>68</v>
      </c>
      <c r="E42" s="2" t="s">
        <v>71</v>
      </c>
      <c r="F42" s="2" t="s">
        <v>68</v>
      </c>
      <c r="G42" s="2" t="s">
        <v>69</v>
      </c>
      <c r="H42" s="2" t="s">
        <v>68</v>
      </c>
      <c r="I42" s="2" t="s">
        <v>69</v>
      </c>
      <c r="J42" s="2" t="s">
        <v>70</v>
      </c>
      <c r="K42" s="2" t="s">
        <v>70</v>
      </c>
      <c r="L42" s="2" t="s">
        <v>69</v>
      </c>
      <c r="M42" s="2" t="s">
        <v>68</v>
      </c>
      <c r="N42" s="2" t="s">
        <v>71</v>
      </c>
      <c r="O42" s="2" t="s">
        <v>68</v>
      </c>
      <c r="P42" s="2" t="s">
        <v>70</v>
      </c>
      <c r="Q42" s="2" t="s">
        <v>71</v>
      </c>
      <c r="R42" s="2" t="s">
        <v>71</v>
      </c>
      <c r="S42" s="2" t="s">
        <v>70</v>
      </c>
      <c r="T42" s="2" t="s">
        <v>69</v>
      </c>
      <c r="U42" s="2" t="s">
        <v>68</v>
      </c>
      <c r="V42" s="2" t="s">
        <v>69</v>
      </c>
      <c r="W42" s="2" t="s">
        <v>71</v>
      </c>
      <c r="X42" s="91">
        <f t="array" ref="X42">IF($D$12="","",(SUMPRODUCT(($D$12:$W$12=Sabana4[[#This Row],[Columna4]:[Columna23]])*1)))</f>
        <v>9</v>
      </c>
      <c r="Y42" s="87">
        <f t="shared" si="1"/>
        <v>0.45</v>
      </c>
      <c r="Z42" s="87">
        <f>IF(Y42="","",COUNTIF(Sabana4[[#This Row],[Columna4]:[Columna23]],"O")/20)</f>
        <v>0</v>
      </c>
    </row>
    <row r="43" spans="2:26" x14ac:dyDescent="0.25">
      <c r="B43" s="94">
        <v>34</v>
      </c>
      <c r="D43" s="2" t="s">
        <v>68</v>
      </c>
      <c r="E43" s="2" t="s">
        <v>71</v>
      </c>
      <c r="F43" s="2" t="s">
        <v>70</v>
      </c>
      <c r="G43" s="2" t="s">
        <v>70</v>
      </c>
      <c r="H43" s="2" t="s">
        <v>68</v>
      </c>
      <c r="I43" s="2" t="s">
        <v>69</v>
      </c>
      <c r="J43" s="2" t="s">
        <v>69</v>
      </c>
      <c r="K43" s="2" t="s">
        <v>69</v>
      </c>
      <c r="L43" s="2" t="s">
        <v>68</v>
      </c>
      <c r="M43" s="2" t="s">
        <v>68</v>
      </c>
      <c r="N43" s="2" t="s">
        <v>70</v>
      </c>
      <c r="O43" s="2" t="s">
        <v>71</v>
      </c>
      <c r="P43" s="2" t="s">
        <v>69</v>
      </c>
      <c r="Q43" s="2" t="s">
        <v>71</v>
      </c>
      <c r="R43" s="2" t="s">
        <v>69</v>
      </c>
      <c r="S43" s="2" t="s">
        <v>69</v>
      </c>
      <c r="T43" s="2" t="s">
        <v>71</v>
      </c>
      <c r="U43" s="2" t="s">
        <v>71</v>
      </c>
      <c r="V43" s="2" t="s">
        <v>71</v>
      </c>
      <c r="W43" s="2" t="s">
        <v>71</v>
      </c>
      <c r="X43" s="91">
        <f t="array" ref="X43">IF($D$12="","",(SUMPRODUCT(($D$12:$W$12=Sabana4[[#This Row],[Columna4]:[Columna23]])*1)))</f>
        <v>7</v>
      </c>
      <c r="Y43" s="87">
        <f t="shared" si="1"/>
        <v>0.35</v>
      </c>
      <c r="Z43" s="87">
        <f>IF(Y43="","",COUNTIF(Sabana4[[#This Row],[Columna4]:[Columna23]],"O")/20)</f>
        <v>0</v>
      </c>
    </row>
    <row r="44" spans="2:26" x14ac:dyDescent="0.25">
      <c r="B44" s="94">
        <v>35</v>
      </c>
      <c r="D44" s="2" t="s">
        <v>69</v>
      </c>
      <c r="E44" s="2" t="s">
        <v>69</v>
      </c>
      <c r="F44" s="2" t="s">
        <v>68</v>
      </c>
      <c r="G44" s="2" t="s">
        <v>71</v>
      </c>
      <c r="H44" s="2" t="s">
        <v>69</v>
      </c>
      <c r="I44" s="2" t="s">
        <v>71</v>
      </c>
      <c r="J44" s="2" t="s">
        <v>69</v>
      </c>
      <c r="K44" s="2" t="s">
        <v>68</v>
      </c>
      <c r="L44" s="2" t="s">
        <v>71</v>
      </c>
      <c r="M44" s="2" t="s">
        <v>69</v>
      </c>
      <c r="N44" s="2" t="s">
        <v>68</v>
      </c>
      <c r="O44" s="2" t="s">
        <v>69</v>
      </c>
      <c r="P44" s="2" t="s">
        <v>71</v>
      </c>
      <c r="Q44" s="2" t="s">
        <v>69</v>
      </c>
      <c r="R44" s="2" t="s">
        <v>69</v>
      </c>
      <c r="S44" s="2" t="s">
        <v>68</v>
      </c>
      <c r="T44" s="2" t="s">
        <v>71</v>
      </c>
      <c r="U44" s="2" t="s">
        <v>71</v>
      </c>
      <c r="V44" s="2" t="s">
        <v>69</v>
      </c>
      <c r="W44" s="2" t="s">
        <v>68</v>
      </c>
      <c r="X44" s="91">
        <f t="array" ref="X44">IF($D$12="","",(SUMPRODUCT(($D$12:$W$12=Sabana4[[#This Row],[Columna4]:[Columna23]])*1)))</f>
        <v>4</v>
      </c>
      <c r="Y44" s="87">
        <f t="shared" si="1"/>
        <v>0.2</v>
      </c>
      <c r="Z44" s="87">
        <f>IF(Y44="","",COUNTIF(Sabana4[[#This Row],[Columna4]:[Columna23]],"O")/20)</f>
        <v>0</v>
      </c>
    </row>
    <row r="45" spans="2:26" x14ac:dyDescent="0.25">
      <c r="B45" s="94">
        <v>36</v>
      </c>
      <c r="D45" s="2" t="s">
        <v>70</v>
      </c>
      <c r="E45" s="2" t="s">
        <v>76</v>
      </c>
      <c r="F45" s="2" t="s">
        <v>71</v>
      </c>
      <c r="G45" s="2" t="s">
        <v>70</v>
      </c>
      <c r="H45" s="2" t="s">
        <v>68</v>
      </c>
      <c r="I45" s="2" t="s">
        <v>71</v>
      </c>
      <c r="J45" s="2" t="s">
        <v>70</v>
      </c>
      <c r="K45" s="2" t="s">
        <v>71</v>
      </c>
      <c r="L45" s="2" t="s">
        <v>71</v>
      </c>
      <c r="M45" s="2" t="s">
        <v>71</v>
      </c>
      <c r="N45" s="2" t="s">
        <v>68</v>
      </c>
      <c r="O45" s="2" t="s">
        <v>68</v>
      </c>
      <c r="P45" s="2" t="s">
        <v>70</v>
      </c>
      <c r="Q45" s="2" t="s">
        <v>71</v>
      </c>
      <c r="R45" s="2" t="s">
        <v>70</v>
      </c>
      <c r="S45" s="2" t="s">
        <v>69</v>
      </c>
      <c r="T45" s="2" t="s">
        <v>68</v>
      </c>
      <c r="U45" s="2" t="s">
        <v>71</v>
      </c>
      <c r="V45" s="2" t="s">
        <v>68</v>
      </c>
      <c r="W45" s="2" t="s">
        <v>70</v>
      </c>
      <c r="X45" s="91">
        <f t="array" ref="X45">IF($D$12="","",(SUMPRODUCT(($D$12:$W$12=Sabana4[[#This Row],[Columna4]:[Columna23]])*1)))</f>
        <v>5</v>
      </c>
      <c r="Y45" s="87">
        <f t="shared" si="1"/>
        <v>0.25</v>
      </c>
      <c r="Z45" s="87">
        <f>IF(Y45="","",COUNTIF(Sabana4[[#This Row],[Columna4]:[Columna23]],"O")/20)</f>
        <v>0.05</v>
      </c>
    </row>
    <row r="46" spans="2:26" x14ac:dyDescent="0.25">
      <c r="B46" s="94">
        <v>37</v>
      </c>
      <c r="D46" s="2" t="s">
        <v>69</v>
      </c>
      <c r="E46" s="2" t="s">
        <v>71</v>
      </c>
      <c r="F46" s="2" t="s">
        <v>70</v>
      </c>
      <c r="G46" s="2" t="s">
        <v>68</v>
      </c>
      <c r="H46" s="2" t="s">
        <v>69</v>
      </c>
      <c r="I46" s="2" t="s">
        <v>69</v>
      </c>
      <c r="J46" s="2" t="s">
        <v>69</v>
      </c>
      <c r="K46" s="2" t="s">
        <v>71</v>
      </c>
      <c r="L46" s="2" t="s">
        <v>68</v>
      </c>
      <c r="M46" s="2" t="s">
        <v>71</v>
      </c>
      <c r="N46" s="2" t="s">
        <v>70</v>
      </c>
      <c r="O46" s="2" t="s">
        <v>69</v>
      </c>
      <c r="P46" s="2" t="s">
        <v>70</v>
      </c>
      <c r="Q46" s="2" t="s">
        <v>69</v>
      </c>
      <c r="R46" s="2" t="s">
        <v>68</v>
      </c>
      <c r="S46" s="2" t="s">
        <v>68</v>
      </c>
      <c r="T46" s="2" t="s">
        <v>70</v>
      </c>
      <c r="U46" s="2" t="s">
        <v>71</v>
      </c>
      <c r="V46" s="2" t="s">
        <v>71</v>
      </c>
      <c r="W46" s="2" t="s">
        <v>70</v>
      </c>
      <c r="X46" s="91">
        <f t="array" ref="X46">IF($D$12="","",(SUMPRODUCT(($D$12:$W$12=Sabana4[[#This Row],[Columna4]:[Columna23]])*1)))</f>
        <v>8</v>
      </c>
      <c r="Y46" s="87">
        <f t="shared" si="1"/>
        <v>0.4</v>
      </c>
      <c r="Z46" s="87">
        <f>IF(Y46="","",COUNTIF(Sabana4[[#This Row],[Columna4]:[Columna23]],"O")/20)</f>
        <v>0</v>
      </c>
    </row>
    <row r="47" spans="2:26" x14ac:dyDescent="0.25">
      <c r="B47" s="94">
        <v>38</v>
      </c>
      <c r="D47" s="2" t="s">
        <v>69</v>
      </c>
      <c r="E47" s="2" t="s">
        <v>70</v>
      </c>
      <c r="F47" s="2" t="s">
        <v>71</v>
      </c>
      <c r="G47" s="2" t="s">
        <v>68</v>
      </c>
      <c r="H47" s="2" t="s">
        <v>69</v>
      </c>
      <c r="I47" s="2" t="s">
        <v>69</v>
      </c>
      <c r="J47" s="2" t="s">
        <v>69</v>
      </c>
      <c r="K47" s="2" t="s">
        <v>71</v>
      </c>
      <c r="L47" s="2" t="s">
        <v>68</v>
      </c>
      <c r="M47" s="2" t="s">
        <v>69</v>
      </c>
      <c r="N47" s="2" t="s">
        <v>69</v>
      </c>
      <c r="O47" s="2" t="s">
        <v>71</v>
      </c>
      <c r="P47" s="2" t="s">
        <v>69</v>
      </c>
      <c r="Q47" s="2" t="s">
        <v>68</v>
      </c>
      <c r="R47" s="2" t="s">
        <v>69</v>
      </c>
      <c r="S47" s="2" t="s">
        <v>68</v>
      </c>
      <c r="T47" s="2" t="s">
        <v>71</v>
      </c>
      <c r="U47" s="2" t="s">
        <v>70</v>
      </c>
      <c r="V47" s="2" t="s">
        <v>69</v>
      </c>
      <c r="W47" s="2" t="s">
        <v>71</v>
      </c>
      <c r="X47" s="91">
        <f t="array" ref="X47">IF($D$12="","",(SUMPRODUCT(($D$12:$W$12=Sabana4[[#This Row],[Columna4]:[Columna23]])*1)))</f>
        <v>7</v>
      </c>
      <c r="Y47" s="87">
        <f t="shared" si="1"/>
        <v>0.35</v>
      </c>
      <c r="Z47" s="87">
        <f>IF(Y47="","",COUNTIF(Sabana4[[#This Row],[Columna4]:[Columna23]],"O")/20)</f>
        <v>0</v>
      </c>
    </row>
    <row r="48" spans="2:26" x14ac:dyDescent="0.25">
      <c r="B48" s="94">
        <v>39</v>
      </c>
      <c r="C48" s="81"/>
      <c r="D48" s="2" t="s">
        <v>69</v>
      </c>
      <c r="E48" s="2" t="s">
        <v>69</v>
      </c>
      <c r="F48" s="2" t="s">
        <v>71</v>
      </c>
      <c r="G48" s="2" t="s">
        <v>69</v>
      </c>
      <c r="H48" s="2" t="s">
        <v>68</v>
      </c>
      <c r="I48" s="2" t="s">
        <v>68</v>
      </c>
      <c r="J48" s="2" t="s">
        <v>71</v>
      </c>
      <c r="K48" s="2" t="s">
        <v>69</v>
      </c>
      <c r="L48" s="2" t="s">
        <v>69</v>
      </c>
      <c r="M48" s="2" t="s">
        <v>69</v>
      </c>
      <c r="N48" s="2" t="s">
        <v>69</v>
      </c>
      <c r="O48" s="2" t="s">
        <v>71</v>
      </c>
      <c r="P48" s="2" t="s">
        <v>70</v>
      </c>
      <c r="Q48" s="2" t="s">
        <v>71</v>
      </c>
      <c r="R48" s="2" t="s">
        <v>68</v>
      </c>
      <c r="S48" s="2" t="s">
        <v>68</v>
      </c>
      <c r="T48" s="2" t="s">
        <v>71</v>
      </c>
      <c r="U48" s="2" t="s">
        <v>68</v>
      </c>
      <c r="V48" s="2" t="s">
        <v>69</v>
      </c>
      <c r="W48" s="2" t="s">
        <v>68</v>
      </c>
      <c r="X48" s="91">
        <f t="array" ref="X48">IF($D$12="","",(SUMPRODUCT(($D$12:$W$12=Sabana4[[#This Row],[Columna4]:[Columna23]])*1)))</f>
        <v>7</v>
      </c>
      <c r="Y48" s="87">
        <f t="shared" si="1"/>
        <v>0.35</v>
      </c>
      <c r="Z48" s="87">
        <f>IF(Y48="","",COUNTIF(Sabana4[[#This Row],[Columna4]:[Columna23]],"O")/20)</f>
        <v>0</v>
      </c>
    </row>
    <row r="49" spans="2:26" x14ac:dyDescent="0.25">
      <c r="B49" s="94">
        <v>40</v>
      </c>
      <c r="C49" s="81"/>
      <c r="D49" s="2" t="s">
        <v>70</v>
      </c>
      <c r="E49" s="2" t="s">
        <v>71</v>
      </c>
      <c r="F49" s="2" t="s">
        <v>70</v>
      </c>
      <c r="G49" s="2" t="s">
        <v>70</v>
      </c>
      <c r="H49" s="2" t="s">
        <v>70</v>
      </c>
      <c r="I49" s="2" t="s">
        <v>68</v>
      </c>
      <c r="J49" s="2" t="s">
        <v>70</v>
      </c>
      <c r="K49" s="2" t="s">
        <v>68</v>
      </c>
      <c r="L49" s="2" t="s">
        <v>68</v>
      </c>
      <c r="M49" s="2" t="s">
        <v>68</v>
      </c>
      <c r="N49" s="2" t="s">
        <v>69</v>
      </c>
      <c r="O49" s="2" t="s">
        <v>68</v>
      </c>
      <c r="P49" s="2" t="s">
        <v>68</v>
      </c>
      <c r="Q49" s="2" t="s">
        <v>71</v>
      </c>
      <c r="R49" s="2" t="s">
        <v>69</v>
      </c>
      <c r="S49" s="2" t="s">
        <v>69</v>
      </c>
      <c r="T49" s="2" t="s">
        <v>69</v>
      </c>
      <c r="U49" s="2" t="s">
        <v>70</v>
      </c>
      <c r="V49" s="2" t="s">
        <v>71</v>
      </c>
      <c r="W49" s="2" t="s">
        <v>70</v>
      </c>
      <c r="X49" s="91">
        <f t="array" ref="X49">IF($D$12="","",(SUMPRODUCT(($D$12:$W$12=Sabana4[[#This Row],[Columna4]:[Columna23]])*1)))</f>
        <v>4</v>
      </c>
      <c r="Y49" s="87">
        <f t="shared" si="1"/>
        <v>0.2</v>
      </c>
      <c r="Z49" s="87">
        <f>IF(Y49="","",COUNTIF(Sabana4[[#This Row],[Columna4]:[Columna23]],"O")/20)</f>
        <v>0</v>
      </c>
    </row>
    <row r="50" spans="2:26" x14ac:dyDescent="0.25">
      <c r="B50" s="94">
        <v>41</v>
      </c>
      <c r="C50" s="81"/>
      <c r="D50" s="2" t="s">
        <v>71</v>
      </c>
      <c r="E50" s="2" t="s">
        <v>71</v>
      </c>
      <c r="F50" s="2" t="s">
        <v>70</v>
      </c>
      <c r="G50" s="2" t="s">
        <v>68</v>
      </c>
      <c r="H50" s="2" t="s">
        <v>68</v>
      </c>
      <c r="I50" s="2" t="s">
        <v>69</v>
      </c>
      <c r="J50" s="2" t="s">
        <v>71</v>
      </c>
      <c r="K50" s="2" t="s">
        <v>71</v>
      </c>
      <c r="L50" s="2" t="s">
        <v>71</v>
      </c>
      <c r="M50" s="2" t="s">
        <v>71</v>
      </c>
      <c r="N50" s="2" t="s">
        <v>71</v>
      </c>
      <c r="O50" s="2" t="s">
        <v>71</v>
      </c>
      <c r="P50" s="2" t="s">
        <v>69</v>
      </c>
      <c r="Q50" s="2" t="s">
        <v>69</v>
      </c>
      <c r="R50" s="2" t="s">
        <v>70</v>
      </c>
      <c r="S50" s="2" t="s">
        <v>69</v>
      </c>
      <c r="T50" s="2" t="s">
        <v>71</v>
      </c>
      <c r="U50" s="2" t="s">
        <v>70</v>
      </c>
      <c r="V50" s="2" t="s">
        <v>70</v>
      </c>
      <c r="W50" s="2" t="s">
        <v>68</v>
      </c>
      <c r="X50" s="91">
        <f t="array" ref="X50">IF($D$12="","",(SUMPRODUCT(($D$12:$W$12=Sabana4[[#This Row],[Columna4]:[Columna23]])*1)))</f>
        <v>9</v>
      </c>
      <c r="Y50" s="87">
        <f t="shared" si="1"/>
        <v>0.45</v>
      </c>
      <c r="Z50" s="87">
        <f>IF(Y50="","",COUNTIF(Sabana4[[#This Row],[Columna4]:[Columna23]],"O")/20)</f>
        <v>0</v>
      </c>
    </row>
    <row r="51" spans="2:26" ht="14.25" customHeight="1" x14ac:dyDescent="0.25">
      <c r="B51" s="94">
        <v>42</v>
      </c>
      <c r="C51" s="81"/>
      <c r="D51" s="2" t="s">
        <v>68</v>
      </c>
      <c r="E51" s="2" t="s">
        <v>71</v>
      </c>
      <c r="F51" s="2" t="s">
        <v>70</v>
      </c>
      <c r="G51" s="2" t="s">
        <v>71</v>
      </c>
      <c r="H51" s="2" t="s">
        <v>70</v>
      </c>
      <c r="I51" s="2" t="s">
        <v>71</v>
      </c>
      <c r="J51" s="2" t="s">
        <v>69</v>
      </c>
      <c r="K51" s="2" t="s">
        <v>71</v>
      </c>
      <c r="L51" s="2" t="s">
        <v>68</v>
      </c>
      <c r="M51" s="2" t="s">
        <v>69</v>
      </c>
      <c r="N51" s="2" t="s">
        <v>69</v>
      </c>
      <c r="O51" s="2" t="s">
        <v>68</v>
      </c>
      <c r="P51" s="2" t="s">
        <v>68</v>
      </c>
      <c r="Q51" s="2" t="s">
        <v>68</v>
      </c>
      <c r="R51" s="2" t="s">
        <v>69</v>
      </c>
      <c r="S51" s="2" t="s">
        <v>69</v>
      </c>
      <c r="T51" s="2" t="s">
        <v>71</v>
      </c>
      <c r="U51" s="2" t="s">
        <v>70</v>
      </c>
      <c r="V51" s="2" t="s">
        <v>70</v>
      </c>
      <c r="W51" s="2" t="s">
        <v>71</v>
      </c>
      <c r="X51" s="91">
        <f t="array" ref="X51">IF($D$12="","",(SUMPRODUCT(($D$12:$W$12=Sabana4[[#This Row],[Columna4]:[Columna23]])*1)))</f>
        <v>7</v>
      </c>
      <c r="Y51" s="87">
        <f t="shared" si="1"/>
        <v>0.35</v>
      </c>
      <c r="Z51" s="87">
        <f>IF(Y51="","",COUNTIF(Sabana4[[#This Row],[Columna4]:[Columna23]],"O")/20)</f>
        <v>0</v>
      </c>
    </row>
    <row r="52" spans="2:26" x14ac:dyDescent="0.25">
      <c r="B52" s="94">
        <v>43</v>
      </c>
      <c r="D52" s="2" t="s">
        <v>70</v>
      </c>
      <c r="E52" s="2" t="s">
        <v>70</v>
      </c>
      <c r="F52" s="2" t="s">
        <v>70</v>
      </c>
      <c r="G52" s="2" t="s">
        <v>69</v>
      </c>
      <c r="H52" s="2" t="s">
        <v>68</v>
      </c>
      <c r="I52" s="2" t="s">
        <v>71</v>
      </c>
      <c r="J52" s="2" t="s">
        <v>69</v>
      </c>
      <c r="K52" s="2" t="s">
        <v>71</v>
      </c>
      <c r="L52" s="2" t="s">
        <v>68</v>
      </c>
      <c r="M52" s="2" t="s">
        <v>71</v>
      </c>
      <c r="N52" s="2" t="s">
        <v>70</v>
      </c>
      <c r="O52" s="2" t="s">
        <v>68</v>
      </c>
      <c r="P52" s="2" t="s">
        <v>68</v>
      </c>
      <c r="Q52" s="2" t="s">
        <v>71</v>
      </c>
      <c r="R52" s="2" t="s">
        <v>69</v>
      </c>
      <c r="S52" s="2" t="s">
        <v>69</v>
      </c>
      <c r="T52" s="2" t="s">
        <v>71</v>
      </c>
      <c r="U52" s="2" t="s">
        <v>70</v>
      </c>
      <c r="V52" s="2" t="s">
        <v>70</v>
      </c>
      <c r="W52" s="2" t="s">
        <v>71</v>
      </c>
      <c r="X52" s="91">
        <f t="array" ref="X52">IF($D$12="","",(SUMPRODUCT(($D$12:$W$12=Sabana4[[#This Row],[Columna4]:[Columna23]])*1)))</f>
        <v>7</v>
      </c>
      <c r="Y52" s="87">
        <f t="shared" si="1"/>
        <v>0.35</v>
      </c>
      <c r="Z52" s="87">
        <f>IF(Y52="","",COUNTIF(Sabana4[[#This Row],[Columna4]:[Columna23]],"O")/20)</f>
        <v>0</v>
      </c>
    </row>
    <row r="53" spans="2:26" x14ac:dyDescent="0.25">
      <c r="B53" s="94">
        <v>44</v>
      </c>
      <c r="D53" s="2" t="s">
        <v>70</v>
      </c>
      <c r="E53" s="2" t="s">
        <v>68</v>
      </c>
      <c r="F53" s="2" t="s">
        <v>70</v>
      </c>
      <c r="G53" s="2" t="s">
        <v>70</v>
      </c>
      <c r="H53" s="2" t="s">
        <v>68</v>
      </c>
      <c r="I53" s="2" t="s">
        <v>71</v>
      </c>
      <c r="J53" s="2" t="s">
        <v>69</v>
      </c>
      <c r="K53" s="2" t="s">
        <v>71</v>
      </c>
      <c r="L53" s="2" t="s">
        <v>68</v>
      </c>
      <c r="M53" s="2" t="s">
        <v>71</v>
      </c>
      <c r="N53" s="2" t="s">
        <v>71</v>
      </c>
      <c r="O53" s="2" t="s">
        <v>68</v>
      </c>
      <c r="P53" s="2" t="s">
        <v>68</v>
      </c>
      <c r="Q53" s="2" t="s">
        <v>68</v>
      </c>
      <c r="R53" s="2" t="s">
        <v>70</v>
      </c>
      <c r="S53" s="2" t="s">
        <v>69</v>
      </c>
      <c r="T53" s="2" t="s">
        <v>71</v>
      </c>
      <c r="U53" s="2" t="s">
        <v>68</v>
      </c>
      <c r="V53" s="2" t="s">
        <v>69</v>
      </c>
      <c r="W53" s="2" t="s">
        <v>71</v>
      </c>
      <c r="X53" s="91">
        <f t="array" ref="X53">IF($D$12="","",(SUMPRODUCT(($D$12:$W$12=Sabana4[[#This Row],[Columna4]:[Columna23]])*1)))</f>
        <v>9</v>
      </c>
      <c r="Y53" s="87">
        <f t="shared" si="1"/>
        <v>0.45</v>
      </c>
      <c r="Z53" s="87">
        <f>IF(Y53="","",COUNTIF(Sabana4[[#This Row],[Columna4]:[Columna23]],"O")/20)</f>
        <v>0</v>
      </c>
    </row>
    <row r="54" spans="2:26" x14ac:dyDescent="0.25">
      <c r="B54" s="94">
        <v>45</v>
      </c>
      <c r="D54" s="2" t="s">
        <v>68</v>
      </c>
      <c r="E54" s="2" t="s">
        <v>71</v>
      </c>
      <c r="F54" s="2" t="s">
        <v>70</v>
      </c>
      <c r="G54" s="2" t="s">
        <v>70</v>
      </c>
      <c r="H54" s="2" t="s">
        <v>68</v>
      </c>
      <c r="I54" s="2" t="s">
        <v>71</v>
      </c>
      <c r="J54" s="2" t="s">
        <v>69</v>
      </c>
      <c r="K54" s="2" t="s">
        <v>71</v>
      </c>
      <c r="L54" s="2" t="s">
        <v>68</v>
      </c>
      <c r="M54" s="2" t="s">
        <v>69</v>
      </c>
      <c r="N54" s="2" t="s">
        <v>69</v>
      </c>
      <c r="O54" s="2" t="s">
        <v>68</v>
      </c>
      <c r="P54" s="2" t="s">
        <v>68</v>
      </c>
      <c r="Q54" s="2" t="s">
        <v>68</v>
      </c>
      <c r="R54" s="2" t="s">
        <v>69</v>
      </c>
      <c r="S54" s="2" t="s">
        <v>69</v>
      </c>
      <c r="T54" s="2" t="s">
        <v>71</v>
      </c>
      <c r="U54" s="2" t="s">
        <v>70</v>
      </c>
      <c r="V54" s="2" t="s">
        <v>70</v>
      </c>
      <c r="W54" s="2" t="s">
        <v>71</v>
      </c>
      <c r="X54" s="91">
        <f t="array" ref="X54">IF($D$12="","",(SUMPRODUCT(($D$12:$W$12=Sabana4[[#This Row],[Columna4]:[Columna23]])*1)))</f>
        <v>8</v>
      </c>
      <c r="Y54" s="87">
        <f t="shared" si="1"/>
        <v>0.4</v>
      </c>
      <c r="Z54" s="87">
        <f>IF(Y54="","",COUNTIF(Sabana4[[#This Row],[Columna4]:[Columna23]],"O")/20)</f>
        <v>0</v>
      </c>
    </row>
    <row r="55" spans="2:26" x14ac:dyDescent="0.25">
      <c r="B55" s="94">
        <v>46</v>
      </c>
      <c r="D55" s="2" t="s">
        <v>70</v>
      </c>
      <c r="E55" s="2" t="s">
        <v>70</v>
      </c>
      <c r="F55" s="2" t="s">
        <v>70</v>
      </c>
      <c r="G55" s="2" t="s">
        <v>70</v>
      </c>
      <c r="H55" s="2" t="s">
        <v>70</v>
      </c>
      <c r="I55" s="2" t="s">
        <v>71</v>
      </c>
      <c r="J55" s="2" t="s">
        <v>69</v>
      </c>
      <c r="K55" s="2" t="s">
        <v>68</v>
      </c>
      <c r="L55" s="2" t="s">
        <v>68</v>
      </c>
      <c r="M55" s="2" t="s">
        <v>68</v>
      </c>
      <c r="N55" s="2" t="s">
        <v>69</v>
      </c>
      <c r="O55" s="2" t="s">
        <v>68</v>
      </c>
      <c r="P55" s="2" t="s">
        <v>68</v>
      </c>
      <c r="Q55" s="2" t="s">
        <v>68</v>
      </c>
      <c r="R55" s="2" t="s">
        <v>70</v>
      </c>
      <c r="S55" s="2" t="s">
        <v>69</v>
      </c>
      <c r="T55" s="2" t="s">
        <v>68</v>
      </c>
      <c r="U55" s="2" t="s">
        <v>69</v>
      </c>
      <c r="V55" s="2" t="s">
        <v>70</v>
      </c>
      <c r="W55" s="2" t="s">
        <v>71</v>
      </c>
      <c r="X55" s="91">
        <f t="array" ref="X55">IF($D$12="","",(SUMPRODUCT(($D$12:$W$12=Sabana4[[#This Row],[Columna4]:[Columna23]])*1)))</f>
        <v>4</v>
      </c>
      <c r="Y55" s="87">
        <f t="shared" si="1"/>
        <v>0.2</v>
      </c>
      <c r="Z55" s="87">
        <f>IF(Y55="","",COUNTIF(Sabana4[[#This Row],[Columna4]:[Columna23]],"O")/20)</f>
        <v>0</v>
      </c>
    </row>
    <row r="56" spans="2:26" x14ac:dyDescent="0.25">
      <c r="B56" s="94">
        <v>47</v>
      </c>
      <c r="D56" s="2" t="s">
        <v>69</v>
      </c>
      <c r="E56" s="2" t="s">
        <v>71</v>
      </c>
      <c r="F56" s="2" t="s">
        <v>70</v>
      </c>
      <c r="G56" s="2" t="s">
        <v>68</v>
      </c>
      <c r="H56" s="2" t="s">
        <v>68</v>
      </c>
      <c r="I56" s="2" t="s">
        <v>69</v>
      </c>
      <c r="J56" s="2" t="s">
        <v>69</v>
      </c>
      <c r="K56" s="2" t="s">
        <v>68</v>
      </c>
      <c r="L56" s="2" t="s">
        <v>68</v>
      </c>
      <c r="M56" s="2" t="s">
        <v>71</v>
      </c>
      <c r="N56" s="2" t="s">
        <v>71</v>
      </c>
      <c r="O56" s="2" t="s">
        <v>71</v>
      </c>
      <c r="P56" s="2" t="s">
        <v>69</v>
      </c>
      <c r="Q56" s="2" t="s">
        <v>69</v>
      </c>
      <c r="R56" s="2" t="s">
        <v>70</v>
      </c>
      <c r="S56" s="2" t="s">
        <v>69</v>
      </c>
      <c r="T56" s="2" t="s">
        <v>71</v>
      </c>
      <c r="U56" s="2" t="s">
        <v>70</v>
      </c>
      <c r="V56" s="2" t="s">
        <v>70</v>
      </c>
      <c r="W56" s="2" t="s">
        <v>71</v>
      </c>
      <c r="X56" s="91">
        <f t="array" ref="X56">IF($D$12="","",(SUMPRODUCT(($D$12:$W$12=Sabana4[[#This Row],[Columna4]:[Columna23]])*1)))</f>
        <v>7</v>
      </c>
      <c r="Y56" s="87">
        <f t="shared" si="1"/>
        <v>0.35</v>
      </c>
      <c r="Z56" s="87">
        <f>IF(Y56="","",COUNTIF(Sabana4[[#This Row],[Columna4]:[Columna23]],"O")/20)</f>
        <v>0</v>
      </c>
    </row>
    <row r="57" spans="2:26" x14ac:dyDescent="0.25">
      <c r="B57" s="94">
        <v>48</v>
      </c>
      <c r="D57" s="2" t="s">
        <v>68</v>
      </c>
      <c r="E57" s="2" t="s">
        <v>69</v>
      </c>
      <c r="F57" s="2" t="s">
        <v>68</v>
      </c>
      <c r="G57" s="2" t="s">
        <v>69</v>
      </c>
      <c r="H57" s="2" t="s">
        <v>68</v>
      </c>
      <c r="I57" s="2" t="s">
        <v>68</v>
      </c>
      <c r="J57" s="2" t="s">
        <v>69</v>
      </c>
      <c r="K57" s="2" t="s">
        <v>69</v>
      </c>
      <c r="L57" s="2" t="s">
        <v>68</v>
      </c>
      <c r="M57" s="2" t="s">
        <v>68</v>
      </c>
      <c r="N57" s="2" t="s">
        <v>71</v>
      </c>
      <c r="O57" s="2" t="s">
        <v>68</v>
      </c>
      <c r="P57" s="2" t="s">
        <v>69</v>
      </c>
      <c r="Q57" s="2" t="s">
        <v>68</v>
      </c>
      <c r="R57" s="2" t="s">
        <v>68</v>
      </c>
      <c r="S57" s="2" t="s">
        <v>69</v>
      </c>
      <c r="T57" s="2" t="s">
        <v>71</v>
      </c>
      <c r="U57" s="2" t="s">
        <v>68</v>
      </c>
      <c r="V57" s="2" t="s">
        <v>68</v>
      </c>
      <c r="W57" s="2" t="s">
        <v>68</v>
      </c>
      <c r="X57" s="91">
        <f t="array" ref="X57">IF($D$12="","",(SUMPRODUCT(($D$12:$W$12=Sabana4[[#This Row],[Columna4]:[Columna23]])*1)))</f>
        <v>9</v>
      </c>
      <c r="Y57" s="87">
        <f t="shared" si="1"/>
        <v>0.45</v>
      </c>
      <c r="Z57" s="87">
        <f>IF(Y57="","",COUNTIF(Sabana4[[#This Row],[Columna4]:[Columna23]],"O")/20)</f>
        <v>0</v>
      </c>
    </row>
    <row r="58" spans="2:26" x14ac:dyDescent="0.25">
      <c r="B58" s="94">
        <v>49</v>
      </c>
      <c r="D58" s="2" t="s">
        <v>70</v>
      </c>
      <c r="E58" s="2" t="s">
        <v>71</v>
      </c>
      <c r="F58" s="2" t="s">
        <v>68</v>
      </c>
      <c r="G58" s="2" t="s">
        <v>68</v>
      </c>
      <c r="H58" s="2" t="s">
        <v>70</v>
      </c>
      <c r="I58" s="2" t="s">
        <v>69</v>
      </c>
      <c r="J58" s="2" t="s">
        <v>68</v>
      </c>
      <c r="K58" s="2" t="s">
        <v>68</v>
      </c>
      <c r="L58" s="2" t="s">
        <v>68</v>
      </c>
      <c r="M58" s="2" t="s">
        <v>71</v>
      </c>
      <c r="N58" s="2" t="s">
        <v>69</v>
      </c>
      <c r="O58" s="2" t="s">
        <v>71</v>
      </c>
      <c r="P58" s="2" t="s">
        <v>68</v>
      </c>
      <c r="Q58" s="2" t="s">
        <v>68</v>
      </c>
      <c r="R58" s="2" t="s">
        <v>70</v>
      </c>
      <c r="S58" s="2" t="s">
        <v>71</v>
      </c>
      <c r="T58" s="2" t="s">
        <v>71</v>
      </c>
      <c r="U58" s="2" t="s">
        <v>69</v>
      </c>
      <c r="V58" s="2" t="s">
        <v>68</v>
      </c>
      <c r="W58" s="2" t="s">
        <v>71</v>
      </c>
      <c r="X58" s="91">
        <f t="array" ref="X58">IF($D$12="","",(SUMPRODUCT(($D$12:$W$12=Sabana4[[#This Row],[Columna4]:[Columna23]])*1)))</f>
        <v>5</v>
      </c>
      <c r="Y58" s="87">
        <f t="shared" si="1"/>
        <v>0.25</v>
      </c>
      <c r="Z58" s="87">
        <f>IF(Y58="","",COUNTIF(Sabana4[[#This Row],[Columna4]:[Columna23]],"O")/20)</f>
        <v>0</v>
      </c>
    </row>
    <row r="59" spans="2:26" x14ac:dyDescent="0.25">
      <c r="B59" s="94">
        <v>50</v>
      </c>
      <c r="D59" s="2" t="s">
        <v>70</v>
      </c>
      <c r="E59" s="2" t="s">
        <v>71</v>
      </c>
      <c r="F59" s="2" t="s">
        <v>68</v>
      </c>
      <c r="G59" s="2" t="s">
        <v>70</v>
      </c>
      <c r="H59" s="2" t="s">
        <v>70</v>
      </c>
      <c r="I59" s="2" t="s">
        <v>70</v>
      </c>
      <c r="J59" s="2" t="s">
        <v>68</v>
      </c>
      <c r="K59" s="2" t="s">
        <v>68</v>
      </c>
      <c r="L59" s="2" t="s">
        <v>71</v>
      </c>
      <c r="M59" s="2" t="s">
        <v>71</v>
      </c>
      <c r="N59" s="2" t="s">
        <v>70</v>
      </c>
      <c r="O59" s="2" t="s">
        <v>71</v>
      </c>
      <c r="P59" s="2" t="s">
        <v>69</v>
      </c>
      <c r="Q59" s="2" t="s">
        <v>69</v>
      </c>
      <c r="R59" s="2" t="s">
        <v>71</v>
      </c>
      <c r="S59" s="2" t="s">
        <v>68</v>
      </c>
      <c r="T59" s="2" t="s">
        <v>70</v>
      </c>
      <c r="U59" s="2" t="s">
        <v>71</v>
      </c>
      <c r="V59" s="2" t="s">
        <v>69</v>
      </c>
      <c r="W59" s="2" t="s">
        <v>71</v>
      </c>
      <c r="X59" s="91">
        <f t="array" ref="X59">IF($D$12="","",(SUMPRODUCT(($D$12:$W$12=Sabana4[[#This Row],[Columna4]:[Columna23]])*1)))</f>
        <v>7</v>
      </c>
      <c r="Y59" s="87">
        <f t="shared" si="1"/>
        <v>0.35</v>
      </c>
      <c r="Z59" s="87">
        <f>IF(Y59="","",COUNTIF(Sabana4[[#This Row],[Columna4]:[Columna23]],"O")/20)</f>
        <v>0</v>
      </c>
    </row>
    <row r="60" spans="2:26" x14ac:dyDescent="0.25">
      <c r="B60" s="94">
        <v>51</v>
      </c>
      <c r="D60" s="2" t="s">
        <v>70</v>
      </c>
      <c r="E60" s="2" t="s">
        <v>71</v>
      </c>
      <c r="F60" s="2" t="s">
        <v>70</v>
      </c>
      <c r="G60" s="2" t="s">
        <v>70</v>
      </c>
      <c r="H60" s="2" t="s">
        <v>68</v>
      </c>
      <c r="I60" s="2" t="s">
        <v>70</v>
      </c>
      <c r="J60" s="2" t="s">
        <v>69</v>
      </c>
      <c r="K60" s="2" t="s">
        <v>71</v>
      </c>
      <c r="L60" s="2" t="s">
        <v>68</v>
      </c>
      <c r="M60" s="2" t="s">
        <v>68</v>
      </c>
      <c r="N60" s="2" t="s">
        <v>71</v>
      </c>
      <c r="O60" s="2" t="s">
        <v>68</v>
      </c>
      <c r="P60" s="2" t="s">
        <v>68</v>
      </c>
      <c r="Q60" s="2" t="s">
        <v>69</v>
      </c>
      <c r="R60" s="2" t="s">
        <v>69</v>
      </c>
      <c r="S60" s="2" t="s">
        <v>69</v>
      </c>
      <c r="T60" s="2" t="s">
        <v>68</v>
      </c>
      <c r="U60" s="2" t="s">
        <v>69</v>
      </c>
      <c r="V60" s="2" t="s">
        <v>68</v>
      </c>
      <c r="W60" s="2" t="s">
        <v>71</v>
      </c>
      <c r="X60" s="91">
        <f t="array" ref="X60">IF($D$12="","",(SUMPRODUCT(($D$12:$W$12=Sabana4[[#This Row],[Columna4]:[Columna23]])*1)))</f>
        <v>6</v>
      </c>
      <c r="Y60" s="87">
        <f t="shared" si="1"/>
        <v>0.3</v>
      </c>
      <c r="Z60" s="87">
        <f>IF(Y60="","",COUNTIF(Sabana4[[#This Row],[Columna4]:[Columna23]],"O")/20)</f>
        <v>0</v>
      </c>
    </row>
    <row r="61" spans="2:26" x14ac:dyDescent="0.25">
      <c r="B61" s="94">
        <v>52</v>
      </c>
      <c r="D61" s="2" t="s">
        <v>71</v>
      </c>
      <c r="E61" s="2" t="s">
        <v>70</v>
      </c>
      <c r="F61" s="2" t="s">
        <v>70</v>
      </c>
      <c r="G61" s="2" t="s">
        <v>70</v>
      </c>
      <c r="H61" s="2" t="s">
        <v>68</v>
      </c>
      <c r="I61" s="2" t="s">
        <v>71</v>
      </c>
      <c r="J61" s="2" t="s">
        <v>69</v>
      </c>
      <c r="K61" s="2" t="s">
        <v>68</v>
      </c>
      <c r="L61" s="2" t="s">
        <v>68</v>
      </c>
      <c r="M61" s="2" t="s">
        <v>71</v>
      </c>
      <c r="N61" s="2" t="s">
        <v>71</v>
      </c>
      <c r="O61" s="2" t="s">
        <v>70</v>
      </c>
      <c r="P61" s="2" t="s">
        <v>70</v>
      </c>
      <c r="Q61" s="2" t="s">
        <v>71</v>
      </c>
      <c r="R61" s="2" t="s">
        <v>71</v>
      </c>
      <c r="S61" s="2" t="s">
        <v>69</v>
      </c>
      <c r="T61" s="2" t="s">
        <v>70</v>
      </c>
      <c r="U61" s="2" t="s">
        <v>71</v>
      </c>
      <c r="V61" s="2" t="s">
        <v>71</v>
      </c>
      <c r="W61" s="2" t="s">
        <v>71</v>
      </c>
      <c r="X61" s="91">
        <f t="array" ref="X61">IF($D$12="","",(SUMPRODUCT(($D$12:$W$12=Sabana4[[#This Row],[Columna4]:[Columna23]])*1)))</f>
        <v>6</v>
      </c>
      <c r="Y61" s="87">
        <f t="shared" si="1"/>
        <v>0.3</v>
      </c>
      <c r="Z61" s="87">
        <f>IF(Y61="","",COUNTIF(Sabana4[[#This Row],[Columna4]:[Columna23]],"O")/20)</f>
        <v>0</v>
      </c>
    </row>
    <row r="62" spans="2:26" x14ac:dyDescent="0.25">
      <c r="B62" s="94">
        <v>53</v>
      </c>
      <c r="D62" s="2" t="s">
        <v>69</v>
      </c>
      <c r="E62" s="2" t="s">
        <v>76</v>
      </c>
      <c r="F62" s="2" t="s">
        <v>70</v>
      </c>
      <c r="G62" s="2" t="s">
        <v>71</v>
      </c>
      <c r="H62" s="2" t="s">
        <v>71</v>
      </c>
      <c r="I62" s="2" t="s">
        <v>70</v>
      </c>
      <c r="J62" s="2" t="s">
        <v>68</v>
      </c>
      <c r="K62" s="2" t="s">
        <v>69</v>
      </c>
      <c r="L62" s="2" t="s">
        <v>71</v>
      </c>
      <c r="M62" s="2" t="s">
        <v>69</v>
      </c>
      <c r="N62" s="2" t="s">
        <v>71</v>
      </c>
      <c r="O62" s="2" t="s">
        <v>68</v>
      </c>
      <c r="P62" s="2" t="s">
        <v>68</v>
      </c>
      <c r="Q62" s="2" t="s">
        <v>71</v>
      </c>
      <c r="R62" s="2" t="s">
        <v>70</v>
      </c>
      <c r="S62" s="2" t="s">
        <v>71</v>
      </c>
      <c r="T62" s="2" t="s">
        <v>71</v>
      </c>
      <c r="U62" s="2" t="s">
        <v>69</v>
      </c>
      <c r="V62" s="2" t="s">
        <v>69</v>
      </c>
      <c r="W62" s="2" t="s">
        <v>69</v>
      </c>
      <c r="X62" s="91">
        <f t="array" ref="X62">IF($D$12="","",(SUMPRODUCT(($D$12:$W$12=Sabana4[[#This Row],[Columna4]:[Columna23]])*1)))</f>
        <v>3</v>
      </c>
      <c r="Y62" s="87">
        <f t="shared" si="1"/>
        <v>0.15</v>
      </c>
      <c r="Z62" s="87">
        <f>IF(Y62="","",COUNTIF(Sabana4[[#This Row],[Columna4]:[Columna23]],"O")/20)</f>
        <v>0.05</v>
      </c>
    </row>
    <row r="63" spans="2:26" x14ac:dyDescent="0.25">
      <c r="B63" s="94">
        <v>54</v>
      </c>
      <c r="D63" s="2" t="s">
        <v>68</v>
      </c>
      <c r="E63" s="2" t="s">
        <v>71</v>
      </c>
      <c r="F63" s="2" t="s">
        <v>70</v>
      </c>
      <c r="G63" s="2" t="s">
        <v>70</v>
      </c>
      <c r="H63" s="2" t="s">
        <v>70</v>
      </c>
      <c r="I63" s="2" t="s">
        <v>71</v>
      </c>
      <c r="J63" s="2" t="s">
        <v>69</v>
      </c>
      <c r="K63" s="2" t="s">
        <v>71</v>
      </c>
      <c r="L63" s="2" t="s">
        <v>68</v>
      </c>
      <c r="M63" s="2" t="s">
        <v>69</v>
      </c>
      <c r="N63" s="2" t="s">
        <v>69</v>
      </c>
      <c r="O63" s="2" t="s">
        <v>68</v>
      </c>
      <c r="P63" s="2" t="s">
        <v>68</v>
      </c>
      <c r="Q63" s="2" t="s">
        <v>68</v>
      </c>
      <c r="R63" s="2" t="s">
        <v>69</v>
      </c>
      <c r="S63" s="2" t="s">
        <v>69</v>
      </c>
      <c r="T63" s="2" t="s">
        <v>71</v>
      </c>
      <c r="U63" s="2" t="s">
        <v>70</v>
      </c>
      <c r="V63" s="2" t="s">
        <v>70</v>
      </c>
      <c r="W63" s="2" t="s">
        <v>71</v>
      </c>
      <c r="X63" s="91">
        <f t="array" ref="X63">IF($D$12="","",(SUMPRODUCT(($D$12:$W$12=Sabana4[[#This Row],[Columna4]:[Columna23]])*1)))</f>
        <v>7</v>
      </c>
      <c r="Y63" s="87">
        <f t="shared" si="1"/>
        <v>0.35</v>
      </c>
      <c r="Z63" s="87">
        <f>IF(Y63="","",COUNTIF(Sabana4[[#This Row],[Columna4]:[Columna23]],"O")/20)</f>
        <v>0</v>
      </c>
    </row>
    <row r="64" spans="2:26" x14ac:dyDescent="0.25">
      <c r="B64" s="94">
        <v>55</v>
      </c>
      <c r="D64" s="2" t="s">
        <v>69</v>
      </c>
      <c r="E64" s="2" t="s">
        <v>71</v>
      </c>
      <c r="F64" s="2" t="s">
        <v>71</v>
      </c>
      <c r="G64" s="2" t="s">
        <v>68</v>
      </c>
      <c r="H64" s="2" t="s">
        <v>68</v>
      </c>
      <c r="I64" s="2" t="s">
        <v>69</v>
      </c>
      <c r="J64" s="2" t="s">
        <v>69</v>
      </c>
      <c r="K64" s="2" t="s">
        <v>68</v>
      </c>
      <c r="L64" s="2" t="s">
        <v>68</v>
      </c>
      <c r="M64" s="2" t="s">
        <v>71</v>
      </c>
      <c r="N64" s="2" t="s">
        <v>71</v>
      </c>
      <c r="O64" s="2" t="s">
        <v>71</v>
      </c>
      <c r="P64" s="2" t="s">
        <v>70</v>
      </c>
      <c r="Q64" s="2" t="s">
        <v>69</v>
      </c>
      <c r="R64" s="2" t="s">
        <v>70</v>
      </c>
      <c r="S64" s="2" t="s">
        <v>69</v>
      </c>
      <c r="T64" s="2" t="s">
        <v>70</v>
      </c>
      <c r="U64" s="2" t="s">
        <v>70</v>
      </c>
      <c r="V64" s="2" t="s">
        <v>70</v>
      </c>
      <c r="W64" s="2" t="s">
        <v>71</v>
      </c>
      <c r="X64" s="91">
        <f t="array" ref="X64">IF($D$12="","",(SUMPRODUCT(($D$12:$W$12=Sabana4[[#This Row],[Columna4]:[Columna23]])*1)))</f>
        <v>6</v>
      </c>
      <c r="Y64" s="87">
        <f t="shared" si="1"/>
        <v>0.3</v>
      </c>
      <c r="Z64" s="87">
        <f>IF(Y64="","",COUNTIF(Sabana4[[#This Row],[Columna4]:[Columna23]],"O")/20)</f>
        <v>0</v>
      </c>
    </row>
    <row r="65" spans="2:26" x14ac:dyDescent="0.25">
      <c r="B65" s="94">
        <v>56</v>
      </c>
      <c r="D65" s="2" t="s">
        <v>69</v>
      </c>
      <c r="E65" s="2" t="s">
        <v>76</v>
      </c>
      <c r="F65" s="2" t="s">
        <v>76</v>
      </c>
      <c r="G65" s="2" t="s">
        <v>69</v>
      </c>
      <c r="H65" s="2" t="s">
        <v>70</v>
      </c>
      <c r="I65" s="2" t="s">
        <v>71</v>
      </c>
      <c r="J65" s="2" t="s">
        <v>68</v>
      </c>
      <c r="K65" s="2" t="s">
        <v>71</v>
      </c>
      <c r="L65" s="2" t="s">
        <v>70</v>
      </c>
      <c r="M65" s="2" t="s">
        <v>69</v>
      </c>
      <c r="N65" s="2" t="s">
        <v>69</v>
      </c>
      <c r="O65" s="2" t="s">
        <v>69</v>
      </c>
      <c r="P65" s="2" t="s">
        <v>69</v>
      </c>
      <c r="Q65" s="2" t="s">
        <v>68</v>
      </c>
      <c r="R65" s="2" t="s">
        <v>69</v>
      </c>
      <c r="S65" s="2" t="s">
        <v>68</v>
      </c>
      <c r="T65" s="2" t="s">
        <v>68</v>
      </c>
      <c r="U65" s="2" t="s">
        <v>69</v>
      </c>
      <c r="V65" s="2" t="s">
        <v>71</v>
      </c>
      <c r="W65" s="2" t="s">
        <v>68</v>
      </c>
      <c r="X65" s="91">
        <f t="array" ref="X65">IF($D$12="","",(SUMPRODUCT(($D$12:$W$12=Sabana4[[#This Row],[Columna4]:[Columna23]])*1)))</f>
        <v>6</v>
      </c>
      <c r="Y65" s="87">
        <f t="shared" si="1"/>
        <v>0.3</v>
      </c>
      <c r="Z65" s="87">
        <f>IF(Y65="","",COUNTIF(Sabana4[[#This Row],[Columna4]:[Columna23]],"O")/20)</f>
        <v>0.1</v>
      </c>
    </row>
    <row r="66" spans="2:26" x14ac:dyDescent="0.25">
      <c r="B66" s="94">
        <v>57</v>
      </c>
      <c r="D66" s="2" t="s">
        <v>68</v>
      </c>
      <c r="E66" s="2" t="s">
        <v>68</v>
      </c>
      <c r="F66" s="2" t="s">
        <v>70</v>
      </c>
      <c r="G66" s="2" t="s">
        <v>70</v>
      </c>
      <c r="H66" s="2" t="s">
        <v>68</v>
      </c>
      <c r="I66" s="2" t="s">
        <v>69</v>
      </c>
      <c r="J66" s="2" t="s">
        <v>69</v>
      </c>
      <c r="K66" s="2" t="s">
        <v>69</v>
      </c>
      <c r="L66" s="2" t="s">
        <v>68</v>
      </c>
      <c r="M66" s="2" t="s">
        <v>68</v>
      </c>
      <c r="N66" s="2" t="s">
        <v>70</v>
      </c>
      <c r="O66" s="2" t="s">
        <v>68</v>
      </c>
      <c r="P66" s="2" t="s">
        <v>69</v>
      </c>
      <c r="Q66" s="2" t="s">
        <v>71</v>
      </c>
      <c r="R66" s="2" t="s">
        <v>70</v>
      </c>
      <c r="S66" s="2" t="s">
        <v>69</v>
      </c>
      <c r="T66" s="2" t="s">
        <v>68</v>
      </c>
      <c r="U66" s="2" t="s">
        <v>71</v>
      </c>
      <c r="V66" s="2" t="s">
        <v>70</v>
      </c>
      <c r="W66" s="2" t="s">
        <v>71</v>
      </c>
      <c r="X66" s="91">
        <f t="array" ref="X66">IF($D$12="","",(SUMPRODUCT(($D$12:$W$12=Sabana4[[#This Row],[Columna4]:[Columna23]])*1)))</f>
        <v>7</v>
      </c>
      <c r="Y66" s="87">
        <f t="shared" si="1"/>
        <v>0.35</v>
      </c>
      <c r="Z66" s="87">
        <f>IF(Y66="","",COUNTIF(Sabana4[[#This Row],[Columna4]:[Columna23]],"O")/20)</f>
        <v>0</v>
      </c>
    </row>
    <row r="67" spans="2:26" x14ac:dyDescent="0.25">
      <c r="B67" s="94">
        <v>58</v>
      </c>
      <c r="D67" s="2" t="s">
        <v>69</v>
      </c>
      <c r="E67" s="2" t="s">
        <v>71</v>
      </c>
      <c r="F67" s="2" t="s">
        <v>70</v>
      </c>
      <c r="G67" s="2" t="s">
        <v>70</v>
      </c>
      <c r="H67" s="2" t="s">
        <v>68</v>
      </c>
      <c r="I67" s="2" t="s">
        <v>71</v>
      </c>
      <c r="J67" s="2" t="s">
        <v>69</v>
      </c>
      <c r="K67" s="2" t="s">
        <v>68</v>
      </c>
      <c r="L67" s="2" t="s">
        <v>68</v>
      </c>
      <c r="M67" s="2" t="s">
        <v>71</v>
      </c>
      <c r="N67" s="2" t="s">
        <v>68</v>
      </c>
      <c r="O67" s="2" t="s">
        <v>68</v>
      </c>
      <c r="P67" s="2" t="s">
        <v>68</v>
      </c>
      <c r="Q67" s="2" t="s">
        <v>68</v>
      </c>
      <c r="R67" s="2" t="s">
        <v>76</v>
      </c>
      <c r="S67" s="2" t="s">
        <v>69</v>
      </c>
      <c r="T67" s="2" t="s">
        <v>71</v>
      </c>
      <c r="U67" s="2" t="s">
        <v>71</v>
      </c>
      <c r="V67" s="2" t="s">
        <v>68</v>
      </c>
      <c r="W67" s="2" t="s">
        <v>71</v>
      </c>
      <c r="X67" s="91">
        <f t="array" ref="X67">IF($D$12="","",(SUMPRODUCT(($D$12:$W$12=Sabana4[[#This Row],[Columna4]:[Columna23]])*1)))</f>
        <v>8</v>
      </c>
      <c r="Y67" s="87">
        <f t="shared" si="1"/>
        <v>0.4</v>
      </c>
      <c r="Z67" s="87">
        <f>IF(Y67="","",COUNTIF(Sabana4[[#This Row],[Columna4]:[Columna23]],"O")/20)</f>
        <v>0.05</v>
      </c>
    </row>
    <row r="68" spans="2:26" x14ac:dyDescent="0.25">
      <c r="B68" s="94">
        <v>59</v>
      </c>
      <c r="D68" s="2" t="s">
        <v>71</v>
      </c>
      <c r="E68" s="2" t="s">
        <v>71</v>
      </c>
      <c r="F68" s="2" t="s">
        <v>69</v>
      </c>
      <c r="G68" s="2" t="s">
        <v>71</v>
      </c>
      <c r="H68" s="2" t="s">
        <v>70</v>
      </c>
      <c r="I68" s="2" t="s">
        <v>70</v>
      </c>
      <c r="J68" s="2" t="s">
        <v>69</v>
      </c>
      <c r="K68" s="2" t="s">
        <v>68</v>
      </c>
      <c r="L68" s="2" t="s">
        <v>68</v>
      </c>
      <c r="M68" s="2" t="s">
        <v>68</v>
      </c>
      <c r="N68" s="2" t="s">
        <v>71</v>
      </c>
      <c r="O68" s="2" t="s">
        <v>70</v>
      </c>
      <c r="P68" s="2" t="s">
        <v>71</v>
      </c>
      <c r="Q68" s="2" t="s">
        <v>71</v>
      </c>
      <c r="R68" s="2" t="s">
        <v>68</v>
      </c>
      <c r="S68" s="2" t="s">
        <v>69</v>
      </c>
      <c r="T68" s="2" t="s">
        <v>69</v>
      </c>
      <c r="U68" s="2" t="s">
        <v>69</v>
      </c>
      <c r="V68" s="2" t="s">
        <v>68</v>
      </c>
      <c r="W68" s="2" t="s">
        <v>68</v>
      </c>
      <c r="X68" s="91">
        <f t="array" ref="X68">IF($D$12="","",(SUMPRODUCT(($D$12:$W$12=Sabana4[[#This Row],[Columna4]:[Columna23]])*1)))</f>
        <v>3</v>
      </c>
      <c r="Y68" s="87">
        <f t="shared" si="1"/>
        <v>0.15</v>
      </c>
      <c r="Z68" s="87">
        <f>IF(Y68="","",COUNTIF(Sabana4[[#This Row],[Columna4]:[Columna23]],"O")/20)</f>
        <v>0</v>
      </c>
    </row>
    <row r="69" spans="2:26" x14ac:dyDescent="0.25">
      <c r="B69" s="94">
        <v>60</v>
      </c>
      <c r="D69" s="2" t="s">
        <v>69</v>
      </c>
      <c r="E69" s="2" t="s">
        <v>68</v>
      </c>
      <c r="F69" s="2" t="s">
        <v>69</v>
      </c>
      <c r="G69" s="2" t="s">
        <v>71</v>
      </c>
      <c r="H69" s="2" t="s">
        <v>69</v>
      </c>
      <c r="I69" s="2" t="s">
        <v>70</v>
      </c>
      <c r="J69" s="2" t="s">
        <v>71</v>
      </c>
      <c r="K69" s="2" t="s">
        <v>70</v>
      </c>
      <c r="L69" s="2" t="s">
        <v>68</v>
      </c>
      <c r="M69" s="2" t="s">
        <v>68</v>
      </c>
      <c r="N69" s="2" t="s">
        <v>71</v>
      </c>
      <c r="O69" s="2" t="s">
        <v>70</v>
      </c>
      <c r="P69" s="2" t="s">
        <v>69</v>
      </c>
      <c r="Q69" s="2" t="s">
        <v>68</v>
      </c>
      <c r="R69" s="2" t="s">
        <v>68</v>
      </c>
      <c r="S69" s="2" t="s">
        <v>71</v>
      </c>
      <c r="T69" s="2" t="s">
        <v>69</v>
      </c>
      <c r="U69" s="2" t="s">
        <v>68</v>
      </c>
      <c r="V69" s="2" t="s">
        <v>71</v>
      </c>
      <c r="W69" s="2" t="s">
        <v>68</v>
      </c>
      <c r="X69" s="91">
        <f t="array" ref="X69">IF($D$12="","",(SUMPRODUCT(($D$12:$W$12=Sabana4[[#This Row],[Columna4]:[Columna23]])*1)))</f>
        <v>6</v>
      </c>
      <c r="Y69" s="87">
        <f t="shared" si="1"/>
        <v>0.3</v>
      </c>
      <c r="Z69" s="87">
        <f>IF(Y69="","",COUNTIF(Sabana4[[#This Row],[Columna4]:[Columna23]],"O")/20)</f>
        <v>0</v>
      </c>
    </row>
    <row r="70" spans="2:26" x14ac:dyDescent="0.25">
      <c r="B70" s="94">
        <v>61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91">
        <f t="array" ref="X70">IF($D$12="","",(SUMPRODUCT(($D$12:$W$12=Sabana4[[#This Row],[Columna4]:[Columna23]])*1)))</f>
        <v>0</v>
      </c>
      <c r="Y70" s="87">
        <f t="shared" si="1"/>
        <v>0</v>
      </c>
      <c r="Z70" s="87">
        <f>IF(Y70="","",COUNTIF(Sabana4[[#This Row],[Columna4]:[Columna23]],"O")/20)</f>
        <v>0</v>
      </c>
    </row>
    <row r="71" spans="2:26" x14ac:dyDescent="0.25">
      <c r="B71" s="94">
        <v>62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91">
        <f t="array" ref="X71">IF($D$12="","",(SUMPRODUCT(($D$12:$W$12=Sabana4[[#This Row],[Columna4]:[Columna23]])*1)))</f>
        <v>0</v>
      </c>
      <c r="Y71" s="87">
        <f t="shared" si="1"/>
        <v>0</v>
      </c>
      <c r="Z71" s="87">
        <f>IF(Y71="","",COUNTIF(Sabana4[[#This Row],[Columna4]:[Columna23]],"O")/20)</f>
        <v>0</v>
      </c>
    </row>
    <row r="72" spans="2:26" x14ac:dyDescent="0.25">
      <c r="B72" s="94">
        <v>63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91">
        <f t="array" ref="X72">IF($D$12="","",(SUMPRODUCT(($D$12:$W$12=Sabana4[[#This Row],[Columna4]:[Columna23]])*1)))</f>
        <v>0</v>
      </c>
      <c r="Y72" s="87">
        <f t="shared" si="1"/>
        <v>0</v>
      </c>
      <c r="Z72" s="87">
        <f>IF(Y72="","",COUNTIF(Sabana4[[#This Row],[Columna4]:[Columna23]],"O")/20)</f>
        <v>0</v>
      </c>
    </row>
    <row r="73" spans="2:26" x14ac:dyDescent="0.25">
      <c r="B73" s="94">
        <v>64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91">
        <f t="array" ref="X73">IF($D$12="","",(SUMPRODUCT(($D$12:$W$12=Sabana4[[#This Row],[Columna4]:[Columna23]])*1)))</f>
        <v>0</v>
      </c>
      <c r="Y73" s="87">
        <f t="shared" si="1"/>
        <v>0</v>
      </c>
      <c r="Z73" s="87">
        <f>IF(Y73="","",COUNTIF(Sabana4[[#This Row],[Columna4]:[Columna23]],"O")/20)</f>
        <v>0</v>
      </c>
    </row>
    <row r="74" spans="2:26" x14ac:dyDescent="0.25">
      <c r="B74" s="94">
        <v>65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91">
        <f t="array" ref="X74">IF($D$12="","",(SUMPRODUCT(($D$12:$W$12=Sabana4[[#This Row],[Columna4]:[Columna23]])*1)))</f>
        <v>0</v>
      </c>
      <c r="Y74" s="87">
        <f t="shared" si="1"/>
        <v>0</v>
      </c>
      <c r="Z74" s="87">
        <f>IF(Y74="","",COUNTIF(Sabana4[[#This Row],[Columna4]:[Columna23]],"O")/20)</f>
        <v>0</v>
      </c>
    </row>
    <row r="75" spans="2:26" x14ac:dyDescent="0.25">
      <c r="B75" s="94">
        <v>66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91">
        <f t="array" ref="X75">IF($D$12="","",(SUMPRODUCT(($D$12:$W$12=Sabana4[[#This Row],[Columna4]:[Columna23]])*1)))</f>
        <v>0</v>
      </c>
      <c r="Y75" s="87">
        <f t="shared" si="1"/>
        <v>0</v>
      </c>
      <c r="Z75" s="87">
        <f>IF(Y75="","",COUNTIF(Sabana4[[#This Row],[Columna4]:[Columna23]],"O")/20)</f>
        <v>0</v>
      </c>
    </row>
    <row r="76" spans="2:26" x14ac:dyDescent="0.25">
      <c r="B76" s="94">
        <v>67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91">
        <f t="array" ref="X76">IF($D$12="","",(SUMPRODUCT(($D$12:$W$12=Sabana4[[#This Row],[Columna4]:[Columna23]])*1)))</f>
        <v>0</v>
      </c>
      <c r="Y76" s="87">
        <f t="shared" si="1"/>
        <v>0</v>
      </c>
      <c r="Z76" s="87">
        <f>IF(Y76="","",COUNTIF(Sabana4[[#This Row],[Columna4]:[Columna23]],"O")/20)</f>
        <v>0</v>
      </c>
    </row>
    <row r="77" spans="2:26" x14ac:dyDescent="0.25">
      <c r="B77" s="94">
        <v>68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91">
        <f t="array" ref="X77">IF($D$12="","",(SUMPRODUCT(($D$12:$W$12=Sabana4[[#This Row],[Columna4]:[Columna23]])*1)))</f>
        <v>0</v>
      </c>
      <c r="Y77" s="87">
        <f t="shared" si="1"/>
        <v>0</v>
      </c>
      <c r="Z77" s="87">
        <f>IF(Y77="","",COUNTIF(Sabana4[[#This Row],[Columna4]:[Columna23]],"O")/20)</f>
        <v>0</v>
      </c>
    </row>
    <row r="78" spans="2:26" x14ac:dyDescent="0.25">
      <c r="B78" s="94">
        <v>69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91">
        <f t="array" ref="X78">IF($D$12="","",(SUMPRODUCT(($D$12:$W$12=Sabana4[[#This Row],[Columna4]:[Columna23]])*1)))</f>
        <v>0</v>
      </c>
      <c r="Y78" s="87">
        <f t="shared" si="1"/>
        <v>0</v>
      </c>
      <c r="Z78" s="87">
        <f>IF(Y78="","",COUNTIF(Sabana4[[#This Row],[Columna4]:[Columna23]],"O")/20)</f>
        <v>0</v>
      </c>
    </row>
    <row r="79" spans="2:26" x14ac:dyDescent="0.25">
      <c r="B79" s="94">
        <v>70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91">
        <f t="array" ref="X79">IF($D$12="","",(SUMPRODUCT(($D$12:$W$12=Sabana4[[#This Row],[Columna4]:[Columna23]])*1)))</f>
        <v>0</v>
      </c>
      <c r="Y79" s="87">
        <f t="shared" si="1"/>
        <v>0</v>
      </c>
      <c r="Z79" s="87">
        <f>IF(Y79="","",COUNTIF(Sabana4[[#This Row],[Columna4]:[Columna23]],"O")/20)</f>
        <v>0</v>
      </c>
    </row>
    <row r="80" spans="2:26" x14ac:dyDescent="0.25">
      <c r="B80" s="94">
        <v>71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91">
        <f t="array" ref="X80">IF($D$12="","",(SUMPRODUCT(($D$12:$W$12=Sabana4[[#This Row],[Columna4]:[Columna23]])*1)))</f>
        <v>0</v>
      </c>
      <c r="Y80" s="87">
        <f t="shared" si="1"/>
        <v>0</v>
      </c>
      <c r="Z80" s="87">
        <f>IF(Y80="","",COUNTIF(Sabana4[[#This Row],[Columna4]:[Columna23]],"O")/20)</f>
        <v>0</v>
      </c>
    </row>
    <row r="81" spans="2:26" x14ac:dyDescent="0.25">
      <c r="B81" s="94">
        <v>72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91">
        <f t="array" ref="X81">IF($D$12="","",(SUMPRODUCT(($D$12:$W$12=Sabana4[[#This Row],[Columna4]:[Columna23]])*1)))</f>
        <v>0</v>
      </c>
      <c r="Y81" s="87">
        <f t="shared" si="1"/>
        <v>0</v>
      </c>
      <c r="Z81" s="87">
        <f>IF(Y81="","",COUNTIF(Sabana4[[#This Row],[Columna4]:[Columna23]],"O")/20)</f>
        <v>0</v>
      </c>
    </row>
    <row r="82" spans="2:26" x14ac:dyDescent="0.25">
      <c r="B82" s="94">
        <v>73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91">
        <f t="array" ref="X82">IF($D$12="","",(SUMPRODUCT(($D$12:$W$12=Sabana4[[#This Row],[Columna4]:[Columna23]])*1)))</f>
        <v>0</v>
      </c>
      <c r="Y82" s="87">
        <f t="shared" ref="Y82:Y145" si="2">IF(X82="","",(X82/20))</f>
        <v>0</v>
      </c>
      <c r="Z82" s="87">
        <f>IF(Y82="","",COUNTIF(Sabana4[[#This Row],[Columna4]:[Columna23]],"O")/20)</f>
        <v>0</v>
      </c>
    </row>
    <row r="83" spans="2:26" x14ac:dyDescent="0.25">
      <c r="B83" s="94">
        <v>74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91">
        <f t="array" ref="X83">IF($D$12="","",(SUMPRODUCT(($D$12:$W$12=Sabana4[[#This Row],[Columna4]:[Columna23]])*1)))</f>
        <v>0</v>
      </c>
      <c r="Y83" s="87">
        <f t="shared" si="2"/>
        <v>0</v>
      </c>
      <c r="Z83" s="87">
        <f>IF(Y83="","",COUNTIF(Sabana4[[#This Row],[Columna4]:[Columna23]],"O")/20)</f>
        <v>0</v>
      </c>
    </row>
    <row r="84" spans="2:26" x14ac:dyDescent="0.25">
      <c r="B84" s="94">
        <v>75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91">
        <f t="array" ref="X84">IF($D$12="","",(SUMPRODUCT(($D$12:$W$12=Sabana4[[#This Row],[Columna4]:[Columna23]])*1)))</f>
        <v>0</v>
      </c>
      <c r="Y84" s="87">
        <f t="shared" si="2"/>
        <v>0</v>
      </c>
      <c r="Z84" s="87">
        <f>IF(Y84="","",COUNTIF(Sabana4[[#This Row],[Columna4]:[Columna23]],"O")/20)</f>
        <v>0</v>
      </c>
    </row>
    <row r="85" spans="2:26" x14ac:dyDescent="0.25">
      <c r="B85" s="94">
        <v>76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91">
        <f t="array" ref="X85">IF($D$12="","",(SUMPRODUCT(($D$12:$W$12=Sabana4[[#This Row],[Columna4]:[Columna23]])*1)))</f>
        <v>0</v>
      </c>
      <c r="Y85" s="87">
        <f t="shared" si="2"/>
        <v>0</v>
      </c>
      <c r="Z85" s="87">
        <f>IF(Y85="","",COUNTIF(Sabana4[[#This Row],[Columna4]:[Columna23]],"O")/20)</f>
        <v>0</v>
      </c>
    </row>
    <row r="86" spans="2:26" x14ac:dyDescent="0.25">
      <c r="B86" s="94">
        <v>77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91">
        <f t="array" ref="X86">IF($D$12="","",(SUMPRODUCT(($D$12:$W$12=Sabana4[[#This Row],[Columna4]:[Columna23]])*1)))</f>
        <v>0</v>
      </c>
      <c r="Y86" s="87">
        <f t="shared" si="2"/>
        <v>0</v>
      </c>
      <c r="Z86" s="87">
        <f>IF(Y86="","",COUNTIF(Sabana4[[#This Row],[Columna4]:[Columna23]],"O")/20)</f>
        <v>0</v>
      </c>
    </row>
    <row r="87" spans="2:26" x14ac:dyDescent="0.25">
      <c r="B87" s="94">
        <v>78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91">
        <f t="array" ref="X87">IF($D$12="","",(SUMPRODUCT(($D$12:$W$12=Sabana4[[#This Row],[Columna4]:[Columna23]])*1)))</f>
        <v>0</v>
      </c>
      <c r="Y87" s="87">
        <f t="shared" si="2"/>
        <v>0</v>
      </c>
      <c r="Z87" s="87">
        <f>IF(Y87="","",COUNTIF(Sabana4[[#This Row],[Columna4]:[Columna23]],"O")/20)</f>
        <v>0</v>
      </c>
    </row>
    <row r="88" spans="2:26" x14ac:dyDescent="0.25">
      <c r="B88" s="94">
        <v>79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91">
        <f t="array" ref="X88">IF($D$12="","",(SUMPRODUCT(($D$12:$W$12=Sabana4[[#This Row],[Columna4]:[Columna23]])*1)))</f>
        <v>0</v>
      </c>
      <c r="Y88" s="87">
        <f t="shared" si="2"/>
        <v>0</v>
      </c>
      <c r="Z88" s="87">
        <f>IF(Y88="","",COUNTIF(Sabana4[[#This Row],[Columna4]:[Columna23]],"O")/20)</f>
        <v>0</v>
      </c>
    </row>
    <row r="89" spans="2:26" x14ac:dyDescent="0.25">
      <c r="B89" s="94">
        <v>80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91">
        <f t="array" ref="X89">IF($D$12="","",(SUMPRODUCT(($D$12:$W$12=Sabana4[[#This Row],[Columna4]:[Columna23]])*1)))</f>
        <v>0</v>
      </c>
      <c r="Y89" s="87">
        <f t="shared" si="2"/>
        <v>0</v>
      </c>
      <c r="Z89" s="87">
        <f>IF(Y89="","",COUNTIF(Sabana4[[#This Row],[Columna4]:[Columna23]],"O")/20)</f>
        <v>0</v>
      </c>
    </row>
    <row r="90" spans="2:26" x14ac:dyDescent="0.25">
      <c r="B90" s="94">
        <v>81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91">
        <f t="array" ref="X90">IF($D$12="","",(SUMPRODUCT(($D$12:$W$12=Sabana4[[#This Row],[Columna4]:[Columna23]])*1)))</f>
        <v>0</v>
      </c>
      <c r="Y90" s="87">
        <f t="shared" si="2"/>
        <v>0</v>
      </c>
      <c r="Z90" s="87">
        <f>IF(Y90="","",COUNTIF(Sabana4[[#This Row],[Columna4]:[Columna23]],"O")/20)</f>
        <v>0</v>
      </c>
    </row>
    <row r="91" spans="2:26" x14ac:dyDescent="0.25">
      <c r="B91" s="94">
        <v>82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91">
        <f t="array" ref="X91">IF($D$12="","",(SUMPRODUCT(($D$12:$W$12=Sabana4[[#This Row],[Columna4]:[Columna23]])*1)))</f>
        <v>0</v>
      </c>
      <c r="Y91" s="87">
        <f t="shared" si="2"/>
        <v>0</v>
      </c>
      <c r="Z91" s="87">
        <f>IF(Y91="","",COUNTIF(Sabana4[[#This Row],[Columna4]:[Columna23]],"O")/20)</f>
        <v>0</v>
      </c>
    </row>
    <row r="92" spans="2:26" x14ac:dyDescent="0.25">
      <c r="B92" s="94">
        <v>83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91">
        <f t="array" ref="X92">IF($D$12="","",(SUMPRODUCT(($D$12:$W$12=Sabana4[[#This Row],[Columna4]:[Columna23]])*1)))</f>
        <v>0</v>
      </c>
      <c r="Y92" s="87">
        <f t="shared" si="2"/>
        <v>0</v>
      </c>
      <c r="Z92" s="87">
        <f>IF(Y92="","",COUNTIF(Sabana4[[#This Row],[Columna4]:[Columna23]],"O")/20)</f>
        <v>0</v>
      </c>
    </row>
    <row r="93" spans="2:26" x14ac:dyDescent="0.25">
      <c r="B93" s="94">
        <v>84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91">
        <f t="array" ref="X93">IF($D$12="","",(SUMPRODUCT(($D$12:$W$12=Sabana4[[#This Row],[Columna4]:[Columna23]])*1)))</f>
        <v>0</v>
      </c>
      <c r="Y93" s="87">
        <f t="shared" si="2"/>
        <v>0</v>
      </c>
      <c r="Z93" s="87">
        <f>IF(Y93="","",COUNTIF(Sabana4[[#This Row],[Columna4]:[Columna23]],"O")/20)</f>
        <v>0</v>
      </c>
    </row>
    <row r="94" spans="2:26" x14ac:dyDescent="0.25">
      <c r="B94" s="94">
        <v>85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91">
        <f t="array" ref="X94">IF($D$12="","",(SUMPRODUCT(($D$12:$W$12=Sabana4[[#This Row],[Columna4]:[Columna23]])*1)))</f>
        <v>0</v>
      </c>
      <c r="Y94" s="87">
        <f t="shared" si="2"/>
        <v>0</v>
      </c>
      <c r="Z94" s="87">
        <f>IF(Y94="","",COUNTIF(Sabana4[[#This Row],[Columna4]:[Columna23]],"O")/20)</f>
        <v>0</v>
      </c>
    </row>
    <row r="95" spans="2:26" x14ac:dyDescent="0.25">
      <c r="B95" s="94">
        <v>86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91">
        <f t="array" ref="X95">IF($D$12="","",(SUMPRODUCT(($D$12:$W$12=Sabana4[[#This Row],[Columna4]:[Columna23]])*1)))</f>
        <v>0</v>
      </c>
      <c r="Y95" s="87">
        <f t="shared" si="2"/>
        <v>0</v>
      </c>
      <c r="Z95" s="87">
        <f>IF(Y95="","",COUNTIF(Sabana4[[#This Row],[Columna4]:[Columna23]],"O")/20)</f>
        <v>0</v>
      </c>
    </row>
    <row r="96" spans="2:26" x14ac:dyDescent="0.25">
      <c r="B96" s="94">
        <v>87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91">
        <f t="array" ref="X96">IF($D$12="","",(SUMPRODUCT(($D$12:$W$12=Sabana4[[#This Row],[Columna4]:[Columna23]])*1)))</f>
        <v>0</v>
      </c>
      <c r="Y96" s="87">
        <f t="shared" si="2"/>
        <v>0</v>
      </c>
      <c r="Z96" s="87">
        <f>IF(Y96="","",COUNTIF(Sabana4[[#This Row],[Columna4]:[Columna23]],"O")/20)</f>
        <v>0</v>
      </c>
    </row>
    <row r="97" spans="2:26" x14ac:dyDescent="0.25">
      <c r="B97" s="94">
        <v>88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91">
        <f t="array" ref="X97">IF($D$12="","",(SUMPRODUCT(($D$12:$W$12=Sabana4[[#This Row],[Columna4]:[Columna23]])*1)))</f>
        <v>0</v>
      </c>
      <c r="Y97" s="87">
        <f t="shared" si="2"/>
        <v>0</v>
      </c>
      <c r="Z97" s="87">
        <f>IF(Y97="","",COUNTIF(Sabana4[[#This Row],[Columna4]:[Columna23]],"O")/20)</f>
        <v>0</v>
      </c>
    </row>
    <row r="98" spans="2:26" x14ac:dyDescent="0.25">
      <c r="B98" s="94">
        <v>89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91">
        <f t="array" ref="X98">IF($D$12="","",(SUMPRODUCT(($D$12:$W$12=Sabana4[[#This Row],[Columna4]:[Columna23]])*1)))</f>
        <v>0</v>
      </c>
      <c r="Y98" s="87">
        <f t="shared" si="2"/>
        <v>0</v>
      </c>
      <c r="Z98" s="87">
        <f>IF(Y98="","",COUNTIF(Sabana4[[#This Row],[Columna4]:[Columna23]],"O")/20)</f>
        <v>0</v>
      </c>
    </row>
    <row r="99" spans="2:26" x14ac:dyDescent="0.25">
      <c r="B99" s="94">
        <v>90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91">
        <f t="array" ref="X99">IF($D$12="","",(SUMPRODUCT(($D$12:$W$12=Sabana4[[#This Row],[Columna4]:[Columna23]])*1)))</f>
        <v>0</v>
      </c>
      <c r="Y99" s="87">
        <f t="shared" si="2"/>
        <v>0</v>
      </c>
      <c r="Z99" s="87">
        <f>IF(Y99="","",COUNTIF(Sabana4[[#This Row],[Columna4]:[Columna23]],"O")/20)</f>
        <v>0</v>
      </c>
    </row>
    <row r="100" spans="2:26" x14ac:dyDescent="0.25">
      <c r="B100" s="94">
        <v>91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91">
        <f t="array" ref="X100">IF($D$12="","",(SUMPRODUCT(($D$12:$W$12=Sabana4[[#This Row],[Columna4]:[Columna23]])*1)))</f>
        <v>0</v>
      </c>
      <c r="Y100" s="87">
        <f t="shared" si="2"/>
        <v>0</v>
      </c>
      <c r="Z100" s="87">
        <f>IF(Y100="","",COUNTIF(Sabana4[[#This Row],[Columna4]:[Columna23]],"O")/20)</f>
        <v>0</v>
      </c>
    </row>
    <row r="101" spans="2:26" x14ac:dyDescent="0.25">
      <c r="B101" s="94">
        <v>92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91">
        <f t="array" ref="X101">IF($D$12="","",(SUMPRODUCT(($D$12:$W$12=Sabana4[[#This Row],[Columna4]:[Columna23]])*1)))</f>
        <v>0</v>
      </c>
      <c r="Y101" s="87">
        <f t="shared" si="2"/>
        <v>0</v>
      </c>
      <c r="Z101" s="87">
        <f>IF(Y101="","",COUNTIF(Sabana4[[#This Row],[Columna4]:[Columna23]],"O")/20)</f>
        <v>0</v>
      </c>
    </row>
    <row r="102" spans="2:26" x14ac:dyDescent="0.25">
      <c r="B102" s="94">
        <v>93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91">
        <f t="array" ref="X102">IF($D$12="","",(SUMPRODUCT(($D$12:$W$12=Sabana4[[#This Row],[Columna4]:[Columna23]])*1)))</f>
        <v>0</v>
      </c>
      <c r="Y102" s="87">
        <f t="shared" si="2"/>
        <v>0</v>
      </c>
      <c r="Z102" s="87">
        <f>IF(Y102="","",COUNTIF(Sabana4[[#This Row],[Columna4]:[Columna23]],"O")/20)</f>
        <v>0</v>
      </c>
    </row>
    <row r="103" spans="2:26" x14ac:dyDescent="0.25">
      <c r="B103" s="94">
        <v>94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91">
        <f t="array" ref="X103">IF($D$12="","",(SUMPRODUCT(($D$12:$W$12=Sabana4[[#This Row],[Columna4]:[Columna23]])*1)))</f>
        <v>0</v>
      </c>
      <c r="Y103" s="87">
        <f t="shared" si="2"/>
        <v>0</v>
      </c>
      <c r="Z103" s="87">
        <f>IF(Y103="","",COUNTIF(Sabana4[[#This Row],[Columna4]:[Columna23]],"O")/20)</f>
        <v>0</v>
      </c>
    </row>
    <row r="104" spans="2:26" x14ac:dyDescent="0.25">
      <c r="B104" s="94">
        <v>95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91">
        <f t="array" ref="X104">IF($D$12="","",(SUMPRODUCT(($D$12:$W$12=Sabana4[[#This Row],[Columna4]:[Columna23]])*1)))</f>
        <v>0</v>
      </c>
      <c r="Y104" s="87">
        <f t="shared" si="2"/>
        <v>0</v>
      </c>
      <c r="Z104" s="87">
        <f>IF(Y104="","",COUNTIF(Sabana4[[#This Row],[Columna4]:[Columna23]],"O")/20)</f>
        <v>0</v>
      </c>
    </row>
    <row r="105" spans="2:26" x14ac:dyDescent="0.25">
      <c r="B105" s="94">
        <v>96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91">
        <f t="array" ref="X105">IF($D$12="","",(SUMPRODUCT(($D$12:$W$12=Sabana4[[#This Row],[Columna4]:[Columna23]])*1)))</f>
        <v>0</v>
      </c>
      <c r="Y105" s="87">
        <f t="shared" si="2"/>
        <v>0</v>
      </c>
      <c r="Z105" s="87">
        <f>IF(Y105="","",COUNTIF(Sabana4[[#This Row],[Columna4]:[Columna23]],"O")/20)</f>
        <v>0</v>
      </c>
    </row>
    <row r="106" spans="2:26" x14ac:dyDescent="0.25">
      <c r="B106" s="94">
        <v>97</v>
      </c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91">
        <f t="array" ref="X106">IF($D$12="","",(SUMPRODUCT(($D$12:$W$12=Sabana4[[#This Row],[Columna4]:[Columna23]])*1)))</f>
        <v>0</v>
      </c>
      <c r="Y106" s="87">
        <f t="shared" si="2"/>
        <v>0</v>
      </c>
      <c r="Z106" s="87">
        <f>IF(Y106="","",COUNTIF(Sabana4[[#This Row],[Columna4]:[Columna23]],"O")/20)</f>
        <v>0</v>
      </c>
    </row>
    <row r="107" spans="2:26" x14ac:dyDescent="0.25">
      <c r="B107" s="94">
        <v>98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91">
        <f t="array" ref="X107">IF($D$12="","",(SUMPRODUCT(($D$12:$W$12=Sabana4[[#This Row],[Columna4]:[Columna23]])*1)))</f>
        <v>0</v>
      </c>
      <c r="Y107" s="87">
        <f t="shared" si="2"/>
        <v>0</v>
      </c>
      <c r="Z107" s="87">
        <f>IF(Y107="","",COUNTIF(Sabana4[[#This Row],[Columna4]:[Columna23]],"O")/20)</f>
        <v>0</v>
      </c>
    </row>
    <row r="108" spans="2:26" x14ac:dyDescent="0.25">
      <c r="B108" s="94">
        <v>99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91">
        <f t="array" ref="X108">IF($D$12="","",(SUMPRODUCT(($D$12:$W$12=Sabana4[[#This Row],[Columna4]:[Columna23]])*1)))</f>
        <v>0</v>
      </c>
      <c r="Y108" s="87">
        <f t="shared" si="2"/>
        <v>0</v>
      </c>
      <c r="Z108" s="87">
        <f>IF(Y108="","",COUNTIF(Sabana4[[#This Row],[Columna4]:[Columna23]],"O")/20)</f>
        <v>0</v>
      </c>
    </row>
    <row r="109" spans="2:26" x14ac:dyDescent="0.25">
      <c r="B109" s="94">
        <v>100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91">
        <f t="array" ref="X109">IF($D$12="","",(SUMPRODUCT(($D$12:$W$12=Sabana4[[#This Row],[Columna4]:[Columna23]])*1)))</f>
        <v>0</v>
      </c>
      <c r="Y109" s="87">
        <f t="shared" si="2"/>
        <v>0</v>
      </c>
      <c r="Z109" s="87">
        <f>IF(Y109="","",COUNTIF(Sabana4[[#This Row],[Columna4]:[Columna23]],"O")/20)</f>
        <v>0</v>
      </c>
    </row>
    <row r="110" spans="2:26" x14ac:dyDescent="0.25">
      <c r="B110" s="94">
        <v>101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91">
        <f t="array" ref="X110">IF($D$12="","",(SUMPRODUCT(($D$12:$W$12=Sabana4[[#This Row],[Columna4]:[Columna23]])*1)))</f>
        <v>0</v>
      </c>
      <c r="Y110" s="87">
        <f t="shared" si="2"/>
        <v>0</v>
      </c>
      <c r="Z110" s="87">
        <f>IF(Y110="","",COUNTIF(Sabana4[[#This Row],[Columna4]:[Columna23]],"O")/20)</f>
        <v>0</v>
      </c>
    </row>
    <row r="111" spans="2:26" x14ac:dyDescent="0.25">
      <c r="B111" s="94">
        <v>102</v>
      </c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91">
        <f t="array" ref="X111">IF($D$12="","",(SUMPRODUCT(($D$12:$W$12=Sabana4[[#This Row],[Columna4]:[Columna23]])*1)))</f>
        <v>0</v>
      </c>
      <c r="Y111" s="87">
        <f t="shared" si="2"/>
        <v>0</v>
      </c>
      <c r="Z111" s="87">
        <f>IF(Y111="","",COUNTIF(Sabana4[[#This Row],[Columna4]:[Columna23]],"O")/20)</f>
        <v>0</v>
      </c>
    </row>
    <row r="112" spans="2:26" x14ac:dyDescent="0.25">
      <c r="B112" s="94">
        <v>103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91">
        <f t="array" ref="X112">IF($D$12="","",(SUMPRODUCT(($D$12:$W$12=Sabana4[[#This Row],[Columna4]:[Columna23]])*1)))</f>
        <v>0</v>
      </c>
      <c r="Y112" s="87">
        <f t="shared" si="2"/>
        <v>0</v>
      </c>
      <c r="Z112" s="87">
        <f>IF(Y112="","",COUNTIF(Sabana4[[#This Row],[Columna4]:[Columna23]],"O")/20)</f>
        <v>0</v>
      </c>
    </row>
    <row r="113" spans="2:26" x14ac:dyDescent="0.25">
      <c r="B113" s="94">
        <v>104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91">
        <f t="array" ref="X113">IF($D$12="","",(SUMPRODUCT(($D$12:$W$12=Sabana4[[#This Row],[Columna4]:[Columna23]])*1)))</f>
        <v>0</v>
      </c>
      <c r="Y113" s="87">
        <f t="shared" si="2"/>
        <v>0</v>
      </c>
      <c r="Z113" s="87">
        <f>IF(Y113="","",COUNTIF(Sabana4[[#This Row],[Columna4]:[Columna23]],"O")/20)</f>
        <v>0</v>
      </c>
    </row>
    <row r="114" spans="2:26" x14ac:dyDescent="0.25">
      <c r="B114" s="94">
        <v>105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91">
        <f t="array" ref="X114">IF($D$12="","",(SUMPRODUCT(($D$12:$W$12=Sabana4[[#This Row],[Columna4]:[Columna23]])*1)))</f>
        <v>0</v>
      </c>
      <c r="Y114" s="87">
        <f t="shared" si="2"/>
        <v>0</v>
      </c>
      <c r="Z114" s="87">
        <f>IF(Y114="","",COUNTIF(Sabana4[[#This Row],[Columna4]:[Columna23]],"O")/20)</f>
        <v>0</v>
      </c>
    </row>
    <row r="115" spans="2:26" x14ac:dyDescent="0.25">
      <c r="B115" s="94">
        <v>106</v>
      </c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91">
        <f t="array" ref="X115">IF($D$12="","",(SUMPRODUCT(($D$12:$W$12=Sabana4[[#This Row],[Columna4]:[Columna23]])*1)))</f>
        <v>0</v>
      </c>
      <c r="Y115" s="87">
        <f t="shared" si="2"/>
        <v>0</v>
      </c>
      <c r="Z115" s="87">
        <f>IF(Y115="","",COUNTIF(Sabana4[[#This Row],[Columna4]:[Columna23]],"O")/20)</f>
        <v>0</v>
      </c>
    </row>
    <row r="116" spans="2:26" x14ac:dyDescent="0.25">
      <c r="B116" s="94">
        <v>107</v>
      </c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91">
        <f t="array" ref="X116">IF($D$12="","",(SUMPRODUCT(($D$12:$W$12=Sabana4[[#This Row],[Columna4]:[Columna23]])*1)))</f>
        <v>0</v>
      </c>
      <c r="Y116" s="87">
        <f t="shared" si="2"/>
        <v>0</v>
      </c>
      <c r="Z116" s="87">
        <f>IF(Y116="","",COUNTIF(Sabana4[[#This Row],[Columna4]:[Columna23]],"O")/20)</f>
        <v>0</v>
      </c>
    </row>
    <row r="117" spans="2:26" x14ac:dyDescent="0.25">
      <c r="B117" s="94">
        <v>108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91">
        <f t="array" ref="X117">IF($D$12="","",(SUMPRODUCT(($D$12:$W$12=Sabana4[[#This Row],[Columna4]:[Columna23]])*1)))</f>
        <v>0</v>
      </c>
      <c r="Y117" s="87">
        <f t="shared" si="2"/>
        <v>0</v>
      </c>
      <c r="Z117" s="87">
        <f>IF(Y117="","",COUNTIF(Sabana4[[#This Row],[Columna4]:[Columna23]],"O")/20)</f>
        <v>0</v>
      </c>
    </row>
    <row r="118" spans="2:26" x14ac:dyDescent="0.25">
      <c r="B118" s="94">
        <v>109</v>
      </c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91">
        <f t="array" ref="X118">IF($D$12="","",(SUMPRODUCT(($D$12:$W$12=Sabana4[[#This Row],[Columna4]:[Columna23]])*1)))</f>
        <v>0</v>
      </c>
      <c r="Y118" s="87">
        <f t="shared" si="2"/>
        <v>0</v>
      </c>
      <c r="Z118" s="87">
        <f>IF(Y118="","",COUNTIF(Sabana4[[#This Row],[Columna4]:[Columna23]],"O")/20)</f>
        <v>0</v>
      </c>
    </row>
    <row r="119" spans="2:26" x14ac:dyDescent="0.25">
      <c r="B119" s="94">
        <v>110</v>
      </c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91">
        <f t="array" ref="X119">IF($D$12="","",(SUMPRODUCT(($D$12:$W$12=Sabana4[[#This Row],[Columna4]:[Columna23]])*1)))</f>
        <v>0</v>
      </c>
      <c r="Y119" s="87">
        <f t="shared" si="2"/>
        <v>0</v>
      </c>
      <c r="Z119" s="87">
        <f>IF(Y119="","",COUNTIF(Sabana4[[#This Row],[Columna4]:[Columna23]],"O")/20)</f>
        <v>0</v>
      </c>
    </row>
    <row r="120" spans="2:26" x14ac:dyDescent="0.25">
      <c r="B120" s="94">
        <v>111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91">
        <f t="array" ref="X120">IF($D$12="","",(SUMPRODUCT(($D$12:$W$12=Sabana4[[#This Row],[Columna4]:[Columna23]])*1)))</f>
        <v>0</v>
      </c>
      <c r="Y120" s="87">
        <f t="shared" si="2"/>
        <v>0</v>
      </c>
      <c r="Z120" s="87">
        <f>IF(Y120="","",COUNTIF(Sabana4[[#This Row],[Columna4]:[Columna23]],"O")/20)</f>
        <v>0</v>
      </c>
    </row>
    <row r="121" spans="2:26" x14ac:dyDescent="0.25">
      <c r="B121" s="94">
        <v>112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91">
        <f t="array" ref="X121">IF($D$12="","",(SUMPRODUCT(($D$12:$W$12=Sabana4[[#This Row],[Columna4]:[Columna23]])*1)))</f>
        <v>0</v>
      </c>
      <c r="Y121" s="87">
        <f t="shared" si="2"/>
        <v>0</v>
      </c>
      <c r="Z121" s="87">
        <f>IF(Y121="","",COUNTIF(Sabana4[[#This Row],[Columna4]:[Columna23]],"O")/20)</f>
        <v>0</v>
      </c>
    </row>
    <row r="122" spans="2:26" x14ac:dyDescent="0.25">
      <c r="B122" s="94">
        <v>113</v>
      </c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91">
        <f t="array" ref="X122">IF($D$12="","",(SUMPRODUCT(($D$12:$W$12=Sabana4[[#This Row],[Columna4]:[Columna23]])*1)))</f>
        <v>0</v>
      </c>
      <c r="Y122" s="87">
        <f t="shared" si="2"/>
        <v>0</v>
      </c>
      <c r="Z122" s="87">
        <f>IF(Y122="","",COUNTIF(Sabana4[[#This Row],[Columna4]:[Columna23]],"O")/20)</f>
        <v>0</v>
      </c>
    </row>
    <row r="123" spans="2:26" x14ac:dyDescent="0.25">
      <c r="B123" s="94">
        <v>114</v>
      </c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91">
        <f t="array" ref="X123">IF($D$12="","",(SUMPRODUCT(($D$12:$W$12=Sabana4[[#This Row],[Columna4]:[Columna23]])*1)))</f>
        <v>0</v>
      </c>
      <c r="Y123" s="87">
        <f t="shared" si="2"/>
        <v>0</v>
      </c>
      <c r="Z123" s="87">
        <f>IF(Y123="","",COUNTIF(Sabana4[[#This Row],[Columna4]:[Columna23]],"O")/20)</f>
        <v>0</v>
      </c>
    </row>
    <row r="124" spans="2:26" x14ac:dyDescent="0.25">
      <c r="B124" s="94">
        <v>115</v>
      </c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91">
        <f t="array" ref="X124">IF($D$12="","",(SUMPRODUCT(($D$12:$W$12=Sabana4[[#This Row],[Columna4]:[Columna23]])*1)))</f>
        <v>0</v>
      </c>
      <c r="Y124" s="87">
        <f t="shared" si="2"/>
        <v>0</v>
      </c>
      <c r="Z124" s="87">
        <f>IF(Y124="","",COUNTIF(Sabana4[[#This Row],[Columna4]:[Columna23]],"O")/20)</f>
        <v>0</v>
      </c>
    </row>
    <row r="125" spans="2:26" x14ac:dyDescent="0.25">
      <c r="B125" s="94">
        <v>116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91">
        <f t="array" ref="X125">IF($D$12="","",(SUMPRODUCT(($D$12:$W$12=Sabana4[[#This Row],[Columna4]:[Columna23]])*1)))</f>
        <v>0</v>
      </c>
      <c r="Y125" s="87">
        <f t="shared" si="2"/>
        <v>0</v>
      </c>
      <c r="Z125" s="87">
        <f>IF(Y125="","",COUNTIF(Sabana4[[#This Row],[Columna4]:[Columna23]],"O")/20)</f>
        <v>0</v>
      </c>
    </row>
    <row r="126" spans="2:26" x14ac:dyDescent="0.25">
      <c r="B126" s="94">
        <v>117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91">
        <f t="array" ref="X126">IF($D$12="","",(SUMPRODUCT(($D$12:$W$12=Sabana4[[#This Row],[Columna4]:[Columna23]])*1)))</f>
        <v>0</v>
      </c>
      <c r="Y126" s="87">
        <f t="shared" si="2"/>
        <v>0</v>
      </c>
      <c r="Z126" s="87">
        <f>IF(Y126="","",COUNTIF(Sabana4[[#This Row],[Columna4]:[Columna23]],"O")/20)</f>
        <v>0</v>
      </c>
    </row>
    <row r="127" spans="2:26" x14ac:dyDescent="0.25">
      <c r="B127" s="94">
        <v>118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91">
        <f t="array" ref="X127">IF($D$12="","",(SUMPRODUCT(($D$12:$W$12=Sabana4[[#This Row],[Columna4]:[Columna23]])*1)))</f>
        <v>0</v>
      </c>
      <c r="Y127" s="87">
        <f t="shared" si="2"/>
        <v>0</v>
      </c>
      <c r="Z127" s="87">
        <f>IF(Y127="","",COUNTIF(Sabana4[[#This Row],[Columna4]:[Columna23]],"O")/20)</f>
        <v>0</v>
      </c>
    </row>
    <row r="128" spans="2:26" x14ac:dyDescent="0.25">
      <c r="B128" s="94">
        <v>119</v>
      </c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91">
        <f t="array" ref="X128">IF($D$12="","",(SUMPRODUCT(($D$12:$W$12=Sabana4[[#This Row],[Columna4]:[Columna23]])*1)))</f>
        <v>0</v>
      </c>
      <c r="Y128" s="87">
        <f t="shared" si="2"/>
        <v>0</v>
      </c>
      <c r="Z128" s="87">
        <f>IF(Y128="","",COUNTIF(Sabana4[[#This Row],[Columna4]:[Columna23]],"O")/20)</f>
        <v>0</v>
      </c>
    </row>
    <row r="129" spans="2:26" x14ac:dyDescent="0.25">
      <c r="B129" s="94">
        <v>120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91">
        <f t="array" ref="X129">IF($D$12="","",(SUMPRODUCT(($D$12:$W$12=Sabana4[[#This Row],[Columna4]:[Columna23]])*1)))</f>
        <v>0</v>
      </c>
      <c r="Y129" s="87">
        <f t="shared" si="2"/>
        <v>0</v>
      </c>
      <c r="Z129" s="87">
        <f>IF(Y129="","",COUNTIF(Sabana4[[#This Row],[Columna4]:[Columna23]],"O")/20)</f>
        <v>0</v>
      </c>
    </row>
    <row r="130" spans="2:26" x14ac:dyDescent="0.25">
      <c r="B130" s="94">
        <v>121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91">
        <f t="array" ref="X130">IF($D$12="","",(SUMPRODUCT(($D$12:$W$12=Sabana4[[#This Row],[Columna4]:[Columna23]])*1)))</f>
        <v>0</v>
      </c>
      <c r="Y130" s="87">
        <f t="shared" si="2"/>
        <v>0</v>
      </c>
      <c r="Z130" s="87">
        <f>IF(Y130="","",COUNTIF(Sabana4[[#This Row],[Columna4]:[Columna23]],"O")/20)</f>
        <v>0</v>
      </c>
    </row>
    <row r="131" spans="2:26" x14ac:dyDescent="0.25">
      <c r="B131" s="94">
        <v>122</v>
      </c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91">
        <f t="array" ref="X131">IF($D$12="","",(SUMPRODUCT(($D$12:$W$12=Sabana4[[#This Row],[Columna4]:[Columna23]])*1)))</f>
        <v>0</v>
      </c>
      <c r="Y131" s="87">
        <f t="shared" si="2"/>
        <v>0</v>
      </c>
      <c r="Z131" s="87">
        <f>IF(Y131="","",COUNTIF(Sabana4[[#This Row],[Columna4]:[Columna23]],"O")/20)</f>
        <v>0</v>
      </c>
    </row>
    <row r="132" spans="2:26" x14ac:dyDescent="0.25">
      <c r="B132" s="94">
        <v>123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91">
        <f t="array" ref="X132">IF($D$12="","",(SUMPRODUCT(($D$12:$W$12=Sabana4[[#This Row],[Columna4]:[Columna23]])*1)))</f>
        <v>0</v>
      </c>
      <c r="Y132" s="87">
        <f t="shared" si="2"/>
        <v>0</v>
      </c>
      <c r="Z132" s="87">
        <f>IF(Y132="","",COUNTIF(Sabana4[[#This Row],[Columna4]:[Columna23]],"O")/20)</f>
        <v>0</v>
      </c>
    </row>
    <row r="133" spans="2:26" x14ac:dyDescent="0.25">
      <c r="B133" s="94">
        <v>124</v>
      </c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91">
        <f t="array" ref="X133">IF($D$12="","",(SUMPRODUCT(($D$12:$W$12=Sabana4[[#This Row],[Columna4]:[Columna23]])*1)))</f>
        <v>0</v>
      </c>
      <c r="Y133" s="87">
        <f t="shared" si="2"/>
        <v>0</v>
      </c>
      <c r="Z133" s="87">
        <f>IF(Y133="","",COUNTIF(Sabana4[[#This Row],[Columna4]:[Columna23]],"O")/20)</f>
        <v>0</v>
      </c>
    </row>
    <row r="134" spans="2:26" x14ac:dyDescent="0.25">
      <c r="B134" s="94">
        <v>125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91">
        <f t="array" ref="X134">IF($D$12="","",(SUMPRODUCT(($D$12:$W$12=Sabana4[[#This Row],[Columna4]:[Columna23]])*1)))</f>
        <v>0</v>
      </c>
      <c r="Y134" s="87">
        <f t="shared" si="2"/>
        <v>0</v>
      </c>
      <c r="Z134" s="87">
        <f>IF(Y134="","",COUNTIF(Sabana4[[#This Row],[Columna4]:[Columna23]],"O")/20)</f>
        <v>0</v>
      </c>
    </row>
    <row r="135" spans="2:26" x14ac:dyDescent="0.25">
      <c r="B135" s="94">
        <v>126</v>
      </c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91">
        <f t="array" ref="X135">IF($D$12="","",(SUMPRODUCT(($D$12:$W$12=Sabana4[[#This Row],[Columna4]:[Columna23]])*1)))</f>
        <v>0</v>
      </c>
      <c r="Y135" s="87">
        <f t="shared" si="2"/>
        <v>0</v>
      </c>
      <c r="Z135" s="87">
        <f>IF(Y135="","",COUNTIF(Sabana4[[#This Row],[Columna4]:[Columna23]],"O")/20)</f>
        <v>0</v>
      </c>
    </row>
    <row r="136" spans="2:26" x14ac:dyDescent="0.25">
      <c r="B136" s="94">
        <v>127</v>
      </c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91">
        <f t="array" ref="X136">IF($D$12="","",(SUMPRODUCT(($D$12:$W$12=Sabana4[[#This Row],[Columna4]:[Columna23]])*1)))</f>
        <v>0</v>
      </c>
      <c r="Y136" s="87">
        <f t="shared" si="2"/>
        <v>0</v>
      </c>
      <c r="Z136" s="87">
        <f>IF(Y136="","",COUNTIF(Sabana4[[#This Row],[Columna4]:[Columna23]],"O")/20)</f>
        <v>0</v>
      </c>
    </row>
    <row r="137" spans="2:26" x14ac:dyDescent="0.25">
      <c r="B137" s="94">
        <v>128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91">
        <f t="array" ref="X137">IF($D$12="","",(SUMPRODUCT(($D$12:$W$12=Sabana4[[#This Row],[Columna4]:[Columna23]])*1)))</f>
        <v>0</v>
      </c>
      <c r="Y137" s="87">
        <f t="shared" si="2"/>
        <v>0</v>
      </c>
      <c r="Z137" s="87">
        <f>IF(Y137="","",COUNTIF(Sabana4[[#This Row],[Columna4]:[Columna23]],"O")/20)</f>
        <v>0</v>
      </c>
    </row>
    <row r="138" spans="2:26" x14ac:dyDescent="0.25">
      <c r="B138" s="94">
        <v>129</v>
      </c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91">
        <f t="array" ref="X138">IF($D$12="","",(SUMPRODUCT(($D$12:$W$12=Sabana4[[#This Row],[Columna4]:[Columna23]])*1)))</f>
        <v>0</v>
      </c>
      <c r="Y138" s="87">
        <f t="shared" si="2"/>
        <v>0</v>
      </c>
      <c r="Z138" s="87">
        <f>IF(Y138="","",COUNTIF(Sabana4[[#This Row],[Columna4]:[Columna23]],"O")/20)</f>
        <v>0</v>
      </c>
    </row>
    <row r="139" spans="2:26" x14ac:dyDescent="0.25">
      <c r="B139" s="94">
        <v>130</v>
      </c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91">
        <f t="array" ref="X139">IF($D$12="","",(SUMPRODUCT(($D$12:$W$12=Sabana4[[#This Row],[Columna4]:[Columna23]])*1)))</f>
        <v>0</v>
      </c>
      <c r="Y139" s="87">
        <f t="shared" si="2"/>
        <v>0</v>
      </c>
      <c r="Z139" s="87">
        <f>IF(Y139="","",COUNTIF(Sabana4[[#This Row],[Columna4]:[Columna23]],"O")/20)</f>
        <v>0</v>
      </c>
    </row>
    <row r="140" spans="2:26" x14ac:dyDescent="0.25">
      <c r="B140" s="94">
        <v>131</v>
      </c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91">
        <f t="array" ref="X140">IF($D$12="","",(SUMPRODUCT(($D$12:$W$12=Sabana4[[#This Row],[Columna4]:[Columna23]])*1)))</f>
        <v>0</v>
      </c>
      <c r="Y140" s="87">
        <f t="shared" si="2"/>
        <v>0</v>
      </c>
      <c r="Z140" s="87">
        <f>IF(Y140="","",COUNTIF(Sabana4[[#This Row],[Columna4]:[Columna23]],"O")/20)</f>
        <v>0</v>
      </c>
    </row>
    <row r="141" spans="2:26" x14ac:dyDescent="0.25">
      <c r="B141" s="94">
        <v>132</v>
      </c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91">
        <f t="array" ref="X141">IF($D$12="","",(SUMPRODUCT(($D$12:$W$12=Sabana4[[#This Row],[Columna4]:[Columna23]])*1)))</f>
        <v>0</v>
      </c>
      <c r="Y141" s="87">
        <f t="shared" si="2"/>
        <v>0</v>
      </c>
      <c r="Z141" s="87">
        <f>IF(Y141="","",COUNTIF(Sabana4[[#This Row],[Columna4]:[Columna23]],"O")/20)</f>
        <v>0</v>
      </c>
    </row>
    <row r="142" spans="2:26" x14ac:dyDescent="0.25">
      <c r="B142" s="94">
        <v>133</v>
      </c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91">
        <f t="array" ref="X142">IF($D$12="","",(SUMPRODUCT(($D$12:$W$12=Sabana4[[#This Row],[Columna4]:[Columna23]])*1)))</f>
        <v>0</v>
      </c>
      <c r="Y142" s="87">
        <f t="shared" si="2"/>
        <v>0</v>
      </c>
      <c r="Z142" s="87">
        <f>IF(Y142="","",COUNTIF(Sabana4[[#This Row],[Columna4]:[Columna23]],"O")/20)</f>
        <v>0</v>
      </c>
    </row>
    <row r="143" spans="2:26" x14ac:dyDescent="0.25">
      <c r="B143" s="94">
        <v>134</v>
      </c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91">
        <f t="array" ref="X143">IF($D$12="","",(SUMPRODUCT(($D$12:$W$12=Sabana4[[#This Row],[Columna4]:[Columna23]])*1)))</f>
        <v>0</v>
      </c>
      <c r="Y143" s="87">
        <f t="shared" si="2"/>
        <v>0</v>
      </c>
      <c r="Z143" s="87">
        <f>IF(Y143="","",COUNTIF(Sabana4[[#This Row],[Columna4]:[Columna23]],"O")/20)</f>
        <v>0</v>
      </c>
    </row>
    <row r="144" spans="2:26" x14ac:dyDescent="0.25">
      <c r="B144" s="94">
        <v>135</v>
      </c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91">
        <f t="array" ref="X144">IF($D$12="","",(SUMPRODUCT(($D$12:$W$12=Sabana4[[#This Row],[Columna4]:[Columna23]])*1)))</f>
        <v>0</v>
      </c>
      <c r="Y144" s="87">
        <f t="shared" si="2"/>
        <v>0</v>
      </c>
      <c r="Z144" s="87">
        <f>IF(Y144="","",COUNTIF(Sabana4[[#This Row],[Columna4]:[Columna23]],"O")/20)</f>
        <v>0</v>
      </c>
    </row>
    <row r="145" spans="2:26" x14ac:dyDescent="0.25">
      <c r="B145" s="94">
        <v>136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91">
        <f t="array" ref="X145">IF($D$12="","",(SUMPRODUCT(($D$12:$W$12=Sabana4[[#This Row],[Columna4]:[Columna23]])*1)))</f>
        <v>0</v>
      </c>
      <c r="Y145" s="87">
        <f t="shared" si="2"/>
        <v>0</v>
      </c>
      <c r="Z145" s="87">
        <f>IF(Y145="","",COUNTIF(Sabana4[[#This Row],[Columna4]:[Columna23]],"O")/20)</f>
        <v>0</v>
      </c>
    </row>
    <row r="146" spans="2:26" x14ac:dyDescent="0.25">
      <c r="B146" s="94">
        <v>137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91">
        <f t="array" ref="X146">IF($D$12="","",(SUMPRODUCT(($D$12:$W$12=Sabana4[[#This Row],[Columna4]:[Columna23]])*1)))</f>
        <v>0</v>
      </c>
      <c r="Y146" s="87">
        <f t="shared" ref="Y146:Y209" si="3">IF(X146="","",(X146/20))</f>
        <v>0</v>
      </c>
      <c r="Z146" s="87">
        <f>IF(Y146="","",COUNTIF(Sabana4[[#This Row],[Columna4]:[Columna23]],"O")/20)</f>
        <v>0</v>
      </c>
    </row>
    <row r="147" spans="2:26" x14ac:dyDescent="0.25">
      <c r="B147" s="94">
        <v>138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91">
        <f t="array" ref="X147">IF($D$12="","",(SUMPRODUCT(($D$12:$W$12=Sabana4[[#This Row],[Columna4]:[Columna23]])*1)))</f>
        <v>0</v>
      </c>
      <c r="Y147" s="87">
        <f t="shared" si="3"/>
        <v>0</v>
      </c>
      <c r="Z147" s="87">
        <f>IF(Y147="","",COUNTIF(Sabana4[[#This Row],[Columna4]:[Columna23]],"O")/20)</f>
        <v>0</v>
      </c>
    </row>
    <row r="148" spans="2:26" x14ac:dyDescent="0.25">
      <c r="B148" s="94">
        <v>139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91">
        <f t="array" ref="X148">IF($D$12="","",(SUMPRODUCT(($D$12:$W$12=Sabana4[[#This Row],[Columna4]:[Columna23]])*1)))</f>
        <v>0</v>
      </c>
      <c r="Y148" s="87">
        <f t="shared" si="3"/>
        <v>0</v>
      </c>
      <c r="Z148" s="87">
        <f>IF(Y148="","",COUNTIF(Sabana4[[#This Row],[Columna4]:[Columna23]],"O")/20)</f>
        <v>0</v>
      </c>
    </row>
    <row r="149" spans="2:26" x14ac:dyDescent="0.25">
      <c r="B149" s="94">
        <v>140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91">
        <f t="array" ref="X149">IF($D$12="","",(SUMPRODUCT(($D$12:$W$12=Sabana4[[#This Row],[Columna4]:[Columna23]])*1)))</f>
        <v>0</v>
      </c>
      <c r="Y149" s="87">
        <f t="shared" si="3"/>
        <v>0</v>
      </c>
      <c r="Z149" s="87">
        <f>IF(Y149="","",COUNTIF(Sabana4[[#This Row],[Columna4]:[Columna23]],"O")/20)</f>
        <v>0</v>
      </c>
    </row>
    <row r="150" spans="2:26" x14ac:dyDescent="0.25">
      <c r="B150" s="94">
        <v>141</v>
      </c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91">
        <f t="array" ref="X150">IF($D$12="","",(SUMPRODUCT(($D$12:$W$12=Sabana4[[#This Row],[Columna4]:[Columna23]])*1)))</f>
        <v>0</v>
      </c>
      <c r="Y150" s="87">
        <f t="shared" si="3"/>
        <v>0</v>
      </c>
      <c r="Z150" s="87">
        <f>IF(Y150="","",COUNTIF(Sabana4[[#This Row],[Columna4]:[Columna23]],"O")/20)</f>
        <v>0</v>
      </c>
    </row>
    <row r="151" spans="2:26" x14ac:dyDescent="0.25">
      <c r="B151" s="94">
        <v>142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91">
        <f t="array" ref="X151">IF($D$12="","",(SUMPRODUCT(($D$12:$W$12=Sabana4[[#This Row],[Columna4]:[Columna23]])*1)))</f>
        <v>0</v>
      </c>
      <c r="Y151" s="87">
        <f t="shared" si="3"/>
        <v>0</v>
      </c>
      <c r="Z151" s="87">
        <f>IF(Y151="","",COUNTIF(Sabana4[[#This Row],[Columna4]:[Columna23]],"O")/20)</f>
        <v>0</v>
      </c>
    </row>
    <row r="152" spans="2:26" x14ac:dyDescent="0.25">
      <c r="B152" s="94">
        <v>143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91">
        <f t="array" ref="X152">IF($D$12="","",(SUMPRODUCT(($D$12:$W$12=Sabana4[[#This Row],[Columna4]:[Columna23]])*1)))</f>
        <v>0</v>
      </c>
      <c r="Y152" s="87">
        <f t="shared" si="3"/>
        <v>0</v>
      </c>
      <c r="Z152" s="87">
        <f>IF(Y152="","",COUNTIF(Sabana4[[#This Row],[Columna4]:[Columna23]],"O")/20)</f>
        <v>0</v>
      </c>
    </row>
    <row r="153" spans="2:26" x14ac:dyDescent="0.25">
      <c r="B153" s="94">
        <v>144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91">
        <f t="array" ref="X153">IF($D$12="","",(SUMPRODUCT(($D$12:$W$12=Sabana4[[#This Row],[Columna4]:[Columna23]])*1)))</f>
        <v>0</v>
      </c>
      <c r="Y153" s="87">
        <f t="shared" si="3"/>
        <v>0</v>
      </c>
      <c r="Z153" s="87">
        <f>IF(Y153="","",COUNTIF(Sabana4[[#This Row],[Columna4]:[Columna23]],"O")/20)</f>
        <v>0</v>
      </c>
    </row>
    <row r="154" spans="2:26" x14ac:dyDescent="0.25">
      <c r="B154" s="94">
        <v>145</v>
      </c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91">
        <f t="array" ref="X154">IF($D$12="","",(SUMPRODUCT(($D$12:$W$12=Sabana4[[#This Row],[Columna4]:[Columna23]])*1)))</f>
        <v>0</v>
      </c>
      <c r="Y154" s="87">
        <f t="shared" si="3"/>
        <v>0</v>
      </c>
      <c r="Z154" s="87">
        <f>IF(Y154="","",COUNTIF(Sabana4[[#This Row],[Columna4]:[Columna23]],"O")/20)</f>
        <v>0</v>
      </c>
    </row>
    <row r="155" spans="2:26" x14ac:dyDescent="0.25">
      <c r="B155" s="94">
        <v>146</v>
      </c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91">
        <f t="array" ref="X155">IF($D$12="","",(SUMPRODUCT(($D$12:$W$12=Sabana4[[#This Row],[Columna4]:[Columna23]])*1)))</f>
        <v>0</v>
      </c>
      <c r="Y155" s="87">
        <f t="shared" si="3"/>
        <v>0</v>
      </c>
      <c r="Z155" s="87">
        <f>IF(Y155="","",COUNTIF(Sabana4[[#This Row],[Columna4]:[Columna23]],"O")/20)</f>
        <v>0</v>
      </c>
    </row>
    <row r="156" spans="2:26" x14ac:dyDescent="0.25">
      <c r="B156" s="94">
        <v>147</v>
      </c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91">
        <f t="array" ref="X156">IF($D$12="","",(SUMPRODUCT(($D$12:$W$12=Sabana4[[#This Row],[Columna4]:[Columna23]])*1)))</f>
        <v>0</v>
      </c>
      <c r="Y156" s="87">
        <f t="shared" si="3"/>
        <v>0</v>
      </c>
      <c r="Z156" s="87">
        <f>IF(Y156="","",COUNTIF(Sabana4[[#This Row],[Columna4]:[Columna23]],"O")/20)</f>
        <v>0</v>
      </c>
    </row>
    <row r="157" spans="2:26" x14ac:dyDescent="0.25">
      <c r="B157" s="94">
        <v>148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91">
        <f t="array" ref="X157">IF($D$12="","",(SUMPRODUCT(($D$12:$W$12=Sabana4[[#This Row],[Columna4]:[Columna23]])*1)))</f>
        <v>0</v>
      </c>
      <c r="Y157" s="87">
        <f t="shared" si="3"/>
        <v>0</v>
      </c>
      <c r="Z157" s="87">
        <f>IF(Y157="","",COUNTIF(Sabana4[[#This Row],[Columna4]:[Columna23]],"O")/20)</f>
        <v>0</v>
      </c>
    </row>
    <row r="158" spans="2:26" x14ac:dyDescent="0.25">
      <c r="B158" s="94">
        <v>149</v>
      </c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91">
        <f t="array" ref="X158">IF($D$12="","",(SUMPRODUCT(($D$12:$W$12=Sabana4[[#This Row],[Columna4]:[Columna23]])*1)))</f>
        <v>0</v>
      </c>
      <c r="Y158" s="87">
        <f t="shared" si="3"/>
        <v>0</v>
      </c>
      <c r="Z158" s="87">
        <f>IF(Y158="","",COUNTIF(Sabana4[[#This Row],[Columna4]:[Columna23]],"O")/20)</f>
        <v>0</v>
      </c>
    </row>
    <row r="159" spans="2:26" x14ac:dyDescent="0.25">
      <c r="B159" s="94">
        <v>150</v>
      </c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91">
        <f t="array" ref="X159">IF($D$12="","",(SUMPRODUCT(($D$12:$W$12=Sabana4[[#This Row],[Columna4]:[Columna23]])*1)))</f>
        <v>0</v>
      </c>
      <c r="Y159" s="87">
        <f t="shared" si="3"/>
        <v>0</v>
      </c>
      <c r="Z159" s="87">
        <f>IF(Y159="","",COUNTIF(Sabana4[[#This Row],[Columna4]:[Columna23]],"O")/20)</f>
        <v>0</v>
      </c>
    </row>
    <row r="160" spans="2:26" x14ac:dyDescent="0.25">
      <c r="B160" s="94">
        <v>151</v>
      </c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91">
        <f t="array" ref="X160">IF($D$12="","",(SUMPRODUCT(($D$12:$W$12=Sabana4[[#This Row],[Columna4]:[Columna23]])*1)))</f>
        <v>0</v>
      </c>
      <c r="Y160" s="87">
        <f t="shared" si="3"/>
        <v>0</v>
      </c>
      <c r="Z160" s="87">
        <f>IF(Y160="","",COUNTIF(Sabana4[[#This Row],[Columna4]:[Columna23]],"O")/20)</f>
        <v>0</v>
      </c>
    </row>
    <row r="161" spans="2:26" x14ac:dyDescent="0.25">
      <c r="B161" s="94">
        <v>152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91">
        <f t="array" ref="X161">IF($D$12="","",(SUMPRODUCT(($D$12:$W$12=Sabana4[[#This Row],[Columna4]:[Columna23]])*1)))</f>
        <v>0</v>
      </c>
      <c r="Y161" s="87">
        <f t="shared" si="3"/>
        <v>0</v>
      </c>
      <c r="Z161" s="87">
        <f>IF(Y161="","",COUNTIF(Sabana4[[#This Row],[Columna4]:[Columna23]],"O")/20)</f>
        <v>0</v>
      </c>
    </row>
    <row r="162" spans="2:26" x14ac:dyDescent="0.25">
      <c r="B162" s="94">
        <v>153</v>
      </c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91">
        <f t="array" ref="X162">IF($D$12="","",(SUMPRODUCT(($D$12:$W$12=Sabana4[[#This Row],[Columna4]:[Columna23]])*1)))</f>
        <v>0</v>
      </c>
      <c r="Y162" s="87">
        <f t="shared" si="3"/>
        <v>0</v>
      </c>
      <c r="Z162" s="87">
        <f>IF(Y162="","",COUNTIF(Sabana4[[#This Row],[Columna4]:[Columna23]],"O")/20)</f>
        <v>0</v>
      </c>
    </row>
    <row r="163" spans="2:26" x14ac:dyDescent="0.25">
      <c r="B163" s="94">
        <v>154</v>
      </c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91">
        <f t="array" ref="X163">IF($D$12="","",(SUMPRODUCT(($D$12:$W$12=Sabana4[[#This Row],[Columna4]:[Columna23]])*1)))</f>
        <v>0</v>
      </c>
      <c r="Y163" s="87">
        <f t="shared" si="3"/>
        <v>0</v>
      </c>
      <c r="Z163" s="87">
        <f>IF(Y163="","",COUNTIF(Sabana4[[#This Row],[Columna4]:[Columna23]],"O")/20)</f>
        <v>0</v>
      </c>
    </row>
    <row r="164" spans="2:26" x14ac:dyDescent="0.25">
      <c r="B164" s="94">
        <v>155</v>
      </c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91">
        <f t="array" ref="X164">IF($D$12="","",(SUMPRODUCT(($D$12:$W$12=Sabana4[[#This Row],[Columna4]:[Columna23]])*1)))</f>
        <v>0</v>
      </c>
      <c r="Y164" s="87">
        <f t="shared" si="3"/>
        <v>0</v>
      </c>
      <c r="Z164" s="87">
        <f>IF(Y164="","",COUNTIF(Sabana4[[#This Row],[Columna4]:[Columna23]],"O")/20)</f>
        <v>0</v>
      </c>
    </row>
    <row r="165" spans="2:26" x14ac:dyDescent="0.25">
      <c r="B165" s="94">
        <v>156</v>
      </c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91">
        <f t="array" ref="X165">IF($D$12="","",(SUMPRODUCT(($D$12:$W$12=Sabana4[[#This Row],[Columna4]:[Columna23]])*1)))</f>
        <v>0</v>
      </c>
      <c r="Y165" s="87">
        <f t="shared" si="3"/>
        <v>0</v>
      </c>
      <c r="Z165" s="87">
        <f>IF(Y165="","",COUNTIF(Sabana4[[#This Row],[Columna4]:[Columna23]],"O")/20)</f>
        <v>0</v>
      </c>
    </row>
    <row r="166" spans="2:26" x14ac:dyDescent="0.25">
      <c r="B166" s="94">
        <v>157</v>
      </c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91">
        <f t="array" ref="X166">IF($D$12="","",(SUMPRODUCT(($D$12:$W$12=Sabana4[[#This Row],[Columna4]:[Columna23]])*1)))</f>
        <v>0</v>
      </c>
      <c r="Y166" s="87">
        <f t="shared" si="3"/>
        <v>0</v>
      </c>
      <c r="Z166" s="87">
        <f>IF(Y166="","",COUNTIF(Sabana4[[#This Row],[Columna4]:[Columna23]],"O")/20)</f>
        <v>0</v>
      </c>
    </row>
    <row r="167" spans="2:26" x14ac:dyDescent="0.25">
      <c r="B167" s="94">
        <v>158</v>
      </c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91">
        <f t="array" ref="X167">IF($D$12="","",(SUMPRODUCT(($D$12:$W$12=Sabana4[[#This Row],[Columna4]:[Columna23]])*1)))</f>
        <v>0</v>
      </c>
      <c r="Y167" s="87">
        <f t="shared" si="3"/>
        <v>0</v>
      </c>
      <c r="Z167" s="87">
        <f>IF(Y167="","",COUNTIF(Sabana4[[#This Row],[Columna4]:[Columna23]],"O")/20)</f>
        <v>0</v>
      </c>
    </row>
    <row r="168" spans="2:26" x14ac:dyDescent="0.25">
      <c r="B168" s="94">
        <v>159</v>
      </c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91">
        <f t="array" ref="X168">IF($D$12="","",(SUMPRODUCT(($D$12:$W$12=Sabana4[[#This Row],[Columna4]:[Columna23]])*1)))</f>
        <v>0</v>
      </c>
      <c r="Y168" s="87">
        <f t="shared" si="3"/>
        <v>0</v>
      </c>
      <c r="Z168" s="87">
        <f>IF(Y168="","",COUNTIF(Sabana4[[#This Row],[Columna4]:[Columna23]],"O")/20)</f>
        <v>0</v>
      </c>
    </row>
    <row r="169" spans="2:26" x14ac:dyDescent="0.25">
      <c r="B169" s="94">
        <v>160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91">
        <f t="array" ref="X169">IF($D$12="","",(SUMPRODUCT(($D$12:$W$12=Sabana4[[#This Row],[Columna4]:[Columna23]])*1)))</f>
        <v>0</v>
      </c>
      <c r="Y169" s="87">
        <f t="shared" si="3"/>
        <v>0</v>
      </c>
      <c r="Z169" s="87">
        <f>IF(Y169="","",COUNTIF(Sabana4[[#This Row],[Columna4]:[Columna23]],"O")/20)</f>
        <v>0</v>
      </c>
    </row>
    <row r="170" spans="2:26" x14ac:dyDescent="0.25">
      <c r="B170" s="94">
        <v>161</v>
      </c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91">
        <f t="array" ref="X170">IF($D$12="","",(SUMPRODUCT(($D$12:$W$12=Sabana4[[#This Row],[Columna4]:[Columna23]])*1)))</f>
        <v>0</v>
      </c>
      <c r="Y170" s="87">
        <f t="shared" si="3"/>
        <v>0</v>
      </c>
      <c r="Z170" s="87">
        <f>IF(Y170="","",COUNTIF(Sabana4[[#This Row],[Columna4]:[Columna23]],"O")/20)</f>
        <v>0</v>
      </c>
    </row>
    <row r="171" spans="2:26" x14ac:dyDescent="0.25">
      <c r="B171" s="94">
        <v>162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91">
        <f t="array" ref="X171">IF($D$12="","",(SUMPRODUCT(($D$12:$W$12=Sabana4[[#This Row],[Columna4]:[Columna23]])*1)))</f>
        <v>0</v>
      </c>
      <c r="Y171" s="87">
        <f t="shared" si="3"/>
        <v>0</v>
      </c>
      <c r="Z171" s="87">
        <f>IF(Y171="","",COUNTIF(Sabana4[[#This Row],[Columna4]:[Columna23]],"O")/20)</f>
        <v>0</v>
      </c>
    </row>
    <row r="172" spans="2:26" x14ac:dyDescent="0.25">
      <c r="B172" s="94">
        <v>163</v>
      </c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91">
        <f t="array" ref="X172">IF($D$12="","",(SUMPRODUCT(($D$12:$W$12=Sabana4[[#This Row],[Columna4]:[Columna23]])*1)))</f>
        <v>0</v>
      </c>
      <c r="Y172" s="87">
        <f t="shared" si="3"/>
        <v>0</v>
      </c>
      <c r="Z172" s="87">
        <f>IF(Y172="","",COUNTIF(Sabana4[[#This Row],[Columna4]:[Columna23]],"O")/20)</f>
        <v>0</v>
      </c>
    </row>
    <row r="173" spans="2:26" x14ac:dyDescent="0.25">
      <c r="B173" s="94">
        <v>164</v>
      </c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91">
        <f t="array" ref="X173">IF($D$12="","",(SUMPRODUCT(($D$12:$W$12=Sabana4[[#This Row],[Columna4]:[Columna23]])*1)))</f>
        <v>0</v>
      </c>
      <c r="Y173" s="87">
        <f t="shared" si="3"/>
        <v>0</v>
      </c>
      <c r="Z173" s="87">
        <f>IF(Y173="","",COUNTIF(Sabana4[[#This Row],[Columna4]:[Columna23]],"O")/20)</f>
        <v>0</v>
      </c>
    </row>
    <row r="174" spans="2:26" x14ac:dyDescent="0.25">
      <c r="B174" s="94">
        <v>165</v>
      </c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91">
        <f t="array" ref="X174">IF($D$12="","",(SUMPRODUCT(($D$12:$W$12=Sabana4[[#This Row],[Columna4]:[Columna23]])*1)))</f>
        <v>0</v>
      </c>
      <c r="Y174" s="87">
        <f t="shared" si="3"/>
        <v>0</v>
      </c>
      <c r="Z174" s="87">
        <f>IF(Y174="","",COUNTIF(Sabana4[[#This Row],[Columna4]:[Columna23]],"O")/20)</f>
        <v>0</v>
      </c>
    </row>
    <row r="175" spans="2:26" x14ac:dyDescent="0.25">
      <c r="B175" s="94">
        <v>166</v>
      </c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91">
        <f t="array" ref="X175">IF($D$12="","",(SUMPRODUCT(($D$12:$W$12=Sabana4[[#This Row],[Columna4]:[Columna23]])*1)))</f>
        <v>0</v>
      </c>
      <c r="Y175" s="87">
        <f t="shared" si="3"/>
        <v>0</v>
      </c>
      <c r="Z175" s="87">
        <f>IF(Y175="","",COUNTIF(Sabana4[[#This Row],[Columna4]:[Columna23]],"O")/20)</f>
        <v>0</v>
      </c>
    </row>
    <row r="176" spans="2:26" x14ac:dyDescent="0.25">
      <c r="B176" s="94">
        <v>167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91">
        <f t="array" ref="X176">IF($D$12="","",(SUMPRODUCT(($D$12:$W$12=Sabana4[[#This Row],[Columna4]:[Columna23]])*1)))</f>
        <v>0</v>
      </c>
      <c r="Y176" s="87">
        <f t="shared" si="3"/>
        <v>0</v>
      </c>
      <c r="Z176" s="87">
        <f>IF(Y176="","",COUNTIF(Sabana4[[#This Row],[Columna4]:[Columna23]],"O")/20)</f>
        <v>0</v>
      </c>
    </row>
    <row r="177" spans="2:26" x14ac:dyDescent="0.25">
      <c r="B177" s="94">
        <v>168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91">
        <f t="array" ref="X177">IF($D$12="","",(SUMPRODUCT(($D$12:$W$12=Sabana4[[#This Row],[Columna4]:[Columna23]])*1)))</f>
        <v>0</v>
      </c>
      <c r="Y177" s="87">
        <f t="shared" si="3"/>
        <v>0</v>
      </c>
      <c r="Z177" s="87">
        <f>IF(Y177="","",COUNTIF(Sabana4[[#This Row],[Columna4]:[Columna23]],"O")/20)</f>
        <v>0</v>
      </c>
    </row>
    <row r="178" spans="2:26" x14ac:dyDescent="0.25">
      <c r="B178" s="94">
        <v>169</v>
      </c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91">
        <f t="array" ref="X178">IF($D$12="","",(SUMPRODUCT(($D$12:$W$12=Sabana4[[#This Row],[Columna4]:[Columna23]])*1)))</f>
        <v>0</v>
      </c>
      <c r="Y178" s="87">
        <f t="shared" si="3"/>
        <v>0</v>
      </c>
      <c r="Z178" s="87">
        <f>IF(Y178="","",COUNTIF(Sabana4[[#This Row],[Columna4]:[Columna23]],"O")/20)</f>
        <v>0</v>
      </c>
    </row>
    <row r="179" spans="2:26" x14ac:dyDescent="0.25">
      <c r="B179" s="94">
        <v>170</v>
      </c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91">
        <f t="array" ref="X179">IF($D$12="","",(SUMPRODUCT(($D$12:$W$12=Sabana4[[#This Row],[Columna4]:[Columna23]])*1)))</f>
        <v>0</v>
      </c>
      <c r="Y179" s="87">
        <f t="shared" si="3"/>
        <v>0</v>
      </c>
      <c r="Z179" s="87">
        <f>IF(Y179="","",COUNTIF(Sabana4[[#This Row],[Columna4]:[Columna23]],"O")/20)</f>
        <v>0</v>
      </c>
    </row>
    <row r="180" spans="2:26" x14ac:dyDescent="0.25">
      <c r="B180" s="94">
        <v>171</v>
      </c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91">
        <f t="array" ref="X180">IF($D$12="","",(SUMPRODUCT(($D$12:$W$12=Sabana4[[#This Row],[Columna4]:[Columna23]])*1)))</f>
        <v>0</v>
      </c>
      <c r="Y180" s="87">
        <f t="shared" si="3"/>
        <v>0</v>
      </c>
      <c r="Z180" s="87">
        <f>IF(Y180="","",COUNTIF(Sabana4[[#This Row],[Columna4]:[Columna23]],"O")/20)</f>
        <v>0</v>
      </c>
    </row>
    <row r="181" spans="2:26" x14ac:dyDescent="0.25">
      <c r="B181" s="94">
        <v>172</v>
      </c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91">
        <f t="array" ref="X181">IF($D$12="","",(SUMPRODUCT(($D$12:$W$12=Sabana4[[#This Row],[Columna4]:[Columna23]])*1)))</f>
        <v>0</v>
      </c>
      <c r="Y181" s="87">
        <f t="shared" si="3"/>
        <v>0</v>
      </c>
      <c r="Z181" s="87">
        <f>IF(Y181="","",COUNTIF(Sabana4[[#This Row],[Columna4]:[Columna23]],"O")/20)</f>
        <v>0</v>
      </c>
    </row>
    <row r="182" spans="2:26" x14ac:dyDescent="0.25">
      <c r="B182" s="94">
        <v>173</v>
      </c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91">
        <f t="array" ref="X182">IF($D$12="","",(SUMPRODUCT(($D$12:$W$12=Sabana4[[#This Row],[Columna4]:[Columna23]])*1)))</f>
        <v>0</v>
      </c>
      <c r="Y182" s="87">
        <f t="shared" si="3"/>
        <v>0</v>
      </c>
      <c r="Z182" s="87">
        <f>IF(Y182="","",COUNTIF(Sabana4[[#This Row],[Columna4]:[Columna23]],"O")/20)</f>
        <v>0</v>
      </c>
    </row>
    <row r="183" spans="2:26" x14ac:dyDescent="0.25">
      <c r="B183" s="94">
        <v>174</v>
      </c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91">
        <f t="array" ref="X183">IF($D$12="","",(SUMPRODUCT(($D$12:$W$12=Sabana4[[#This Row],[Columna4]:[Columna23]])*1)))</f>
        <v>0</v>
      </c>
      <c r="Y183" s="87">
        <f t="shared" si="3"/>
        <v>0</v>
      </c>
      <c r="Z183" s="87">
        <f>IF(Y183="","",COUNTIF(Sabana4[[#This Row],[Columna4]:[Columna23]],"O")/20)</f>
        <v>0</v>
      </c>
    </row>
    <row r="184" spans="2:26" x14ac:dyDescent="0.25">
      <c r="B184" s="94">
        <v>175</v>
      </c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91">
        <f t="array" ref="X184">IF($D$12="","",(SUMPRODUCT(($D$12:$W$12=Sabana4[[#This Row],[Columna4]:[Columna23]])*1)))</f>
        <v>0</v>
      </c>
      <c r="Y184" s="87">
        <f t="shared" si="3"/>
        <v>0</v>
      </c>
      <c r="Z184" s="87">
        <f>IF(Y184="","",COUNTIF(Sabana4[[#This Row],[Columna4]:[Columna23]],"O")/20)</f>
        <v>0</v>
      </c>
    </row>
    <row r="185" spans="2:26" x14ac:dyDescent="0.25">
      <c r="B185" s="94">
        <v>176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91">
        <f t="array" ref="X185">IF($D$12="","",(SUMPRODUCT(($D$12:$W$12=Sabana4[[#This Row],[Columna4]:[Columna23]])*1)))</f>
        <v>0</v>
      </c>
      <c r="Y185" s="87">
        <f t="shared" si="3"/>
        <v>0</v>
      </c>
      <c r="Z185" s="87">
        <f>IF(Y185="","",COUNTIF(Sabana4[[#This Row],[Columna4]:[Columna23]],"O")/20)</f>
        <v>0</v>
      </c>
    </row>
    <row r="186" spans="2:26" x14ac:dyDescent="0.25">
      <c r="B186" s="94">
        <v>177</v>
      </c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91">
        <f t="array" ref="X186">IF($D$12="","",(SUMPRODUCT(($D$12:$W$12=Sabana4[[#This Row],[Columna4]:[Columna23]])*1)))</f>
        <v>0</v>
      </c>
      <c r="Y186" s="87">
        <f t="shared" si="3"/>
        <v>0</v>
      </c>
      <c r="Z186" s="87">
        <f>IF(Y186="","",COUNTIF(Sabana4[[#This Row],[Columna4]:[Columna23]],"O")/20)</f>
        <v>0</v>
      </c>
    </row>
    <row r="187" spans="2:26" x14ac:dyDescent="0.25">
      <c r="B187" s="94">
        <v>178</v>
      </c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91">
        <f t="array" ref="X187">IF($D$12="","",(SUMPRODUCT(($D$12:$W$12=Sabana4[[#This Row],[Columna4]:[Columna23]])*1)))</f>
        <v>0</v>
      </c>
      <c r="Y187" s="87">
        <f t="shared" si="3"/>
        <v>0</v>
      </c>
      <c r="Z187" s="87">
        <f>IF(Y187="","",COUNTIF(Sabana4[[#This Row],[Columna4]:[Columna23]],"O")/20)</f>
        <v>0</v>
      </c>
    </row>
    <row r="188" spans="2:26" x14ac:dyDescent="0.25">
      <c r="B188" s="94">
        <v>179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91">
        <f t="array" ref="X188">IF($D$12="","",(SUMPRODUCT(($D$12:$W$12=Sabana4[[#This Row],[Columna4]:[Columna23]])*1)))</f>
        <v>0</v>
      </c>
      <c r="Y188" s="87">
        <f t="shared" si="3"/>
        <v>0</v>
      </c>
      <c r="Z188" s="87">
        <f>IF(Y188="","",COUNTIF(Sabana4[[#This Row],[Columna4]:[Columna23]],"O")/20)</f>
        <v>0</v>
      </c>
    </row>
    <row r="189" spans="2:26" x14ac:dyDescent="0.25">
      <c r="B189" s="94">
        <v>180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91">
        <f t="array" ref="X189">IF($D$12="","",(SUMPRODUCT(($D$12:$W$12=Sabana4[[#This Row],[Columna4]:[Columna23]])*1)))</f>
        <v>0</v>
      </c>
      <c r="Y189" s="87">
        <f t="shared" si="3"/>
        <v>0</v>
      </c>
      <c r="Z189" s="87">
        <f>IF(Y189="","",COUNTIF(Sabana4[[#This Row],[Columna4]:[Columna23]],"O")/20)</f>
        <v>0</v>
      </c>
    </row>
    <row r="190" spans="2:26" x14ac:dyDescent="0.25">
      <c r="B190" s="94">
        <v>181</v>
      </c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91">
        <f t="array" ref="X190">IF($D$12="","",(SUMPRODUCT(($D$12:$W$12=Sabana4[[#This Row],[Columna4]:[Columna23]])*1)))</f>
        <v>0</v>
      </c>
      <c r="Y190" s="87">
        <f t="shared" si="3"/>
        <v>0</v>
      </c>
      <c r="Z190" s="87">
        <f>IF(Y190="","",COUNTIF(Sabana4[[#This Row],[Columna4]:[Columna23]],"O")/20)</f>
        <v>0</v>
      </c>
    </row>
    <row r="191" spans="2:26" x14ac:dyDescent="0.25">
      <c r="B191" s="94">
        <v>182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91">
        <f t="array" ref="X191">IF($D$12="","",(SUMPRODUCT(($D$12:$W$12=Sabana4[[#This Row],[Columna4]:[Columna23]])*1)))</f>
        <v>0</v>
      </c>
      <c r="Y191" s="87">
        <f t="shared" si="3"/>
        <v>0</v>
      </c>
      <c r="Z191" s="87">
        <f>IF(Y191="","",COUNTIF(Sabana4[[#This Row],[Columna4]:[Columna23]],"O")/20)</f>
        <v>0</v>
      </c>
    </row>
    <row r="192" spans="2:26" x14ac:dyDescent="0.25">
      <c r="B192" s="94">
        <v>183</v>
      </c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91">
        <f t="array" ref="X192">IF($D$12="","",(SUMPRODUCT(($D$12:$W$12=Sabana4[[#This Row],[Columna4]:[Columna23]])*1)))</f>
        <v>0</v>
      </c>
      <c r="Y192" s="87">
        <f t="shared" si="3"/>
        <v>0</v>
      </c>
      <c r="Z192" s="87">
        <f>IF(Y192="","",COUNTIF(Sabana4[[#This Row],[Columna4]:[Columna23]],"O")/20)</f>
        <v>0</v>
      </c>
    </row>
    <row r="193" spans="2:26" x14ac:dyDescent="0.25">
      <c r="B193" s="94">
        <v>184</v>
      </c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91">
        <f t="array" ref="X193">IF($D$12="","",(SUMPRODUCT(($D$12:$W$12=Sabana4[[#This Row],[Columna4]:[Columna23]])*1)))</f>
        <v>0</v>
      </c>
      <c r="Y193" s="87">
        <f t="shared" si="3"/>
        <v>0</v>
      </c>
      <c r="Z193" s="87">
        <f>IF(Y193="","",COUNTIF(Sabana4[[#This Row],[Columna4]:[Columna23]],"O")/20)</f>
        <v>0</v>
      </c>
    </row>
    <row r="194" spans="2:26" x14ac:dyDescent="0.25">
      <c r="B194" s="94">
        <v>185</v>
      </c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91">
        <f t="array" ref="X194">IF($D$12="","",(SUMPRODUCT(($D$12:$W$12=Sabana4[[#This Row],[Columna4]:[Columna23]])*1)))</f>
        <v>0</v>
      </c>
      <c r="Y194" s="87">
        <f t="shared" si="3"/>
        <v>0</v>
      </c>
      <c r="Z194" s="87">
        <f>IF(Y194="","",COUNTIF(Sabana4[[#This Row],[Columna4]:[Columna23]],"O")/20)</f>
        <v>0</v>
      </c>
    </row>
    <row r="195" spans="2:26" x14ac:dyDescent="0.25">
      <c r="B195" s="94">
        <v>186</v>
      </c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91">
        <f t="array" ref="X195">IF($D$12="","",(SUMPRODUCT(($D$12:$W$12=Sabana4[[#This Row],[Columna4]:[Columna23]])*1)))</f>
        <v>0</v>
      </c>
      <c r="Y195" s="87">
        <f t="shared" si="3"/>
        <v>0</v>
      </c>
      <c r="Z195" s="87">
        <f>IF(Y195="","",COUNTIF(Sabana4[[#This Row],[Columna4]:[Columna23]],"O")/20)</f>
        <v>0</v>
      </c>
    </row>
    <row r="196" spans="2:26" x14ac:dyDescent="0.25">
      <c r="B196" s="94">
        <v>187</v>
      </c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91">
        <f t="array" ref="X196">IF($D$12="","",(SUMPRODUCT(($D$12:$W$12=Sabana4[[#This Row],[Columna4]:[Columna23]])*1)))</f>
        <v>0</v>
      </c>
      <c r="Y196" s="87">
        <f t="shared" si="3"/>
        <v>0</v>
      </c>
      <c r="Z196" s="87">
        <f>IF(Y196="","",COUNTIF(Sabana4[[#This Row],[Columna4]:[Columna23]],"O")/20)</f>
        <v>0</v>
      </c>
    </row>
    <row r="197" spans="2:26" x14ac:dyDescent="0.25">
      <c r="B197" s="94">
        <v>188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91">
        <f t="array" ref="X197">IF($D$12="","",(SUMPRODUCT(($D$12:$W$12=Sabana4[[#This Row],[Columna4]:[Columna23]])*1)))</f>
        <v>0</v>
      </c>
      <c r="Y197" s="87">
        <f t="shared" si="3"/>
        <v>0</v>
      </c>
      <c r="Z197" s="87">
        <f>IF(Y197="","",COUNTIF(Sabana4[[#This Row],[Columna4]:[Columna23]],"O")/20)</f>
        <v>0</v>
      </c>
    </row>
    <row r="198" spans="2:26" x14ac:dyDescent="0.25">
      <c r="B198" s="94">
        <v>189</v>
      </c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91">
        <f t="array" ref="X198">IF($D$12="","",(SUMPRODUCT(($D$12:$W$12=Sabana4[[#This Row],[Columna4]:[Columna23]])*1)))</f>
        <v>0</v>
      </c>
      <c r="Y198" s="87">
        <f t="shared" si="3"/>
        <v>0</v>
      </c>
      <c r="Z198" s="87">
        <f>IF(Y198="","",COUNTIF(Sabana4[[#This Row],[Columna4]:[Columna23]],"O")/20)</f>
        <v>0</v>
      </c>
    </row>
    <row r="199" spans="2:26" x14ac:dyDescent="0.25">
      <c r="B199" s="94">
        <v>190</v>
      </c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91">
        <f t="array" ref="X199">IF($D$12="","",(SUMPRODUCT(($D$12:$W$12=Sabana4[[#This Row],[Columna4]:[Columna23]])*1)))</f>
        <v>0</v>
      </c>
      <c r="Y199" s="87">
        <f t="shared" si="3"/>
        <v>0</v>
      </c>
      <c r="Z199" s="87">
        <f>IF(Y199="","",COUNTIF(Sabana4[[#This Row],[Columna4]:[Columna23]],"O")/20)</f>
        <v>0</v>
      </c>
    </row>
    <row r="200" spans="2:26" x14ac:dyDescent="0.25">
      <c r="B200" s="94">
        <v>191</v>
      </c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91">
        <f t="array" ref="X200">IF($D$12="","",(SUMPRODUCT(($D$12:$W$12=Sabana4[[#This Row],[Columna4]:[Columna23]])*1)))</f>
        <v>0</v>
      </c>
      <c r="Y200" s="87">
        <f t="shared" si="3"/>
        <v>0</v>
      </c>
      <c r="Z200" s="87">
        <f>IF(Y200="","",COUNTIF(Sabana4[[#This Row],[Columna4]:[Columna23]],"O")/20)</f>
        <v>0</v>
      </c>
    </row>
    <row r="201" spans="2:26" x14ac:dyDescent="0.25">
      <c r="B201" s="94">
        <v>192</v>
      </c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91">
        <f t="array" ref="X201">IF($D$12="","",(SUMPRODUCT(($D$12:$W$12=Sabana4[[#This Row],[Columna4]:[Columna23]])*1)))</f>
        <v>0</v>
      </c>
      <c r="Y201" s="87">
        <f t="shared" si="3"/>
        <v>0</v>
      </c>
      <c r="Z201" s="87">
        <f>IF(Y201="","",COUNTIF(Sabana4[[#This Row],[Columna4]:[Columna23]],"O")/20)</f>
        <v>0</v>
      </c>
    </row>
    <row r="202" spans="2:26" x14ac:dyDescent="0.25">
      <c r="B202" s="94">
        <v>193</v>
      </c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91">
        <f t="array" ref="X202">IF($D$12="","",(SUMPRODUCT(($D$12:$W$12=Sabana4[[#This Row],[Columna4]:[Columna23]])*1)))</f>
        <v>0</v>
      </c>
      <c r="Y202" s="87">
        <f t="shared" si="3"/>
        <v>0</v>
      </c>
      <c r="Z202" s="87">
        <f>IF(Y202="","",COUNTIF(Sabana4[[#This Row],[Columna4]:[Columna23]],"O")/20)</f>
        <v>0</v>
      </c>
    </row>
    <row r="203" spans="2:26" x14ac:dyDescent="0.25">
      <c r="B203" s="94">
        <v>194</v>
      </c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91">
        <f t="array" ref="X203">IF($D$12="","",(SUMPRODUCT(($D$12:$W$12=Sabana4[[#This Row],[Columna4]:[Columna23]])*1)))</f>
        <v>0</v>
      </c>
      <c r="Y203" s="87">
        <f t="shared" si="3"/>
        <v>0</v>
      </c>
      <c r="Z203" s="87">
        <f>IF(Y203="","",COUNTIF(Sabana4[[#This Row],[Columna4]:[Columna23]],"O")/20)</f>
        <v>0</v>
      </c>
    </row>
    <row r="204" spans="2:26" x14ac:dyDescent="0.25">
      <c r="B204" s="94">
        <v>195</v>
      </c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91">
        <f t="array" ref="X204">IF($D$12="","",(SUMPRODUCT(($D$12:$W$12=Sabana4[[#This Row],[Columna4]:[Columna23]])*1)))</f>
        <v>0</v>
      </c>
      <c r="Y204" s="87">
        <f t="shared" si="3"/>
        <v>0</v>
      </c>
      <c r="Z204" s="87">
        <f>IF(Y204="","",COUNTIF(Sabana4[[#This Row],[Columna4]:[Columna23]],"O")/20)</f>
        <v>0</v>
      </c>
    </row>
    <row r="205" spans="2:26" x14ac:dyDescent="0.25">
      <c r="B205" s="94">
        <v>196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91">
        <f t="array" ref="X205">IF($D$12="","",(SUMPRODUCT(($D$12:$W$12=Sabana4[[#This Row],[Columna4]:[Columna23]])*1)))</f>
        <v>0</v>
      </c>
      <c r="Y205" s="87">
        <f t="shared" si="3"/>
        <v>0</v>
      </c>
      <c r="Z205" s="87">
        <f>IF(Y205="","",COUNTIF(Sabana4[[#This Row],[Columna4]:[Columna23]],"O")/20)</f>
        <v>0</v>
      </c>
    </row>
    <row r="206" spans="2:26" x14ac:dyDescent="0.25">
      <c r="B206" s="94">
        <v>197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91">
        <f t="array" ref="X206">IF($D$12="","",(SUMPRODUCT(($D$12:$W$12=Sabana4[[#This Row],[Columna4]:[Columna23]])*1)))</f>
        <v>0</v>
      </c>
      <c r="Y206" s="87">
        <f t="shared" si="3"/>
        <v>0</v>
      </c>
      <c r="Z206" s="87">
        <f>IF(Y206="","",COUNTIF(Sabana4[[#This Row],[Columna4]:[Columna23]],"O")/20)</f>
        <v>0</v>
      </c>
    </row>
    <row r="207" spans="2:26" x14ac:dyDescent="0.25">
      <c r="B207" s="94">
        <v>198</v>
      </c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91">
        <f t="array" ref="X207">IF($D$12="","",(SUMPRODUCT(($D$12:$W$12=Sabana4[[#This Row],[Columna4]:[Columna23]])*1)))</f>
        <v>0</v>
      </c>
      <c r="Y207" s="87">
        <f t="shared" si="3"/>
        <v>0</v>
      </c>
      <c r="Z207" s="87">
        <f>IF(Y207="","",COUNTIF(Sabana4[[#This Row],[Columna4]:[Columna23]],"O")/20)</f>
        <v>0</v>
      </c>
    </row>
    <row r="208" spans="2:26" x14ac:dyDescent="0.25">
      <c r="B208" s="94">
        <v>199</v>
      </c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91">
        <f t="array" ref="X208">IF($D$12="","",(SUMPRODUCT(($D$12:$W$12=Sabana4[[#This Row],[Columna4]:[Columna23]])*1)))</f>
        <v>0</v>
      </c>
      <c r="Y208" s="87">
        <f t="shared" si="3"/>
        <v>0</v>
      </c>
      <c r="Z208" s="87">
        <f>IF(Y208="","",COUNTIF(Sabana4[[#This Row],[Columna4]:[Columna23]],"O")/20)</f>
        <v>0</v>
      </c>
    </row>
    <row r="209" spans="2:26" x14ac:dyDescent="0.25">
      <c r="B209" s="94">
        <v>200</v>
      </c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91">
        <f t="array" ref="X209">IF($D$12="","",(SUMPRODUCT(($D$12:$W$12=Sabana4[[#This Row],[Columna4]:[Columna23]])*1)))</f>
        <v>0</v>
      </c>
      <c r="Y209" s="87">
        <f t="shared" si="3"/>
        <v>0</v>
      </c>
      <c r="Z209" s="87">
        <f>IF(Y209="","",COUNTIF(Sabana4[[#This Row],[Columna4]:[Columna23]],"O")/20)</f>
        <v>0</v>
      </c>
    </row>
    <row r="210" spans="2:26" x14ac:dyDescent="0.25">
      <c r="B210" s="94">
        <v>201</v>
      </c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91">
        <f t="array" ref="X210">IF($D$12="","",(SUMPRODUCT(($D$12:$W$12=Sabana4[[#This Row],[Columna4]:[Columna23]])*1)))</f>
        <v>0</v>
      </c>
      <c r="Y210" s="87">
        <f t="shared" ref="Y210:Y273" si="4">IF(X210="","",(X210/20))</f>
        <v>0</v>
      </c>
      <c r="Z210" s="87">
        <f>IF(Y210="","",COUNTIF(Sabana4[[#This Row],[Columna4]:[Columna23]],"O")/20)</f>
        <v>0</v>
      </c>
    </row>
    <row r="211" spans="2:26" x14ac:dyDescent="0.25">
      <c r="B211" s="94">
        <v>202</v>
      </c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91">
        <f t="array" ref="X211">IF($D$12="","",(SUMPRODUCT(($D$12:$W$12=Sabana4[[#This Row],[Columna4]:[Columna23]])*1)))</f>
        <v>0</v>
      </c>
      <c r="Y211" s="87">
        <f t="shared" si="4"/>
        <v>0</v>
      </c>
      <c r="Z211" s="87">
        <f>IF(Y211="","",COUNTIF(Sabana4[[#This Row],[Columna4]:[Columna23]],"O")/20)</f>
        <v>0</v>
      </c>
    </row>
    <row r="212" spans="2:26" x14ac:dyDescent="0.25">
      <c r="B212" s="94">
        <v>203</v>
      </c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91">
        <f t="array" ref="X212">IF($D$12="","",(SUMPRODUCT(($D$12:$W$12=Sabana4[[#This Row],[Columna4]:[Columna23]])*1)))</f>
        <v>0</v>
      </c>
      <c r="Y212" s="87">
        <f t="shared" si="4"/>
        <v>0</v>
      </c>
      <c r="Z212" s="87">
        <f>IF(Y212="","",COUNTIF(Sabana4[[#This Row],[Columna4]:[Columna23]],"O")/20)</f>
        <v>0</v>
      </c>
    </row>
    <row r="213" spans="2:26" x14ac:dyDescent="0.25">
      <c r="B213" s="94">
        <v>204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91">
        <f t="array" ref="X213">IF($D$12="","",(SUMPRODUCT(($D$12:$W$12=Sabana4[[#This Row],[Columna4]:[Columna23]])*1)))</f>
        <v>0</v>
      </c>
      <c r="Y213" s="87">
        <f t="shared" si="4"/>
        <v>0</v>
      </c>
      <c r="Z213" s="87">
        <f>IF(Y213="","",COUNTIF(Sabana4[[#This Row],[Columna4]:[Columna23]],"O")/20)</f>
        <v>0</v>
      </c>
    </row>
    <row r="214" spans="2:26" x14ac:dyDescent="0.25">
      <c r="B214" s="94">
        <v>205</v>
      </c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91">
        <f t="array" ref="X214">IF($D$12="","",(SUMPRODUCT(($D$12:$W$12=Sabana4[[#This Row],[Columna4]:[Columna23]])*1)))</f>
        <v>0</v>
      </c>
      <c r="Y214" s="87">
        <f t="shared" si="4"/>
        <v>0</v>
      </c>
      <c r="Z214" s="87">
        <f>IF(Y214="","",COUNTIF(Sabana4[[#This Row],[Columna4]:[Columna23]],"O")/20)</f>
        <v>0</v>
      </c>
    </row>
    <row r="215" spans="2:26" x14ac:dyDescent="0.25">
      <c r="B215" s="94">
        <v>206</v>
      </c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91">
        <f t="array" ref="X215">IF($D$12="","",(SUMPRODUCT(($D$12:$W$12=Sabana4[[#This Row],[Columna4]:[Columna23]])*1)))</f>
        <v>0</v>
      </c>
      <c r="Y215" s="87">
        <f t="shared" si="4"/>
        <v>0</v>
      </c>
      <c r="Z215" s="87">
        <f>IF(Y215="","",COUNTIF(Sabana4[[#This Row],[Columna4]:[Columna23]],"O")/20)</f>
        <v>0</v>
      </c>
    </row>
    <row r="216" spans="2:26" x14ac:dyDescent="0.25">
      <c r="B216" s="94">
        <v>207</v>
      </c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91">
        <f t="array" ref="X216">IF($D$12="","",(SUMPRODUCT(($D$12:$W$12=Sabana4[[#This Row],[Columna4]:[Columna23]])*1)))</f>
        <v>0</v>
      </c>
      <c r="Y216" s="87">
        <f t="shared" si="4"/>
        <v>0</v>
      </c>
      <c r="Z216" s="87">
        <f>IF(Y216="","",COUNTIF(Sabana4[[#This Row],[Columna4]:[Columna23]],"O")/20)</f>
        <v>0</v>
      </c>
    </row>
    <row r="217" spans="2:26" x14ac:dyDescent="0.25">
      <c r="B217" s="94">
        <v>208</v>
      </c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91">
        <f t="array" ref="X217">IF($D$12="","",(SUMPRODUCT(($D$12:$W$12=Sabana4[[#This Row],[Columna4]:[Columna23]])*1)))</f>
        <v>0</v>
      </c>
      <c r="Y217" s="87">
        <f t="shared" si="4"/>
        <v>0</v>
      </c>
      <c r="Z217" s="87">
        <f>IF(Y217="","",COUNTIF(Sabana4[[#This Row],[Columna4]:[Columna23]],"O")/20)</f>
        <v>0</v>
      </c>
    </row>
    <row r="218" spans="2:26" x14ac:dyDescent="0.25">
      <c r="B218" s="94">
        <v>209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91">
        <f t="array" ref="X218">IF($D$12="","",(SUMPRODUCT(($D$12:$W$12=Sabana4[[#This Row],[Columna4]:[Columna23]])*1)))</f>
        <v>0</v>
      </c>
      <c r="Y218" s="87">
        <f t="shared" si="4"/>
        <v>0</v>
      </c>
      <c r="Z218" s="87">
        <f>IF(Y218="","",COUNTIF(Sabana4[[#This Row],[Columna4]:[Columna23]],"O")/20)</f>
        <v>0</v>
      </c>
    </row>
    <row r="219" spans="2:26" x14ac:dyDescent="0.25">
      <c r="B219" s="94">
        <v>210</v>
      </c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91">
        <f t="array" ref="X219">IF($D$12="","",(SUMPRODUCT(($D$12:$W$12=Sabana4[[#This Row],[Columna4]:[Columna23]])*1)))</f>
        <v>0</v>
      </c>
      <c r="Y219" s="87">
        <f t="shared" si="4"/>
        <v>0</v>
      </c>
      <c r="Z219" s="87">
        <f>IF(Y219="","",COUNTIF(Sabana4[[#This Row],[Columna4]:[Columna23]],"O")/20)</f>
        <v>0</v>
      </c>
    </row>
    <row r="220" spans="2:26" x14ac:dyDescent="0.25">
      <c r="B220" s="94">
        <v>211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91">
        <f t="array" ref="X220">IF($D$12="","",(SUMPRODUCT(($D$12:$W$12=Sabana4[[#This Row],[Columna4]:[Columna23]])*1)))</f>
        <v>0</v>
      </c>
      <c r="Y220" s="87">
        <f t="shared" si="4"/>
        <v>0</v>
      </c>
      <c r="Z220" s="87">
        <f>IF(Y220="","",COUNTIF(Sabana4[[#This Row],[Columna4]:[Columna23]],"O")/20)</f>
        <v>0</v>
      </c>
    </row>
    <row r="221" spans="2:26" x14ac:dyDescent="0.25">
      <c r="B221" s="94">
        <v>212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91">
        <f t="array" ref="X221">IF($D$12="","",(SUMPRODUCT(($D$12:$W$12=Sabana4[[#This Row],[Columna4]:[Columna23]])*1)))</f>
        <v>0</v>
      </c>
      <c r="Y221" s="87">
        <f t="shared" si="4"/>
        <v>0</v>
      </c>
      <c r="Z221" s="87">
        <f>IF(Y221="","",COUNTIF(Sabana4[[#This Row],[Columna4]:[Columna23]],"O")/20)</f>
        <v>0</v>
      </c>
    </row>
    <row r="222" spans="2:26" x14ac:dyDescent="0.25">
      <c r="B222" s="94">
        <v>213</v>
      </c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91">
        <f t="array" ref="X222">IF($D$12="","",(SUMPRODUCT(($D$12:$W$12=Sabana4[[#This Row],[Columna4]:[Columna23]])*1)))</f>
        <v>0</v>
      </c>
      <c r="Y222" s="87">
        <f t="shared" si="4"/>
        <v>0</v>
      </c>
      <c r="Z222" s="87">
        <f>IF(Y222="","",COUNTIF(Sabana4[[#This Row],[Columna4]:[Columna23]],"O")/20)</f>
        <v>0</v>
      </c>
    </row>
    <row r="223" spans="2:26" x14ac:dyDescent="0.25">
      <c r="B223" s="94">
        <v>214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91">
        <f t="array" ref="X223">IF($D$12="","",(SUMPRODUCT(($D$12:$W$12=Sabana4[[#This Row],[Columna4]:[Columna23]])*1)))</f>
        <v>0</v>
      </c>
      <c r="Y223" s="87">
        <f t="shared" si="4"/>
        <v>0</v>
      </c>
      <c r="Z223" s="87">
        <f>IF(Y223="","",COUNTIF(Sabana4[[#This Row],[Columna4]:[Columna23]],"O")/20)</f>
        <v>0</v>
      </c>
    </row>
    <row r="224" spans="2:26" x14ac:dyDescent="0.25">
      <c r="B224" s="94">
        <v>215</v>
      </c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91">
        <f t="array" ref="X224">IF($D$12="","",(SUMPRODUCT(($D$12:$W$12=Sabana4[[#This Row],[Columna4]:[Columna23]])*1)))</f>
        <v>0</v>
      </c>
      <c r="Y224" s="87">
        <f t="shared" si="4"/>
        <v>0</v>
      </c>
      <c r="Z224" s="87">
        <f>IF(Y224="","",COUNTIF(Sabana4[[#This Row],[Columna4]:[Columna23]],"O")/20)</f>
        <v>0</v>
      </c>
    </row>
    <row r="225" spans="2:26" x14ac:dyDescent="0.25">
      <c r="B225" s="94">
        <v>216</v>
      </c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91">
        <f t="array" ref="X225">IF($D$12="","",(SUMPRODUCT(($D$12:$W$12=Sabana4[[#This Row],[Columna4]:[Columna23]])*1)))</f>
        <v>0</v>
      </c>
      <c r="Y225" s="87">
        <f t="shared" si="4"/>
        <v>0</v>
      </c>
      <c r="Z225" s="87">
        <f>IF(Y225="","",COUNTIF(Sabana4[[#This Row],[Columna4]:[Columna23]],"O")/20)</f>
        <v>0</v>
      </c>
    </row>
    <row r="226" spans="2:26" x14ac:dyDescent="0.25">
      <c r="B226" s="94">
        <v>217</v>
      </c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91">
        <f t="array" ref="X226">IF($D$12="","",(SUMPRODUCT(($D$12:$W$12=Sabana4[[#This Row],[Columna4]:[Columna23]])*1)))</f>
        <v>0</v>
      </c>
      <c r="Y226" s="87">
        <f t="shared" si="4"/>
        <v>0</v>
      </c>
      <c r="Z226" s="87">
        <f>IF(Y226="","",COUNTIF(Sabana4[[#This Row],[Columna4]:[Columna23]],"O")/20)</f>
        <v>0</v>
      </c>
    </row>
    <row r="227" spans="2:26" x14ac:dyDescent="0.25">
      <c r="B227" s="94">
        <v>218</v>
      </c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91">
        <f t="array" ref="X227">IF($D$12="","",(SUMPRODUCT(($D$12:$W$12=Sabana4[[#This Row],[Columna4]:[Columna23]])*1)))</f>
        <v>0</v>
      </c>
      <c r="Y227" s="87">
        <f t="shared" si="4"/>
        <v>0</v>
      </c>
      <c r="Z227" s="87">
        <f>IF(Y227="","",COUNTIF(Sabana4[[#This Row],[Columna4]:[Columna23]],"O")/20)</f>
        <v>0</v>
      </c>
    </row>
    <row r="228" spans="2:26" x14ac:dyDescent="0.25">
      <c r="B228" s="94">
        <v>219</v>
      </c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91">
        <f t="array" ref="X228">IF($D$12="","",(SUMPRODUCT(($D$12:$W$12=Sabana4[[#This Row],[Columna4]:[Columna23]])*1)))</f>
        <v>0</v>
      </c>
      <c r="Y228" s="87">
        <f t="shared" si="4"/>
        <v>0</v>
      </c>
      <c r="Z228" s="87">
        <f>IF(Y228="","",COUNTIF(Sabana4[[#This Row],[Columna4]:[Columna23]],"O")/20)</f>
        <v>0</v>
      </c>
    </row>
    <row r="229" spans="2:26" x14ac:dyDescent="0.25">
      <c r="B229" s="94">
        <v>220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91">
        <f t="array" ref="X229">IF($D$12="","",(SUMPRODUCT(($D$12:$W$12=Sabana4[[#This Row],[Columna4]:[Columna23]])*1)))</f>
        <v>0</v>
      </c>
      <c r="Y229" s="87">
        <f t="shared" si="4"/>
        <v>0</v>
      </c>
      <c r="Z229" s="87">
        <f>IF(Y229="","",COUNTIF(Sabana4[[#This Row],[Columna4]:[Columna23]],"O")/20)</f>
        <v>0</v>
      </c>
    </row>
    <row r="230" spans="2:26" x14ac:dyDescent="0.25">
      <c r="B230" s="94">
        <v>221</v>
      </c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91">
        <f t="array" ref="X230">IF($D$12="","",(SUMPRODUCT(($D$12:$W$12=Sabana4[[#This Row],[Columna4]:[Columna23]])*1)))</f>
        <v>0</v>
      </c>
      <c r="Y230" s="87">
        <f t="shared" si="4"/>
        <v>0</v>
      </c>
      <c r="Z230" s="87">
        <f>IF(Y230="","",COUNTIF(Sabana4[[#This Row],[Columna4]:[Columna23]],"O")/20)</f>
        <v>0</v>
      </c>
    </row>
    <row r="231" spans="2:26" x14ac:dyDescent="0.25">
      <c r="B231" s="94">
        <v>222</v>
      </c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91">
        <f t="array" ref="X231">IF($D$12="","",(SUMPRODUCT(($D$12:$W$12=Sabana4[[#This Row],[Columna4]:[Columna23]])*1)))</f>
        <v>0</v>
      </c>
      <c r="Y231" s="87">
        <f t="shared" si="4"/>
        <v>0</v>
      </c>
      <c r="Z231" s="87">
        <f>IF(Y231="","",COUNTIF(Sabana4[[#This Row],[Columna4]:[Columna23]],"O")/20)</f>
        <v>0</v>
      </c>
    </row>
    <row r="232" spans="2:26" x14ac:dyDescent="0.25">
      <c r="B232" s="94">
        <v>223</v>
      </c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91">
        <f t="array" ref="X232">IF($D$12="","",(SUMPRODUCT(($D$12:$W$12=Sabana4[[#This Row],[Columna4]:[Columna23]])*1)))</f>
        <v>0</v>
      </c>
      <c r="Y232" s="87">
        <f t="shared" si="4"/>
        <v>0</v>
      </c>
      <c r="Z232" s="87">
        <f>IF(Y232="","",COUNTIF(Sabana4[[#This Row],[Columna4]:[Columna23]],"O")/20)</f>
        <v>0</v>
      </c>
    </row>
    <row r="233" spans="2:26" x14ac:dyDescent="0.25">
      <c r="B233" s="94">
        <v>224</v>
      </c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91">
        <f t="array" ref="X233">IF($D$12="","",(SUMPRODUCT(($D$12:$W$12=Sabana4[[#This Row],[Columna4]:[Columna23]])*1)))</f>
        <v>0</v>
      </c>
      <c r="Y233" s="87">
        <f t="shared" si="4"/>
        <v>0</v>
      </c>
      <c r="Z233" s="87">
        <f>IF(Y233="","",COUNTIF(Sabana4[[#This Row],[Columna4]:[Columna23]],"O")/20)</f>
        <v>0</v>
      </c>
    </row>
    <row r="234" spans="2:26" x14ac:dyDescent="0.25">
      <c r="B234" s="94">
        <v>225</v>
      </c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91">
        <f t="array" ref="X234">IF($D$12="","",(SUMPRODUCT(($D$12:$W$12=Sabana4[[#This Row],[Columna4]:[Columna23]])*1)))</f>
        <v>0</v>
      </c>
      <c r="Y234" s="87">
        <f t="shared" si="4"/>
        <v>0</v>
      </c>
      <c r="Z234" s="87">
        <f>IF(Y234="","",COUNTIF(Sabana4[[#This Row],[Columna4]:[Columna23]],"O")/20)</f>
        <v>0</v>
      </c>
    </row>
    <row r="235" spans="2:26" x14ac:dyDescent="0.25">
      <c r="B235" s="94">
        <v>226</v>
      </c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91">
        <f t="array" ref="X235">IF($D$12="","",(SUMPRODUCT(($D$12:$W$12=Sabana4[[#This Row],[Columna4]:[Columna23]])*1)))</f>
        <v>0</v>
      </c>
      <c r="Y235" s="87">
        <f t="shared" si="4"/>
        <v>0</v>
      </c>
      <c r="Z235" s="87">
        <f>IF(Y235="","",COUNTIF(Sabana4[[#This Row],[Columna4]:[Columna23]],"O")/20)</f>
        <v>0</v>
      </c>
    </row>
    <row r="236" spans="2:26" x14ac:dyDescent="0.25">
      <c r="B236" s="94">
        <v>227</v>
      </c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91">
        <f t="array" ref="X236">IF($D$12="","",(SUMPRODUCT(($D$12:$W$12=Sabana4[[#This Row],[Columna4]:[Columna23]])*1)))</f>
        <v>0</v>
      </c>
      <c r="Y236" s="87">
        <f t="shared" si="4"/>
        <v>0</v>
      </c>
      <c r="Z236" s="87">
        <f>IF(Y236="","",COUNTIF(Sabana4[[#This Row],[Columna4]:[Columna23]],"O")/20)</f>
        <v>0</v>
      </c>
    </row>
    <row r="237" spans="2:26" x14ac:dyDescent="0.25">
      <c r="B237" s="94">
        <v>228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91">
        <f t="array" ref="X237">IF($D$12="","",(SUMPRODUCT(($D$12:$W$12=Sabana4[[#This Row],[Columna4]:[Columna23]])*1)))</f>
        <v>0</v>
      </c>
      <c r="Y237" s="87">
        <f t="shared" si="4"/>
        <v>0</v>
      </c>
      <c r="Z237" s="87">
        <f>IF(Y237="","",COUNTIF(Sabana4[[#This Row],[Columna4]:[Columna23]],"O")/20)</f>
        <v>0</v>
      </c>
    </row>
    <row r="238" spans="2:26" x14ac:dyDescent="0.25">
      <c r="B238" s="94">
        <v>229</v>
      </c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91">
        <f t="array" ref="X238">IF($D$12="","",(SUMPRODUCT(($D$12:$W$12=Sabana4[[#This Row],[Columna4]:[Columna23]])*1)))</f>
        <v>0</v>
      </c>
      <c r="Y238" s="87">
        <f t="shared" si="4"/>
        <v>0</v>
      </c>
      <c r="Z238" s="87">
        <f>IF(Y238="","",COUNTIF(Sabana4[[#This Row],[Columna4]:[Columna23]],"O")/20)</f>
        <v>0</v>
      </c>
    </row>
    <row r="239" spans="2:26" x14ac:dyDescent="0.25">
      <c r="B239" s="94">
        <v>230</v>
      </c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91">
        <f t="array" ref="X239">IF($D$12="","",(SUMPRODUCT(($D$12:$W$12=Sabana4[[#This Row],[Columna4]:[Columna23]])*1)))</f>
        <v>0</v>
      </c>
      <c r="Y239" s="87">
        <f t="shared" si="4"/>
        <v>0</v>
      </c>
      <c r="Z239" s="87">
        <f>IF(Y239="","",COUNTIF(Sabana4[[#This Row],[Columna4]:[Columna23]],"O")/20)</f>
        <v>0</v>
      </c>
    </row>
    <row r="240" spans="2:26" x14ac:dyDescent="0.25">
      <c r="B240" s="94">
        <v>231</v>
      </c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91">
        <f t="array" ref="X240">IF($D$12="","",(SUMPRODUCT(($D$12:$W$12=Sabana4[[#This Row],[Columna4]:[Columna23]])*1)))</f>
        <v>0</v>
      </c>
      <c r="Y240" s="87">
        <f t="shared" si="4"/>
        <v>0</v>
      </c>
      <c r="Z240" s="87">
        <f>IF(Y240="","",COUNTIF(Sabana4[[#This Row],[Columna4]:[Columna23]],"O")/20)</f>
        <v>0</v>
      </c>
    </row>
    <row r="241" spans="2:26" x14ac:dyDescent="0.25">
      <c r="B241" s="94">
        <v>232</v>
      </c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91">
        <f t="array" ref="X241">IF($D$12="","",(SUMPRODUCT(($D$12:$W$12=Sabana4[[#This Row],[Columna4]:[Columna23]])*1)))</f>
        <v>0</v>
      </c>
      <c r="Y241" s="87">
        <f t="shared" si="4"/>
        <v>0</v>
      </c>
      <c r="Z241" s="87">
        <f>IF(Y241="","",COUNTIF(Sabana4[[#This Row],[Columna4]:[Columna23]],"O")/20)</f>
        <v>0</v>
      </c>
    </row>
    <row r="242" spans="2:26" x14ac:dyDescent="0.25">
      <c r="B242" s="94">
        <v>233</v>
      </c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91">
        <f t="array" ref="X242">IF($D$12="","",(SUMPRODUCT(($D$12:$W$12=Sabana4[[#This Row],[Columna4]:[Columna23]])*1)))</f>
        <v>0</v>
      </c>
      <c r="Y242" s="87">
        <f t="shared" si="4"/>
        <v>0</v>
      </c>
      <c r="Z242" s="87">
        <f>IF(Y242="","",COUNTIF(Sabana4[[#This Row],[Columna4]:[Columna23]],"O")/20)</f>
        <v>0</v>
      </c>
    </row>
    <row r="243" spans="2:26" x14ac:dyDescent="0.25">
      <c r="B243" s="94">
        <v>234</v>
      </c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91">
        <f t="array" ref="X243">IF($D$12="","",(SUMPRODUCT(($D$12:$W$12=Sabana4[[#This Row],[Columna4]:[Columna23]])*1)))</f>
        <v>0</v>
      </c>
      <c r="Y243" s="87">
        <f t="shared" si="4"/>
        <v>0</v>
      </c>
      <c r="Z243" s="87">
        <f>IF(Y243="","",COUNTIF(Sabana4[[#This Row],[Columna4]:[Columna23]],"O")/20)</f>
        <v>0</v>
      </c>
    </row>
    <row r="244" spans="2:26" x14ac:dyDescent="0.25">
      <c r="B244" s="94">
        <v>235</v>
      </c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91">
        <f t="array" ref="X244">IF($D$12="","",(SUMPRODUCT(($D$12:$W$12=Sabana4[[#This Row],[Columna4]:[Columna23]])*1)))</f>
        <v>0</v>
      </c>
      <c r="Y244" s="87">
        <f t="shared" si="4"/>
        <v>0</v>
      </c>
      <c r="Z244" s="87">
        <f>IF(Y244="","",COUNTIF(Sabana4[[#This Row],[Columna4]:[Columna23]],"O")/20)</f>
        <v>0</v>
      </c>
    </row>
    <row r="245" spans="2:26" x14ac:dyDescent="0.25">
      <c r="B245" s="94">
        <v>236</v>
      </c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91">
        <f t="array" ref="X245">IF($D$12="","",(SUMPRODUCT(($D$12:$W$12=Sabana4[[#This Row],[Columna4]:[Columna23]])*1)))</f>
        <v>0</v>
      </c>
      <c r="Y245" s="87">
        <f t="shared" si="4"/>
        <v>0</v>
      </c>
      <c r="Z245" s="87">
        <f>IF(Y245="","",COUNTIF(Sabana4[[#This Row],[Columna4]:[Columna23]],"O")/20)</f>
        <v>0</v>
      </c>
    </row>
    <row r="246" spans="2:26" x14ac:dyDescent="0.25">
      <c r="B246" s="94">
        <v>237</v>
      </c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91">
        <f t="array" ref="X246">IF($D$12="","",(SUMPRODUCT(($D$12:$W$12=Sabana4[[#This Row],[Columna4]:[Columna23]])*1)))</f>
        <v>0</v>
      </c>
      <c r="Y246" s="87">
        <f t="shared" si="4"/>
        <v>0</v>
      </c>
      <c r="Z246" s="87">
        <f>IF(Y246="","",COUNTIF(Sabana4[[#This Row],[Columna4]:[Columna23]],"O")/20)</f>
        <v>0</v>
      </c>
    </row>
    <row r="247" spans="2:26" x14ac:dyDescent="0.25">
      <c r="B247" s="94">
        <v>238</v>
      </c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91">
        <f t="array" ref="X247">IF($D$12="","",(SUMPRODUCT(($D$12:$W$12=Sabana4[[#This Row],[Columna4]:[Columna23]])*1)))</f>
        <v>0</v>
      </c>
      <c r="Y247" s="87">
        <f t="shared" si="4"/>
        <v>0</v>
      </c>
      <c r="Z247" s="87">
        <f>IF(Y247="","",COUNTIF(Sabana4[[#This Row],[Columna4]:[Columna23]],"O")/20)</f>
        <v>0</v>
      </c>
    </row>
    <row r="248" spans="2:26" x14ac:dyDescent="0.25">
      <c r="B248" s="94">
        <v>239</v>
      </c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91">
        <f t="array" ref="X248">IF($D$12="","",(SUMPRODUCT(($D$12:$W$12=Sabana4[[#This Row],[Columna4]:[Columna23]])*1)))</f>
        <v>0</v>
      </c>
      <c r="Y248" s="87">
        <f t="shared" si="4"/>
        <v>0</v>
      </c>
      <c r="Z248" s="87">
        <f>IF(Y248="","",COUNTIF(Sabana4[[#This Row],[Columna4]:[Columna23]],"O")/20)</f>
        <v>0</v>
      </c>
    </row>
    <row r="249" spans="2:26" x14ac:dyDescent="0.25">
      <c r="B249" s="94">
        <v>240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91">
        <f t="array" ref="X249">IF($D$12="","",(SUMPRODUCT(($D$12:$W$12=Sabana4[[#This Row],[Columna4]:[Columna23]])*1)))</f>
        <v>0</v>
      </c>
      <c r="Y249" s="87">
        <f t="shared" si="4"/>
        <v>0</v>
      </c>
      <c r="Z249" s="87">
        <f>IF(Y249="","",COUNTIF(Sabana4[[#This Row],[Columna4]:[Columna23]],"O")/20)</f>
        <v>0</v>
      </c>
    </row>
    <row r="250" spans="2:26" x14ac:dyDescent="0.25">
      <c r="B250" s="94">
        <v>241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91">
        <f t="array" ref="X250">IF($D$12="","",(SUMPRODUCT(($D$12:$W$12=Sabana4[[#This Row],[Columna4]:[Columna23]])*1)))</f>
        <v>0</v>
      </c>
      <c r="Y250" s="87">
        <f t="shared" si="4"/>
        <v>0</v>
      </c>
      <c r="Z250" s="87">
        <f>IF(Y250="","",COUNTIF(Sabana4[[#This Row],[Columna4]:[Columna23]],"O")/20)</f>
        <v>0</v>
      </c>
    </row>
    <row r="251" spans="2:26" x14ac:dyDescent="0.25">
      <c r="B251" s="94">
        <v>242</v>
      </c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91">
        <f t="array" ref="X251">IF($D$12="","",(SUMPRODUCT(($D$12:$W$12=Sabana4[[#This Row],[Columna4]:[Columna23]])*1)))</f>
        <v>0</v>
      </c>
      <c r="Y251" s="87">
        <f t="shared" si="4"/>
        <v>0</v>
      </c>
      <c r="Z251" s="87">
        <f>IF(Y251="","",COUNTIF(Sabana4[[#This Row],[Columna4]:[Columna23]],"O")/20)</f>
        <v>0</v>
      </c>
    </row>
    <row r="252" spans="2:26" x14ac:dyDescent="0.25">
      <c r="B252" s="94">
        <v>243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91">
        <f t="array" ref="X252">IF($D$12="","",(SUMPRODUCT(($D$12:$W$12=Sabana4[[#This Row],[Columna4]:[Columna23]])*1)))</f>
        <v>0</v>
      </c>
      <c r="Y252" s="87">
        <f t="shared" si="4"/>
        <v>0</v>
      </c>
      <c r="Z252" s="87">
        <f>IF(Y252="","",COUNTIF(Sabana4[[#This Row],[Columna4]:[Columna23]],"O")/20)</f>
        <v>0</v>
      </c>
    </row>
    <row r="253" spans="2:26" x14ac:dyDescent="0.25">
      <c r="B253" s="94">
        <v>244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91">
        <f t="array" ref="X253">IF($D$12="","",(SUMPRODUCT(($D$12:$W$12=Sabana4[[#This Row],[Columna4]:[Columna23]])*1)))</f>
        <v>0</v>
      </c>
      <c r="Y253" s="87">
        <f t="shared" si="4"/>
        <v>0</v>
      </c>
      <c r="Z253" s="87">
        <f>IF(Y253="","",COUNTIF(Sabana4[[#This Row],[Columna4]:[Columna23]],"O")/20)</f>
        <v>0</v>
      </c>
    </row>
    <row r="254" spans="2:26" x14ac:dyDescent="0.25">
      <c r="B254" s="94">
        <v>245</v>
      </c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91">
        <f t="array" ref="X254">IF($D$12="","",(SUMPRODUCT(($D$12:$W$12=Sabana4[[#This Row],[Columna4]:[Columna23]])*1)))</f>
        <v>0</v>
      </c>
      <c r="Y254" s="87">
        <f t="shared" si="4"/>
        <v>0</v>
      </c>
      <c r="Z254" s="87">
        <f>IF(Y254="","",COUNTIF(Sabana4[[#This Row],[Columna4]:[Columna23]],"O")/20)</f>
        <v>0</v>
      </c>
    </row>
    <row r="255" spans="2:26" x14ac:dyDescent="0.25">
      <c r="B255" s="94">
        <v>246</v>
      </c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91">
        <f t="array" ref="X255">IF($D$12="","",(SUMPRODUCT(($D$12:$W$12=Sabana4[[#This Row],[Columna4]:[Columna23]])*1)))</f>
        <v>0</v>
      </c>
      <c r="Y255" s="87">
        <f t="shared" si="4"/>
        <v>0</v>
      </c>
      <c r="Z255" s="87">
        <f>IF(Y255="","",COUNTIF(Sabana4[[#This Row],[Columna4]:[Columna23]],"O")/20)</f>
        <v>0</v>
      </c>
    </row>
    <row r="256" spans="2:26" x14ac:dyDescent="0.25">
      <c r="B256" s="94">
        <v>247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91">
        <f t="array" ref="X256">IF($D$12="","",(SUMPRODUCT(($D$12:$W$12=Sabana4[[#This Row],[Columna4]:[Columna23]])*1)))</f>
        <v>0</v>
      </c>
      <c r="Y256" s="87">
        <f t="shared" si="4"/>
        <v>0</v>
      </c>
      <c r="Z256" s="87">
        <f>IF(Y256="","",COUNTIF(Sabana4[[#This Row],[Columna4]:[Columna23]],"O")/20)</f>
        <v>0</v>
      </c>
    </row>
    <row r="257" spans="2:26" x14ac:dyDescent="0.25">
      <c r="B257" s="94">
        <v>248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91">
        <f t="array" ref="X257">IF($D$12="","",(SUMPRODUCT(($D$12:$W$12=Sabana4[[#This Row],[Columna4]:[Columna23]])*1)))</f>
        <v>0</v>
      </c>
      <c r="Y257" s="87">
        <f t="shared" si="4"/>
        <v>0</v>
      </c>
      <c r="Z257" s="87">
        <f>IF(Y257="","",COUNTIF(Sabana4[[#This Row],[Columna4]:[Columna23]],"O")/20)</f>
        <v>0</v>
      </c>
    </row>
    <row r="258" spans="2:26" x14ac:dyDescent="0.25">
      <c r="B258" s="94">
        <v>249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91">
        <f t="array" ref="X258">IF($D$12="","",(SUMPRODUCT(($D$12:$W$12=Sabana4[[#This Row],[Columna4]:[Columna23]])*1)))</f>
        <v>0</v>
      </c>
      <c r="Y258" s="87">
        <f t="shared" si="4"/>
        <v>0</v>
      </c>
      <c r="Z258" s="87">
        <f>IF(Y258="","",COUNTIF(Sabana4[[#This Row],[Columna4]:[Columna23]],"O")/20)</f>
        <v>0</v>
      </c>
    </row>
    <row r="259" spans="2:26" x14ac:dyDescent="0.25">
      <c r="B259" s="94">
        <v>250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91">
        <f t="array" ref="X259">IF($D$12="","",(SUMPRODUCT(($D$12:$W$12=Sabana4[[#This Row],[Columna4]:[Columna23]])*1)))</f>
        <v>0</v>
      </c>
      <c r="Y259" s="87">
        <f t="shared" si="4"/>
        <v>0</v>
      </c>
      <c r="Z259" s="87">
        <f>IF(Y259="","",COUNTIF(Sabana4[[#This Row],[Columna4]:[Columna23]],"O")/20)</f>
        <v>0</v>
      </c>
    </row>
    <row r="260" spans="2:26" x14ac:dyDescent="0.25">
      <c r="B260" s="94">
        <v>251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91">
        <f t="array" ref="X260">IF($D$12="","",(SUMPRODUCT(($D$12:$W$12=Sabana4[[#This Row],[Columna4]:[Columna23]])*1)))</f>
        <v>0</v>
      </c>
      <c r="Y260" s="87">
        <f t="shared" si="4"/>
        <v>0</v>
      </c>
      <c r="Z260" s="87">
        <f>IF(Y260="","",COUNTIF(Sabana4[[#This Row],[Columna4]:[Columna23]],"O")/20)</f>
        <v>0</v>
      </c>
    </row>
    <row r="261" spans="2:26" x14ac:dyDescent="0.25">
      <c r="B261" s="94">
        <v>252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91">
        <f t="array" ref="X261">IF($D$12="","",(SUMPRODUCT(($D$12:$W$12=Sabana4[[#This Row],[Columna4]:[Columna23]])*1)))</f>
        <v>0</v>
      </c>
      <c r="Y261" s="87">
        <f t="shared" si="4"/>
        <v>0</v>
      </c>
      <c r="Z261" s="87">
        <f>IF(Y261="","",COUNTIF(Sabana4[[#This Row],[Columna4]:[Columna23]],"O")/20)</f>
        <v>0</v>
      </c>
    </row>
    <row r="262" spans="2:26" x14ac:dyDescent="0.25">
      <c r="B262" s="94">
        <v>253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91">
        <f t="array" ref="X262">IF($D$12="","",(SUMPRODUCT(($D$12:$W$12=Sabana4[[#This Row],[Columna4]:[Columna23]])*1)))</f>
        <v>0</v>
      </c>
      <c r="Y262" s="87">
        <f t="shared" si="4"/>
        <v>0</v>
      </c>
      <c r="Z262" s="87">
        <f>IF(Y262="","",COUNTIF(Sabana4[[#This Row],[Columna4]:[Columna23]],"O")/20)</f>
        <v>0</v>
      </c>
    </row>
    <row r="263" spans="2:26" x14ac:dyDescent="0.25">
      <c r="B263" s="94">
        <v>254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91">
        <f t="array" ref="X263">IF($D$12="","",(SUMPRODUCT(($D$12:$W$12=Sabana4[[#This Row],[Columna4]:[Columna23]])*1)))</f>
        <v>0</v>
      </c>
      <c r="Y263" s="87">
        <f t="shared" si="4"/>
        <v>0</v>
      </c>
      <c r="Z263" s="87">
        <f>IF(Y263="","",COUNTIF(Sabana4[[#This Row],[Columna4]:[Columna23]],"O")/20)</f>
        <v>0</v>
      </c>
    </row>
    <row r="264" spans="2:26" x14ac:dyDescent="0.25">
      <c r="B264" s="94">
        <v>255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91">
        <f t="array" ref="X264">IF($D$12="","",(SUMPRODUCT(($D$12:$W$12=Sabana4[[#This Row],[Columna4]:[Columna23]])*1)))</f>
        <v>0</v>
      </c>
      <c r="Y264" s="87">
        <f t="shared" si="4"/>
        <v>0</v>
      </c>
      <c r="Z264" s="87">
        <f>IF(Y264="","",COUNTIF(Sabana4[[#This Row],[Columna4]:[Columna23]],"O")/20)</f>
        <v>0</v>
      </c>
    </row>
    <row r="265" spans="2:26" x14ac:dyDescent="0.25">
      <c r="B265" s="94">
        <v>256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91">
        <f t="array" ref="X265">IF($D$12="","",(SUMPRODUCT(($D$12:$W$12=Sabana4[[#This Row],[Columna4]:[Columna23]])*1)))</f>
        <v>0</v>
      </c>
      <c r="Y265" s="87">
        <f t="shared" si="4"/>
        <v>0</v>
      </c>
      <c r="Z265" s="87">
        <f>IF(Y265="","",COUNTIF(Sabana4[[#This Row],[Columna4]:[Columna23]],"O")/20)</f>
        <v>0</v>
      </c>
    </row>
    <row r="266" spans="2:26" x14ac:dyDescent="0.25">
      <c r="B266" s="94">
        <v>257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91">
        <f t="array" ref="X266">IF($D$12="","",(SUMPRODUCT(($D$12:$W$12=Sabana4[[#This Row],[Columna4]:[Columna23]])*1)))</f>
        <v>0</v>
      </c>
      <c r="Y266" s="87">
        <f t="shared" si="4"/>
        <v>0</v>
      </c>
      <c r="Z266" s="87">
        <f>IF(Y266="","",COUNTIF(Sabana4[[#This Row],[Columna4]:[Columna23]],"O")/20)</f>
        <v>0</v>
      </c>
    </row>
    <row r="267" spans="2:26" x14ac:dyDescent="0.25">
      <c r="B267" s="94">
        <v>258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91">
        <f t="array" ref="X267">IF($D$12="","",(SUMPRODUCT(($D$12:$W$12=Sabana4[[#This Row],[Columna4]:[Columna23]])*1)))</f>
        <v>0</v>
      </c>
      <c r="Y267" s="87">
        <f t="shared" si="4"/>
        <v>0</v>
      </c>
      <c r="Z267" s="87">
        <f>IF(Y267="","",COUNTIF(Sabana4[[#This Row],[Columna4]:[Columna23]],"O")/20)</f>
        <v>0</v>
      </c>
    </row>
    <row r="268" spans="2:26" x14ac:dyDescent="0.25">
      <c r="B268" s="94">
        <v>259</v>
      </c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91">
        <f t="array" ref="X268">IF($D$12="","",(SUMPRODUCT(($D$12:$W$12=Sabana4[[#This Row],[Columna4]:[Columna23]])*1)))</f>
        <v>0</v>
      </c>
      <c r="Y268" s="87">
        <f t="shared" si="4"/>
        <v>0</v>
      </c>
      <c r="Z268" s="87">
        <f>IF(Y268="","",COUNTIF(Sabana4[[#This Row],[Columna4]:[Columna23]],"O")/20)</f>
        <v>0</v>
      </c>
    </row>
    <row r="269" spans="2:26" x14ac:dyDescent="0.25">
      <c r="B269" s="94">
        <v>260</v>
      </c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91">
        <f t="array" ref="X269">IF($D$12="","",(SUMPRODUCT(($D$12:$W$12=Sabana4[[#This Row],[Columna4]:[Columna23]])*1)))</f>
        <v>0</v>
      </c>
      <c r="Y269" s="87">
        <f t="shared" si="4"/>
        <v>0</v>
      </c>
      <c r="Z269" s="87">
        <f>IF(Y269="","",COUNTIF(Sabana4[[#This Row],[Columna4]:[Columna23]],"O")/20)</f>
        <v>0</v>
      </c>
    </row>
    <row r="270" spans="2:26" x14ac:dyDescent="0.25">
      <c r="B270" s="94">
        <v>261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91">
        <f t="array" ref="X270">IF($D$12="","",(SUMPRODUCT(($D$12:$W$12=Sabana4[[#This Row],[Columna4]:[Columna23]])*1)))</f>
        <v>0</v>
      </c>
      <c r="Y270" s="87">
        <f t="shared" si="4"/>
        <v>0</v>
      </c>
      <c r="Z270" s="87">
        <f>IF(Y270="","",COUNTIF(Sabana4[[#This Row],[Columna4]:[Columna23]],"O")/20)</f>
        <v>0</v>
      </c>
    </row>
    <row r="271" spans="2:26" x14ac:dyDescent="0.25">
      <c r="B271" s="94">
        <v>262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91">
        <f t="array" ref="X271">IF($D$12="","",(SUMPRODUCT(($D$12:$W$12=Sabana4[[#This Row],[Columna4]:[Columna23]])*1)))</f>
        <v>0</v>
      </c>
      <c r="Y271" s="87">
        <f t="shared" si="4"/>
        <v>0</v>
      </c>
      <c r="Z271" s="87">
        <f>IF(Y271="","",COUNTIF(Sabana4[[#This Row],[Columna4]:[Columna23]],"O")/20)</f>
        <v>0</v>
      </c>
    </row>
    <row r="272" spans="2:26" x14ac:dyDescent="0.25">
      <c r="B272" s="94">
        <v>263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91">
        <f t="array" ref="X272">IF($D$12="","",(SUMPRODUCT(($D$12:$W$12=Sabana4[[#This Row],[Columna4]:[Columna23]])*1)))</f>
        <v>0</v>
      </c>
      <c r="Y272" s="87">
        <f t="shared" si="4"/>
        <v>0</v>
      </c>
      <c r="Z272" s="87">
        <f>IF(Y272="","",COUNTIF(Sabana4[[#This Row],[Columna4]:[Columna23]],"O")/20)</f>
        <v>0</v>
      </c>
    </row>
    <row r="273" spans="2:26" x14ac:dyDescent="0.25">
      <c r="B273" s="94">
        <v>264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91">
        <f t="array" ref="X273">IF($D$12="","",(SUMPRODUCT(($D$12:$W$12=Sabana4[[#This Row],[Columna4]:[Columna23]])*1)))</f>
        <v>0</v>
      </c>
      <c r="Y273" s="87">
        <f t="shared" si="4"/>
        <v>0</v>
      </c>
      <c r="Z273" s="87">
        <f>IF(Y273="","",COUNTIF(Sabana4[[#This Row],[Columna4]:[Columna23]],"O")/20)</f>
        <v>0</v>
      </c>
    </row>
    <row r="274" spans="2:26" x14ac:dyDescent="0.25">
      <c r="B274" s="94">
        <v>265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91">
        <f t="array" ref="X274">IF($D$12="","",(SUMPRODUCT(($D$12:$W$12=Sabana4[[#This Row],[Columna4]:[Columna23]])*1)))</f>
        <v>0</v>
      </c>
      <c r="Y274" s="87">
        <f t="shared" ref="Y274:Y337" si="5">IF(X274="","",(X274/20))</f>
        <v>0</v>
      </c>
      <c r="Z274" s="87">
        <f>IF(Y274="","",COUNTIF(Sabana4[[#This Row],[Columna4]:[Columna23]],"O")/20)</f>
        <v>0</v>
      </c>
    </row>
    <row r="275" spans="2:26" x14ac:dyDescent="0.25">
      <c r="B275" s="94">
        <v>266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91">
        <f t="array" ref="X275">IF($D$12="","",(SUMPRODUCT(($D$12:$W$12=Sabana4[[#This Row],[Columna4]:[Columna23]])*1)))</f>
        <v>0</v>
      </c>
      <c r="Y275" s="87">
        <f t="shared" si="5"/>
        <v>0</v>
      </c>
      <c r="Z275" s="87">
        <f>IF(Y275="","",COUNTIF(Sabana4[[#This Row],[Columna4]:[Columna23]],"O")/20)</f>
        <v>0</v>
      </c>
    </row>
    <row r="276" spans="2:26" x14ac:dyDescent="0.25">
      <c r="B276" s="94">
        <v>267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91">
        <f t="array" ref="X276">IF($D$12="","",(SUMPRODUCT(($D$12:$W$12=Sabana4[[#This Row],[Columna4]:[Columna23]])*1)))</f>
        <v>0</v>
      </c>
      <c r="Y276" s="87">
        <f t="shared" si="5"/>
        <v>0</v>
      </c>
      <c r="Z276" s="87">
        <f>IF(Y276="","",COUNTIF(Sabana4[[#This Row],[Columna4]:[Columna23]],"O")/20)</f>
        <v>0</v>
      </c>
    </row>
    <row r="277" spans="2:26" x14ac:dyDescent="0.25">
      <c r="B277" s="94">
        <v>268</v>
      </c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91">
        <f t="array" ref="X277">IF($D$12="","",(SUMPRODUCT(($D$12:$W$12=Sabana4[[#This Row],[Columna4]:[Columna23]])*1)))</f>
        <v>0</v>
      </c>
      <c r="Y277" s="87">
        <f t="shared" si="5"/>
        <v>0</v>
      </c>
      <c r="Z277" s="87">
        <f>IF(Y277="","",COUNTIF(Sabana4[[#This Row],[Columna4]:[Columna23]],"O")/20)</f>
        <v>0</v>
      </c>
    </row>
    <row r="278" spans="2:26" x14ac:dyDescent="0.25">
      <c r="B278" s="94">
        <v>269</v>
      </c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91">
        <f t="array" ref="X278">IF($D$12="","",(SUMPRODUCT(($D$12:$W$12=Sabana4[[#This Row],[Columna4]:[Columna23]])*1)))</f>
        <v>0</v>
      </c>
      <c r="Y278" s="87">
        <f t="shared" si="5"/>
        <v>0</v>
      </c>
      <c r="Z278" s="87">
        <f>IF(Y278="","",COUNTIF(Sabana4[[#This Row],[Columna4]:[Columna23]],"O")/20)</f>
        <v>0</v>
      </c>
    </row>
    <row r="279" spans="2:26" x14ac:dyDescent="0.25">
      <c r="B279" s="94">
        <v>270</v>
      </c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91">
        <f t="array" ref="X279">IF($D$12="","",(SUMPRODUCT(($D$12:$W$12=Sabana4[[#This Row],[Columna4]:[Columna23]])*1)))</f>
        <v>0</v>
      </c>
      <c r="Y279" s="87">
        <f t="shared" si="5"/>
        <v>0</v>
      </c>
      <c r="Z279" s="87">
        <f>IF(Y279="","",COUNTIF(Sabana4[[#This Row],[Columna4]:[Columna23]],"O")/20)</f>
        <v>0</v>
      </c>
    </row>
    <row r="280" spans="2:26" x14ac:dyDescent="0.25">
      <c r="B280" s="94">
        <v>271</v>
      </c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91">
        <f t="array" ref="X280">IF($D$12="","",(SUMPRODUCT(($D$12:$W$12=Sabana4[[#This Row],[Columna4]:[Columna23]])*1)))</f>
        <v>0</v>
      </c>
      <c r="Y280" s="87">
        <f t="shared" si="5"/>
        <v>0</v>
      </c>
      <c r="Z280" s="87">
        <f>IF(Y280="","",COUNTIF(Sabana4[[#This Row],[Columna4]:[Columna23]],"O")/20)</f>
        <v>0</v>
      </c>
    </row>
    <row r="281" spans="2:26" x14ac:dyDescent="0.25">
      <c r="B281" s="94">
        <v>272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91">
        <f t="array" ref="X281">IF($D$12="","",(SUMPRODUCT(($D$12:$W$12=Sabana4[[#This Row],[Columna4]:[Columna23]])*1)))</f>
        <v>0</v>
      </c>
      <c r="Y281" s="87">
        <f t="shared" si="5"/>
        <v>0</v>
      </c>
      <c r="Z281" s="87">
        <f>IF(Y281="","",COUNTIF(Sabana4[[#This Row],[Columna4]:[Columna23]],"O")/20)</f>
        <v>0</v>
      </c>
    </row>
    <row r="282" spans="2:26" x14ac:dyDescent="0.25">
      <c r="B282" s="94">
        <v>273</v>
      </c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91">
        <f t="array" ref="X282">IF($D$12="","",(SUMPRODUCT(($D$12:$W$12=Sabana4[[#This Row],[Columna4]:[Columna23]])*1)))</f>
        <v>0</v>
      </c>
      <c r="Y282" s="87">
        <f t="shared" si="5"/>
        <v>0</v>
      </c>
      <c r="Z282" s="87">
        <f>IF(Y282="","",COUNTIF(Sabana4[[#This Row],[Columna4]:[Columna23]],"O")/20)</f>
        <v>0</v>
      </c>
    </row>
    <row r="283" spans="2:26" x14ac:dyDescent="0.25">
      <c r="B283" s="94">
        <v>274</v>
      </c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91">
        <f t="array" ref="X283">IF($D$12="","",(SUMPRODUCT(($D$12:$W$12=Sabana4[[#This Row],[Columna4]:[Columna23]])*1)))</f>
        <v>0</v>
      </c>
      <c r="Y283" s="87">
        <f t="shared" si="5"/>
        <v>0</v>
      </c>
      <c r="Z283" s="87">
        <f>IF(Y283="","",COUNTIF(Sabana4[[#This Row],[Columna4]:[Columna23]],"O")/20)</f>
        <v>0</v>
      </c>
    </row>
    <row r="284" spans="2:26" x14ac:dyDescent="0.25">
      <c r="B284" s="94">
        <v>275</v>
      </c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91">
        <f t="array" ref="X284">IF($D$12="","",(SUMPRODUCT(($D$12:$W$12=Sabana4[[#This Row],[Columna4]:[Columna23]])*1)))</f>
        <v>0</v>
      </c>
      <c r="Y284" s="87">
        <f t="shared" si="5"/>
        <v>0</v>
      </c>
      <c r="Z284" s="87">
        <f>IF(Y284="","",COUNTIF(Sabana4[[#This Row],[Columna4]:[Columna23]],"O")/20)</f>
        <v>0</v>
      </c>
    </row>
    <row r="285" spans="2:26" x14ac:dyDescent="0.25">
      <c r="B285" s="94">
        <v>276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91">
        <f t="array" ref="X285">IF($D$12="","",(SUMPRODUCT(($D$12:$W$12=Sabana4[[#This Row],[Columna4]:[Columna23]])*1)))</f>
        <v>0</v>
      </c>
      <c r="Y285" s="87">
        <f t="shared" si="5"/>
        <v>0</v>
      </c>
      <c r="Z285" s="87">
        <f>IF(Y285="","",COUNTIF(Sabana4[[#This Row],[Columna4]:[Columna23]],"O")/20)</f>
        <v>0</v>
      </c>
    </row>
    <row r="286" spans="2:26" x14ac:dyDescent="0.25">
      <c r="B286" s="94">
        <v>277</v>
      </c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91">
        <f t="array" ref="X286">IF($D$12="","",(SUMPRODUCT(($D$12:$W$12=Sabana4[[#This Row],[Columna4]:[Columna23]])*1)))</f>
        <v>0</v>
      </c>
      <c r="Y286" s="87">
        <f t="shared" si="5"/>
        <v>0</v>
      </c>
      <c r="Z286" s="87">
        <f>IF(Y286="","",COUNTIF(Sabana4[[#This Row],[Columna4]:[Columna23]],"O")/20)</f>
        <v>0</v>
      </c>
    </row>
    <row r="287" spans="2:26" x14ac:dyDescent="0.25">
      <c r="B287" s="94">
        <v>278</v>
      </c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91">
        <f t="array" ref="X287">IF($D$12="","",(SUMPRODUCT(($D$12:$W$12=Sabana4[[#This Row],[Columna4]:[Columna23]])*1)))</f>
        <v>0</v>
      </c>
      <c r="Y287" s="87">
        <f t="shared" si="5"/>
        <v>0</v>
      </c>
      <c r="Z287" s="87">
        <f>IF(Y287="","",COUNTIF(Sabana4[[#This Row],[Columna4]:[Columna23]],"O")/20)</f>
        <v>0</v>
      </c>
    </row>
    <row r="288" spans="2:26" x14ac:dyDescent="0.25">
      <c r="B288" s="94">
        <v>279</v>
      </c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91">
        <f t="array" ref="X288">IF($D$12="","",(SUMPRODUCT(($D$12:$W$12=Sabana4[[#This Row],[Columna4]:[Columna23]])*1)))</f>
        <v>0</v>
      </c>
      <c r="Y288" s="87">
        <f t="shared" si="5"/>
        <v>0</v>
      </c>
      <c r="Z288" s="87">
        <f>IF(Y288="","",COUNTIF(Sabana4[[#This Row],[Columna4]:[Columna23]],"O")/20)</f>
        <v>0</v>
      </c>
    </row>
    <row r="289" spans="2:26" x14ac:dyDescent="0.25">
      <c r="B289" s="94">
        <v>280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91">
        <f t="array" ref="X289">IF($D$12="","",(SUMPRODUCT(($D$12:$W$12=Sabana4[[#This Row],[Columna4]:[Columna23]])*1)))</f>
        <v>0</v>
      </c>
      <c r="Y289" s="87">
        <f t="shared" si="5"/>
        <v>0</v>
      </c>
      <c r="Z289" s="87">
        <f>IF(Y289="","",COUNTIF(Sabana4[[#This Row],[Columna4]:[Columna23]],"O")/20)</f>
        <v>0</v>
      </c>
    </row>
    <row r="290" spans="2:26" x14ac:dyDescent="0.25">
      <c r="B290" s="94">
        <v>281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91">
        <f t="array" ref="X290">IF($D$12="","",(SUMPRODUCT(($D$12:$W$12=Sabana4[[#This Row],[Columna4]:[Columna23]])*1)))</f>
        <v>0</v>
      </c>
      <c r="Y290" s="87">
        <f t="shared" si="5"/>
        <v>0</v>
      </c>
      <c r="Z290" s="87">
        <f>IF(Y290="","",COUNTIF(Sabana4[[#This Row],[Columna4]:[Columna23]],"O")/20)</f>
        <v>0</v>
      </c>
    </row>
    <row r="291" spans="2:26" x14ac:dyDescent="0.25">
      <c r="B291" s="94">
        <v>282</v>
      </c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91">
        <f t="array" ref="X291">IF($D$12="","",(SUMPRODUCT(($D$12:$W$12=Sabana4[[#This Row],[Columna4]:[Columna23]])*1)))</f>
        <v>0</v>
      </c>
      <c r="Y291" s="87">
        <f t="shared" si="5"/>
        <v>0</v>
      </c>
      <c r="Z291" s="87">
        <f>IF(Y291="","",COUNTIF(Sabana4[[#This Row],[Columna4]:[Columna23]],"O")/20)</f>
        <v>0</v>
      </c>
    </row>
    <row r="292" spans="2:26" x14ac:dyDescent="0.25">
      <c r="B292" s="94">
        <v>283</v>
      </c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91">
        <f t="array" ref="X292">IF($D$12="","",(SUMPRODUCT(($D$12:$W$12=Sabana4[[#This Row],[Columna4]:[Columna23]])*1)))</f>
        <v>0</v>
      </c>
      <c r="Y292" s="87">
        <f t="shared" si="5"/>
        <v>0</v>
      </c>
      <c r="Z292" s="87">
        <f>IF(Y292="","",COUNTIF(Sabana4[[#This Row],[Columna4]:[Columna23]],"O")/20)</f>
        <v>0</v>
      </c>
    </row>
    <row r="293" spans="2:26" x14ac:dyDescent="0.25">
      <c r="B293" s="94">
        <v>284</v>
      </c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91">
        <f t="array" ref="X293">IF($D$12="","",(SUMPRODUCT(($D$12:$W$12=Sabana4[[#This Row],[Columna4]:[Columna23]])*1)))</f>
        <v>0</v>
      </c>
      <c r="Y293" s="87">
        <f t="shared" si="5"/>
        <v>0</v>
      </c>
      <c r="Z293" s="87">
        <f>IF(Y293="","",COUNTIF(Sabana4[[#This Row],[Columna4]:[Columna23]],"O")/20)</f>
        <v>0</v>
      </c>
    </row>
    <row r="294" spans="2:26" x14ac:dyDescent="0.25">
      <c r="B294" s="94">
        <v>285</v>
      </c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91">
        <f t="array" ref="X294">IF($D$12="","",(SUMPRODUCT(($D$12:$W$12=Sabana4[[#This Row],[Columna4]:[Columna23]])*1)))</f>
        <v>0</v>
      </c>
      <c r="Y294" s="87">
        <f t="shared" si="5"/>
        <v>0</v>
      </c>
      <c r="Z294" s="87">
        <f>IF(Y294="","",COUNTIF(Sabana4[[#This Row],[Columna4]:[Columna23]],"O")/20)</f>
        <v>0</v>
      </c>
    </row>
    <row r="295" spans="2:26" x14ac:dyDescent="0.25">
      <c r="B295" s="94">
        <v>286</v>
      </c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91">
        <f t="array" ref="X295">IF($D$12="","",(SUMPRODUCT(($D$12:$W$12=Sabana4[[#This Row],[Columna4]:[Columna23]])*1)))</f>
        <v>0</v>
      </c>
      <c r="Y295" s="87">
        <f t="shared" si="5"/>
        <v>0</v>
      </c>
      <c r="Z295" s="87">
        <f>IF(Y295="","",COUNTIF(Sabana4[[#This Row],[Columna4]:[Columna23]],"O")/20)</f>
        <v>0</v>
      </c>
    </row>
    <row r="296" spans="2:26" x14ac:dyDescent="0.25">
      <c r="B296" s="94">
        <v>287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91">
        <f t="array" ref="X296">IF($D$12="","",(SUMPRODUCT(($D$12:$W$12=Sabana4[[#This Row],[Columna4]:[Columna23]])*1)))</f>
        <v>0</v>
      </c>
      <c r="Y296" s="87">
        <f t="shared" si="5"/>
        <v>0</v>
      </c>
      <c r="Z296" s="87">
        <f>IF(Y296="","",COUNTIF(Sabana4[[#This Row],[Columna4]:[Columna23]],"O")/20)</f>
        <v>0</v>
      </c>
    </row>
    <row r="297" spans="2:26" x14ac:dyDescent="0.25">
      <c r="B297" s="94">
        <v>288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91">
        <f t="array" ref="X297">IF($D$12="","",(SUMPRODUCT(($D$12:$W$12=Sabana4[[#This Row],[Columna4]:[Columna23]])*1)))</f>
        <v>0</v>
      </c>
      <c r="Y297" s="87">
        <f t="shared" si="5"/>
        <v>0</v>
      </c>
      <c r="Z297" s="87">
        <f>IF(Y297="","",COUNTIF(Sabana4[[#This Row],[Columna4]:[Columna23]],"O")/20)</f>
        <v>0</v>
      </c>
    </row>
    <row r="298" spans="2:26" x14ac:dyDescent="0.25">
      <c r="B298" s="94">
        <v>289</v>
      </c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91">
        <f t="array" ref="X298">IF($D$12="","",(SUMPRODUCT(($D$12:$W$12=Sabana4[[#This Row],[Columna4]:[Columna23]])*1)))</f>
        <v>0</v>
      </c>
      <c r="Y298" s="87">
        <f t="shared" si="5"/>
        <v>0</v>
      </c>
      <c r="Z298" s="87">
        <f>IF(Y298="","",COUNTIF(Sabana4[[#This Row],[Columna4]:[Columna23]],"O")/20)</f>
        <v>0</v>
      </c>
    </row>
    <row r="299" spans="2:26" x14ac:dyDescent="0.25">
      <c r="B299" s="94">
        <v>290</v>
      </c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91">
        <f t="array" ref="X299">IF($D$12="","",(SUMPRODUCT(($D$12:$W$12=Sabana4[[#This Row],[Columna4]:[Columna23]])*1)))</f>
        <v>0</v>
      </c>
      <c r="Y299" s="87">
        <f t="shared" si="5"/>
        <v>0</v>
      </c>
      <c r="Z299" s="87">
        <f>IF(Y299="","",COUNTIF(Sabana4[[#This Row],[Columna4]:[Columna23]],"O")/20)</f>
        <v>0</v>
      </c>
    </row>
    <row r="300" spans="2:26" x14ac:dyDescent="0.25">
      <c r="B300" s="94">
        <v>291</v>
      </c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91">
        <f t="array" ref="X300">IF($D$12="","",(SUMPRODUCT(($D$12:$W$12=Sabana4[[#This Row],[Columna4]:[Columna23]])*1)))</f>
        <v>0</v>
      </c>
      <c r="Y300" s="87">
        <f t="shared" si="5"/>
        <v>0</v>
      </c>
      <c r="Z300" s="87">
        <f>IF(Y300="","",COUNTIF(Sabana4[[#This Row],[Columna4]:[Columna23]],"O")/20)</f>
        <v>0</v>
      </c>
    </row>
    <row r="301" spans="2:26" x14ac:dyDescent="0.25">
      <c r="B301" s="94">
        <v>292</v>
      </c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91">
        <f t="array" ref="X301">IF($D$12="","",(SUMPRODUCT(($D$12:$W$12=Sabana4[[#This Row],[Columna4]:[Columna23]])*1)))</f>
        <v>0</v>
      </c>
      <c r="Y301" s="87">
        <f t="shared" si="5"/>
        <v>0</v>
      </c>
      <c r="Z301" s="87">
        <f>IF(Y301="","",COUNTIF(Sabana4[[#This Row],[Columna4]:[Columna23]],"O")/20)</f>
        <v>0</v>
      </c>
    </row>
    <row r="302" spans="2:26" x14ac:dyDescent="0.25">
      <c r="B302" s="94">
        <v>293</v>
      </c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91">
        <f t="array" ref="X302">IF($D$12="","",(SUMPRODUCT(($D$12:$W$12=Sabana4[[#This Row],[Columna4]:[Columna23]])*1)))</f>
        <v>0</v>
      </c>
      <c r="Y302" s="87">
        <f t="shared" si="5"/>
        <v>0</v>
      </c>
      <c r="Z302" s="87">
        <f>IF(Y302="","",COUNTIF(Sabana4[[#This Row],[Columna4]:[Columna23]],"O")/20)</f>
        <v>0</v>
      </c>
    </row>
    <row r="303" spans="2:26" x14ac:dyDescent="0.25">
      <c r="B303" s="94">
        <v>294</v>
      </c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91">
        <f t="array" ref="X303">IF($D$12="","",(SUMPRODUCT(($D$12:$W$12=Sabana4[[#This Row],[Columna4]:[Columna23]])*1)))</f>
        <v>0</v>
      </c>
      <c r="Y303" s="87">
        <f t="shared" si="5"/>
        <v>0</v>
      </c>
      <c r="Z303" s="87">
        <f>IF(Y303="","",COUNTIF(Sabana4[[#This Row],[Columna4]:[Columna23]],"O")/20)</f>
        <v>0</v>
      </c>
    </row>
    <row r="304" spans="2:26" x14ac:dyDescent="0.25">
      <c r="B304" s="94">
        <v>295</v>
      </c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91">
        <f t="array" ref="X304">IF($D$12="","",(SUMPRODUCT(($D$12:$W$12=Sabana4[[#This Row],[Columna4]:[Columna23]])*1)))</f>
        <v>0</v>
      </c>
      <c r="Y304" s="87">
        <f t="shared" si="5"/>
        <v>0</v>
      </c>
      <c r="Z304" s="87">
        <f>IF(Y304="","",COUNTIF(Sabana4[[#This Row],[Columna4]:[Columna23]],"O")/20)</f>
        <v>0</v>
      </c>
    </row>
    <row r="305" spans="2:26" x14ac:dyDescent="0.25">
      <c r="B305" s="94">
        <v>296</v>
      </c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91">
        <f t="array" ref="X305">IF($D$12="","",(SUMPRODUCT(($D$12:$W$12=Sabana4[[#This Row],[Columna4]:[Columna23]])*1)))</f>
        <v>0</v>
      </c>
      <c r="Y305" s="87">
        <f t="shared" si="5"/>
        <v>0</v>
      </c>
      <c r="Z305" s="87">
        <f>IF(Y305="","",COUNTIF(Sabana4[[#This Row],[Columna4]:[Columna23]],"O")/20)</f>
        <v>0</v>
      </c>
    </row>
    <row r="306" spans="2:26" x14ac:dyDescent="0.25">
      <c r="B306" s="94">
        <v>297</v>
      </c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91">
        <f t="array" ref="X306">IF($D$12="","",(SUMPRODUCT(($D$12:$W$12=Sabana4[[#This Row],[Columna4]:[Columna23]])*1)))</f>
        <v>0</v>
      </c>
      <c r="Y306" s="87">
        <f t="shared" si="5"/>
        <v>0</v>
      </c>
      <c r="Z306" s="87">
        <f>IF(Y306="","",COUNTIF(Sabana4[[#This Row],[Columna4]:[Columna23]],"O")/20)</f>
        <v>0</v>
      </c>
    </row>
    <row r="307" spans="2:26" x14ac:dyDescent="0.25">
      <c r="B307" s="94">
        <v>298</v>
      </c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91">
        <f t="array" ref="X307">IF($D$12="","",(SUMPRODUCT(($D$12:$W$12=Sabana4[[#This Row],[Columna4]:[Columna23]])*1)))</f>
        <v>0</v>
      </c>
      <c r="Y307" s="87">
        <f t="shared" si="5"/>
        <v>0</v>
      </c>
      <c r="Z307" s="87">
        <f>IF(Y307="","",COUNTIF(Sabana4[[#This Row],[Columna4]:[Columna23]],"O")/20)</f>
        <v>0</v>
      </c>
    </row>
    <row r="308" spans="2:26" x14ac:dyDescent="0.25">
      <c r="B308" s="94">
        <v>299</v>
      </c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91">
        <f t="array" ref="X308">IF($D$12="","",(SUMPRODUCT(($D$12:$W$12=Sabana4[[#This Row],[Columna4]:[Columna23]])*1)))</f>
        <v>0</v>
      </c>
      <c r="Y308" s="87">
        <f t="shared" si="5"/>
        <v>0</v>
      </c>
      <c r="Z308" s="87">
        <f>IF(Y308="","",COUNTIF(Sabana4[[#This Row],[Columna4]:[Columna23]],"O")/20)</f>
        <v>0</v>
      </c>
    </row>
    <row r="309" spans="2:26" x14ac:dyDescent="0.25">
      <c r="B309" s="94">
        <v>300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91">
        <f t="array" ref="X309">IF($D$12="","",(SUMPRODUCT(($D$12:$W$12=Sabana4[[#This Row],[Columna4]:[Columna23]])*1)))</f>
        <v>0</v>
      </c>
      <c r="Y309" s="87">
        <f t="shared" si="5"/>
        <v>0</v>
      </c>
      <c r="Z309" s="87">
        <f>IF(Y309="","",COUNTIF(Sabana4[[#This Row],[Columna4]:[Columna23]],"O")/20)</f>
        <v>0</v>
      </c>
    </row>
    <row r="310" spans="2:26" x14ac:dyDescent="0.25">
      <c r="B310" s="94">
        <v>301</v>
      </c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91">
        <f t="array" ref="X310">IF($D$12="","",(SUMPRODUCT(($D$12:$W$12=Sabana4[[#This Row],[Columna4]:[Columna23]])*1)))</f>
        <v>0</v>
      </c>
      <c r="Y310" s="87">
        <f t="shared" si="5"/>
        <v>0</v>
      </c>
      <c r="Z310" s="87">
        <f>IF(Y310="","",COUNTIF(Sabana4[[#This Row],[Columna4]:[Columna23]],"O")/20)</f>
        <v>0</v>
      </c>
    </row>
    <row r="311" spans="2:26" x14ac:dyDescent="0.25">
      <c r="B311" s="94">
        <v>302</v>
      </c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91">
        <f t="array" ref="X311">IF($D$12="","",(SUMPRODUCT(($D$12:$W$12=Sabana4[[#This Row],[Columna4]:[Columna23]])*1)))</f>
        <v>0</v>
      </c>
      <c r="Y311" s="87">
        <f t="shared" si="5"/>
        <v>0</v>
      </c>
      <c r="Z311" s="87">
        <f>IF(Y311="","",COUNTIF(Sabana4[[#This Row],[Columna4]:[Columna23]],"O")/20)</f>
        <v>0</v>
      </c>
    </row>
    <row r="312" spans="2:26" x14ac:dyDescent="0.25">
      <c r="B312" s="94">
        <v>303</v>
      </c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91">
        <f t="array" ref="X312">IF($D$12="","",(SUMPRODUCT(($D$12:$W$12=Sabana4[[#This Row],[Columna4]:[Columna23]])*1)))</f>
        <v>0</v>
      </c>
      <c r="Y312" s="87">
        <f t="shared" si="5"/>
        <v>0</v>
      </c>
      <c r="Z312" s="87">
        <f>IF(Y312="","",COUNTIF(Sabana4[[#This Row],[Columna4]:[Columna23]],"O")/20)</f>
        <v>0</v>
      </c>
    </row>
    <row r="313" spans="2:26" x14ac:dyDescent="0.25">
      <c r="B313" s="94">
        <v>304</v>
      </c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91">
        <f t="array" ref="X313">IF($D$12="","",(SUMPRODUCT(($D$12:$W$12=Sabana4[[#This Row],[Columna4]:[Columna23]])*1)))</f>
        <v>0</v>
      </c>
      <c r="Y313" s="87">
        <f t="shared" si="5"/>
        <v>0</v>
      </c>
      <c r="Z313" s="87">
        <f>IF(Y313="","",COUNTIF(Sabana4[[#This Row],[Columna4]:[Columna23]],"O")/20)</f>
        <v>0</v>
      </c>
    </row>
    <row r="314" spans="2:26" x14ac:dyDescent="0.25">
      <c r="B314" s="94">
        <v>305</v>
      </c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91">
        <f t="array" ref="X314">IF($D$12="","",(SUMPRODUCT(($D$12:$W$12=Sabana4[[#This Row],[Columna4]:[Columna23]])*1)))</f>
        <v>0</v>
      </c>
      <c r="Y314" s="87">
        <f t="shared" si="5"/>
        <v>0</v>
      </c>
      <c r="Z314" s="87">
        <f>IF(Y314="","",COUNTIF(Sabana4[[#This Row],[Columna4]:[Columna23]],"O")/20)</f>
        <v>0</v>
      </c>
    </row>
    <row r="315" spans="2:26" x14ac:dyDescent="0.25">
      <c r="B315" s="94">
        <v>306</v>
      </c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91">
        <f t="array" ref="X315">IF($D$12="","",(SUMPRODUCT(($D$12:$W$12=Sabana4[[#This Row],[Columna4]:[Columna23]])*1)))</f>
        <v>0</v>
      </c>
      <c r="Y315" s="87">
        <f t="shared" si="5"/>
        <v>0</v>
      </c>
      <c r="Z315" s="87">
        <f>IF(Y315="","",COUNTIF(Sabana4[[#This Row],[Columna4]:[Columna23]],"O")/20)</f>
        <v>0</v>
      </c>
    </row>
    <row r="316" spans="2:26" x14ac:dyDescent="0.25">
      <c r="B316" s="94">
        <v>307</v>
      </c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91">
        <f t="array" ref="X316">IF($D$12="","",(SUMPRODUCT(($D$12:$W$12=Sabana4[[#This Row],[Columna4]:[Columna23]])*1)))</f>
        <v>0</v>
      </c>
      <c r="Y316" s="87">
        <f t="shared" si="5"/>
        <v>0</v>
      </c>
      <c r="Z316" s="87">
        <f>IF(Y316="","",COUNTIF(Sabana4[[#This Row],[Columna4]:[Columna23]],"O")/20)</f>
        <v>0</v>
      </c>
    </row>
    <row r="317" spans="2:26" ht="15.75" thickBot="1" x14ac:dyDescent="0.3">
      <c r="B317" s="94">
        <v>308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91">
        <f t="array" ref="X317">IF($D$12="","",(SUMPRODUCT(($D$12:$W$12=Sabana4[[#This Row],[Columna4]:[Columna23]])*1)))</f>
        <v>0</v>
      </c>
      <c r="Y317" s="87">
        <f t="shared" si="5"/>
        <v>0</v>
      </c>
      <c r="Z317" s="87">
        <f>IF(Y317="","",COUNTIF(Sabana4[[#This Row],[Columna4]:[Columna23]],"O")/20)</f>
        <v>0</v>
      </c>
    </row>
    <row r="318" spans="2:26" ht="31.15" customHeight="1" x14ac:dyDescent="0.25">
      <c r="B318" s="94">
        <v>309</v>
      </c>
      <c r="C318" s="82" t="s">
        <v>10</v>
      </c>
      <c r="D318" s="41" t="str">
        <f>Sabana4[[#Headers],[Columna4]]</f>
        <v>Columna4</v>
      </c>
      <c r="E318" s="41" t="str">
        <f>Sabana4[[#Headers],[Columna5]]</f>
        <v>Columna5</v>
      </c>
      <c r="F318" s="41" t="str">
        <f>Sabana4[[#Headers],[Columna6]]</f>
        <v>Columna6</v>
      </c>
      <c r="G318" s="41" t="str">
        <f>Sabana4[[#Headers],[Columna7]]</f>
        <v>Columna7</v>
      </c>
      <c r="H318" s="41" t="str">
        <f>Sabana4[[#Headers],[Columna8]]</f>
        <v>Columna8</v>
      </c>
      <c r="I318" s="41" t="str">
        <f>Sabana4[[#Headers],[Columna9]]</f>
        <v>Columna9</v>
      </c>
      <c r="J318" s="41" t="str">
        <f>Sabana4[[#Headers],[Columna10]]</f>
        <v>Columna10</v>
      </c>
      <c r="K318" s="41" t="str">
        <f>Sabana4[[#Headers],[Columna11]]</f>
        <v>Columna11</v>
      </c>
      <c r="L318" s="41" t="str">
        <f>Sabana4[[#Headers],[Columna12]]</f>
        <v>Columna12</v>
      </c>
      <c r="M318" s="41" t="str">
        <f>Sabana4[[#Headers],[Columna13]]</f>
        <v>Columna13</v>
      </c>
      <c r="N318" s="41" t="str">
        <f>Sabana4[[#Headers],[Columna14]]</f>
        <v>Columna14</v>
      </c>
      <c r="O318" s="41" t="str">
        <f>Sabana4[[#Headers],[Columna15]]</f>
        <v>Columna15</v>
      </c>
      <c r="P318" s="41" t="str">
        <f>Sabana4[[#Headers],[Columna16]]</f>
        <v>Columna16</v>
      </c>
      <c r="Q318" s="41" t="str">
        <f>Sabana4[[#Headers],[Columna17]]</f>
        <v>Columna17</v>
      </c>
      <c r="R318" s="41" t="str">
        <f>Sabana4[[#Headers],[Columna18]]</f>
        <v>Columna18</v>
      </c>
      <c r="S318" s="41" t="str">
        <f>Sabana4[[#Headers],[Columna19]]</f>
        <v>Columna19</v>
      </c>
      <c r="T318" s="41" t="str">
        <f>Sabana4[[#Headers],[Columna20]]</f>
        <v>Columna20</v>
      </c>
      <c r="U318" s="41" t="str">
        <f>Sabana4[[#Headers],[Columna21]]</f>
        <v>Columna21</v>
      </c>
      <c r="V318" s="41" t="str">
        <f>Sabana4[[#Headers],[Columna22]]</f>
        <v>Columna22</v>
      </c>
      <c r="W318" s="42" t="str">
        <f>Sabana4[[#Headers],[Columna23]]</f>
        <v>Columna23</v>
      </c>
      <c r="X318" s="116"/>
      <c r="Y318" s="115"/>
      <c r="Z318" s="114"/>
    </row>
    <row r="319" spans="2:26" x14ac:dyDescent="0.25">
      <c r="B319" s="94">
        <v>310</v>
      </c>
      <c r="C319" s="122" t="s">
        <v>11</v>
      </c>
      <c r="D319" s="121" t="str">
        <f t="shared" ref="D319:W319" si="6">D11</f>
        <v>I_1885228</v>
      </c>
      <c r="E319" s="121" t="str">
        <f t="shared" si="6"/>
        <v>I_1885348</v>
      </c>
      <c r="F319" s="121" t="str">
        <f t="shared" si="6"/>
        <v>I_1885249</v>
      </c>
      <c r="G319" s="121" t="str">
        <f t="shared" si="6"/>
        <v>I_1887428</v>
      </c>
      <c r="H319" s="121" t="str">
        <f t="shared" si="6"/>
        <v>I_1885318</v>
      </c>
      <c r="I319" s="121" t="str">
        <f t="shared" si="6"/>
        <v>I_1885380</v>
      </c>
      <c r="J319" s="121" t="str">
        <f t="shared" si="6"/>
        <v>I_1885232</v>
      </c>
      <c r="K319" s="121" t="str">
        <f t="shared" si="6"/>
        <v>I_1885320</v>
      </c>
      <c r="L319" s="121" t="str">
        <f t="shared" si="6"/>
        <v>I_1887400</v>
      </c>
      <c r="M319" s="121" t="str">
        <f t="shared" si="6"/>
        <v>I_1885306</v>
      </c>
      <c r="N319" s="121" t="str">
        <f t="shared" si="6"/>
        <v>I_1885350</v>
      </c>
      <c r="O319" s="121" t="str">
        <f t="shared" si="6"/>
        <v>I_1885375</v>
      </c>
      <c r="P319" s="121" t="str">
        <f t="shared" si="6"/>
        <v>I_1887383</v>
      </c>
      <c r="Q319" s="121" t="str">
        <f t="shared" si="6"/>
        <v>I_1887393</v>
      </c>
      <c r="R319" s="121" t="str">
        <f t="shared" si="6"/>
        <v>I_1885285</v>
      </c>
      <c r="S319" s="121" t="str">
        <f t="shared" si="6"/>
        <v>I_1885361</v>
      </c>
      <c r="T319" s="121" t="str">
        <f t="shared" si="6"/>
        <v>I_1885252</v>
      </c>
      <c r="U319" s="121" t="str">
        <f t="shared" si="6"/>
        <v>I_1887411</v>
      </c>
      <c r="V319" s="121" t="str">
        <f t="shared" si="6"/>
        <v>I_1885292</v>
      </c>
      <c r="W319" s="120" t="str">
        <f t="shared" si="6"/>
        <v>I_1885260</v>
      </c>
      <c r="X319" s="116"/>
      <c r="Y319" s="115"/>
      <c r="Z319" s="114"/>
    </row>
    <row r="320" spans="2:26" ht="32.65" customHeight="1" x14ac:dyDescent="0.25">
      <c r="B320" s="94">
        <v>311</v>
      </c>
      <c r="C320" s="119" t="s">
        <v>9</v>
      </c>
      <c r="D320" s="118" t="str">
        <f t="shared" ref="D320:W320" si="7">IF(D325="","",IF(D325&gt;=85%,"Muy Fácil",IF(D325&gt;=60%,"Facil",IF(D325&gt;=40%,"Dificultad Moderada",IF(D325&gt;=15%,"Dificil",IF(D325&gt;=0%,"Muy Difícil",""))))))</f>
        <v>Dificil</v>
      </c>
      <c r="E320" s="118" t="str">
        <f t="shared" si="7"/>
        <v>Dificil</v>
      </c>
      <c r="F320" s="118" t="str">
        <f t="shared" si="7"/>
        <v>Dificultad Moderada</v>
      </c>
      <c r="G320" s="118" t="str">
        <f t="shared" si="7"/>
        <v>Dificil</v>
      </c>
      <c r="H320" s="118" t="str">
        <f t="shared" si="7"/>
        <v>Dificultad Moderada</v>
      </c>
      <c r="I320" s="118" t="str">
        <f t="shared" si="7"/>
        <v>Dificil</v>
      </c>
      <c r="J320" s="118" t="str">
        <f t="shared" si="7"/>
        <v>Dificil</v>
      </c>
      <c r="K320" s="118" t="str">
        <f t="shared" si="7"/>
        <v>Dificultad Moderada</v>
      </c>
      <c r="L320" s="118" t="str">
        <f t="shared" si="7"/>
        <v>Dificultad Moderada</v>
      </c>
      <c r="M320" s="118" t="str">
        <f t="shared" si="7"/>
        <v>Dificil</v>
      </c>
      <c r="N320" s="118" t="str">
        <f t="shared" si="7"/>
        <v>Dificil</v>
      </c>
      <c r="O320" s="118" t="str">
        <f t="shared" si="7"/>
        <v>Dificultad Moderada</v>
      </c>
      <c r="P320" s="118" t="str">
        <f t="shared" si="7"/>
        <v>Dificil</v>
      </c>
      <c r="Q320" s="118" t="str">
        <f t="shared" si="7"/>
        <v>Dificil</v>
      </c>
      <c r="R320" s="118" t="str">
        <f t="shared" si="7"/>
        <v>Dificil</v>
      </c>
      <c r="S320" s="118" t="str">
        <f t="shared" si="7"/>
        <v>Dificil</v>
      </c>
      <c r="T320" s="118" t="str">
        <f t="shared" si="7"/>
        <v>Dificil</v>
      </c>
      <c r="U320" s="118" t="str">
        <f t="shared" si="7"/>
        <v>Dificil</v>
      </c>
      <c r="V320" s="118" t="str">
        <f t="shared" si="7"/>
        <v>Dificil</v>
      </c>
      <c r="W320" s="117" t="str">
        <f t="shared" si="7"/>
        <v>Dificil</v>
      </c>
      <c r="X320" s="116"/>
      <c r="Y320" s="115"/>
      <c r="Z320" s="114"/>
    </row>
    <row r="321" spans="1:26" ht="14.65" customHeight="1" x14ac:dyDescent="0.25">
      <c r="A321" s="103"/>
      <c r="B321" s="94">
        <v>312</v>
      </c>
      <c r="C321" s="102" t="s">
        <v>3</v>
      </c>
      <c r="D321" s="113" t="str">
        <f t="shared" ref="D321:W321" si="8">D$12</f>
        <v>C</v>
      </c>
      <c r="E321" s="113" t="str">
        <f t="shared" si="8"/>
        <v>A</v>
      </c>
      <c r="F321" s="113" t="str">
        <f t="shared" si="8"/>
        <v>D</v>
      </c>
      <c r="G321" s="113" t="str">
        <f t="shared" si="8"/>
        <v>B</v>
      </c>
      <c r="H321" s="113" t="str">
        <f t="shared" si="8"/>
        <v>C</v>
      </c>
      <c r="I321" s="113" t="str">
        <f t="shared" si="8"/>
        <v>B</v>
      </c>
      <c r="J321" s="113" t="str">
        <f t="shared" si="8"/>
        <v>A</v>
      </c>
      <c r="K321" s="113" t="str">
        <f t="shared" si="8"/>
        <v>A</v>
      </c>
      <c r="L321" s="113" t="str">
        <f t="shared" si="8"/>
        <v>C</v>
      </c>
      <c r="M321" s="113" t="str">
        <f t="shared" si="8"/>
        <v>A</v>
      </c>
      <c r="N321" s="113" t="str">
        <f t="shared" si="8"/>
        <v>C</v>
      </c>
      <c r="O321" s="113" t="str">
        <f t="shared" si="8"/>
        <v>C</v>
      </c>
      <c r="P321" s="113" t="str">
        <f t="shared" si="8"/>
        <v>B</v>
      </c>
      <c r="Q321" s="113" t="str">
        <f t="shared" si="8"/>
        <v>C</v>
      </c>
      <c r="R321" s="113" t="str">
        <f t="shared" si="8"/>
        <v>A</v>
      </c>
      <c r="S321" s="113" t="str">
        <f t="shared" si="8"/>
        <v>C</v>
      </c>
      <c r="T321" s="113" t="str">
        <f t="shared" si="8"/>
        <v>D</v>
      </c>
      <c r="U321" s="113" t="str">
        <f t="shared" si="8"/>
        <v>C</v>
      </c>
      <c r="V321" s="113" t="str">
        <f t="shared" si="8"/>
        <v>B</v>
      </c>
      <c r="W321" s="46" t="str">
        <f t="shared" si="8"/>
        <v>C</v>
      </c>
      <c r="X321" s="112"/>
      <c r="Y321" s="96"/>
      <c r="Z321" s="95"/>
    </row>
    <row r="322" spans="1:26" ht="14.65" customHeight="1" x14ac:dyDescent="0.25">
      <c r="A322" s="103"/>
      <c r="C322" s="102" t="s">
        <v>39</v>
      </c>
      <c r="D322" s="111">
        <f t="shared" ref="D322:W322" si="9">IF(COUNTA(D18:D317)=0,"",IFERROR(COUNTIF(D$18:D$317,"=*"),""))</f>
        <v>52</v>
      </c>
      <c r="E322" s="111">
        <f t="shared" si="9"/>
        <v>52</v>
      </c>
      <c r="F322" s="111">
        <f t="shared" si="9"/>
        <v>52</v>
      </c>
      <c r="G322" s="111">
        <f t="shared" si="9"/>
        <v>52</v>
      </c>
      <c r="H322" s="111">
        <f t="shared" si="9"/>
        <v>52</v>
      </c>
      <c r="I322" s="111">
        <f t="shared" si="9"/>
        <v>52</v>
      </c>
      <c r="J322" s="111">
        <f t="shared" si="9"/>
        <v>52</v>
      </c>
      <c r="K322" s="111">
        <f t="shared" si="9"/>
        <v>52</v>
      </c>
      <c r="L322" s="111">
        <f t="shared" si="9"/>
        <v>52</v>
      </c>
      <c r="M322" s="111">
        <f t="shared" si="9"/>
        <v>52</v>
      </c>
      <c r="N322" s="111">
        <f t="shared" si="9"/>
        <v>52</v>
      </c>
      <c r="O322" s="111">
        <f t="shared" si="9"/>
        <v>52</v>
      </c>
      <c r="P322" s="111">
        <f t="shared" si="9"/>
        <v>52</v>
      </c>
      <c r="Q322" s="111">
        <f t="shared" si="9"/>
        <v>52</v>
      </c>
      <c r="R322" s="111">
        <f t="shared" si="9"/>
        <v>52</v>
      </c>
      <c r="S322" s="111">
        <f t="shared" si="9"/>
        <v>52</v>
      </c>
      <c r="T322" s="111">
        <f t="shared" si="9"/>
        <v>52</v>
      </c>
      <c r="U322" s="111">
        <f t="shared" si="9"/>
        <v>52</v>
      </c>
      <c r="V322" s="111">
        <f t="shared" si="9"/>
        <v>52</v>
      </c>
      <c r="W322" s="110">
        <f t="shared" si="9"/>
        <v>52</v>
      </c>
      <c r="X322" s="112"/>
      <c r="Y322" s="96"/>
      <c r="Z322" s="96"/>
    </row>
    <row r="323" spans="1:26" x14ac:dyDescent="0.25">
      <c r="A323" s="103"/>
      <c r="B323" s="94">
        <v>313</v>
      </c>
      <c r="C323" s="102" t="s">
        <v>44</v>
      </c>
      <c r="D323" s="111">
        <f t="shared" ref="D323:W323" si="10">IF(COUNTA(D18,D317)=0,"",IFERROR(COUNTIF(D$18:D$317,D$321),""))</f>
        <v>11</v>
      </c>
      <c r="E323" s="111">
        <f t="shared" si="10"/>
        <v>20</v>
      </c>
      <c r="F323" s="111">
        <f t="shared" si="10"/>
        <v>27</v>
      </c>
      <c r="G323" s="111">
        <f t="shared" si="10"/>
        <v>13</v>
      </c>
      <c r="H323" s="111">
        <f t="shared" si="10"/>
        <v>26</v>
      </c>
      <c r="I323" s="111">
        <f t="shared" si="10"/>
        <v>16</v>
      </c>
      <c r="J323" s="111">
        <f t="shared" si="10"/>
        <v>15</v>
      </c>
      <c r="K323" s="111">
        <f t="shared" si="10"/>
        <v>24</v>
      </c>
      <c r="L323" s="111">
        <f t="shared" si="10"/>
        <v>22</v>
      </c>
      <c r="M323" s="111">
        <f t="shared" si="10"/>
        <v>18</v>
      </c>
      <c r="N323" s="111">
        <f t="shared" si="10"/>
        <v>12</v>
      </c>
      <c r="O323" s="111">
        <f t="shared" si="10"/>
        <v>23</v>
      </c>
      <c r="P323" s="111">
        <f t="shared" si="10"/>
        <v>19</v>
      </c>
      <c r="Q323" s="111">
        <f t="shared" si="10"/>
        <v>18</v>
      </c>
      <c r="R323" s="111">
        <f t="shared" si="10"/>
        <v>14</v>
      </c>
      <c r="S323" s="111">
        <f t="shared" si="10"/>
        <v>17</v>
      </c>
      <c r="T323" s="111">
        <f t="shared" si="10"/>
        <v>12</v>
      </c>
      <c r="U323" s="111">
        <f t="shared" si="10"/>
        <v>13</v>
      </c>
      <c r="V323" s="111">
        <f t="shared" si="10"/>
        <v>20</v>
      </c>
      <c r="W323" s="110">
        <f t="shared" si="10"/>
        <v>20</v>
      </c>
      <c r="X323" s="95"/>
      <c r="Y323" s="96"/>
      <c r="Z323" s="95"/>
    </row>
    <row r="324" spans="1:26" s="63" customFormat="1" x14ac:dyDescent="0.25">
      <c r="A324" s="109"/>
      <c r="C324" s="108" t="s">
        <v>45</v>
      </c>
      <c r="D324" s="107">
        <f t="shared" ref="D324:W324" si="11">IF(D322="","",D322-D323)</f>
        <v>41</v>
      </c>
      <c r="E324" s="107">
        <f t="shared" si="11"/>
        <v>32</v>
      </c>
      <c r="F324" s="107">
        <f t="shared" si="11"/>
        <v>25</v>
      </c>
      <c r="G324" s="107">
        <f t="shared" si="11"/>
        <v>39</v>
      </c>
      <c r="H324" s="107">
        <f t="shared" si="11"/>
        <v>26</v>
      </c>
      <c r="I324" s="107">
        <f t="shared" si="11"/>
        <v>36</v>
      </c>
      <c r="J324" s="107">
        <f t="shared" si="11"/>
        <v>37</v>
      </c>
      <c r="K324" s="107">
        <f t="shared" si="11"/>
        <v>28</v>
      </c>
      <c r="L324" s="107">
        <f t="shared" si="11"/>
        <v>30</v>
      </c>
      <c r="M324" s="107">
        <f t="shared" si="11"/>
        <v>34</v>
      </c>
      <c r="N324" s="107">
        <f t="shared" si="11"/>
        <v>40</v>
      </c>
      <c r="O324" s="107">
        <f t="shared" si="11"/>
        <v>29</v>
      </c>
      <c r="P324" s="107">
        <f t="shared" si="11"/>
        <v>33</v>
      </c>
      <c r="Q324" s="107">
        <f t="shared" si="11"/>
        <v>34</v>
      </c>
      <c r="R324" s="107">
        <f t="shared" si="11"/>
        <v>38</v>
      </c>
      <c r="S324" s="107">
        <f t="shared" si="11"/>
        <v>35</v>
      </c>
      <c r="T324" s="107">
        <f t="shared" si="11"/>
        <v>40</v>
      </c>
      <c r="U324" s="107">
        <f t="shared" si="11"/>
        <v>39</v>
      </c>
      <c r="V324" s="107">
        <f t="shared" si="11"/>
        <v>32</v>
      </c>
      <c r="W324" s="106">
        <f t="shared" si="11"/>
        <v>32</v>
      </c>
      <c r="X324" s="105"/>
      <c r="Y324" s="104"/>
      <c r="Z324" s="104"/>
    </row>
    <row r="325" spans="1:26" x14ac:dyDescent="0.25">
      <c r="A325" s="103"/>
      <c r="B325" s="94">
        <v>314</v>
      </c>
      <c r="C325" s="102" t="s">
        <v>46</v>
      </c>
      <c r="D325" s="101">
        <f t="shared" ref="D325:W325" si="12">IFERROR(D$323/COUNTA(D$18:D$317),"")</f>
        <v>0.21153846153846154</v>
      </c>
      <c r="E325" s="101">
        <f t="shared" si="12"/>
        <v>0.38461538461538464</v>
      </c>
      <c r="F325" s="101">
        <f t="shared" si="12"/>
        <v>0.51923076923076927</v>
      </c>
      <c r="G325" s="101">
        <f t="shared" si="12"/>
        <v>0.25</v>
      </c>
      <c r="H325" s="101">
        <f t="shared" si="12"/>
        <v>0.5</v>
      </c>
      <c r="I325" s="101">
        <f t="shared" si="12"/>
        <v>0.30769230769230771</v>
      </c>
      <c r="J325" s="101">
        <f t="shared" si="12"/>
        <v>0.28846153846153844</v>
      </c>
      <c r="K325" s="101">
        <f t="shared" si="12"/>
        <v>0.46153846153846156</v>
      </c>
      <c r="L325" s="101">
        <f t="shared" si="12"/>
        <v>0.42307692307692307</v>
      </c>
      <c r="M325" s="101">
        <f t="shared" si="12"/>
        <v>0.34615384615384615</v>
      </c>
      <c r="N325" s="101">
        <f t="shared" si="12"/>
        <v>0.23076923076923078</v>
      </c>
      <c r="O325" s="101">
        <f t="shared" si="12"/>
        <v>0.44230769230769229</v>
      </c>
      <c r="P325" s="101">
        <f t="shared" si="12"/>
        <v>0.36538461538461536</v>
      </c>
      <c r="Q325" s="101">
        <f t="shared" si="12"/>
        <v>0.34615384615384615</v>
      </c>
      <c r="R325" s="101">
        <f t="shared" si="12"/>
        <v>0.26923076923076922</v>
      </c>
      <c r="S325" s="101">
        <f t="shared" si="12"/>
        <v>0.32692307692307693</v>
      </c>
      <c r="T325" s="101">
        <f t="shared" si="12"/>
        <v>0.23076923076923078</v>
      </c>
      <c r="U325" s="101">
        <f t="shared" si="12"/>
        <v>0.25</v>
      </c>
      <c r="V325" s="101">
        <f t="shared" si="12"/>
        <v>0.38461538461538464</v>
      </c>
      <c r="W325" s="100">
        <f t="shared" si="12"/>
        <v>0.38461538461538464</v>
      </c>
      <c r="X325" s="95"/>
      <c r="Y325" s="96"/>
      <c r="Z325" s="95"/>
    </row>
    <row r="326" spans="1:26" x14ac:dyDescent="0.25">
      <c r="A326" s="103"/>
      <c r="B326" s="94">
        <v>315</v>
      </c>
      <c r="C326" s="102" t="s">
        <v>4</v>
      </c>
      <c r="D326" s="101">
        <f t="shared" ref="D326:W326" si="13">IFERROR(COUNTIF(D$18:D$317,"O")/COUNTA(D$18:D$317),"")</f>
        <v>0</v>
      </c>
      <c r="E326" s="101">
        <f t="shared" si="13"/>
        <v>5.7692307692307696E-2</v>
      </c>
      <c r="F326" s="101">
        <f t="shared" si="13"/>
        <v>1.9230769230769232E-2</v>
      </c>
      <c r="G326" s="101">
        <f t="shared" si="13"/>
        <v>3.8461538461538464E-2</v>
      </c>
      <c r="H326" s="101">
        <f t="shared" si="13"/>
        <v>0</v>
      </c>
      <c r="I326" s="101">
        <f t="shared" si="13"/>
        <v>0</v>
      </c>
      <c r="J326" s="101">
        <f t="shared" si="13"/>
        <v>0</v>
      </c>
      <c r="K326" s="101">
        <f t="shared" si="13"/>
        <v>0</v>
      </c>
      <c r="L326" s="101">
        <f t="shared" si="13"/>
        <v>0</v>
      </c>
      <c r="M326" s="101">
        <f t="shared" si="13"/>
        <v>0</v>
      </c>
      <c r="N326" s="101">
        <f t="shared" si="13"/>
        <v>0</v>
      </c>
      <c r="O326" s="101">
        <f t="shared" si="13"/>
        <v>0</v>
      </c>
      <c r="P326" s="101">
        <f t="shared" si="13"/>
        <v>0</v>
      </c>
      <c r="Q326" s="101">
        <f t="shared" si="13"/>
        <v>0</v>
      </c>
      <c r="R326" s="101">
        <f t="shared" si="13"/>
        <v>1.9230769230769232E-2</v>
      </c>
      <c r="S326" s="101">
        <f t="shared" si="13"/>
        <v>0</v>
      </c>
      <c r="T326" s="101">
        <f t="shared" si="13"/>
        <v>0</v>
      </c>
      <c r="U326" s="101">
        <f t="shared" si="13"/>
        <v>0</v>
      </c>
      <c r="V326" s="101">
        <f t="shared" si="13"/>
        <v>0</v>
      </c>
      <c r="W326" s="100">
        <f t="shared" si="13"/>
        <v>0</v>
      </c>
      <c r="X326" s="95"/>
      <c r="Y326" s="96"/>
      <c r="Z326" s="95"/>
    </row>
    <row r="327" spans="1:26" x14ac:dyDescent="0.25">
      <c r="A327" s="103"/>
      <c r="B327" s="94">
        <v>316</v>
      </c>
      <c r="C327" s="102" t="s">
        <v>5</v>
      </c>
      <c r="D327" s="101">
        <f t="shared" ref="D327:W327" si="14">IFERROR(COUNTIF(D$18:D$317,"A")/COUNTA(D$18:D$317),"")</f>
        <v>0.21153846153846154</v>
      </c>
      <c r="E327" s="101">
        <f t="shared" si="14"/>
        <v>0.38461538461538464</v>
      </c>
      <c r="F327" s="101">
        <f t="shared" si="14"/>
        <v>0.15384615384615385</v>
      </c>
      <c r="G327" s="101">
        <f t="shared" si="14"/>
        <v>0.17307692307692307</v>
      </c>
      <c r="H327" s="101">
        <f t="shared" si="14"/>
        <v>0.11538461538461539</v>
      </c>
      <c r="I327" s="101">
        <f t="shared" si="14"/>
        <v>0.38461538461538464</v>
      </c>
      <c r="J327" s="101">
        <f t="shared" si="14"/>
        <v>0.28846153846153844</v>
      </c>
      <c r="K327" s="101">
        <f t="shared" si="14"/>
        <v>0.46153846153846156</v>
      </c>
      <c r="L327" s="101">
        <f t="shared" si="14"/>
        <v>0.25</v>
      </c>
      <c r="M327" s="101">
        <f t="shared" si="14"/>
        <v>0.34615384615384615</v>
      </c>
      <c r="N327" s="101">
        <f t="shared" si="14"/>
        <v>0.36538461538461536</v>
      </c>
      <c r="O327" s="101">
        <f t="shared" si="14"/>
        <v>0.25</v>
      </c>
      <c r="P327" s="101">
        <f t="shared" si="14"/>
        <v>0.21153846153846154</v>
      </c>
      <c r="Q327" s="101">
        <f t="shared" si="14"/>
        <v>0.32692307692307693</v>
      </c>
      <c r="R327" s="101">
        <f t="shared" si="14"/>
        <v>0.26923076923076922</v>
      </c>
      <c r="S327" s="101">
        <f t="shared" si="14"/>
        <v>0.17307692307692307</v>
      </c>
      <c r="T327" s="101">
        <f t="shared" si="14"/>
        <v>0.34615384615384615</v>
      </c>
      <c r="U327" s="101">
        <f t="shared" si="14"/>
        <v>0.28846153846153844</v>
      </c>
      <c r="V327" s="101">
        <f t="shared" si="14"/>
        <v>0.26923076923076922</v>
      </c>
      <c r="W327" s="100">
        <f t="shared" si="14"/>
        <v>0.44230769230769229</v>
      </c>
      <c r="X327" s="95"/>
      <c r="Y327" s="96"/>
      <c r="Z327" s="95"/>
    </row>
    <row r="328" spans="1:26" x14ac:dyDescent="0.25">
      <c r="B328" s="94">
        <v>317</v>
      </c>
      <c r="C328" s="102" t="s">
        <v>6</v>
      </c>
      <c r="D328" s="101">
        <f t="shared" ref="D328:W328" si="15">IFERROR(COUNTIF(D$18:D$317,"B")/COUNTA(D$18:D$317),"")</f>
        <v>0.38461538461538464</v>
      </c>
      <c r="E328" s="101">
        <f t="shared" si="15"/>
        <v>0.21153846153846154</v>
      </c>
      <c r="F328" s="101">
        <f t="shared" si="15"/>
        <v>9.6153846153846159E-2</v>
      </c>
      <c r="G328" s="101">
        <f t="shared" si="15"/>
        <v>0.25</v>
      </c>
      <c r="H328" s="101">
        <f t="shared" si="15"/>
        <v>0.23076923076923078</v>
      </c>
      <c r="I328" s="101">
        <f t="shared" si="15"/>
        <v>0.30769230769230771</v>
      </c>
      <c r="J328" s="101">
        <f t="shared" si="15"/>
        <v>0.40384615384615385</v>
      </c>
      <c r="K328" s="101">
        <f t="shared" si="15"/>
        <v>0.21153846153846154</v>
      </c>
      <c r="L328" s="101">
        <f t="shared" si="15"/>
        <v>0.23076923076923078</v>
      </c>
      <c r="M328" s="101">
        <f t="shared" si="15"/>
        <v>0.30769230769230771</v>
      </c>
      <c r="N328" s="101">
        <f t="shared" si="15"/>
        <v>0.28846153846153844</v>
      </c>
      <c r="O328" s="101">
        <f t="shared" si="15"/>
        <v>0.17307692307692307</v>
      </c>
      <c r="P328" s="101">
        <f t="shared" si="15"/>
        <v>0.36538461538461536</v>
      </c>
      <c r="Q328" s="101">
        <f t="shared" si="15"/>
        <v>0.26923076923076922</v>
      </c>
      <c r="R328" s="101">
        <f t="shared" si="15"/>
        <v>0.36538461538461536</v>
      </c>
      <c r="S328" s="101">
        <f t="shared" si="15"/>
        <v>0.42307692307692307</v>
      </c>
      <c r="T328" s="101">
        <f t="shared" si="15"/>
        <v>0.25</v>
      </c>
      <c r="U328" s="101">
        <f t="shared" si="15"/>
        <v>0.25</v>
      </c>
      <c r="V328" s="101">
        <f t="shared" si="15"/>
        <v>0.38461538461538464</v>
      </c>
      <c r="W328" s="100">
        <f t="shared" si="15"/>
        <v>0.11538461538461539</v>
      </c>
      <c r="X328" s="95"/>
      <c r="Y328" s="96"/>
      <c r="Z328" s="95"/>
    </row>
    <row r="329" spans="1:26" x14ac:dyDescent="0.25">
      <c r="B329" s="94">
        <v>318</v>
      </c>
      <c r="C329" s="102" t="s">
        <v>7</v>
      </c>
      <c r="D329" s="101">
        <f t="shared" ref="D329:W329" si="16">IFERROR(COUNTIF(D$18:D$317,"C")/COUNTA(D$18:D$317),"")</f>
        <v>0.21153846153846154</v>
      </c>
      <c r="E329" s="101">
        <f t="shared" si="16"/>
        <v>0.17307692307692307</v>
      </c>
      <c r="F329" s="101">
        <f t="shared" si="16"/>
        <v>0.21153846153846154</v>
      </c>
      <c r="G329" s="101">
        <f t="shared" si="16"/>
        <v>0.17307692307692307</v>
      </c>
      <c r="H329" s="101">
        <f t="shared" si="16"/>
        <v>0.5</v>
      </c>
      <c r="I329" s="101">
        <f t="shared" si="16"/>
        <v>0.13461538461538461</v>
      </c>
      <c r="J329" s="101">
        <f t="shared" si="16"/>
        <v>0.19230769230769232</v>
      </c>
      <c r="K329" s="101">
        <f t="shared" si="16"/>
        <v>0.23076923076923078</v>
      </c>
      <c r="L329" s="101">
        <f t="shared" si="16"/>
        <v>0.42307692307692307</v>
      </c>
      <c r="M329" s="101">
        <f t="shared" si="16"/>
        <v>0.30769230769230771</v>
      </c>
      <c r="N329" s="101">
        <f t="shared" si="16"/>
        <v>0.23076923076923078</v>
      </c>
      <c r="O329" s="101">
        <f t="shared" si="16"/>
        <v>0.44230769230769229</v>
      </c>
      <c r="P329" s="101">
        <f t="shared" si="16"/>
        <v>0.25</v>
      </c>
      <c r="Q329" s="101">
        <f t="shared" si="16"/>
        <v>0.34615384615384615</v>
      </c>
      <c r="R329" s="101">
        <f t="shared" si="16"/>
        <v>0.15384615384615385</v>
      </c>
      <c r="S329" s="101">
        <f t="shared" si="16"/>
        <v>0.32692307692307693</v>
      </c>
      <c r="T329" s="101">
        <f t="shared" si="16"/>
        <v>0.17307692307692307</v>
      </c>
      <c r="U329" s="101">
        <f t="shared" si="16"/>
        <v>0.25</v>
      </c>
      <c r="V329" s="101">
        <f t="shared" si="16"/>
        <v>0.13461538461538461</v>
      </c>
      <c r="W329" s="100">
        <f t="shared" si="16"/>
        <v>0.38461538461538464</v>
      </c>
      <c r="X329" s="95"/>
      <c r="Y329" s="96"/>
      <c r="Z329" s="95"/>
    </row>
    <row r="330" spans="1:26" ht="15.75" thickBot="1" x14ac:dyDescent="0.3">
      <c r="B330" s="94">
        <v>319</v>
      </c>
      <c r="C330" s="99" t="s">
        <v>8</v>
      </c>
      <c r="D330" s="98">
        <f t="shared" ref="D330:W330" si="17">IFERROR(COUNTIF(D$18:D$317,"D")/COUNTA(D$18:D$317),"")</f>
        <v>0.19230769230769232</v>
      </c>
      <c r="E330" s="98">
        <f t="shared" si="17"/>
        <v>0.17307692307692307</v>
      </c>
      <c r="F330" s="98">
        <f t="shared" si="17"/>
        <v>0.51923076923076927</v>
      </c>
      <c r="G330" s="98">
        <f t="shared" si="17"/>
        <v>0.36538461538461536</v>
      </c>
      <c r="H330" s="98">
        <f t="shared" si="17"/>
        <v>0.15384615384615385</v>
      </c>
      <c r="I330" s="98">
        <f t="shared" si="17"/>
        <v>0.17307692307692307</v>
      </c>
      <c r="J330" s="98">
        <f t="shared" si="17"/>
        <v>0.11538461538461539</v>
      </c>
      <c r="K330" s="98">
        <f t="shared" si="17"/>
        <v>9.6153846153846159E-2</v>
      </c>
      <c r="L330" s="98">
        <f t="shared" si="17"/>
        <v>9.6153846153846159E-2</v>
      </c>
      <c r="M330" s="98">
        <f t="shared" si="17"/>
        <v>3.8461538461538464E-2</v>
      </c>
      <c r="N330" s="98">
        <f t="shared" si="17"/>
        <v>0.11538461538461539</v>
      </c>
      <c r="O330" s="98">
        <f t="shared" si="17"/>
        <v>0.13461538461538461</v>
      </c>
      <c r="P330" s="98">
        <f t="shared" si="17"/>
        <v>0.17307692307692307</v>
      </c>
      <c r="Q330" s="98">
        <f t="shared" si="17"/>
        <v>5.7692307692307696E-2</v>
      </c>
      <c r="R330" s="98">
        <f t="shared" si="17"/>
        <v>0.19230769230769232</v>
      </c>
      <c r="S330" s="98">
        <f t="shared" si="17"/>
        <v>7.6923076923076927E-2</v>
      </c>
      <c r="T330" s="98">
        <f t="shared" si="17"/>
        <v>0.23076923076923078</v>
      </c>
      <c r="U330" s="98">
        <f t="shared" si="17"/>
        <v>0.21153846153846154</v>
      </c>
      <c r="V330" s="98">
        <f t="shared" si="17"/>
        <v>0.21153846153846154</v>
      </c>
      <c r="W330" s="97">
        <f t="shared" si="17"/>
        <v>5.7692307692307696E-2</v>
      </c>
      <c r="X330" s="95"/>
      <c r="Y330" s="96"/>
      <c r="Z330" s="95"/>
    </row>
    <row r="331" spans="1:26" x14ac:dyDescent="0.25"/>
    <row r="332" spans="1:26" x14ac:dyDescent="0.25"/>
    <row r="333" spans="1:26" x14ac:dyDescent="0.25"/>
    <row r="334" spans="1:26" x14ac:dyDescent="0.25"/>
    <row r="335" spans="1:26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354" priority="23" operator="containsText" text="Dificultad Moderada">
      <formula>NOT(ISERROR(SEARCH("Dificultad Moderada",D13)))</formula>
    </cfRule>
    <cfRule type="containsText" dxfId="353" priority="24" operator="containsText" text="Muy Fácil">
      <formula>NOT(ISERROR(SEARCH("Muy Fácil",D13)))</formula>
    </cfRule>
    <cfRule type="containsText" dxfId="352" priority="25" operator="containsText" text="Facil">
      <formula>NOT(ISERROR(SEARCH("Facil",D13)))</formula>
    </cfRule>
    <cfRule type="containsText" dxfId="351" priority="26" operator="containsText" text="Dificil">
      <formula>NOT(ISERROR(SEARCH("Dificil",D13)))</formula>
    </cfRule>
    <cfRule type="containsText" dxfId="350" priority="27" operator="containsText" text="Muy Difícil">
      <formula>NOT(ISERROR(SEARCH("Muy Difícil",D13)))</formula>
    </cfRule>
  </conditionalFormatting>
  <conditionalFormatting sqref="D321:W321">
    <cfRule type="cellIs" dxfId="349" priority="17" operator="equal">
      <formula>0</formula>
    </cfRule>
    <cfRule type="containsBlanks" dxfId="348" priority="22">
      <formula>LEN(TRIM(D321))=0</formula>
    </cfRule>
  </conditionalFormatting>
  <conditionalFormatting sqref="D18:W317">
    <cfRule type="cellIs" dxfId="347" priority="13" operator="equal">
      <formula>""</formula>
    </cfRule>
    <cfRule type="cellIs" dxfId="346" priority="14" operator="equal">
      <formula>D$321</formula>
    </cfRule>
    <cfRule type="cellIs" dxfId="345" priority="15" operator="equal">
      <formula>"O"</formula>
    </cfRule>
    <cfRule type="cellIs" dxfId="344" priority="16" operator="notEqual">
      <formula>"O(""O"";$D$110)"</formula>
    </cfRule>
  </conditionalFormatting>
  <conditionalFormatting sqref="D318:W318">
    <cfRule type="containsText" dxfId="343" priority="12" operator="containsText" text="Columna">
      <formula>NOT(ISERROR(SEARCH("Columna",D318)))</formula>
    </cfRule>
  </conditionalFormatting>
  <conditionalFormatting sqref="D319:W319">
    <cfRule type="cellIs" dxfId="342" priority="11" operator="equal">
      <formula>0</formula>
    </cfRule>
  </conditionalFormatting>
  <conditionalFormatting sqref="D320:W320">
    <cfRule type="containsText" dxfId="341" priority="6" operator="containsText" text="Dificultad Moderada">
      <formula>NOT(ISERROR(SEARCH("Dificultad Moderada",D320)))</formula>
    </cfRule>
    <cfRule type="containsText" dxfId="340" priority="7" operator="containsText" text="Muy Fácil">
      <formula>NOT(ISERROR(SEARCH("Muy Fácil",D320)))</formula>
    </cfRule>
    <cfRule type="containsText" dxfId="339" priority="8" operator="containsText" text="Facil">
      <formula>NOT(ISERROR(SEARCH("Facil",D320)))</formula>
    </cfRule>
    <cfRule type="containsText" dxfId="338" priority="9" operator="containsText" text="Dificil">
      <formula>NOT(ISERROR(SEARCH("Dificil",D320)))</formula>
    </cfRule>
    <cfRule type="containsText" dxfId="337" priority="10" operator="containsText" text="Muy Difícil">
      <formula>NOT(ISERROR(SEARCH("Muy Difícil",D320)))</formula>
    </cfRule>
  </conditionalFormatting>
  <conditionalFormatting sqref="D12:W12">
    <cfRule type="containsBlanks" dxfId="336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ECA4A0D7-B4AB-456F-909F-FDFB8912E196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22AE1B8A-0254-4DAF-9DA0-F0E2FD540E63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FE880479-9ADD-4728-AFE7-E291BE5CC659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2E541E10-AF56-4295-B174-B59E6E8C1AAB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74977C27-9F49-4F24-A085-C1FE83627A6F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02EC90AE-6F4A-4F69-85FA-42B4C8DE6185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D20AAF92-4CD0-4440-BA07-19CC822390F5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9FFDC4B8-9C2F-49AF-916A-F397B99F98F7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opLeftCell="A8" zoomScale="70" zoomScaleNormal="70" workbookViewId="0">
      <selection activeCell="I23" sqref="I23"/>
    </sheetView>
  </sheetViews>
  <sheetFormatPr baseColWidth="10" defaultColWidth="0" defaultRowHeight="14.65" customHeight="1" zeroHeight="1" x14ac:dyDescent="0.25"/>
  <cols>
    <col min="1" max="1" width="19.28515625" style="2" customWidth="1"/>
    <col min="2" max="2" width="34.42578125" style="2" customWidth="1"/>
    <col min="3" max="3" width="31.85546875" style="2" customWidth="1"/>
    <col min="4" max="4" width="66" style="2" customWidth="1"/>
    <col min="5" max="5" width="10.7109375" style="2" hidden="1" customWidth="1"/>
    <col min="6" max="6" width="23.28515625" style="2" hidden="1" customWidth="1"/>
    <col min="7" max="7" width="16.28515625" style="2" hidden="1" customWidth="1"/>
    <col min="8" max="8" width="10.7109375" style="2" customWidth="1"/>
    <col min="9" max="9" width="27.5703125" style="2" customWidth="1"/>
    <col min="10" max="16" width="10.7109375" style="2" customWidth="1"/>
    <col min="17" max="32" width="0" style="2" hidden="1" customWidth="1"/>
    <col min="33" max="16384" width="10.7109375" style="2" hidden="1"/>
  </cols>
  <sheetData>
    <row r="1" spans="1:32" ht="39.6" customHeight="1" x14ac:dyDescent="0.25">
      <c r="B1" s="152" t="s">
        <v>30</v>
      </c>
      <c r="C1" s="152"/>
      <c r="D1" s="152"/>
      <c r="E1" s="152"/>
      <c r="F1" s="152"/>
      <c r="G1" s="152"/>
      <c r="H1" s="152"/>
      <c r="I1" s="152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AF1" s="1"/>
    </row>
    <row r="2" spans="1:32" ht="25.5" customHeight="1" x14ac:dyDescent="0.25">
      <c r="B2"/>
      <c r="C2" s="50" t="s">
        <v>31</v>
      </c>
      <c r="D2" s="72" t="str">
        <f>'Sabana sociales 7'!D5</f>
        <v xml:space="preserve">collegio san bernardo </v>
      </c>
      <c r="E2" s="72"/>
      <c r="F2" s="72"/>
      <c r="G2" s="73"/>
      <c r="H2" s="50" t="s">
        <v>35</v>
      </c>
      <c r="I2" s="49" t="str">
        <f>'Sabana sociales 7'!F5</f>
        <v xml:space="preserve">principal </v>
      </c>
      <c r="AF2" s="1"/>
    </row>
    <row r="3" spans="1:32" ht="14.65" customHeight="1" x14ac:dyDescent="0.25">
      <c r="B3"/>
      <c r="C3" s="74" t="s">
        <v>32</v>
      </c>
      <c r="D3" s="75" t="str">
        <f>'Sabana sociales 7'!D6</f>
        <v xml:space="preserve">SEPTIMO </v>
      </c>
      <c r="E3" s="72"/>
      <c r="F3" s="72"/>
      <c r="G3" s="73"/>
      <c r="H3" s="74" t="s">
        <v>36</v>
      </c>
      <c r="I3" s="49">
        <f>'Sabana sociales 7'!F6</f>
        <v>7</v>
      </c>
      <c r="AF3" s="1"/>
    </row>
    <row r="4" spans="1:32" ht="14.65" customHeight="1" x14ac:dyDescent="0.25">
      <c r="B4"/>
      <c r="C4" s="74" t="s">
        <v>33</v>
      </c>
      <c r="D4" s="72" t="str">
        <f>'Sabana sociales 7'!D7</f>
        <v xml:space="preserve">competencias </v>
      </c>
      <c r="E4" s="72"/>
      <c r="F4" s="72"/>
      <c r="G4" s="73"/>
      <c r="H4" s="74" t="s">
        <v>37</v>
      </c>
      <c r="I4" s="49">
        <f>'Sabana sociales 7'!F7</f>
        <v>1</v>
      </c>
      <c r="AF4" s="1"/>
    </row>
    <row r="5" spans="1:32" ht="15.6" customHeight="1" x14ac:dyDescent="0.25">
      <c r="B5"/>
      <c r="C5" s="135"/>
      <c r="D5" s="135"/>
      <c r="E5" s="135"/>
      <c r="F5" s="135"/>
      <c r="G5" s="135"/>
      <c r="H5" s="135"/>
      <c r="I5" s="135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153" t="s">
        <v>40</v>
      </c>
      <c r="D7" s="153"/>
      <c r="E7"/>
      <c r="F7"/>
      <c r="G7"/>
    </row>
    <row r="8" spans="1:32" ht="13.5" customHeight="1" x14ac:dyDescent="0.25">
      <c r="A8" s="135"/>
      <c r="B8"/>
      <c r="C8" s="136"/>
      <c r="D8" s="136"/>
      <c r="E8" s="136"/>
      <c r="F8" s="136"/>
      <c r="G8" s="136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F8" s="1"/>
    </row>
    <row r="9" spans="1:32" ht="29.1" customHeight="1" x14ac:dyDescent="0.25">
      <c r="C9" s="137" t="s">
        <v>38</v>
      </c>
      <c r="D9" s="138">
        <f>IF(D22="","",D22)</f>
        <v>0.21153846153846154</v>
      </c>
    </row>
    <row r="10" spans="1:32" ht="15" x14ac:dyDescent="0.25"/>
    <row r="11" spans="1:32" ht="18.75" x14ac:dyDescent="0.3">
      <c r="C11" s="139" t="s">
        <v>19</v>
      </c>
      <c r="D11" s="139" t="s">
        <v>48</v>
      </c>
    </row>
    <row r="12" spans="1:32" ht="18.75" x14ac:dyDescent="0.25">
      <c r="C12" s="140" t="s">
        <v>17</v>
      </c>
      <c r="D12" s="141" t="str">
        <f>IF(D11="","",IFERROR(HLOOKUP($D11,Sabana4[[#All],[Columna4]:[Columna23]],2,FALSE),""))</f>
        <v>I_1885228</v>
      </c>
    </row>
    <row r="13" spans="1:32" ht="18.75" x14ac:dyDescent="0.25">
      <c r="C13" s="140" t="s">
        <v>3</v>
      </c>
      <c r="D13" s="141" t="str">
        <f>IF(D11="","",IFERROR(HLOOKUP($D11,Sabana4[[#All],[Columna4]:[Columna23]],3,FALSE),""))</f>
        <v>C</v>
      </c>
    </row>
    <row r="14" spans="1:32" ht="18.75" x14ac:dyDescent="0.25">
      <c r="C14" s="140" t="s">
        <v>16</v>
      </c>
      <c r="D14" s="141" t="str">
        <f>IF(D11="","",IFERROR(HLOOKUP($D11,Sabana4[[#All],[Columna4]:[Columna23]],4,FALSE),""))</f>
        <v>Dificil</v>
      </c>
    </row>
    <row r="15" spans="1:32" ht="18.75" x14ac:dyDescent="0.25">
      <c r="C15" s="140" t="s">
        <v>15</v>
      </c>
      <c r="D15" s="141" t="str">
        <f>IF(D11="","",IFERROR(HLOOKUP($D11,Sabana4[[#All],[Columna4]:[Columna23]],5,FALSE),""))</f>
        <v>No aplica componente</v>
      </c>
    </row>
    <row r="16" spans="1:32" ht="18.75" x14ac:dyDescent="0.25">
      <c r="C16" s="140" t="s">
        <v>14</v>
      </c>
      <c r="D16" s="141" t="str">
        <f>IF(D11="","",IFERROR(HLOOKUP($D11,Sabana4[[#All],[Columna4]:[Columna23]],6,FALSE),""))</f>
        <v>Comprensión lectora-No aplica componente</v>
      </c>
    </row>
    <row r="17" spans="3:9" ht="67.5" customHeight="1" x14ac:dyDescent="0.25">
      <c r="C17" s="140" t="s">
        <v>13</v>
      </c>
      <c r="D17" s="141" t="str">
        <f>IF(D11="","",IFERROR(HLOOKUP($D11,Sabana4[[#All],[Columna4]:[Columna23]],7,FALSE),""))</f>
        <v>1. Recupera información literal expresada en fragmentos del texto.</v>
      </c>
    </row>
    <row r="18" spans="3:9" ht="68.099999999999994" customHeight="1" x14ac:dyDescent="0.25">
      <c r="C18" s="140" t="s">
        <v>12</v>
      </c>
      <c r="D18" s="141" t="str">
        <f>IF(D11="","",IFERROR(HLOOKUP($D11,Sabana4[[#All],[Columna4]:[Columna23]],8,FALSE),""))</f>
        <v>1.1 Reconoce y entiende el vocabulario y su función.</v>
      </c>
    </row>
    <row r="19" spans="3:9" ht="18.600000000000001" customHeight="1" x14ac:dyDescent="0.25">
      <c r="C19" s="140" t="s">
        <v>39</v>
      </c>
      <c r="D19" s="142">
        <f>IF(D11="","",IFERROR(HLOOKUP($D11,Sabana4[[#All],[Columna4]:[Columna23]],313,FALSE),""))</f>
        <v>52</v>
      </c>
    </row>
    <row r="20" spans="3:9" ht="18.75" x14ac:dyDescent="0.25">
      <c r="C20" s="140" t="s">
        <v>44</v>
      </c>
      <c r="D20" s="142">
        <f>IF(D11="","",IFERROR(HLOOKUP($D11,Sabana4[[#All],[Columna4]:[Columna23]],314,FALSE),""))</f>
        <v>11</v>
      </c>
    </row>
    <row r="21" spans="3:9" ht="18.75" x14ac:dyDescent="0.25">
      <c r="C21" s="140" t="s">
        <v>45</v>
      </c>
      <c r="D21" s="141">
        <f>IF(D11="","",IFERROR(HLOOKUP($D11,Sabana4[[#All],[Columna4]:[Columna23]],315,FALSE),""))</f>
        <v>41</v>
      </c>
    </row>
    <row r="22" spans="3:9" ht="18.75" x14ac:dyDescent="0.25">
      <c r="C22" s="140" t="s">
        <v>47</v>
      </c>
      <c r="D22" s="143">
        <f>IF(D11="","",IFERROR(HLOOKUP($D11,Sabana4[[#All],[Columna4]:[Columna23]],316,FALSE),""))</f>
        <v>0.21153846153846154</v>
      </c>
      <c r="I22" s="94"/>
    </row>
    <row r="23" spans="3:9" ht="12" customHeight="1" x14ac:dyDescent="0.25"/>
    <row r="24" spans="3:9" ht="37.5" x14ac:dyDescent="0.3">
      <c r="C24" s="139" t="s">
        <v>19</v>
      </c>
      <c r="D24" s="144" t="s">
        <v>26</v>
      </c>
      <c r="E24" s="139" t="s">
        <v>28</v>
      </c>
      <c r="F24" s="139" t="s">
        <v>29</v>
      </c>
    </row>
    <row r="25" spans="3:9" ht="18.75" x14ac:dyDescent="0.3">
      <c r="C25" s="145" t="s">
        <v>4</v>
      </c>
      <c r="D25" s="146">
        <f>IF(D11="","",IFERROR(HLOOKUP($D11,Sabana4[[#All],[Columna4]:[Columna23]],317,FALSE),""))</f>
        <v>0</v>
      </c>
      <c r="E25" s="147">
        <f>$D$9</f>
        <v>0.21153846153846154</v>
      </c>
      <c r="F25" s="147">
        <f>IF(Tabla4767[[#This Row],[Porcentajes de respuesta 
para cada una de las opciones   ]]&gt;$D$9,Tabla4767[[#This Row],[Porcentajes de respuesta 
para cada una de las opciones   ]], 0)</f>
        <v>0</v>
      </c>
    </row>
    <row r="26" spans="3:9" ht="18.75" x14ac:dyDescent="0.3">
      <c r="C26" s="145" t="s">
        <v>5</v>
      </c>
      <c r="D26" s="146">
        <f>IF(D11="","",IFERROR(HLOOKUP($D11,Sabana4[[#All],[Columna4]:[Columna23]],318,FALSE),""))</f>
        <v>0.21153846153846154</v>
      </c>
      <c r="E26" s="147">
        <f>$D$9</f>
        <v>0.21153846153846154</v>
      </c>
      <c r="F26" s="147">
        <f>IF(Tabla4767[[#This Row],[Porcentajes de respuesta 
para cada una de las opciones   ]]&gt;$D$9,Tabla4767[[#This Row],[Porcentajes de respuesta 
para cada una de las opciones   ]], 0)</f>
        <v>0</v>
      </c>
    </row>
    <row r="27" spans="3:9" ht="18.75" x14ac:dyDescent="0.3">
      <c r="C27" s="145" t="s">
        <v>6</v>
      </c>
      <c r="D27" s="146">
        <f>IF(D11="","",IFERROR(HLOOKUP($D11,Sabana4[[#All],[Columna4]:[Columna23]],319,FALSE),""))</f>
        <v>0.38461538461538464</v>
      </c>
      <c r="E27" s="147">
        <f>$D$9</f>
        <v>0.21153846153846154</v>
      </c>
      <c r="F27" s="147">
        <f>IF(Tabla4767[[#This Row],[Porcentajes de respuesta 
para cada una de las opciones   ]]&gt;$D$9,Tabla4767[[#This Row],[Porcentajes de respuesta 
para cada una de las opciones   ]], 0)</f>
        <v>0.38461538461538464</v>
      </c>
    </row>
    <row r="28" spans="3:9" ht="18.75" x14ac:dyDescent="0.3">
      <c r="C28" s="145" t="s">
        <v>7</v>
      </c>
      <c r="D28" s="146">
        <f>IF(D11="","",IFERROR(HLOOKUP($D11,Sabana4[[#All],[Columna4]:[Columna23]],320,FALSE),""))</f>
        <v>0.21153846153846154</v>
      </c>
      <c r="E28" s="147">
        <f>$D$9</f>
        <v>0.21153846153846154</v>
      </c>
      <c r="F28" s="147">
        <f>IF(Tabla4767[[#This Row],[Porcentajes de respuesta 
para cada una de las opciones   ]]&gt;$D$9,Tabla4767[[#This Row],[Porcentajes de respuesta 
para cada una de las opciones   ]], 0)</f>
        <v>0</v>
      </c>
    </row>
    <row r="29" spans="3:9" ht="18.75" x14ac:dyDescent="0.3">
      <c r="C29" s="145" t="s">
        <v>8</v>
      </c>
      <c r="D29" s="146">
        <f>IF(D11="","",IFERROR(HLOOKUP($D11,Sabana4[[#All],[Columna4]:[Columna23]],321,FALSE),""))</f>
        <v>0.19230769230769232</v>
      </c>
      <c r="E29" s="147">
        <f>$D$9</f>
        <v>0.21153846153846154</v>
      </c>
      <c r="F29" s="147">
        <f>IF(Tabla4767[[#This Row],[Porcentajes de respuesta 
para cada una de las opciones   ]]&gt;$D$9,Tabla4767[[#This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300" priority="3" operator="containsText" text="Facil">
      <formula>NOT(ISERROR(SEARCH("Facil",D14)))</formula>
    </cfRule>
    <cfRule type="containsText" dxfId="299" priority="4" operator="containsText" text="Dificil">
      <formula>NOT(ISERROR(SEARCH("Dificil",D14)))</formula>
    </cfRule>
    <cfRule type="containsText" dxfId="298" priority="5" operator="containsText" text="Muy Difícil">
      <formula>NOT(ISERROR(SEARCH("Muy Difícil",D14)))</formula>
    </cfRule>
    <cfRule type="containsText" dxfId="297" priority="6" operator="containsText" text="Muy Fácil">
      <formula>NOT(ISERROR(SEARCH("Muy Fácil",D14)))</formula>
    </cfRule>
    <cfRule type="containsText" dxfId="296" priority="7" operator="containsText" text="Dificultad Moderada">
      <formula>NOT(ISERROR(SEARCH("Dificultad Moderada",D14)))</formula>
    </cfRule>
  </conditionalFormatting>
  <conditionalFormatting sqref="I2:I4">
    <cfRule type="cellIs" dxfId="295" priority="2" operator="equal">
      <formula>0</formula>
    </cfRule>
  </conditionalFormatting>
  <conditionalFormatting sqref="D2:D4">
    <cfRule type="cellIs" dxfId="294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53" zoomScaleNormal="53" zoomScaleSheetLayoutView="124" zoomScalePageLayoutView="96" workbookViewId="0">
      <selection activeCell="C17" sqref="C17"/>
    </sheetView>
  </sheetViews>
  <sheetFormatPr baseColWidth="10" defaultColWidth="10.7109375" defaultRowHeight="14.45" customHeight="1" zeroHeight="1" x14ac:dyDescent="0.25"/>
  <cols>
    <col min="1" max="1" width="2.5703125" style="2" customWidth="1"/>
    <col min="2" max="2" width="4.28515625" style="94" bestFit="1" customWidth="1"/>
    <col min="3" max="3" width="47.7109375" style="2" bestFit="1" customWidth="1"/>
    <col min="4" max="5" width="13.7109375" style="2" customWidth="1"/>
    <col min="6" max="12" width="12.5703125" style="2" customWidth="1"/>
    <col min="13" max="23" width="13.5703125" style="2" customWidth="1"/>
    <col min="24" max="25" width="21.28515625" style="2" customWidth="1"/>
    <col min="26" max="26" width="20.7109375" style="2" customWidth="1"/>
    <col min="27" max="27" width="6.28515625" style="2" customWidth="1"/>
    <col min="28" max="28" width="5.28515625" style="2" customWidth="1"/>
    <col min="29" max="29" width="6.42578125" style="2" customWidth="1"/>
    <col min="30" max="32" width="10.7109375" style="2" customWidth="1"/>
    <col min="33" max="16384" width="10.7109375" style="2"/>
  </cols>
  <sheetData>
    <row r="1" spans="2:32" ht="39.6" customHeight="1" x14ac:dyDescent="0.25">
      <c r="C1" s="152" t="s">
        <v>27</v>
      </c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2:32" ht="15" x14ac:dyDescent="0.25"/>
    <row r="3" spans="2:32" ht="15" x14ac:dyDescent="0.25"/>
    <row r="4" spans="2:32" ht="15" x14ac:dyDescent="0.25"/>
    <row r="5" spans="2:32" ht="15" x14ac:dyDescent="0.25">
      <c r="C5" s="50" t="s">
        <v>20</v>
      </c>
      <c r="D5" s="2" t="s">
        <v>73</v>
      </c>
      <c r="E5" s="89" t="s">
        <v>21</v>
      </c>
      <c r="F5" s="88" t="s">
        <v>74</v>
      </c>
      <c r="G5" s="149"/>
    </row>
    <row r="6" spans="2:32" ht="15" x14ac:dyDescent="0.25">
      <c r="C6" s="51" t="s">
        <v>22</v>
      </c>
      <c r="D6" s="2" t="s">
        <v>148</v>
      </c>
      <c r="E6" s="90" t="s">
        <v>23</v>
      </c>
      <c r="F6" s="88">
        <v>8</v>
      </c>
      <c r="G6" s="149"/>
    </row>
    <row r="7" spans="2:32" ht="15" x14ac:dyDescent="0.25">
      <c r="C7" s="51" t="s">
        <v>24</v>
      </c>
      <c r="D7" s="2" t="s">
        <v>75</v>
      </c>
      <c r="E7" s="90" t="s">
        <v>25</v>
      </c>
      <c r="F7" s="88">
        <v>1</v>
      </c>
      <c r="G7" s="149"/>
    </row>
    <row r="8" spans="2:32" ht="15.6" customHeight="1" x14ac:dyDescent="0.25"/>
    <row r="9" spans="2:32" ht="40.15" customHeight="1" x14ac:dyDescent="0.25">
      <c r="C9" s="23"/>
      <c r="D9" s="23"/>
      <c r="E9" s="23"/>
      <c r="F9" s="23"/>
      <c r="G9" s="23"/>
      <c r="H9" s="23"/>
      <c r="I9" s="23"/>
      <c r="J9" s="23"/>
      <c r="K9" s="150" t="s">
        <v>34</v>
      </c>
      <c r="L9" s="150"/>
      <c r="M9" s="150"/>
      <c r="N9" s="150"/>
      <c r="O9" s="150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2:32" ht="72.599999999999994" customHeight="1" x14ac:dyDescent="0.25">
      <c r="B10" s="94">
        <v>1</v>
      </c>
      <c r="C10" s="133" t="s">
        <v>18</v>
      </c>
      <c r="D10" s="77" t="s">
        <v>48</v>
      </c>
      <c r="E10" s="77" t="s">
        <v>49</v>
      </c>
      <c r="F10" s="77" t="s">
        <v>50</v>
      </c>
      <c r="G10" s="77" t="s">
        <v>51</v>
      </c>
      <c r="H10" s="77" t="s">
        <v>52</v>
      </c>
      <c r="I10" s="77" t="s">
        <v>53</v>
      </c>
      <c r="J10" s="77" t="s">
        <v>54</v>
      </c>
      <c r="K10" s="77" t="s">
        <v>55</v>
      </c>
      <c r="L10" s="77" t="s">
        <v>56</v>
      </c>
      <c r="M10" s="77" t="s">
        <v>57</v>
      </c>
      <c r="N10" s="77" t="s">
        <v>58</v>
      </c>
      <c r="O10" s="77" t="s">
        <v>59</v>
      </c>
      <c r="P10" s="77" t="s">
        <v>60</v>
      </c>
      <c r="Q10" s="77" t="s">
        <v>61</v>
      </c>
      <c r="R10" s="77" t="s">
        <v>62</v>
      </c>
      <c r="S10" s="77" t="s">
        <v>63</v>
      </c>
      <c r="T10" s="77" t="s">
        <v>64</v>
      </c>
      <c r="U10" s="77" t="s">
        <v>65</v>
      </c>
      <c r="V10" s="77" t="s">
        <v>66</v>
      </c>
      <c r="W10" s="77" t="s">
        <v>67</v>
      </c>
      <c r="X10" s="132" t="s">
        <v>41</v>
      </c>
      <c r="Y10" s="132" t="s">
        <v>42</v>
      </c>
      <c r="Z10" s="132" t="s">
        <v>43</v>
      </c>
    </row>
    <row r="11" spans="2:32" ht="14.65" customHeight="1" x14ac:dyDescent="0.25">
      <c r="B11" s="94">
        <v>2</v>
      </c>
      <c r="C11" s="123" t="s">
        <v>17</v>
      </c>
      <c r="D11" s="2" t="s">
        <v>149</v>
      </c>
      <c r="E11" s="2" t="s">
        <v>150</v>
      </c>
      <c r="F11" s="2" t="s">
        <v>151</v>
      </c>
      <c r="G11" s="2" t="s">
        <v>152</v>
      </c>
      <c r="H11" s="2" t="s">
        <v>153</v>
      </c>
      <c r="I11" s="2" t="s">
        <v>154</v>
      </c>
      <c r="J11" s="2" t="s">
        <v>155</v>
      </c>
      <c r="K11" s="2" t="s">
        <v>156</v>
      </c>
      <c r="L11" s="2" t="s">
        <v>157</v>
      </c>
      <c r="M11" s="2" t="s">
        <v>158</v>
      </c>
      <c r="N11" s="2" t="s">
        <v>159</v>
      </c>
      <c r="O11" s="2" t="s">
        <v>160</v>
      </c>
      <c r="P11" s="2" t="s">
        <v>161</v>
      </c>
      <c r="Q11" s="2" t="s">
        <v>162</v>
      </c>
      <c r="R11" s="2" t="s">
        <v>163</v>
      </c>
      <c r="S11" s="2" t="s">
        <v>164</v>
      </c>
      <c r="T11" s="2" t="s">
        <v>165</v>
      </c>
      <c r="U11" s="2" t="s">
        <v>166</v>
      </c>
      <c r="V11" s="2" t="s">
        <v>167</v>
      </c>
      <c r="W11" s="2" t="s">
        <v>168</v>
      </c>
      <c r="X11" s="95"/>
      <c r="Y11" s="96"/>
      <c r="Z11" s="95"/>
    </row>
    <row r="12" spans="2:32" ht="14.1" customHeight="1" x14ac:dyDescent="0.25">
      <c r="B12" s="94">
        <v>3</v>
      </c>
      <c r="C12" s="131" t="s">
        <v>3</v>
      </c>
      <c r="D12" s="2" t="s">
        <v>71</v>
      </c>
      <c r="E12" s="2" t="s">
        <v>68</v>
      </c>
      <c r="F12" s="2" t="s">
        <v>71</v>
      </c>
      <c r="G12" s="2" t="s">
        <v>71</v>
      </c>
      <c r="H12" s="2" t="s">
        <v>69</v>
      </c>
      <c r="I12" s="2" t="s">
        <v>68</v>
      </c>
      <c r="J12" s="2" t="s">
        <v>69</v>
      </c>
      <c r="K12" s="2" t="s">
        <v>71</v>
      </c>
      <c r="L12" s="2" t="s">
        <v>71</v>
      </c>
      <c r="M12" s="2" t="s">
        <v>69</v>
      </c>
      <c r="N12" s="2" t="s">
        <v>71</v>
      </c>
      <c r="O12" s="2" t="s">
        <v>68</v>
      </c>
      <c r="P12" s="2" t="s">
        <v>69</v>
      </c>
      <c r="Q12" s="2" t="s">
        <v>71</v>
      </c>
      <c r="R12" s="2" t="s">
        <v>71</v>
      </c>
      <c r="S12" s="2" t="s">
        <v>70</v>
      </c>
      <c r="T12" s="2" t="s">
        <v>68</v>
      </c>
      <c r="U12" s="2" t="s">
        <v>69</v>
      </c>
      <c r="V12" s="2" t="s">
        <v>69</v>
      </c>
      <c r="W12" s="2" t="s">
        <v>71</v>
      </c>
      <c r="X12" s="124"/>
      <c r="Y12" s="125"/>
      <c r="Z12" s="125"/>
    </row>
    <row r="13" spans="2:32" s="1" customFormat="1" ht="32.1" customHeight="1" x14ac:dyDescent="0.25">
      <c r="B13" s="94">
        <v>4</v>
      </c>
      <c r="C13" s="130" t="s">
        <v>16</v>
      </c>
      <c r="D13" s="118" t="str">
        <f>D$320</f>
        <v>Muy Difícil</v>
      </c>
      <c r="E13" s="118" t="str">
        <f>E$320</f>
        <v>Dificil</v>
      </c>
      <c r="F13" s="118" t="str">
        <f t="shared" ref="F13:W13" si="0">F$320</f>
        <v>Dificil</v>
      </c>
      <c r="G13" s="118" t="str">
        <f t="shared" si="0"/>
        <v>Facil</v>
      </c>
      <c r="H13" s="118" t="str">
        <f t="shared" si="0"/>
        <v>Muy Difícil</v>
      </c>
      <c r="I13" s="118" t="str">
        <f t="shared" si="0"/>
        <v>Muy Difícil</v>
      </c>
      <c r="J13" s="118" t="str">
        <f t="shared" si="0"/>
        <v>Dificil</v>
      </c>
      <c r="K13" s="118" t="str">
        <f t="shared" si="0"/>
        <v>Muy Difícil</v>
      </c>
      <c r="L13" s="118" t="str">
        <f t="shared" si="0"/>
        <v>Facil</v>
      </c>
      <c r="M13" s="118" t="str">
        <f t="shared" si="0"/>
        <v>Dificil</v>
      </c>
      <c r="N13" s="118" t="str">
        <f t="shared" si="0"/>
        <v>Dificultad Moderada</v>
      </c>
      <c r="O13" s="118" t="str">
        <f t="shared" si="0"/>
        <v>Dificil</v>
      </c>
      <c r="P13" s="118" t="str">
        <f t="shared" si="0"/>
        <v>Dificil</v>
      </c>
      <c r="Q13" s="118" t="str">
        <f t="shared" si="0"/>
        <v>Dificil</v>
      </c>
      <c r="R13" s="118" t="str">
        <f t="shared" si="0"/>
        <v>Facil</v>
      </c>
      <c r="S13" s="118" t="str">
        <f t="shared" si="0"/>
        <v>Muy Difícil</v>
      </c>
      <c r="T13" s="118" t="str">
        <f t="shared" si="0"/>
        <v>Muy Difícil</v>
      </c>
      <c r="U13" s="118" t="str">
        <f t="shared" si="0"/>
        <v>Dificultad Moderada</v>
      </c>
      <c r="V13" s="118" t="str">
        <f t="shared" si="0"/>
        <v>Dificil</v>
      </c>
      <c r="W13" s="118" t="str">
        <f t="shared" si="0"/>
        <v>Dificil</v>
      </c>
      <c r="X13" s="128"/>
      <c r="Y13" s="129"/>
      <c r="Z13" s="128"/>
      <c r="AF13" s="2"/>
    </row>
    <row r="14" spans="2:32" ht="54" customHeight="1" x14ac:dyDescent="0.25">
      <c r="B14" s="94">
        <v>5</v>
      </c>
      <c r="C14" s="123" t="s">
        <v>15</v>
      </c>
      <c r="D14" s="2" t="s">
        <v>72</v>
      </c>
      <c r="E14" s="2" t="s">
        <v>72</v>
      </c>
      <c r="F14" s="2" t="s">
        <v>72</v>
      </c>
      <c r="G14" s="2" t="s">
        <v>72</v>
      </c>
      <c r="H14" s="2" t="s">
        <v>72</v>
      </c>
      <c r="I14" s="2" t="s">
        <v>72</v>
      </c>
      <c r="J14" s="2" t="s">
        <v>72</v>
      </c>
      <c r="K14" s="2" t="s">
        <v>72</v>
      </c>
      <c r="L14" s="2" t="s">
        <v>72</v>
      </c>
      <c r="M14" s="2" t="s">
        <v>72</v>
      </c>
      <c r="N14" s="2" t="s">
        <v>72</v>
      </c>
      <c r="O14" s="2" t="s">
        <v>72</v>
      </c>
      <c r="P14" s="2" t="s">
        <v>72</v>
      </c>
      <c r="Q14" s="2" t="s">
        <v>72</v>
      </c>
      <c r="R14" s="2" t="s">
        <v>72</v>
      </c>
      <c r="S14" s="2" t="s">
        <v>72</v>
      </c>
      <c r="T14" s="2" t="s">
        <v>72</v>
      </c>
      <c r="U14" s="2" t="s">
        <v>72</v>
      </c>
      <c r="V14" s="2" t="s">
        <v>72</v>
      </c>
      <c r="W14" s="2" t="s">
        <v>72</v>
      </c>
      <c r="X14" s="95"/>
      <c r="Y14" s="96"/>
      <c r="Z14" s="95"/>
    </row>
    <row r="15" spans="2:32" ht="54" customHeight="1" x14ac:dyDescent="0.25">
      <c r="B15" s="94">
        <v>6</v>
      </c>
      <c r="C15" s="123" t="s">
        <v>14</v>
      </c>
      <c r="D15" s="2" t="s">
        <v>78</v>
      </c>
      <c r="E15" s="2" t="s">
        <v>78</v>
      </c>
      <c r="F15" s="2" t="s">
        <v>78</v>
      </c>
      <c r="G15" s="2" t="s">
        <v>78</v>
      </c>
      <c r="H15" s="2" t="s">
        <v>79</v>
      </c>
      <c r="I15" s="2" t="s">
        <v>79</v>
      </c>
      <c r="J15" s="2" t="s">
        <v>79</v>
      </c>
      <c r="K15" s="2" t="s">
        <v>79</v>
      </c>
      <c r="L15" s="2" t="s">
        <v>79</v>
      </c>
      <c r="M15" s="2" t="s">
        <v>79</v>
      </c>
      <c r="N15" s="2" t="s">
        <v>80</v>
      </c>
      <c r="O15" s="2" t="s">
        <v>80</v>
      </c>
      <c r="P15" s="2" t="s">
        <v>80</v>
      </c>
      <c r="Q15" s="2" t="s">
        <v>80</v>
      </c>
      <c r="R15" s="2" t="s">
        <v>80</v>
      </c>
      <c r="S15" s="2" t="s">
        <v>81</v>
      </c>
      <c r="T15" s="2" t="s">
        <v>81</v>
      </c>
      <c r="U15" s="2" t="s">
        <v>81</v>
      </c>
      <c r="V15" s="2" t="s">
        <v>81</v>
      </c>
      <c r="W15" s="2" t="s">
        <v>81</v>
      </c>
      <c r="Y15" s="127"/>
      <c r="Z15" s="126"/>
    </row>
    <row r="16" spans="2:32" ht="54" customHeight="1" x14ac:dyDescent="0.25">
      <c r="B16" s="94">
        <v>7</v>
      </c>
      <c r="C16" s="123" t="s">
        <v>13</v>
      </c>
      <c r="D16" s="2" t="s">
        <v>82</v>
      </c>
      <c r="E16" s="2" t="s">
        <v>82</v>
      </c>
      <c r="F16" s="2" t="s">
        <v>82</v>
      </c>
      <c r="G16" s="2" t="s">
        <v>82</v>
      </c>
      <c r="H16" s="2" t="s">
        <v>84</v>
      </c>
      <c r="I16" s="2" t="s">
        <v>83</v>
      </c>
      <c r="J16" s="2" t="s">
        <v>83</v>
      </c>
      <c r="K16" s="2" t="s">
        <v>84</v>
      </c>
      <c r="L16" s="2" t="s">
        <v>83</v>
      </c>
      <c r="M16" s="2" t="s">
        <v>84</v>
      </c>
      <c r="N16" s="2" t="s">
        <v>85</v>
      </c>
      <c r="O16" s="2" t="s">
        <v>85</v>
      </c>
      <c r="P16" s="2" t="s">
        <v>85</v>
      </c>
      <c r="Q16" s="2" t="s">
        <v>85</v>
      </c>
      <c r="R16" s="2" t="s">
        <v>85</v>
      </c>
      <c r="S16" s="2" t="s">
        <v>86</v>
      </c>
      <c r="T16" s="2" t="s">
        <v>86</v>
      </c>
      <c r="U16" s="2" t="s">
        <v>86</v>
      </c>
      <c r="V16" s="2" t="s">
        <v>86</v>
      </c>
      <c r="W16" s="2" t="s">
        <v>86</v>
      </c>
      <c r="X16" s="124"/>
      <c r="Y16" s="125"/>
      <c r="Z16" s="124"/>
    </row>
    <row r="17" spans="2:32" ht="54" customHeight="1" x14ac:dyDescent="0.25">
      <c r="B17" s="94">
        <v>8</v>
      </c>
      <c r="C17" s="123" t="s">
        <v>12</v>
      </c>
      <c r="D17" s="2" t="s">
        <v>169</v>
      </c>
      <c r="E17" s="2" t="s">
        <v>87</v>
      </c>
      <c r="F17" s="2" t="s">
        <v>87</v>
      </c>
      <c r="G17" s="2" t="s">
        <v>87</v>
      </c>
      <c r="H17" s="2" t="s">
        <v>170</v>
      </c>
      <c r="I17" s="2" t="s">
        <v>88</v>
      </c>
      <c r="J17" s="2" t="s">
        <v>171</v>
      </c>
      <c r="K17" s="2" t="s">
        <v>172</v>
      </c>
      <c r="L17" s="2" t="s">
        <v>88</v>
      </c>
      <c r="M17" s="2" t="s">
        <v>173</v>
      </c>
      <c r="N17" s="2" t="s">
        <v>174</v>
      </c>
      <c r="O17" s="2" t="s">
        <v>92</v>
      </c>
      <c r="P17" s="2" t="s">
        <v>174</v>
      </c>
      <c r="Q17" s="2" t="s">
        <v>91</v>
      </c>
      <c r="R17" s="2" t="s">
        <v>91</v>
      </c>
      <c r="S17" s="2" t="s">
        <v>94</v>
      </c>
      <c r="T17" s="2" t="s">
        <v>93</v>
      </c>
      <c r="U17" s="2" t="s">
        <v>94</v>
      </c>
      <c r="V17" s="2" t="s">
        <v>94</v>
      </c>
      <c r="W17" s="2" t="s">
        <v>93</v>
      </c>
      <c r="X17" s="92" t="s">
        <v>0</v>
      </c>
      <c r="Y17" s="93" t="s">
        <v>1</v>
      </c>
      <c r="Z17" s="93" t="s">
        <v>2</v>
      </c>
      <c r="AF17" s="1"/>
    </row>
    <row r="18" spans="2:32" ht="14.65" customHeight="1" x14ac:dyDescent="0.25">
      <c r="B18" s="94">
        <v>9</v>
      </c>
      <c r="D18" s="2" t="s">
        <v>70</v>
      </c>
      <c r="E18" s="2" t="s">
        <v>71</v>
      </c>
      <c r="F18" s="2" t="s">
        <v>68</v>
      </c>
      <c r="G18" s="2" t="s">
        <v>71</v>
      </c>
      <c r="H18" s="2" t="s">
        <v>68</v>
      </c>
      <c r="I18" s="2" t="s">
        <v>69</v>
      </c>
      <c r="J18" s="2" t="s">
        <v>70</v>
      </c>
      <c r="K18" s="2" t="s">
        <v>70</v>
      </c>
      <c r="L18" s="2" t="s">
        <v>71</v>
      </c>
      <c r="M18" s="2" t="s">
        <v>71</v>
      </c>
      <c r="N18" s="2" t="s">
        <v>69</v>
      </c>
      <c r="O18" s="2" t="s">
        <v>71</v>
      </c>
      <c r="P18" s="2" t="s">
        <v>69</v>
      </c>
      <c r="Q18" s="2" t="s">
        <v>71</v>
      </c>
      <c r="R18" s="2" t="s">
        <v>71</v>
      </c>
      <c r="S18" s="2" t="s">
        <v>71</v>
      </c>
      <c r="T18" s="2" t="s">
        <v>70</v>
      </c>
      <c r="U18" s="2" t="s">
        <v>69</v>
      </c>
      <c r="V18" s="2" t="s">
        <v>69</v>
      </c>
      <c r="W18" s="2" t="s">
        <v>70</v>
      </c>
      <c r="X18" s="91">
        <f t="array" ref="X18">IF($D$12="","",(SUMPRODUCT(($D$12:$W$12=Sabana8[[#This Row],[Columna4]:[Columna23]])*1)))</f>
        <v>7</v>
      </c>
      <c r="Y18" s="87">
        <f>IF(X18="","",(X18/20))</f>
        <v>0.35</v>
      </c>
      <c r="Z18" s="87">
        <f>IF(Y18="","",COUNTIF(Sabana8[[#This Row],[Columna4]:[Columna23]],"O")/20)</f>
        <v>0</v>
      </c>
    </row>
    <row r="19" spans="2:32" ht="15" x14ac:dyDescent="0.25">
      <c r="B19" s="94">
        <v>10</v>
      </c>
      <c r="D19" s="2" t="s">
        <v>68</v>
      </c>
      <c r="E19" s="2" t="s">
        <v>68</v>
      </c>
      <c r="F19" s="2" t="s">
        <v>69</v>
      </c>
      <c r="G19" s="2" t="s">
        <v>71</v>
      </c>
      <c r="H19" s="2" t="s">
        <v>71</v>
      </c>
      <c r="I19" s="2" t="s">
        <v>70</v>
      </c>
      <c r="J19" s="2" t="s">
        <v>69</v>
      </c>
      <c r="K19" s="2" t="s">
        <v>70</v>
      </c>
      <c r="L19" s="2" t="s">
        <v>71</v>
      </c>
      <c r="M19" s="2" t="s">
        <v>71</v>
      </c>
      <c r="N19" s="2" t="s">
        <v>69</v>
      </c>
      <c r="O19" s="2" t="s">
        <v>71</v>
      </c>
      <c r="P19" s="2" t="s">
        <v>68</v>
      </c>
      <c r="Q19" s="2" t="s">
        <v>70</v>
      </c>
      <c r="R19" s="2" t="s">
        <v>69</v>
      </c>
      <c r="S19" s="2" t="s">
        <v>71</v>
      </c>
      <c r="T19" s="2" t="s">
        <v>70</v>
      </c>
      <c r="U19" s="2" t="s">
        <v>71</v>
      </c>
      <c r="V19" s="2" t="s">
        <v>68</v>
      </c>
      <c r="W19" s="2" t="s">
        <v>71</v>
      </c>
      <c r="X19" s="91">
        <f t="array" ref="X19">IF($D$12="","",(SUMPRODUCT(($D$12:$W$12=Sabana8[[#This Row],[Columna4]:[Columna23]])*1)))</f>
        <v>5</v>
      </c>
      <c r="Y19" s="87">
        <f t="shared" ref="Y19:Y82" si="1">IF(X19="","",(X19/20))</f>
        <v>0.25</v>
      </c>
      <c r="Z19" s="87">
        <f>IF(Y19="","",COUNTIF(Sabana8[[#This Row],[Columna4]:[Columna23]],"O")/20)</f>
        <v>0</v>
      </c>
    </row>
    <row r="20" spans="2:32" ht="15" x14ac:dyDescent="0.25">
      <c r="B20" s="94">
        <v>11</v>
      </c>
      <c r="D20" s="2" t="s">
        <v>68</v>
      </c>
      <c r="E20" s="2" t="s">
        <v>71</v>
      </c>
      <c r="F20" s="2" t="s">
        <v>68</v>
      </c>
      <c r="G20" s="2" t="s">
        <v>71</v>
      </c>
      <c r="H20" s="2" t="s">
        <v>71</v>
      </c>
      <c r="I20" s="2" t="s">
        <v>70</v>
      </c>
      <c r="J20" s="2" t="s">
        <v>70</v>
      </c>
      <c r="K20" s="2" t="s">
        <v>70</v>
      </c>
      <c r="L20" s="2" t="s">
        <v>68</v>
      </c>
      <c r="M20" s="2" t="s">
        <v>68</v>
      </c>
      <c r="N20" s="2" t="s">
        <v>71</v>
      </c>
      <c r="O20" s="2" t="s">
        <v>71</v>
      </c>
      <c r="P20" s="2" t="s">
        <v>68</v>
      </c>
      <c r="Q20" s="2" t="s">
        <v>69</v>
      </c>
      <c r="R20" s="2" t="s">
        <v>71</v>
      </c>
      <c r="S20" s="2" t="s">
        <v>71</v>
      </c>
      <c r="T20" s="2" t="s">
        <v>69</v>
      </c>
      <c r="U20" s="2" t="s">
        <v>69</v>
      </c>
      <c r="V20" s="2" t="s">
        <v>69</v>
      </c>
      <c r="W20" s="2" t="s">
        <v>68</v>
      </c>
      <c r="X20" s="91">
        <f t="array" ref="X20">IF($D$12="","",(SUMPRODUCT(($D$12:$W$12=Sabana8[[#This Row],[Columna4]:[Columna23]])*1)))</f>
        <v>5</v>
      </c>
      <c r="Y20" s="87">
        <f t="shared" si="1"/>
        <v>0.25</v>
      </c>
      <c r="Z20" s="87">
        <f>IF(Y20="","",COUNTIF(Sabana8[[#This Row],[Columna4]:[Columna23]],"O")/20)</f>
        <v>0</v>
      </c>
    </row>
    <row r="21" spans="2:32" ht="15" x14ac:dyDescent="0.25">
      <c r="B21" s="94">
        <v>12</v>
      </c>
      <c r="D21" s="2" t="s">
        <v>68</v>
      </c>
      <c r="E21" s="2" t="s">
        <v>71</v>
      </c>
      <c r="F21" s="2" t="s">
        <v>71</v>
      </c>
      <c r="G21" s="2" t="s">
        <v>71</v>
      </c>
      <c r="H21" s="2" t="s">
        <v>71</v>
      </c>
      <c r="I21" s="2" t="s">
        <v>69</v>
      </c>
      <c r="J21" s="2" t="s">
        <v>70</v>
      </c>
      <c r="K21" s="2" t="s">
        <v>68</v>
      </c>
      <c r="L21" s="2" t="s">
        <v>71</v>
      </c>
      <c r="M21" s="2" t="s">
        <v>69</v>
      </c>
      <c r="N21" s="2" t="s">
        <v>69</v>
      </c>
      <c r="O21" s="2" t="s">
        <v>71</v>
      </c>
      <c r="P21" s="2" t="s">
        <v>71</v>
      </c>
      <c r="Q21" s="2" t="s">
        <v>71</v>
      </c>
      <c r="R21" s="2" t="s">
        <v>71</v>
      </c>
      <c r="S21" s="2" t="s">
        <v>71</v>
      </c>
      <c r="T21" s="2" t="s">
        <v>70</v>
      </c>
      <c r="U21" s="2" t="s">
        <v>69</v>
      </c>
      <c r="V21" s="2" t="s">
        <v>69</v>
      </c>
      <c r="W21" s="2" t="s">
        <v>71</v>
      </c>
      <c r="X21" s="91">
        <f t="array" ref="X21">IF($D$12="","",(SUMPRODUCT(($D$12:$W$12=Sabana8[[#This Row],[Columna4]:[Columna23]])*1)))</f>
        <v>9</v>
      </c>
      <c r="Y21" s="87">
        <f t="shared" si="1"/>
        <v>0.45</v>
      </c>
      <c r="Z21" s="87">
        <f>IF(Y21="","",COUNTIF(Sabana8[[#This Row],[Columna4]:[Columna23]],"O")/20)</f>
        <v>0</v>
      </c>
    </row>
    <row r="22" spans="2:32" ht="15" x14ac:dyDescent="0.25">
      <c r="B22" s="94">
        <v>13</v>
      </c>
      <c r="D22" s="2" t="s">
        <v>68</v>
      </c>
      <c r="E22" s="2" t="s">
        <v>69</v>
      </c>
      <c r="F22" s="2" t="s">
        <v>69</v>
      </c>
      <c r="G22" s="2" t="s">
        <v>71</v>
      </c>
      <c r="H22" s="2" t="s">
        <v>71</v>
      </c>
      <c r="I22" s="2" t="s">
        <v>71</v>
      </c>
      <c r="J22" s="2" t="s">
        <v>69</v>
      </c>
      <c r="K22" s="2" t="s">
        <v>70</v>
      </c>
      <c r="L22" s="2" t="s">
        <v>71</v>
      </c>
      <c r="M22" s="2" t="s">
        <v>71</v>
      </c>
      <c r="N22" s="2" t="s">
        <v>69</v>
      </c>
      <c r="O22" s="2" t="s">
        <v>71</v>
      </c>
      <c r="P22" s="2" t="s">
        <v>69</v>
      </c>
      <c r="Q22" s="2" t="s">
        <v>68</v>
      </c>
      <c r="R22" s="2" t="s">
        <v>69</v>
      </c>
      <c r="S22" s="2" t="s">
        <v>68</v>
      </c>
      <c r="T22" s="2" t="s">
        <v>70</v>
      </c>
      <c r="U22" s="2" t="s">
        <v>69</v>
      </c>
      <c r="V22" s="2" t="s">
        <v>71</v>
      </c>
      <c r="W22" s="2" t="s">
        <v>68</v>
      </c>
      <c r="X22" s="91">
        <f t="array" ref="X22">IF($D$12="","",(SUMPRODUCT(($D$12:$W$12=Sabana8[[#This Row],[Columna4]:[Columna23]])*1)))</f>
        <v>5</v>
      </c>
      <c r="Y22" s="87">
        <f t="shared" si="1"/>
        <v>0.25</v>
      </c>
      <c r="Z22" s="87">
        <f>IF(Y22="","",COUNTIF(Sabana8[[#This Row],[Columna4]:[Columna23]],"O")/20)</f>
        <v>0</v>
      </c>
    </row>
    <row r="23" spans="2:32" ht="15" x14ac:dyDescent="0.25">
      <c r="B23" s="94">
        <v>14</v>
      </c>
      <c r="D23" s="2" t="s">
        <v>68</v>
      </c>
      <c r="E23" s="2" t="s">
        <v>69</v>
      </c>
      <c r="F23" s="2" t="s">
        <v>71</v>
      </c>
      <c r="G23" s="2" t="s">
        <v>71</v>
      </c>
      <c r="H23" s="2" t="s">
        <v>70</v>
      </c>
      <c r="I23" s="2" t="s">
        <v>70</v>
      </c>
      <c r="J23" s="2" t="s">
        <v>70</v>
      </c>
      <c r="K23" s="2" t="s">
        <v>70</v>
      </c>
      <c r="L23" s="2" t="s">
        <v>71</v>
      </c>
      <c r="M23" s="2" t="s">
        <v>70</v>
      </c>
      <c r="N23" s="2" t="s">
        <v>71</v>
      </c>
      <c r="O23" s="2" t="s">
        <v>68</v>
      </c>
      <c r="P23" s="2" t="s">
        <v>69</v>
      </c>
      <c r="Q23" s="2" t="s">
        <v>69</v>
      </c>
      <c r="R23" s="2" t="s">
        <v>71</v>
      </c>
      <c r="S23" s="2" t="s">
        <v>68</v>
      </c>
      <c r="T23" s="2" t="s">
        <v>69</v>
      </c>
      <c r="U23" s="2" t="s">
        <v>68</v>
      </c>
      <c r="V23" s="2" t="s">
        <v>69</v>
      </c>
      <c r="W23" s="2" t="s">
        <v>69</v>
      </c>
      <c r="X23" s="91">
        <f t="array" ref="X23">IF($D$12="","",(SUMPRODUCT(($D$12:$W$12=Sabana8[[#This Row],[Columna4]:[Columna23]])*1)))</f>
        <v>8</v>
      </c>
      <c r="Y23" s="87">
        <f t="shared" si="1"/>
        <v>0.4</v>
      </c>
      <c r="Z23" s="87">
        <f>IF(Y23="","",COUNTIF(Sabana8[[#This Row],[Columna4]:[Columna23]],"O")/20)</f>
        <v>0</v>
      </c>
    </row>
    <row r="24" spans="2:32" ht="15" x14ac:dyDescent="0.25">
      <c r="B24" s="94">
        <v>15</v>
      </c>
      <c r="D24" s="2" t="s">
        <v>70</v>
      </c>
      <c r="E24" s="2" t="s">
        <v>71</v>
      </c>
      <c r="F24" s="2" t="s">
        <v>69</v>
      </c>
      <c r="G24" s="2" t="s">
        <v>71</v>
      </c>
      <c r="H24" s="2" t="s">
        <v>68</v>
      </c>
      <c r="I24" s="2" t="s">
        <v>71</v>
      </c>
      <c r="J24" s="2" t="s">
        <v>71</v>
      </c>
      <c r="K24" s="2" t="s">
        <v>69</v>
      </c>
      <c r="L24" s="2" t="s">
        <v>68</v>
      </c>
      <c r="M24" s="2" t="s">
        <v>71</v>
      </c>
      <c r="N24" s="2" t="s">
        <v>71</v>
      </c>
      <c r="O24" s="2" t="s">
        <v>68</v>
      </c>
      <c r="P24" s="2" t="s">
        <v>68</v>
      </c>
      <c r="Q24" s="2" t="s">
        <v>70</v>
      </c>
      <c r="R24" s="2" t="s">
        <v>71</v>
      </c>
      <c r="S24" s="2" t="s">
        <v>71</v>
      </c>
      <c r="T24" s="2" t="s">
        <v>69</v>
      </c>
      <c r="U24" s="2" t="s">
        <v>69</v>
      </c>
      <c r="V24" s="2" t="s">
        <v>71</v>
      </c>
      <c r="W24" s="2" t="s">
        <v>71</v>
      </c>
      <c r="X24" s="91">
        <f t="array" ref="X24">IF($D$12="","",(SUMPRODUCT(($D$12:$W$12=Sabana8[[#This Row],[Columna4]:[Columna23]])*1)))</f>
        <v>6</v>
      </c>
      <c r="Y24" s="87">
        <f t="shared" si="1"/>
        <v>0.3</v>
      </c>
      <c r="Z24" s="87">
        <f>IF(Y24="","",COUNTIF(Sabana8[[#This Row],[Columna4]:[Columna23]],"O")/20)</f>
        <v>0</v>
      </c>
    </row>
    <row r="25" spans="2:32" ht="15" x14ac:dyDescent="0.25">
      <c r="B25" s="94">
        <v>16</v>
      </c>
      <c r="D25" s="2" t="s">
        <v>68</v>
      </c>
      <c r="E25" s="2" t="s">
        <v>69</v>
      </c>
      <c r="F25" s="2" t="s">
        <v>69</v>
      </c>
      <c r="G25" s="2" t="s">
        <v>71</v>
      </c>
      <c r="H25" s="2" t="s">
        <v>71</v>
      </c>
      <c r="I25" s="2" t="s">
        <v>70</v>
      </c>
      <c r="J25" s="2" t="s">
        <v>71</v>
      </c>
      <c r="K25" s="2" t="s">
        <v>70</v>
      </c>
      <c r="L25" s="2" t="s">
        <v>71</v>
      </c>
      <c r="M25" s="2" t="s">
        <v>70</v>
      </c>
      <c r="N25" s="2" t="s">
        <v>68</v>
      </c>
      <c r="O25" s="2" t="s">
        <v>71</v>
      </c>
      <c r="P25" s="2" t="s">
        <v>68</v>
      </c>
      <c r="Q25" s="2" t="s">
        <v>69</v>
      </c>
      <c r="R25" s="2" t="s">
        <v>71</v>
      </c>
      <c r="S25" s="2" t="s">
        <v>71</v>
      </c>
      <c r="T25" s="2" t="s">
        <v>69</v>
      </c>
      <c r="U25" s="2" t="s">
        <v>68</v>
      </c>
      <c r="V25" s="2" t="s">
        <v>68</v>
      </c>
      <c r="W25" s="2" t="s">
        <v>69</v>
      </c>
      <c r="X25" s="91">
        <f t="array" ref="X25">IF($D$12="","",(SUMPRODUCT(($D$12:$W$12=Sabana8[[#This Row],[Columna4]:[Columna23]])*1)))</f>
        <v>3</v>
      </c>
      <c r="Y25" s="87">
        <f t="shared" si="1"/>
        <v>0.15</v>
      </c>
      <c r="Z25" s="87">
        <f>IF(Y25="","",COUNTIF(Sabana8[[#This Row],[Columna4]:[Columna23]],"O")/20)</f>
        <v>0</v>
      </c>
    </row>
    <row r="26" spans="2:32" ht="15" x14ac:dyDescent="0.25">
      <c r="B26" s="94">
        <v>17</v>
      </c>
      <c r="D26" s="2" t="s">
        <v>68</v>
      </c>
      <c r="E26" s="2" t="s">
        <v>71</v>
      </c>
      <c r="F26" s="2" t="s">
        <v>68</v>
      </c>
      <c r="G26" s="2" t="s">
        <v>71</v>
      </c>
      <c r="H26" s="2" t="s">
        <v>71</v>
      </c>
      <c r="I26" s="2" t="s">
        <v>70</v>
      </c>
      <c r="J26" s="2" t="s">
        <v>70</v>
      </c>
      <c r="K26" s="2" t="s">
        <v>68</v>
      </c>
      <c r="L26" s="2" t="s">
        <v>71</v>
      </c>
      <c r="M26" s="2" t="s">
        <v>70</v>
      </c>
      <c r="N26" s="2" t="s">
        <v>69</v>
      </c>
      <c r="O26" s="2" t="s">
        <v>71</v>
      </c>
      <c r="P26" s="2" t="s">
        <v>68</v>
      </c>
      <c r="Q26" s="2" t="s">
        <v>69</v>
      </c>
      <c r="R26" s="2" t="s">
        <v>68</v>
      </c>
      <c r="S26" s="2" t="s">
        <v>71</v>
      </c>
      <c r="T26" s="2" t="s">
        <v>69</v>
      </c>
      <c r="U26" s="2" t="s">
        <v>69</v>
      </c>
      <c r="V26" s="2" t="s">
        <v>69</v>
      </c>
      <c r="W26" s="2" t="s">
        <v>70</v>
      </c>
      <c r="X26" s="91">
        <f t="array" ref="X26">IF($D$12="","",(SUMPRODUCT(($D$12:$W$12=Sabana8[[#This Row],[Columna4]:[Columna23]])*1)))</f>
        <v>4</v>
      </c>
      <c r="Y26" s="87">
        <f t="shared" si="1"/>
        <v>0.2</v>
      </c>
      <c r="Z26" s="87">
        <f>IF(Y26="","",COUNTIF(Sabana8[[#This Row],[Columna4]:[Columna23]],"O")/20)</f>
        <v>0</v>
      </c>
    </row>
    <row r="27" spans="2:32" ht="15" x14ac:dyDescent="0.25">
      <c r="B27" s="94">
        <v>18</v>
      </c>
      <c r="D27" s="2" t="s">
        <v>68</v>
      </c>
      <c r="E27" s="2" t="s">
        <v>71</v>
      </c>
      <c r="F27" s="2" t="s">
        <v>68</v>
      </c>
      <c r="G27" s="2" t="s">
        <v>71</v>
      </c>
      <c r="H27" s="2" t="s">
        <v>71</v>
      </c>
      <c r="I27" s="2" t="s">
        <v>70</v>
      </c>
      <c r="J27" s="2" t="s">
        <v>70</v>
      </c>
      <c r="K27" s="2" t="s">
        <v>70</v>
      </c>
      <c r="L27" s="2" t="s">
        <v>71</v>
      </c>
      <c r="M27" s="2" t="s">
        <v>71</v>
      </c>
      <c r="N27" s="2" t="s">
        <v>69</v>
      </c>
      <c r="O27" s="2" t="s">
        <v>71</v>
      </c>
      <c r="P27" s="2" t="s">
        <v>69</v>
      </c>
      <c r="Q27" s="2" t="s">
        <v>71</v>
      </c>
      <c r="R27" s="2" t="s">
        <v>71</v>
      </c>
      <c r="S27" s="2" t="s">
        <v>71</v>
      </c>
      <c r="T27" s="2" t="s">
        <v>70</v>
      </c>
      <c r="U27" s="2" t="s">
        <v>69</v>
      </c>
      <c r="V27" s="2" t="s">
        <v>69</v>
      </c>
      <c r="W27" s="2" t="s">
        <v>71</v>
      </c>
      <c r="X27" s="91">
        <f t="array" ref="X27">IF($D$12="","",(SUMPRODUCT(($D$12:$W$12=Sabana8[[#This Row],[Columna4]:[Columna23]])*1)))</f>
        <v>8</v>
      </c>
      <c r="Y27" s="87">
        <f t="shared" si="1"/>
        <v>0.4</v>
      </c>
      <c r="Z27" s="87">
        <f>IF(Y27="","",COUNTIF(Sabana8[[#This Row],[Columna4]:[Columna23]],"O")/20)</f>
        <v>0</v>
      </c>
    </row>
    <row r="28" spans="2:32" ht="15" x14ac:dyDescent="0.25">
      <c r="B28" s="94">
        <v>19</v>
      </c>
      <c r="D28" s="2" t="s">
        <v>68</v>
      </c>
      <c r="E28" s="2" t="s">
        <v>71</v>
      </c>
      <c r="F28" s="2" t="s">
        <v>71</v>
      </c>
      <c r="G28" s="2" t="s">
        <v>71</v>
      </c>
      <c r="H28" s="2" t="s">
        <v>71</v>
      </c>
      <c r="I28" s="2" t="s">
        <v>71</v>
      </c>
      <c r="J28" s="2" t="s">
        <v>71</v>
      </c>
      <c r="K28" s="2" t="s">
        <v>71</v>
      </c>
      <c r="L28" s="2" t="s">
        <v>71</v>
      </c>
      <c r="M28" s="2" t="s">
        <v>70</v>
      </c>
      <c r="N28" s="2" t="s">
        <v>71</v>
      </c>
      <c r="O28" s="2" t="s">
        <v>71</v>
      </c>
      <c r="P28" s="2" t="s">
        <v>68</v>
      </c>
      <c r="Q28" s="2" t="s">
        <v>68</v>
      </c>
      <c r="R28" s="2" t="s">
        <v>71</v>
      </c>
      <c r="S28" s="2" t="s">
        <v>71</v>
      </c>
      <c r="T28" s="2" t="s">
        <v>70</v>
      </c>
      <c r="U28" s="2" t="s">
        <v>68</v>
      </c>
      <c r="V28" s="2" t="s">
        <v>70</v>
      </c>
      <c r="W28" s="2" t="s">
        <v>69</v>
      </c>
      <c r="X28" s="91">
        <f t="array" ref="X28">IF($D$12="","",(SUMPRODUCT(($D$12:$W$12=Sabana8[[#This Row],[Columna4]:[Columna23]])*1)))</f>
        <v>6</v>
      </c>
      <c r="Y28" s="87">
        <f t="shared" si="1"/>
        <v>0.3</v>
      </c>
      <c r="Z28" s="87">
        <f>IF(Y28="","",COUNTIF(Sabana8[[#This Row],[Columna4]:[Columna23]],"O")/20)</f>
        <v>0</v>
      </c>
    </row>
    <row r="29" spans="2:32" ht="15" x14ac:dyDescent="0.25">
      <c r="B29" s="94">
        <v>20</v>
      </c>
      <c r="D29" s="2" t="s">
        <v>68</v>
      </c>
      <c r="E29" s="2" t="s">
        <v>71</v>
      </c>
      <c r="F29" s="2" t="s">
        <v>69</v>
      </c>
      <c r="G29" s="2" t="s">
        <v>71</v>
      </c>
      <c r="H29" s="2" t="s">
        <v>71</v>
      </c>
      <c r="I29" s="2" t="s">
        <v>70</v>
      </c>
      <c r="J29" s="2" t="s">
        <v>68</v>
      </c>
      <c r="K29" s="2" t="s">
        <v>70</v>
      </c>
      <c r="L29" s="2" t="s">
        <v>71</v>
      </c>
      <c r="M29" s="2" t="s">
        <v>71</v>
      </c>
      <c r="N29" s="2" t="s">
        <v>71</v>
      </c>
      <c r="O29" s="2" t="s">
        <v>71</v>
      </c>
      <c r="P29" s="2" t="s">
        <v>68</v>
      </c>
      <c r="Q29" s="2" t="s">
        <v>70</v>
      </c>
      <c r="R29" s="2" t="s">
        <v>71</v>
      </c>
      <c r="S29" s="2" t="s">
        <v>71</v>
      </c>
      <c r="T29" s="2" t="s">
        <v>69</v>
      </c>
      <c r="U29" s="2" t="s">
        <v>69</v>
      </c>
      <c r="V29" s="2" t="s">
        <v>69</v>
      </c>
      <c r="W29" s="2" t="s">
        <v>68</v>
      </c>
      <c r="X29" s="91">
        <f t="array" ref="X29">IF($D$12="","",(SUMPRODUCT(($D$12:$W$12=Sabana8[[#This Row],[Columna4]:[Columna23]])*1)))</f>
        <v>6</v>
      </c>
      <c r="Y29" s="87">
        <f t="shared" si="1"/>
        <v>0.3</v>
      </c>
      <c r="Z29" s="87">
        <f>IF(Y29="","",COUNTIF(Sabana8[[#This Row],[Columna4]:[Columna23]],"O")/20)</f>
        <v>0</v>
      </c>
    </row>
    <row r="30" spans="2:32" ht="15" x14ac:dyDescent="0.25">
      <c r="B30" s="94">
        <v>21</v>
      </c>
      <c r="D30" s="2" t="s">
        <v>70</v>
      </c>
      <c r="E30" s="2" t="s">
        <v>70</v>
      </c>
      <c r="F30" s="2" t="s">
        <v>68</v>
      </c>
      <c r="G30" s="2" t="s">
        <v>71</v>
      </c>
      <c r="H30" s="2" t="s">
        <v>71</v>
      </c>
      <c r="I30" s="2" t="s">
        <v>71</v>
      </c>
      <c r="J30" s="2" t="s">
        <v>71</v>
      </c>
      <c r="K30" s="2" t="s">
        <v>68</v>
      </c>
      <c r="L30" s="2" t="s">
        <v>71</v>
      </c>
      <c r="M30" s="2" t="s">
        <v>68</v>
      </c>
      <c r="N30" s="2" t="s">
        <v>68</v>
      </c>
      <c r="O30" s="2" t="s">
        <v>71</v>
      </c>
      <c r="P30" s="2" t="s">
        <v>68</v>
      </c>
      <c r="Q30" s="2" t="s">
        <v>69</v>
      </c>
      <c r="R30" s="2" t="s">
        <v>68</v>
      </c>
      <c r="S30" s="2" t="s">
        <v>71</v>
      </c>
      <c r="T30" s="2" t="s">
        <v>70</v>
      </c>
      <c r="U30" s="2" t="s">
        <v>69</v>
      </c>
      <c r="V30" s="2" t="s">
        <v>69</v>
      </c>
      <c r="W30" s="2" t="s">
        <v>69</v>
      </c>
      <c r="X30" s="91">
        <f t="array" ref="X30">IF($D$12="","",(SUMPRODUCT(($D$12:$W$12=Sabana8[[#This Row],[Columna4]:[Columna23]])*1)))</f>
        <v>4</v>
      </c>
      <c r="Y30" s="87">
        <f t="shared" si="1"/>
        <v>0.2</v>
      </c>
      <c r="Z30" s="87">
        <f>IF(Y30="","",COUNTIF(Sabana8[[#This Row],[Columna4]:[Columna23]],"O")/20)</f>
        <v>0</v>
      </c>
    </row>
    <row r="31" spans="2:32" ht="15" x14ac:dyDescent="0.25">
      <c r="B31" s="94">
        <v>22</v>
      </c>
      <c r="D31" s="2" t="s">
        <v>69</v>
      </c>
      <c r="E31" s="2" t="s">
        <v>68</v>
      </c>
      <c r="F31" s="2" t="s">
        <v>68</v>
      </c>
      <c r="G31" s="2" t="s">
        <v>71</v>
      </c>
      <c r="H31" s="2" t="s">
        <v>69</v>
      </c>
      <c r="I31" s="2" t="s">
        <v>68</v>
      </c>
      <c r="J31" s="2" t="s">
        <v>69</v>
      </c>
      <c r="K31" s="2" t="s">
        <v>68</v>
      </c>
      <c r="L31" s="2" t="s">
        <v>69</v>
      </c>
      <c r="M31" s="2" t="s">
        <v>69</v>
      </c>
      <c r="N31" s="2" t="s">
        <v>69</v>
      </c>
      <c r="O31" s="2" t="s">
        <v>70</v>
      </c>
      <c r="P31" s="2" t="s">
        <v>71</v>
      </c>
      <c r="Q31" s="2" t="s">
        <v>69</v>
      </c>
      <c r="R31" s="2" t="s">
        <v>68</v>
      </c>
      <c r="S31" s="2" t="s">
        <v>69</v>
      </c>
      <c r="T31" s="2" t="s">
        <v>70</v>
      </c>
      <c r="U31" s="2" t="s">
        <v>70</v>
      </c>
      <c r="V31" s="2" t="s">
        <v>68</v>
      </c>
      <c r="W31" s="2" t="s">
        <v>71</v>
      </c>
      <c r="X31" s="91">
        <f t="array" ref="X31">IF($D$12="","",(SUMPRODUCT(($D$12:$W$12=Sabana8[[#This Row],[Columna4]:[Columna23]])*1)))</f>
        <v>7</v>
      </c>
      <c r="Y31" s="87">
        <f t="shared" si="1"/>
        <v>0.35</v>
      </c>
      <c r="Z31" s="87">
        <f>IF(Y31="","",COUNTIF(Sabana8[[#This Row],[Columna4]:[Columna23]],"O")/20)</f>
        <v>0</v>
      </c>
    </row>
    <row r="32" spans="2:32" ht="15" x14ac:dyDescent="0.25">
      <c r="B32" s="94">
        <v>23</v>
      </c>
      <c r="D32" s="2" t="s">
        <v>69</v>
      </c>
      <c r="E32" s="2" t="s">
        <v>69</v>
      </c>
      <c r="F32" s="2" t="s">
        <v>71</v>
      </c>
      <c r="G32" s="2" t="s">
        <v>69</v>
      </c>
      <c r="H32" s="2" t="s">
        <v>69</v>
      </c>
      <c r="I32" s="2" t="s">
        <v>69</v>
      </c>
      <c r="J32" s="2" t="s">
        <v>69</v>
      </c>
      <c r="K32" s="2" t="s">
        <v>69</v>
      </c>
      <c r="L32" s="2" t="s">
        <v>71</v>
      </c>
      <c r="M32" s="2" t="s">
        <v>68</v>
      </c>
      <c r="N32" s="2" t="s">
        <v>71</v>
      </c>
      <c r="O32" s="2" t="s">
        <v>69</v>
      </c>
      <c r="P32" s="2" t="s">
        <v>69</v>
      </c>
      <c r="Q32" s="2" t="s">
        <v>69</v>
      </c>
      <c r="R32" s="2" t="s">
        <v>71</v>
      </c>
      <c r="S32" s="2" t="s">
        <v>69</v>
      </c>
      <c r="T32" s="2" t="s">
        <v>68</v>
      </c>
      <c r="U32" s="2" t="s">
        <v>68</v>
      </c>
      <c r="V32" s="2" t="s">
        <v>68</v>
      </c>
      <c r="W32" s="2" t="s">
        <v>70</v>
      </c>
      <c r="X32" s="91">
        <f t="array" ref="X32">IF($D$12="","",(SUMPRODUCT(($D$12:$W$12=Sabana8[[#This Row],[Columna4]:[Columna23]])*1)))</f>
        <v>8</v>
      </c>
      <c r="Y32" s="87">
        <f t="shared" si="1"/>
        <v>0.4</v>
      </c>
      <c r="Z32" s="87">
        <f>IF(Y32="","",COUNTIF(Sabana8[[#This Row],[Columna4]:[Columna23]],"O")/20)</f>
        <v>0</v>
      </c>
    </row>
    <row r="33" spans="2:26" ht="15" x14ac:dyDescent="0.25">
      <c r="B33" s="94">
        <v>24</v>
      </c>
      <c r="D33" s="2" t="s">
        <v>68</v>
      </c>
      <c r="E33" s="2" t="s">
        <v>71</v>
      </c>
      <c r="F33" s="2" t="s">
        <v>71</v>
      </c>
      <c r="G33" s="2" t="s">
        <v>71</v>
      </c>
      <c r="H33" s="2" t="s">
        <v>71</v>
      </c>
      <c r="I33" s="2" t="s">
        <v>69</v>
      </c>
      <c r="J33" s="2" t="s">
        <v>71</v>
      </c>
      <c r="K33" s="2" t="s">
        <v>70</v>
      </c>
      <c r="L33" s="2" t="s">
        <v>71</v>
      </c>
      <c r="M33" s="2" t="s">
        <v>69</v>
      </c>
      <c r="N33" s="2" t="s">
        <v>69</v>
      </c>
      <c r="O33" s="2" t="s">
        <v>71</v>
      </c>
      <c r="P33" s="2" t="s">
        <v>71</v>
      </c>
      <c r="Q33" s="2" t="s">
        <v>71</v>
      </c>
      <c r="R33" s="2" t="s">
        <v>71</v>
      </c>
      <c r="S33" s="2" t="s">
        <v>71</v>
      </c>
      <c r="T33" s="2" t="s">
        <v>70</v>
      </c>
      <c r="U33" s="2" t="s">
        <v>69</v>
      </c>
      <c r="V33" s="2" t="s">
        <v>69</v>
      </c>
      <c r="W33" s="2" t="s">
        <v>68</v>
      </c>
      <c r="X33" s="91">
        <f t="array" ref="X33">IF($D$12="","",(SUMPRODUCT(($D$12:$W$12=Sabana8[[#This Row],[Columna4]:[Columna23]])*1)))</f>
        <v>8</v>
      </c>
      <c r="Y33" s="87">
        <f t="shared" si="1"/>
        <v>0.4</v>
      </c>
      <c r="Z33" s="87">
        <f>IF(Y33="","",COUNTIF(Sabana8[[#This Row],[Columna4]:[Columna23]],"O")/20)</f>
        <v>0</v>
      </c>
    </row>
    <row r="34" spans="2:26" ht="15" x14ac:dyDescent="0.25">
      <c r="B34" s="94">
        <v>25</v>
      </c>
      <c r="D34" s="2" t="s">
        <v>69</v>
      </c>
      <c r="E34" s="2" t="s">
        <v>68</v>
      </c>
      <c r="F34" s="2" t="s">
        <v>69</v>
      </c>
      <c r="G34" s="2" t="s">
        <v>69</v>
      </c>
      <c r="H34" s="2" t="s">
        <v>70</v>
      </c>
      <c r="I34" s="2" t="s">
        <v>69</v>
      </c>
      <c r="J34" s="2" t="s">
        <v>69</v>
      </c>
      <c r="K34" s="2" t="s">
        <v>69</v>
      </c>
      <c r="L34" s="2" t="s">
        <v>68</v>
      </c>
      <c r="M34" s="2" t="s">
        <v>68</v>
      </c>
      <c r="N34" s="2" t="s">
        <v>68</v>
      </c>
      <c r="O34" s="2" t="s">
        <v>68</v>
      </c>
      <c r="P34" s="2" t="s">
        <v>69</v>
      </c>
      <c r="Q34" s="2" t="s">
        <v>68</v>
      </c>
      <c r="R34" s="2" t="s">
        <v>71</v>
      </c>
      <c r="S34" s="2" t="s">
        <v>68</v>
      </c>
      <c r="T34" s="2" t="s">
        <v>69</v>
      </c>
      <c r="U34" s="2" t="s">
        <v>68</v>
      </c>
      <c r="V34" s="2" t="s">
        <v>68</v>
      </c>
      <c r="W34" s="2" t="s">
        <v>68</v>
      </c>
      <c r="X34" s="91">
        <f t="array" ref="X34">IF($D$12="","",(SUMPRODUCT(($D$12:$W$12=Sabana8[[#This Row],[Columna4]:[Columna23]])*1)))</f>
        <v>5</v>
      </c>
      <c r="Y34" s="87">
        <f t="shared" si="1"/>
        <v>0.25</v>
      </c>
      <c r="Z34" s="87">
        <f>IF(Y34="","",COUNTIF(Sabana8[[#This Row],[Columna4]:[Columna23]],"O")/20)</f>
        <v>0</v>
      </c>
    </row>
    <row r="35" spans="2:26" ht="15" x14ac:dyDescent="0.25">
      <c r="B35" s="94">
        <v>26</v>
      </c>
      <c r="D35" s="2" t="s">
        <v>68</v>
      </c>
      <c r="E35" s="2" t="s">
        <v>71</v>
      </c>
      <c r="F35" s="2" t="s">
        <v>68</v>
      </c>
      <c r="G35" s="2" t="s">
        <v>71</v>
      </c>
      <c r="H35" s="2" t="s">
        <v>71</v>
      </c>
      <c r="I35" s="2" t="s">
        <v>69</v>
      </c>
      <c r="J35" s="2" t="s">
        <v>68</v>
      </c>
      <c r="K35" s="2" t="s">
        <v>70</v>
      </c>
      <c r="L35" s="2" t="s">
        <v>71</v>
      </c>
      <c r="M35" s="2" t="s">
        <v>71</v>
      </c>
      <c r="N35" s="2" t="s">
        <v>69</v>
      </c>
      <c r="O35" s="2" t="s">
        <v>71</v>
      </c>
      <c r="P35" s="2" t="s">
        <v>68</v>
      </c>
      <c r="Q35" s="2" t="s">
        <v>68</v>
      </c>
      <c r="R35" s="2" t="s">
        <v>71</v>
      </c>
      <c r="S35" s="2" t="s">
        <v>71</v>
      </c>
      <c r="T35" s="2" t="s">
        <v>69</v>
      </c>
      <c r="U35" s="2" t="s">
        <v>69</v>
      </c>
      <c r="V35" s="2" t="s">
        <v>71</v>
      </c>
      <c r="W35" s="2" t="s">
        <v>71</v>
      </c>
      <c r="X35" s="91">
        <f t="array" ref="X35">IF($D$12="","",(SUMPRODUCT(($D$12:$W$12=Sabana8[[#This Row],[Columna4]:[Columna23]])*1)))</f>
        <v>5</v>
      </c>
      <c r="Y35" s="87">
        <f t="shared" si="1"/>
        <v>0.25</v>
      </c>
      <c r="Z35" s="87">
        <f>IF(Y35="","",COUNTIF(Sabana8[[#This Row],[Columna4]:[Columna23]],"O")/20)</f>
        <v>0</v>
      </c>
    </row>
    <row r="36" spans="2:26" ht="15" x14ac:dyDescent="0.25">
      <c r="B36" s="94">
        <v>27</v>
      </c>
      <c r="D36" s="2" t="s">
        <v>68</v>
      </c>
      <c r="E36" s="2" t="s">
        <v>68</v>
      </c>
      <c r="F36" s="2" t="s">
        <v>69</v>
      </c>
      <c r="G36" s="2" t="s">
        <v>70</v>
      </c>
      <c r="H36" s="2" t="s">
        <v>71</v>
      </c>
      <c r="I36" s="2" t="s">
        <v>70</v>
      </c>
      <c r="J36" s="2" t="s">
        <v>69</v>
      </c>
      <c r="K36" s="2" t="s">
        <v>70</v>
      </c>
      <c r="L36" s="2" t="s">
        <v>68</v>
      </c>
      <c r="M36" s="2" t="s">
        <v>68</v>
      </c>
      <c r="N36" s="2" t="s">
        <v>68</v>
      </c>
      <c r="O36" s="2" t="s">
        <v>69</v>
      </c>
      <c r="P36" s="2" t="s">
        <v>68</v>
      </c>
      <c r="Q36" s="2" t="s">
        <v>68</v>
      </c>
      <c r="R36" s="2" t="s">
        <v>70</v>
      </c>
      <c r="S36" s="2" t="s">
        <v>71</v>
      </c>
      <c r="T36" s="2" t="s">
        <v>70</v>
      </c>
      <c r="U36" s="2" t="s">
        <v>68</v>
      </c>
      <c r="V36" s="2" t="s">
        <v>68</v>
      </c>
      <c r="W36" s="2" t="s">
        <v>69</v>
      </c>
      <c r="X36" s="91">
        <f t="array" ref="X36">IF($D$12="","",(SUMPRODUCT(($D$12:$W$12=Sabana8[[#This Row],[Columna4]:[Columna23]])*1)))</f>
        <v>2</v>
      </c>
      <c r="Y36" s="87">
        <f t="shared" si="1"/>
        <v>0.1</v>
      </c>
      <c r="Z36" s="87">
        <f>IF(Y36="","",COUNTIF(Sabana8[[#This Row],[Columna4]:[Columna23]],"O")/20)</f>
        <v>0</v>
      </c>
    </row>
    <row r="37" spans="2:26" ht="15" x14ac:dyDescent="0.25">
      <c r="B37" s="94">
        <v>28</v>
      </c>
      <c r="D37" s="2" t="s">
        <v>68</v>
      </c>
      <c r="E37" s="2" t="s">
        <v>71</v>
      </c>
      <c r="F37" s="2" t="s">
        <v>71</v>
      </c>
      <c r="G37" s="2" t="s">
        <v>71</v>
      </c>
      <c r="H37" s="2" t="s">
        <v>71</v>
      </c>
      <c r="I37" s="2" t="s">
        <v>69</v>
      </c>
      <c r="J37" s="2" t="s">
        <v>70</v>
      </c>
      <c r="K37" s="2" t="s">
        <v>68</v>
      </c>
      <c r="L37" s="2" t="s">
        <v>71</v>
      </c>
      <c r="M37" s="2" t="s">
        <v>69</v>
      </c>
      <c r="N37" s="2" t="s">
        <v>69</v>
      </c>
      <c r="O37" s="2" t="s">
        <v>71</v>
      </c>
      <c r="P37" s="2" t="s">
        <v>71</v>
      </c>
      <c r="Q37" s="2" t="s">
        <v>71</v>
      </c>
      <c r="R37" s="2" t="s">
        <v>71</v>
      </c>
      <c r="S37" s="2" t="s">
        <v>71</v>
      </c>
      <c r="T37" s="2" t="s">
        <v>70</v>
      </c>
      <c r="U37" s="2" t="s">
        <v>69</v>
      </c>
      <c r="V37" s="2" t="s">
        <v>69</v>
      </c>
      <c r="W37" s="2" t="s">
        <v>71</v>
      </c>
      <c r="X37" s="91">
        <f t="array" ref="X37">IF($D$12="","",(SUMPRODUCT(($D$12:$W$12=Sabana8[[#This Row],[Columna4]:[Columna23]])*1)))</f>
        <v>9</v>
      </c>
      <c r="Y37" s="87">
        <f t="shared" si="1"/>
        <v>0.45</v>
      </c>
      <c r="Z37" s="87">
        <f>IF(Y37="","",COUNTIF(Sabana8[[#This Row],[Columna4]:[Columna23]],"O")/20)</f>
        <v>0</v>
      </c>
    </row>
    <row r="38" spans="2:26" ht="15" x14ac:dyDescent="0.25">
      <c r="B38" s="94">
        <v>29</v>
      </c>
      <c r="D38" s="2" t="s">
        <v>68</v>
      </c>
      <c r="E38" s="2" t="s">
        <v>70</v>
      </c>
      <c r="F38" s="2" t="s">
        <v>69</v>
      </c>
      <c r="G38" s="2" t="s">
        <v>71</v>
      </c>
      <c r="H38" s="2" t="s">
        <v>69</v>
      </c>
      <c r="I38" s="2" t="s">
        <v>71</v>
      </c>
      <c r="J38" s="2" t="s">
        <v>70</v>
      </c>
      <c r="K38" s="2" t="s">
        <v>68</v>
      </c>
      <c r="L38" s="2" t="s">
        <v>71</v>
      </c>
      <c r="M38" s="2" t="s">
        <v>69</v>
      </c>
      <c r="N38" s="2" t="s">
        <v>71</v>
      </c>
      <c r="O38" s="2" t="s">
        <v>71</v>
      </c>
      <c r="P38" s="2" t="s">
        <v>68</v>
      </c>
      <c r="Q38" s="2" t="s">
        <v>69</v>
      </c>
      <c r="R38" s="2" t="s">
        <v>68</v>
      </c>
      <c r="S38" s="2" t="s">
        <v>71</v>
      </c>
      <c r="T38" s="2" t="s">
        <v>69</v>
      </c>
      <c r="U38" s="2" t="s">
        <v>69</v>
      </c>
      <c r="V38" s="2" t="s">
        <v>68</v>
      </c>
      <c r="W38" s="2" t="s">
        <v>71</v>
      </c>
      <c r="X38" s="91">
        <f t="array" ref="X38">IF($D$12="","",(SUMPRODUCT(($D$12:$W$12=Sabana8[[#This Row],[Columna4]:[Columna23]])*1)))</f>
        <v>7</v>
      </c>
      <c r="Y38" s="87">
        <f t="shared" si="1"/>
        <v>0.35</v>
      </c>
      <c r="Z38" s="87">
        <f>IF(Y38="","",COUNTIF(Sabana8[[#This Row],[Columna4]:[Columna23]],"O")/20)</f>
        <v>0</v>
      </c>
    </row>
    <row r="39" spans="2:26" ht="15" x14ac:dyDescent="0.25">
      <c r="B39" s="94">
        <v>30</v>
      </c>
      <c r="D39" s="2" t="s">
        <v>68</v>
      </c>
      <c r="E39" s="2" t="s">
        <v>68</v>
      </c>
      <c r="F39" s="2" t="s">
        <v>70</v>
      </c>
      <c r="G39" s="2" t="s">
        <v>71</v>
      </c>
      <c r="H39" s="2" t="s">
        <v>71</v>
      </c>
      <c r="I39" s="2" t="s">
        <v>69</v>
      </c>
      <c r="J39" s="2" t="s">
        <v>70</v>
      </c>
      <c r="K39" s="2" t="s">
        <v>68</v>
      </c>
      <c r="L39" s="2" t="s">
        <v>71</v>
      </c>
      <c r="M39" s="2" t="s">
        <v>71</v>
      </c>
      <c r="N39" s="2" t="s">
        <v>71</v>
      </c>
      <c r="O39" s="2" t="s">
        <v>71</v>
      </c>
      <c r="P39" s="2" t="s">
        <v>68</v>
      </c>
      <c r="Q39" s="2" t="s">
        <v>69</v>
      </c>
      <c r="R39" s="2" t="s">
        <v>71</v>
      </c>
      <c r="S39" s="2" t="s">
        <v>71</v>
      </c>
      <c r="T39" s="2" t="s">
        <v>69</v>
      </c>
      <c r="U39" s="2" t="s">
        <v>68</v>
      </c>
      <c r="V39" s="2" t="s">
        <v>68</v>
      </c>
      <c r="W39" s="2" t="s">
        <v>69</v>
      </c>
      <c r="X39" s="91">
        <f t="array" ref="X39">IF($D$12="","",(SUMPRODUCT(($D$12:$W$12=Sabana8[[#This Row],[Columna4]:[Columna23]])*1)))</f>
        <v>5</v>
      </c>
      <c r="Y39" s="87">
        <f t="shared" si="1"/>
        <v>0.25</v>
      </c>
      <c r="Z39" s="87">
        <f>IF(Y39="","",COUNTIF(Sabana8[[#This Row],[Columna4]:[Columna23]],"O")/20)</f>
        <v>0</v>
      </c>
    </row>
    <row r="40" spans="2:26" ht="15" x14ac:dyDescent="0.25">
      <c r="B40" s="94">
        <v>31</v>
      </c>
      <c r="D40" s="2" t="s">
        <v>71</v>
      </c>
      <c r="E40" s="2" t="s">
        <v>71</v>
      </c>
      <c r="F40" s="2" t="s">
        <v>68</v>
      </c>
      <c r="G40" s="2" t="s">
        <v>71</v>
      </c>
      <c r="H40" s="2" t="s">
        <v>71</v>
      </c>
      <c r="I40" s="2" t="s">
        <v>69</v>
      </c>
      <c r="J40" s="2" t="s">
        <v>71</v>
      </c>
      <c r="K40" s="2" t="s">
        <v>70</v>
      </c>
      <c r="L40" s="2" t="s">
        <v>71</v>
      </c>
      <c r="M40" s="2" t="s">
        <v>71</v>
      </c>
      <c r="N40" s="2" t="s">
        <v>68</v>
      </c>
      <c r="O40" s="2" t="s">
        <v>68</v>
      </c>
      <c r="P40" s="2" t="s">
        <v>68</v>
      </c>
      <c r="Q40" s="2" t="s">
        <v>69</v>
      </c>
      <c r="R40" s="2" t="s">
        <v>71</v>
      </c>
      <c r="S40" s="2" t="s">
        <v>71</v>
      </c>
      <c r="T40" s="2" t="s">
        <v>69</v>
      </c>
      <c r="U40" s="2" t="s">
        <v>69</v>
      </c>
      <c r="V40" s="2" t="s">
        <v>69</v>
      </c>
      <c r="W40" s="2" t="s">
        <v>71</v>
      </c>
      <c r="X40" s="91">
        <f t="array" ref="X40">IF($D$12="","",(SUMPRODUCT(($D$12:$W$12=Sabana8[[#This Row],[Columna4]:[Columna23]])*1)))</f>
        <v>8</v>
      </c>
      <c r="Y40" s="87">
        <f t="shared" si="1"/>
        <v>0.4</v>
      </c>
      <c r="Z40" s="87">
        <f>IF(Y40="","",COUNTIF(Sabana8[[#This Row],[Columna4]:[Columna23]],"O")/20)</f>
        <v>0</v>
      </c>
    </row>
    <row r="41" spans="2:26" ht="15" x14ac:dyDescent="0.25">
      <c r="B41" s="94">
        <v>32</v>
      </c>
      <c r="D41" s="2" t="s">
        <v>71</v>
      </c>
      <c r="E41" s="2" t="s">
        <v>68</v>
      </c>
      <c r="F41" s="2" t="s">
        <v>69</v>
      </c>
      <c r="G41" s="2" t="s">
        <v>71</v>
      </c>
      <c r="H41" s="2" t="s">
        <v>68</v>
      </c>
      <c r="I41" s="2" t="s">
        <v>68</v>
      </c>
      <c r="J41" s="2" t="s">
        <v>71</v>
      </c>
      <c r="K41" s="2" t="s">
        <v>71</v>
      </c>
      <c r="L41" s="2" t="s">
        <v>70</v>
      </c>
      <c r="M41" s="2" t="s">
        <v>71</v>
      </c>
      <c r="N41" s="2" t="s">
        <v>71</v>
      </c>
      <c r="O41" s="2" t="s">
        <v>71</v>
      </c>
      <c r="P41" s="2" t="s">
        <v>69</v>
      </c>
      <c r="Q41" s="2" t="s">
        <v>69</v>
      </c>
      <c r="R41" s="2" t="s">
        <v>68</v>
      </c>
      <c r="S41" s="2" t="s">
        <v>69</v>
      </c>
      <c r="T41" s="2" t="s">
        <v>70</v>
      </c>
      <c r="U41" s="2" t="s">
        <v>69</v>
      </c>
      <c r="V41" s="2" t="s">
        <v>71</v>
      </c>
      <c r="W41" s="2" t="s">
        <v>69</v>
      </c>
      <c r="X41" s="91">
        <f t="array" ref="X41">IF($D$12="","",(SUMPRODUCT(($D$12:$W$12=Sabana8[[#This Row],[Columna4]:[Columna23]])*1)))</f>
        <v>8</v>
      </c>
      <c r="Y41" s="87">
        <f t="shared" si="1"/>
        <v>0.4</v>
      </c>
      <c r="Z41" s="87">
        <f>IF(Y41="","",COUNTIF(Sabana8[[#This Row],[Columna4]:[Columna23]],"O")/20)</f>
        <v>0</v>
      </c>
    </row>
    <row r="42" spans="2:26" ht="15" x14ac:dyDescent="0.25">
      <c r="B42" s="94">
        <v>33</v>
      </c>
      <c r="D42" s="2" t="s">
        <v>70</v>
      </c>
      <c r="E42" s="2" t="s">
        <v>71</v>
      </c>
      <c r="F42" s="2" t="s">
        <v>69</v>
      </c>
      <c r="G42" s="2" t="s">
        <v>71</v>
      </c>
      <c r="H42" s="2" t="s">
        <v>68</v>
      </c>
      <c r="I42" s="2" t="s">
        <v>71</v>
      </c>
      <c r="J42" s="2" t="s">
        <v>71</v>
      </c>
      <c r="K42" s="2" t="s">
        <v>69</v>
      </c>
      <c r="L42" s="2" t="s">
        <v>68</v>
      </c>
      <c r="M42" s="2" t="s">
        <v>71</v>
      </c>
      <c r="N42" s="2" t="s">
        <v>71</v>
      </c>
      <c r="O42" s="2" t="s">
        <v>68</v>
      </c>
      <c r="P42" s="2" t="s">
        <v>68</v>
      </c>
      <c r="Q42" s="2" t="s">
        <v>70</v>
      </c>
      <c r="R42" s="2" t="s">
        <v>71</v>
      </c>
      <c r="S42" s="2" t="s">
        <v>71</v>
      </c>
      <c r="T42" s="2" t="s">
        <v>69</v>
      </c>
      <c r="U42" s="2" t="s">
        <v>69</v>
      </c>
      <c r="V42" s="2" t="s">
        <v>71</v>
      </c>
      <c r="W42" s="2" t="s">
        <v>71</v>
      </c>
      <c r="X42" s="91">
        <f t="array" ref="X42">IF($D$12="","",(SUMPRODUCT(($D$12:$W$12=Sabana8[[#This Row],[Columna4]:[Columna23]])*1)))</f>
        <v>6</v>
      </c>
      <c r="Y42" s="87">
        <f t="shared" si="1"/>
        <v>0.3</v>
      </c>
      <c r="Z42" s="87">
        <f>IF(Y42="","",COUNTIF(Sabana8[[#This Row],[Columna4]:[Columna23]],"O")/20)</f>
        <v>0</v>
      </c>
    </row>
    <row r="43" spans="2:26" ht="15" x14ac:dyDescent="0.25">
      <c r="B43" s="94">
        <v>34</v>
      </c>
      <c r="D43" s="2" t="s">
        <v>68</v>
      </c>
      <c r="E43" s="2" t="s">
        <v>69</v>
      </c>
      <c r="F43" s="2" t="s">
        <v>69</v>
      </c>
      <c r="G43" s="2" t="s">
        <v>71</v>
      </c>
      <c r="H43" s="2" t="s">
        <v>69</v>
      </c>
      <c r="I43" s="2" t="s">
        <v>71</v>
      </c>
      <c r="J43" s="2" t="s">
        <v>69</v>
      </c>
      <c r="K43" s="2" t="s">
        <v>69</v>
      </c>
      <c r="L43" s="2" t="s">
        <v>71</v>
      </c>
      <c r="M43" s="2" t="s">
        <v>69</v>
      </c>
      <c r="N43" s="2" t="s">
        <v>69</v>
      </c>
      <c r="O43" s="2" t="s">
        <v>71</v>
      </c>
      <c r="P43" s="2" t="s">
        <v>69</v>
      </c>
      <c r="Q43" s="2" t="s">
        <v>68</v>
      </c>
      <c r="R43" s="2" t="s">
        <v>69</v>
      </c>
      <c r="S43" s="2" t="s">
        <v>68</v>
      </c>
      <c r="T43" s="2" t="s">
        <v>70</v>
      </c>
      <c r="U43" s="2" t="s">
        <v>69</v>
      </c>
      <c r="V43" s="2" t="s">
        <v>71</v>
      </c>
      <c r="W43" s="2" t="s">
        <v>68</v>
      </c>
      <c r="X43" s="91">
        <f t="array" ref="X43">IF($D$12="","",(SUMPRODUCT(($D$12:$W$12=Sabana8[[#This Row],[Columna4]:[Columna23]])*1)))</f>
        <v>7</v>
      </c>
      <c r="Y43" s="87">
        <f t="shared" si="1"/>
        <v>0.35</v>
      </c>
      <c r="Z43" s="87">
        <f>IF(Y43="","",COUNTIF(Sabana8[[#This Row],[Columna4]:[Columna23]],"O")/20)</f>
        <v>0</v>
      </c>
    </row>
    <row r="44" spans="2:26" ht="15" x14ac:dyDescent="0.25">
      <c r="B44" s="94">
        <v>35</v>
      </c>
      <c r="D44" s="2" t="s">
        <v>68</v>
      </c>
      <c r="E44" s="2" t="s">
        <v>71</v>
      </c>
      <c r="F44" s="2" t="s">
        <v>70</v>
      </c>
      <c r="G44" s="2" t="s">
        <v>71</v>
      </c>
      <c r="H44" s="2" t="s">
        <v>71</v>
      </c>
      <c r="I44" s="2" t="s">
        <v>70</v>
      </c>
      <c r="J44" s="2" t="s">
        <v>71</v>
      </c>
      <c r="K44" s="2" t="s">
        <v>70</v>
      </c>
      <c r="L44" s="2" t="s">
        <v>69</v>
      </c>
      <c r="M44" s="2" t="s">
        <v>68</v>
      </c>
      <c r="N44" s="2" t="s">
        <v>71</v>
      </c>
      <c r="O44" s="2" t="s">
        <v>68</v>
      </c>
      <c r="P44" s="2" t="s">
        <v>69</v>
      </c>
      <c r="Q44" s="2" t="s">
        <v>69</v>
      </c>
      <c r="R44" s="2" t="s">
        <v>69</v>
      </c>
      <c r="S44" s="2" t="s">
        <v>71</v>
      </c>
      <c r="T44" s="2" t="s">
        <v>69</v>
      </c>
      <c r="U44" s="2" t="s">
        <v>71</v>
      </c>
      <c r="V44" s="2" t="s">
        <v>69</v>
      </c>
      <c r="W44" s="2" t="s">
        <v>68</v>
      </c>
      <c r="X44" s="91">
        <f t="array" ref="X44">IF($D$12="","",(SUMPRODUCT(($D$12:$W$12=Sabana8[[#This Row],[Columna4]:[Columna23]])*1)))</f>
        <v>5</v>
      </c>
      <c r="Y44" s="87">
        <f t="shared" si="1"/>
        <v>0.25</v>
      </c>
      <c r="Z44" s="87">
        <f>IF(Y44="","",COUNTIF(Sabana8[[#This Row],[Columna4]:[Columna23]],"O")/20)</f>
        <v>0</v>
      </c>
    </row>
    <row r="45" spans="2:26" ht="15" x14ac:dyDescent="0.25">
      <c r="B45" s="94">
        <v>36</v>
      </c>
      <c r="D45" s="2" t="s">
        <v>68</v>
      </c>
      <c r="E45" s="2" t="s">
        <v>71</v>
      </c>
      <c r="F45" s="2" t="s">
        <v>69</v>
      </c>
      <c r="G45" s="2" t="s">
        <v>71</v>
      </c>
      <c r="H45" s="2" t="s">
        <v>68</v>
      </c>
      <c r="I45" s="2" t="s">
        <v>70</v>
      </c>
      <c r="J45" s="2" t="s">
        <v>71</v>
      </c>
      <c r="K45" s="2" t="s">
        <v>70</v>
      </c>
      <c r="L45" s="2" t="s">
        <v>71</v>
      </c>
      <c r="M45" s="2" t="s">
        <v>71</v>
      </c>
      <c r="N45" s="2" t="s">
        <v>71</v>
      </c>
      <c r="O45" s="2" t="s">
        <v>71</v>
      </c>
      <c r="P45" s="2" t="s">
        <v>68</v>
      </c>
      <c r="Q45" s="2" t="s">
        <v>69</v>
      </c>
      <c r="R45" s="2" t="s">
        <v>71</v>
      </c>
      <c r="S45" s="2" t="s">
        <v>71</v>
      </c>
      <c r="T45" s="2" t="s">
        <v>69</v>
      </c>
      <c r="U45" s="2" t="s">
        <v>68</v>
      </c>
      <c r="V45" s="2" t="s">
        <v>68</v>
      </c>
      <c r="W45" s="2" t="s">
        <v>69</v>
      </c>
      <c r="X45" s="91">
        <f t="array" ref="X45">IF($D$12="","",(SUMPRODUCT(($D$12:$W$12=Sabana8[[#This Row],[Columna4]:[Columna23]])*1)))</f>
        <v>4</v>
      </c>
      <c r="Y45" s="87">
        <f t="shared" si="1"/>
        <v>0.2</v>
      </c>
      <c r="Z45" s="87">
        <f>IF(Y45="","",COUNTIF(Sabana8[[#This Row],[Columna4]:[Columna23]],"O")/20)</f>
        <v>0</v>
      </c>
    </row>
    <row r="46" spans="2:26" ht="15" x14ac:dyDescent="0.25">
      <c r="B46" s="94">
        <v>37</v>
      </c>
      <c r="D46" s="2" t="s">
        <v>70</v>
      </c>
      <c r="E46" s="2" t="s">
        <v>71</v>
      </c>
      <c r="F46" s="2" t="s">
        <v>69</v>
      </c>
      <c r="G46" s="2" t="s">
        <v>70</v>
      </c>
      <c r="H46" s="2" t="s">
        <v>70</v>
      </c>
      <c r="I46" s="2" t="s">
        <v>68</v>
      </c>
      <c r="J46" s="2" t="s">
        <v>68</v>
      </c>
      <c r="K46" s="2" t="s">
        <v>70</v>
      </c>
      <c r="L46" s="2" t="s">
        <v>71</v>
      </c>
      <c r="M46" s="2" t="s">
        <v>69</v>
      </c>
      <c r="N46" s="2" t="s">
        <v>69</v>
      </c>
      <c r="O46" s="2" t="s">
        <v>69</v>
      </c>
      <c r="P46" s="2" t="s">
        <v>69</v>
      </c>
      <c r="Q46" s="2" t="s">
        <v>71</v>
      </c>
      <c r="R46" s="2" t="s">
        <v>69</v>
      </c>
      <c r="S46" s="2" t="s">
        <v>71</v>
      </c>
      <c r="T46" s="2" t="s">
        <v>68</v>
      </c>
      <c r="U46" s="2" t="s">
        <v>71</v>
      </c>
      <c r="V46" s="2" t="s">
        <v>68</v>
      </c>
      <c r="W46" s="2" t="s">
        <v>70</v>
      </c>
      <c r="X46" s="91">
        <f t="array" ref="X46">IF($D$12="","",(SUMPRODUCT(($D$12:$W$12=Sabana8[[#This Row],[Columna4]:[Columna23]])*1)))</f>
        <v>6</v>
      </c>
      <c r="Y46" s="87">
        <f t="shared" si="1"/>
        <v>0.3</v>
      </c>
      <c r="Z46" s="87">
        <f>IF(Y46="","",COUNTIF(Sabana8[[#This Row],[Columna4]:[Columna23]],"O")/20)</f>
        <v>0</v>
      </c>
    </row>
    <row r="47" spans="2:26" ht="15" x14ac:dyDescent="0.25">
      <c r="B47" s="94">
        <v>38</v>
      </c>
      <c r="D47" s="2" t="s">
        <v>69</v>
      </c>
      <c r="E47" s="2" t="s">
        <v>71</v>
      </c>
      <c r="F47" s="2" t="s">
        <v>69</v>
      </c>
      <c r="G47" s="2" t="s">
        <v>70</v>
      </c>
      <c r="H47" s="2" t="s">
        <v>69</v>
      </c>
      <c r="I47" s="2" t="s">
        <v>68</v>
      </c>
      <c r="J47" s="2" t="s">
        <v>68</v>
      </c>
      <c r="K47" s="2" t="s">
        <v>69</v>
      </c>
      <c r="L47" s="2" t="s">
        <v>71</v>
      </c>
      <c r="M47" s="2" t="s">
        <v>69</v>
      </c>
      <c r="N47" s="2" t="s">
        <v>70</v>
      </c>
      <c r="O47" s="2" t="s">
        <v>69</v>
      </c>
      <c r="P47" s="2" t="s">
        <v>69</v>
      </c>
      <c r="Q47" s="2" t="s">
        <v>71</v>
      </c>
      <c r="R47" s="2" t="s">
        <v>69</v>
      </c>
      <c r="S47" s="2" t="s">
        <v>71</v>
      </c>
      <c r="T47" s="2" t="s">
        <v>71</v>
      </c>
      <c r="U47" s="2" t="s">
        <v>69</v>
      </c>
      <c r="V47" s="2" t="s">
        <v>68</v>
      </c>
      <c r="W47" s="2" t="s">
        <v>70</v>
      </c>
      <c r="X47" s="91">
        <f t="array" ref="X47">IF($D$12="","",(SUMPRODUCT(($D$12:$W$12=Sabana8[[#This Row],[Columna4]:[Columna23]])*1)))</f>
        <v>7</v>
      </c>
      <c r="Y47" s="87">
        <f t="shared" si="1"/>
        <v>0.35</v>
      </c>
      <c r="Z47" s="87">
        <f>IF(Y47="","",COUNTIF(Sabana8[[#This Row],[Columna4]:[Columna23]],"O")/20)</f>
        <v>0</v>
      </c>
    </row>
    <row r="48" spans="2:26" ht="15" x14ac:dyDescent="0.25">
      <c r="B48" s="94">
        <v>39</v>
      </c>
      <c r="C48" s="81"/>
      <c r="D48" s="2" t="s">
        <v>69</v>
      </c>
      <c r="E48" s="2" t="s">
        <v>71</v>
      </c>
      <c r="F48" s="2" t="s">
        <v>71</v>
      </c>
      <c r="G48" s="2" t="s">
        <v>71</v>
      </c>
      <c r="H48" s="2" t="s">
        <v>68</v>
      </c>
      <c r="I48" s="2" t="s">
        <v>69</v>
      </c>
      <c r="J48" s="2" t="s">
        <v>70</v>
      </c>
      <c r="K48" s="2" t="s">
        <v>69</v>
      </c>
      <c r="L48" s="2" t="s">
        <v>69</v>
      </c>
      <c r="M48" s="2" t="s">
        <v>71</v>
      </c>
      <c r="N48" s="2" t="s">
        <v>69</v>
      </c>
      <c r="O48" s="2" t="s">
        <v>71</v>
      </c>
      <c r="P48" s="2" t="s">
        <v>71</v>
      </c>
      <c r="Q48" s="2" t="s">
        <v>70</v>
      </c>
      <c r="R48" s="2" t="s">
        <v>71</v>
      </c>
      <c r="S48" s="2" t="s">
        <v>71</v>
      </c>
      <c r="T48" s="2" t="s">
        <v>69</v>
      </c>
      <c r="U48" s="2" t="s">
        <v>71</v>
      </c>
      <c r="V48" s="2" t="s">
        <v>68</v>
      </c>
      <c r="W48" s="2" t="s">
        <v>68</v>
      </c>
      <c r="X48" s="91">
        <f t="array" ref="X48">IF($D$12="","",(SUMPRODUCT(($D$12:$W$12=Sabana8[[#This Row],[Columna4]:[Columna23]])*1)))</f>
        <v>3</v>
      </c>
      <c r="Y48" s="87">
        <f t="shared" si="1"/>
        <v>0.15</v>
      </c>
      <c r="Z48" s="87">
        <f>IF(Y48="","",COUNTIF(Sabana8[[#This Row],[Columna4]:[Columna23]],"O")/20)</f>
        <v>0</v>
      </c>
    </row>
    <row r="49" spans="2:26" ht="15" x14ac:dyDescent="0.25">
      <c r="B49" s="94">
        <v>40</v>
      </c>
      <c r="C49" s="81"/>
      <c r="D49" s="2" t="s">
        <v>70</v>
      </c>
      <c r="E49" s="2" t="s">
        <v>71</v>
      </c>
      <c r="F49" s="2" t="s">
        <v>68</v>
      </c>
      <c r="G49" s="2" t="s">
        <v>71</v>
      </c>
      <c r="H49" s="2" t="s">
        <v>70</v>
      </c>
      <c r="I49" s="2" t="s">
        <v>70</v>
      </c>
      <c r="J49" s="2" t="s">
        <v>71</v>
      </c>
      <c r="K49" s="2" t="s">
        <v>69</v>
      </c>
      <c r="L49" s="2" t="s">
        <v>70</v>
      </c>
      <c r="M49" s="2" t="s">
        <v>68</v>
      </c>
      <c r="N49" s="2" t="s">
        <v>71</v>
      </c>
      <c r="O49" s="2" t="s">
        <v>71</v>
      </c>
      <c r="P49" s="2" t="s">
        <v>69</v>
      </c>
      <c r="Q49" s="2" t="s">
        <v>69</v>
      </c>
      <c r="R49" s="2" t="s">
        <v>71</v>
      </c>
      <c r="S49" s="2" t="s">
        <v>68</v>
      </c>
      <c r="T49" s="2" t="s">
        <v>70</v>
      </c>
      <c r="U49" s="2" t="s">
        <v>70</v>
      </c>
      <c r="V49" s="2" t="s">
        <v>69</v>
      </c>
      <c r="W49" s="2" t="s">
        <v>69</v>
      </c>
      <c r="X49" s="91">
        <f t="array" ref="X49">IF($D$12="","",(SUMPRODUCT(($D$12:$W$12=Sabana8[[#This Row],[Columna4]:[Columna23]])*1)))</f>
        <v>5</v>
      </c>
      <c r="Y49" s="87">
        <f t="shared" si="1"/>
        <v>0.25</v>
      </c>
      <c r="Z49" s="87">
        <f>IF(Y49="","",COUNTIF(Sabana8[[#This Row],[Columna4]:[Columna23]],"O")/20)</f>
        <v>0</v>
      </c>
    </row>
    <row r="50" spans="2:26" ht="15" x14ac:dyDescent="0.25">
      <c r="B50" s="94">
        <v>41</v>
      </c>
      <c r="C50" s="81"/>
      <c r="D50" s="2" t="s">
        <v>68</v>
      </c>
      <c r="E50" s="2" t="s">
        <v>71</v>
      </c>
      <c r="F50" s="2" t="s">
        <v>69</v>
      </c>
      <c r="G50" s="2" t="s">
        <v>71</v>
      </c>
      <c r="H50" s="2" t="s">
        <v>71</v>
      </c>
      <c r="I50" s="2" t="s">
        <v>70</v>
      </c>
      <c r="J50" s="2" t="s">
        <v>68</v>
      </c>
      <c r="K50" s="2" t="s">
        <v>70</v>
      </c>
      <c r="L50" s="2" t="s">
        <v>71</v>
      </c>
      <c r="M50" s="2" t="s">
        <v>71</v>
      </c>
      <c r="N50" s="2" t="s">
        <v>71</v>
      </c>
      <c r="O50" s="2" t="s">
        <v>71</v>
      </c>
      <c r="P50" s="2" t="s">
        <v>68</v>
      </c>
      <c r="Q50" s="2" t="s">
        <v>70</v>
      </c>
      <c r="R50" s="2" t="s">
        <v>71</v>
      </c>
      <c r="S50" s="2" t="s">
        <v>71</v>
      </c>
      <c r="T50" s="2" t="s">
        <v>69</v>
      </c>
      <c r="U50" s="2" t="s">
        <v>69</v>
      </c>
      <c r="V50" s="2" t="s">
        <v>69</v>
      </c>
      <c r="W50" s="2" t="s">
        <v>68</v>
      </c>
      <c r="X50" s="91">
        <f t="array" ref="X50">IF($D$12="","",(SUMPRODUCT(($D$12:$W$12=Sabana8[[#This Row],[Columna4]:[Columna23]])*1)))</f>
        <v>6</v>
      </c>
      <c r="Y50" s="87">
        <f t="shared" si="1"/>
        <v>0.3</v>
      </c>
      <c r="Z50" s="87">
        <f>IF(Y50="","",COUNTIF(Sabana8[[#This Row],[Columna4]:[Columna23]],"O")/20)</f>
        <v>0</v>
      </c>
    </row>
    <row r="51" spans="2:26" ht="14.25" customHeight="1" x14ac:dyDescent="0.25">
      <c r="B51" s="94">
        <v>42</v>
      </c>
      <c r="C51" s="81"/>
      <c r="D51" s="2" t="s">
        <v>69</v>
      </c>
      <c r="E51" s="2" t="s">
        <v>71</v>
      </c>
      <c r="F51" s="2" t="s">
        <v>71</v>
      </c>
      <c r="G51" s="2" t="s">
        <v>71</v>
      </c>
      <c r="H51" s="2" t="s">
        <v>68</v>
      </c>
      <c r="I51" s="2" t="s">
        <v>69</v>
      </c>
      <c r="J51" s="2" t="s">
        <v>70</v>
      </c>
      <c r="K51" s="2" t="s">
        <v>69</v>
      </c>
      <c r="L51" s="2" t="s">
        <v>69</v>
      </c>
      <c r="M51" s="2" t="s">
        <v>71</v>
      </c>
      <c r="N51" s="2" t="s">
        <v>69</v>
      </c>
      <c r="O51" s="2" t="s">
        <v>71</v>
      </c>
      <c r="P51" s="2" t="s">
        <v>71</v>
      </c>
      <c r="Q51" s="2" t="s">
        <v>70</v>
      </c>
      <c r="R51" s="2" t="s">
        <v>71</v>
      </c>
      <c r="S51" s="2" t="s">
        <v>71</v>
      </c>
      <c r="T51" s="2" t="s">
        <v>69</v>
      </c>
      <c r="U51" s="2" t="s">
        <v>71</v>
      </c>
      <c r="V51" s="2" t="s">
        <v>68</v>
      </c>
      <c r="W51" s="2" t="s">
        <v>68</v>
      </c>
      <c r="X51" s="91">
        <f t="array" ref="X51">IF($D$12="","",(SUMPRODUCT(($D$12:$W$12=Sabana8[[#This Row],[Columna4]:[Columna23]])*1)))</f>
        <v>3</v>
      </c>
      <c r="Y51" s="87">
        <f t="shared" si="1"/>
        <v>0.15</v>
      </c>
      <c r="Z51" s="87">
        <f>IF(Y51="","",COUNTIF(Sabana8[[#This Row],[Columna4]:[Columna23]],"O")/20)</f>
        <v>0</v>
      </c>
    </row>
    <row r="52" spans="2:26" ht="15" x14ac:dyDescent="0.25">
      <c r="B52" s="94">
        <v>43</v>
      </c>
      <c r="D52" s="2" t="s">
        <v>70</v>
      </c>
      <c r="E52" s="2" t="s">
        <v>68</v>
      </c>
      <c r="F52" s="2" t="s">
        <v>69</v>
      </c>
      <c r="G52" s="2" t="s">
        <v>71</v>
      </c>
      <c r="H52" s="2" t="s">
        <v>68</v>
      </c>
      <c r="I52" s="2" t="s">
        <v>71</v>
      </c>
      <c r="J52" s="2" t="s">
        <v>68</v>
      </c>
      <c r="K52" s="2" t="s">
        <v>69</v>
      </c>
      <c r="L52" s="2" t="s">
        <v>68</v>
      </c>
      <c r="M52" s="2" t="s">
        <v>71</v>
      </c>
      <c r="N52" s="2" t="s">
        <v>71</v>
      </c>
      <c r="O52" s="2" t="s">
        <v>69</v>
      </c>
      <c r="P52" s="2" t="s">
        <v>68</v>
      </c>
      <c r="Q52" s="2" t="s">
        <v>70</v>
      </c>
      <c r="R52" s="2" t="s">
        <v>71</v>
      </c>
      <c r="S52" s="2" t="s">
        <v>71</v>
      </c>
      <c r="T52" s="2" t="s">
        <v>69</v>
      </c>
      <c r="U52" s="2" t="s">
        <v>69</v>
      </c>
      <c r="V52" s="2" t="s">
        <v>71</v>
      </c>
      <c r="W52" s="2" t="s">
        <v>71</v>
      </c>
      <c r="X52" s="91">
        <f t="array" ref="X52">IF($D$12="","",(SUMPRODUCT(($D$12:$W$12=Sabana8[[#This Row],[Columna4]:[Columna23]])*1)))</f>
        <v>6</v>
      </c>
      <c r="Y52" s="87">
        <f t="shared" si="1"/>
        <v>0.3</v>
      </c>
      <c r="Z52" s="87">
        <f>IF(Y52="","",COUNTIF(Sabana8[[#This Row],[Columna4]:[Columna23]],"O")/20)</f>
        <v>0</v>
      </c>
    </row>
    <row r="53" spans="2:26" ht="15" x14ac:dyDescent="0.25">
      <c r="B53" s="94">
        <v>44</v>
      </c>
      <c r="D53" s="2" t="s">
        <v>70</v>
      </c>
      <c r="E53" s="2" t="s">
        <v>69</v>
      </c>
      <c r="F53" s="2" t="s">
        <v>68</v>
      </c>
      <c r="G53" s="2" t="s">
        <v>71</v>
      </c>
      <c r="H53" s="2" t="s">
        <v>71</v>
      </c>
      <c r="I53" s="2" t="s">
        <v>70</v>
      </c>
      <c r="J53" s="2" t="s">
        <v>68</v>
      </c>
      <c r="K53" s="2" t="s">
        <v>70</v>
      </c>
      <c r="L53" s="2" t="s">
        <v>69</v>
      </c>
      <c r="M53" s="2" t="s">
        <v>69</v>
      </c>
      <c r="N53" s="2" t="s">
        <v>70</v>
      </c>
      <c r="O53" s="2" t="s">
        <v>70</v>
      </c>
      <c r="P53" s="2" t="s">
        <v>68</v>
      </c>
      <c r="Q53" s="2" t="s">
        <v>69</v>
      </c>
      <c r="R53" s="2" t="s">
        <v>71</v>
      </c>
      <c r="S53" s="2" t="s">
        <v>70</v>
      </c>
      <c r="T53" s="2" t="s">
        <v>68</v>
      </c>
      <c r="U53" s="2" t="s">
        <v>68</v>
      </c>
      <c r="V53" s="2" t="s">
        <v>71</v>
      </c>
      <c r="W53" s="2" t="s">
        <v>69</v>
      </c>
      <c r="X53" s="91">
        <f t="array" ref="X53">IF($D$12="","",(SUMPRODUCT(($D$12:$W$12=Sabana8[[#This Row],[Columna4]:[Columna23]])*1)))</f>
        <v>5</v>
      </c>
      <c r="Y53" s="87">
        <f t="shared" si="1"/>
        <v>0.25</v>
      </c>
      <c r="Z53" s="87">
        <f>IF(Y53="","",COUNTIF(Sabana8[[#This Row],[Columna4]:[Columna23]],"O")/20)</f>
        <v>0</v>
      </c>
    </row>
    <row r="54" spans="2:26" ht="15" x14ac:dyDescent="0.25">
      <c r="B54" s="94">
        <v>45</v>
      </c>
      <c r="D54" s="2" t="s">
        <v>71</v>
      </c>
      <c r="E54" s="2" t="s">
        <v>68</v>
      </c>
      <c r="F54" s="2" t="s">
        <v>68</v>
      </c>
      <c r="G54" s="2" t="s">
        <v>69</v>
      </c>
      <c r="H54" s="2" t="s">
        <v>69</v>
      </c>
      <c r="I54" s="2" t="s">
        <v>69</v>
      </c>
      <c r="J54" s="2" t="s">
        <v>70</v>
      </c>
      <c r="K54" s="2" t="s">
        <v>69</v>
      </c>
      <c r="L54" s="2" t="s">
        <v>69</v>
      </c>
      <c r="M54" s="2" t="s">
        <v>71</v>
      </c>
      <c r="N54" s="2" t="s">
        <v>71</v>
      </c>
      <c r="O54" s="2" t="s">
        <v>69</v>
      </c>
      <c r="P54" s="2" t="s">
        <v>70</v>
      </c>
      <c r="Q54" s="2" t="s">
        <v>71</v>
      </c>
      <c r="R54" s="2" t="s">
        <v>71</v>
      </c>
      <c r="S54" s="2" t="s">
        <v>69</v>
      </c>
      <c r="T54" s="2" t="s">
        <v>71</v>
      </c>
      <c r="U54" s="2" t="s">
        <v>71</v>
      </c>
      <c r="V54" s="2" t="s">
        <v>71</v>
      </c>
      <c r="W54" s="2" t="s">
        <v>68</v>
      </c>
      <c r="X54" s="91">
        <f t="array" ref="X54">IF($D$12="","",(SUMPRODUCT(($D$12:$W$12=Sabana8[[#This Row],[Columna4]:[Columna23]])*1)))</f>
        <v>6</v>
      </c>
      <c r="Y54" s="87">
        <f t="shared" si="1"/>
        <v>0.3</v>
      </c>
      <c r="Z54" s="87">
        <f>IF(Y54="","",COUNTIF(Sabana8[[#This Row],[Columna4]:[Columna23]],"O")/20)</f>
        <v>0</v>
      </c>
    </row>
    <row r="55" spans="2:26" ht="15" x14ac:dyDescent="0.25">
      <c r="B55" s="94">
        <v>46</v>
      </c>
      <c r="D55" s="2" t="s">
        <v>70</v>
      </c>
      <c r="E55" s="2" t="s">
        <v>69</v>
      </c>
      <c r="F55" s="2" t="s">
        <v>71</v>
      </c>
      <c r="G55" s="2" t="s">
        <v>68</v>
      </c>
      <c r="H55" s="2" t="s">
        <v>71</v>
      </c>
      <c r="I55" s="2" t="s">
        <v>68</v>
      </c>
      <c r="J55" s="2" t="s">
        <v>69</v>
      </c>
      <c r="K55" s="2" t="s">
        <v>70</v>
      </c>
      <c r="L55" s="2" t="s">
        <v>71</v>
      </c>
      <c r="M55" s="2" t="s">
        <v>71</v>
      </c>
      <c r="N55" s="2" t="s">
        <v>71</v>
      </c>
      <c r="O55" s="2" t="s">
        <v>71</v>
      </c>
      <c r="P55" s="2" t="s">
        <v>71</v>
      </c>
      <c r="Q55" s="2" t="s">
        <v>71</v>
      </c>
      <c r="R55" s="2" t="s">
        <v>68</v>
      </c>
      <c r="S55" s="2" t="s">
        <v>69</v>
      </c>
      <c r="T55" s="2" t="s">
        <v>68</v>
      </c>
      <c r="U55" s="2" t="s">
        <v>71</v>
      </c>
      <c r="V55" s="2" t="s">
        <v>71</v>
      </c>
      <c r="W55" s="2" t="s">
        <v>71</v>
      </c>
      <c r="X55" s="91">
        <f t="array" ref="X55">IF($D$12="","",(SUMPRODUCT(($D$12:$W$12=Sabana8[[#This Row],[Columna4]:[Columna23]])*1)))</f>
        <v>8</v>
      </c>
      <c r="Y55" s="87">
        <f t="shared" si="1"/>
        <v>0.4</v>
      </c>
      <c r="Z55" s="87">
        <f>IF(Y55="","",COUNTIF(Sabana8[[#This Row],[Columna4]:[Columna23]],"O")/20)</f>
        <v>0</v>
      </c>
    </row>
    <row r="56" spans="2:26" ht="15" x14ac:dyDescent="0.25">
      <c r="B56" s="94">
        <v>47</v>
      </c>
      <c r="D56" s="2" t="s">
        <v>68</v>
      </c>
      <c r="E56" s="2" t="s">
        <v>71</v>
      </c>
      <c r="F56" s="2" t="s">
        <v>68</v>
      </c>
      <c r="G56" s="2" t="s">
        <v>69</v>
      </c>
      <c r="H56" s="2" t="s">
        <v>71</v>
      </c>
      <c r="I56" s="2" t="s">
        <v>70</v>
      </c>
      <c r="J56" s="2" t="s">
        <v>70</v>
      </c>
      <c r="K56" s="2" t="s">
        <v>68</v>
      </c>
      <c r="L56" s="2" t="s">
        <v>71</v>
      </c>
      <c r="M56" s="2" t="s">
        <v>71</v>
      </c>
      <c r="N56" s="2" t="s">
        <v>69</v>
      </c>
      <c r="O56" s="2" t="s">
        <v>68</v>
      </c>
      <c r="P56" s="2" t="s">
        <v>68</v>
      </c>
      <c r="Q56" s="2" t="s">
        <v>69</v>
      </c>
      <c r="R56" s="2" t="s">
        <v>69</v>
      </c>
      <c r="S56" s="2" t="s">
        <v>68</v>
      </c>
      <c r="T56" s="2" t="s">
        <v>69</v>
      </c>
      <c r="U56" s="2" t="s">
        <v>69</v>
      </c>
      <c r="V56" s="2" t="s">
        <v>71</v>
      </c>
      <c r="W56" s="2" t="s">
        <v>68</v>
      </c>
      <c r="X56" s="91">
        <f t="array" ref="X56">IF($D$12="","",(SUMPRODUCT(($D$12:$W$12=Sabana8[[#This Row],[Columna4]:[Columna23]])*1)))</f>
        <v>3</v>
      </c>
      <c r="Y56" s="87">
        <f t="shared" si="1"/>
        <v>0.15</v>
      </c>
      <c r="Z56" s="87">
        <f>IF(Y56="","",COUNTIF(Sabana8[[#This Row],[Columna4]:[Columna23]],"O")/20)</f>
        <v>0</v>
      </c>
    </row>
    <row r="57" spans="2:26" ht="15" x14ac:dyDescent="0.25">
      <c r="B57" s="94">
        <v>48</v>
      </c>
      <c r="D57" s="2" t="s">
        <v>70</v>
      </c>
      <c r="E57" s="2" t="s">
        <v>69</v>
      </c>
      <c r="F57" s="2" t="s">
        <v>71</v>
      </c>
      <c r="G57" s="2" t="s">
        <v>71</v>
      </c>
      <c r="H57" s="2" t="s">
        <v>71</v>
      </c>
      <c r="I57" s="2" t="s">
        <v>68</v>
      </c>
      <c r="J57" s="2" t="s">
        <v>71</v>
      </c>
      <c r="K57" s="2" t="s">
        <v>70</v>
      </c>
      <c r="L57" s="2" t="s">
        <v>71</v>
      </c>
      <c r="M57" s="2" t="s">
        <v>71</v>
      </c>
      <c r="N57" s="2" t="s">
        <v>71</v>
      </c>
      <c r="O57" s="2" t="s">
        <v>71</v>
      </c>
      <c r="P57" s="2" t="s">
        <v>71</v>
      </c>
      <c r="Q57" s="2" t="s">
        <v>71</v>
      </c>
      <c r="R57" s="2" t="s">
        <v>68</v>
      </c>
      <c r="S57" s="2" t="s">
        <v>69</v>
      </c>
      <c r="T57" s="2" t="s">
        <v>68</v>
      </c>
      <c r="U57" s="2" t="s">
        <v>71</v>
      </c>
      <c r="V57" s="2" t="s">
        <v>71</v>
      </c>
      <c r="W57" s="2" t="s">
        <v>71</v>
      </c>
      <c r="X57" s="91">
        <f t="array" ref="X57">IF($D$12="","",(SUMPRODUCT(($D$12:$W$12=Sabana8[[#This Row],[Columna4]:[Columna23]])*1)))</f>
        <v>8</v>
      </c>
      <c r="Y57" s="87">
        <f t="shared" si="1"/>
        <v>0.4</v>
      </c>
      <c r="Z57" s="87">
        <f>IF(Y57="","",COUNTIF(Sabana8[[#This Row],[Columna4]:[Columna23]],"O")/20)</f>
        <v>0</v>
      </c>
    </row>
    <row r="58" spans="2:26" ht="15" x14ac:dyDescent="0.25">
      <c r="B58" s="94">
        <v>49</v>
      </c>
      <c r="D58" s="2" t="s">
        <v>68</v>
      </c>
      <c r="E58" s="2" t="s">
        <v>71</v>
      </c>
      <c r="F58" s="2" t="s">
        <v>68</v>
      </c>
      <c r="G58" s="2" t="s">
        <v>71</v>
      </c>
      <c r="H58" s="2" t="s">
        <v>71</v>
      </c>
      <c r="I58" s="2" t="s">
        <v>69</v>
      </c>
      <c r="J58" s="2" t="s">
        <v>68</v>
      </c>
      <c r="K58" s="2" t="s">
        <v>70</v>
      </c>
      <c r="L58" s="2" t="s">
        <v>68</v>
      </c>
      <c r="M58" s="2" t="s">
        <v>69</v>
      </c>
      <c r="N58" s="2" t="s">
        <v>69</v>
      </c>
      <c r="O58" s="2" t="s">
        <v>71</v>
      </c>
      <c r="P58" s="2" t="s">
        <v>68</v>
      </c>
      <c r="Q58" s="2" t="s">
        <v>69</v>
      </c>
      <c r="R58" s="2" t="s">
        <v>71</v>
      </c>
      <c r="S58" s="2" t="s">
        <v>71</v>
      </c>
      <c r="T58" s="2" t="s">
        <v>69</v>
      </c>
      <c r="U58" s="2" t="s">
        <v>70</v>
      </c>
      <c r="V58" s="2" t="s">
        <v>69</v>
      </c>
      <c r="W58" s="2" t="s">
        <v>69</v>
      </c>
      <c r="X58" s="91">
        <f t="array" ref="X58">IF($D$12="","",(SUMPRODUCT(($D$12:$W$12=Sabana8[[#This Row],[Columna4]:[Columna23]])*1)))</f>
        <v>4</v>
      </c>
      <c r="Y58" s="87">
        <f t="shared" si="1"/>
        <v>0.2</v>
      </c>
      <c r="Z58" s="87">
        <f>IF(Y58="","",COUNTIF(Sabana8[[#This Row],[Columna4]:[Columna23]],"O")/20)</f>
        <v>0</v>
      </c>
    </row>
    <row r="59" spans="2:26" ht="15" x14ac:dyDescent="0.25">
      <c r="B59" s="94">
        <v>50</v>
      </c>
      <c r="D59" s="2" t="s">
        <v>71</v>
      </c>
      <c r="E59" s="2" t="s">
        <v>71</v>
      </c>
      <c r="F59" s="2" t="s">
        <v>68</v>
      </c>
      <c r="G59" s="2" t="s">
        <v>69</v>
      </c>
      <c r="H59" s="2" t="s">
        <v>71</v>
      </c>
      <c r="I59" s="2" t="s">
        <v>71</v>
      </c>
      <c r="J59" s="2" t="s">
        <v>71</v>
      </c>
      <c r="K59" s="2" t="s">
        <v>70</v>
      </c>
      <c r="L59" s="2" t="s">
        <v>71</v>
      </c>
      <c r="M59" s="2" t="s">
        <v>71</v>
      </c>
      <c r="N59" s="2" t="s">
        <v>69</v>
      </c>
      <c r="O59" s="2" t="s">
        <v>71</v>
      </c>
      <c r="P59" s="2" t="s">
        <v>70</v>
      </c>
      <c r="Q59" s="2" t="s">
        <v>68</v>
      </c>
      <c r="R59" s="2" t="s">
        <v>71</v>
      </c>
      <c r="S59" s="2" t="s">
        <v>71</v>
      </c>
      <c r="T59" s="2" t="s">
        <v>70</v>
      </c>
      <c r="U59" s="2" t="s">
        <v>71</v>
      </c>
      <c r="V59" s="2" t="s">
        <v>68</v>
      </c>
      <c r="W59" s="2" t="s">
        <v>71</v>
      </c>
      <c r="X59" s="91">
        <f t="array" ref="X59">IF($D$12="","",(SUMPRODUCT(($D$12:$W$12=Sabana8[[#This Row],[Columna4]:[Columna23]])*1)))</f>
        <v>4</v>
      </c>
      <c r="Y59" s="87">
        <f t="shared" si="1"/>
        <v>0.2</v>
      </c>
      <c r="Z59" s="87">
        <f>IF(Y59="","",COUNTIF(Sabana8[[#This Row],[Columna4]:[Columna23]],"O")/20)</f>
        <v>0</v>
      </c>
    </row>
    <row r="60" spans="2:26" ht="15" x14ac:dyDescent="0.25">
      <c r="B60" s="94">
        <v>51</v>
      </c>
      <c r="D60" s="2" t="s">
        <v>68</v>
      </c>
      <c r="E60" s="2" t="s">
        <v>71</v>
      </c>
      <c r="F60" s="2" t="s">
        <v>68</v>
      </c>
      <c r="G60" s="2" t="s">
        <v>71</v>
      </c>
      <c r="H60" s="2" t="s">
        <v>71</v>
      </c>
      <c r="I60" s="2" t="s">
        <v>71</v>
      </c>
      <c r="J60" s="2" t="s">
        <v>68</v>
      </c>
      <c r="K60" s="2" t="s">
        <v>68</v>
      </c>
      <c r="L60" s="2" t="s">
        <v>71</v>
      </c>
      <c r="M60" s="2" t="s">
        <v>71</v>
      </c>
      <c r="N60" s="2" t="s">
        <v>71</v>
      </c>
      <c r="O60" s="2" t="s">
        <v>71</v>
      </c>
      <c r="P60" s="2" t="s">
        <v>68</v>
      </c>
      <c r="Q60" s="2" t="s">
        <v>70</v>
      </c>
      <c r="R60" s="2" t="s">
        <v>68</v>
      </c>
      <c r="S60" s="2" t="s">
        <v>70</v>
      </c>
      <c r="T60" s="2" t="s">
        <v>69</v>
      </c>
      <c r="U60" s="2" t="s">
        <v>69</v>
      </c>
      <c r="V60" s="2" t="s">
        <v>69</v>
      </c>
      <c r="W60" s="2" t="s">
        <v>68</v>
      </c>
      <c r="X60" s="91">
        <f t="array" ref="X60">IF($D$12="","",(SUMPRODUCT(($D$12:$W$12=Sabana8[[#This Row],[Columna4]:[Columna23]])*1)))</f>
        <v>6</v>
      </c>
      <c r="Y60" s="87">
        <f t="shared" si="1"/>
        <v>0.3</v>
      </c>
      <c r="Z60" s="87">
        <f>IF(Y60="","",COUNTIF(Sabana8[[#This Row],[Columna4]:[Columna23]],"O")/20)</f>
        <v>0</v>
      </c>
    </row>
    <row r="61" spans="2:26" ht="15" x14ac:dyDescent="0.25">
      <c r="B61" s="94">
        <v>52</v>
      </c>
      <c r="D61" s="2" t="s">
        <v>69</v>
      </c>
      <c r="E61" s="2" t="s">
        <v>69</v>
      </c>
      <c r="F61" s="2" t="s">
        <v>69</v>
      </c>
      <c r="G61" s="2" t="s">
        <v>71</v>
      </c>
      <c r="H61" s="2" t="s">
        <v>71</v>
      </c>
      <c r="I61" s="2" t="s">
        <v>69</v>
      </c>
      <c r="J61" s="2" t="s">
        <v>71</v>
      </c>
      <c r="K61" s="2" t="s">
        <v>70</v>
      </c>
      <c r="L61" s="2" t="s">
        <v>69</v>
      </c>
      <c r="M61" s="2" t="s">
        <v>71</v>
      </c>
      <c r="N61" s="2" t="s">
        <v>68</v>
      </c>
      <c r="O61" s="2" t="s">
        <v>71</v>
      </c>
      <c r="P61" s="2" t="s">
        <v>71</v>
      </c>
      <c r="Q61" s="2" t="s">
        <v>69</v>
      </c>
      <c r="R61" s="2" t="s">
        <v>71</v>
      </c>
      <c r="S61" s="2" t="s">
        <v>71</v>
      </c>
      <c r="T61" s="2" t="s">
        <v>68</v>
      </c>
      <c r="U61" s="2" t="s">
        <v>71</v>
      </c>
      <c r="V61" s="2" t="s">
        <v>71</v>
      </c>
      <c r="W61" s="2" t="s">
        <v>69</v>
      </c>
      <c r="X61" s="91">
        <f t="array" ref="X61">IF($D$12="","",(SUMPRODUCT(($D$12:$W$12=Sabana8[[#This Row],[Columna4]:[Columna23]])*1)))</f>
        <v>3</v>
      </c>
      <c r="Y61" s="87">
        <f t="shared" si="1"/>
        <v>0.15</v>
      </c>
      <c r="Z61" s="87">
        <f>IF(Y61="","",COUNTIF(Sabana8[[#This Row],[Columna4]:[Columna23]],"O")/20)</f>
        <v>0</v>
      </c>
    </row>
    <row r="62" spans="2:26" ht="15" x14ac:dyDescent="0.25">
      <c r="B62" s="94">
        <v>53</v>
      </c>
      <c r="D62" s="2" t="s">
        <v>71</v>
      </c>
      <c r="E62" s="2" t="s">
        <v>68</v>
      </c>
      <c r="F62" s="2" t="s">
        <v>68</v>
      </c>
      <c r="G62" s="2" t="s">
        <v>71</v>
      </c>
      <c r="H62" s="2" t="s">
        <v>71</v>
      </c>
      <c r="I62" s="2" t="s">
        <v>70</v>
      </c>
      <c r="J62" s="2" t="s">
        <v>69</v>
      </c>
      <c r="K62" s="2" t="s">
        <v>71</v>
      </c>
      <c r="L62" s="2" t="s">
        <v>68</v>
      </c>
      <c r="M62" s="2" t="s">
        <v>68</v>
      </c>
      <c r="N62" s="2" t="s">
        <v>70</v>
      </c>
      <c r="O62" s="2" t="s">
        <v>70</v>
      </c>
      <c r="P62" s="2" t="s">
        <v>68</v>
      </c>
      <c r="Q62" s="2" t="s">
        <v>68</v>
      </c>
      <c r="R62" s="2" t="s">
        <v>68</v>
      </c>
      <c r="S62" s="2" t="s">
        <v>71</v>
      </c>
      <c r="T62" s="2" t="s">
        <v>70</v>
      </c>
      <c r="U62" s="2" t="s">
        <v>71</v>
      </c>
      <c r="V62" s="2" t="s">
        <v>71</v>
      </c>
      <c r="W62" s="2" t="s">
        <v>70</v>
      </c>
      <c r="X62" s="91">
        <f t="array" ref="X62">IF($D$12="","",(SUMPRODUCT(($D$12:$W$12=Sabana8[[#This Row],[Columna4]:[Columna23]])*1)))</f>
        <v>5</v>
      </c>
      <c r="Y62" s="87">
        <f t="shared" si="1"/>
        <v>0.25</v>
      </c>
      <c r="Z62" s="87">
        <f>IF(Y62="","",COUNTIF(Sabana8[[#This Row],[Columna4]:[Columna23]],"O")/20)</f>
        <v>0</v>
      </c>
    </row>
    <row r="63" spans="2:26" ht="15" x14ac:dyDescent="0.25">
      <c r="B63" s="94">
        <v>54</v>
      </c>
      <c r="D63" s="2" t="s">
        <v>69</v>
      </c>
      <c r="E63" s="2" t="s">
        <v>71</v>
      </c>
      <c r="F63" s="2" t="s">
        <v>68</v>
      </c>
      <c r="G63" s="2" t="s">
        <v>69</v>
      </c>
      <c r="H63" s="2" t="s">
        <v>71</v>
      </c>
      <c r="I63" s="2" t="s">
        <v>71</v>
      </c>
      <c r="J63" s="2" t="s">
        <v>71</v>
      </c>
      <c r="K63" s="2" t="s">
        <v>69</v>
      </c>
      <c r="L63" s="2" t="s">
        <v>70</v>
      </c>
      <c r="M63" s="2" t="s">
        <v>71</v>
      </c>
      <c r="N63" s="2" t="s">
        <v>69</v>
      </c>
      <c r="O63" s="2" t="s">
        <v>71</v>
      </c>
      <c r="P63" s="2" t="s">
        <v>71</v>
      </c>
      <c r="Q63" s="2" t="s">
        <v>71</v>
      </c>
      <c r="R63" s="2" t="s">
        <v>71</v>
      </c>
      <c r="S63" s="2" t="s">
        <v>69</v>
      </c>
      <c r="T63" s="2" t="s">
        <v>70</v>
      </c>
      <c r="U63" s="2" t="s">
        <v>70</v>
      </c>
      <c r="V63" s="2" t="s">
        <v>69</v>
      </c>
      <c r="W63" s="2" t="s">
        <v>69</v>
      </c>
      <c r="X63" s="91">
        <f t="array" ref="X63">IF($D$12="","",(SUMPRODUCT(($D$12:$W$12=Sabana8[[#This Row],[Columna4]:[Columna23]])*1)))</f>
        <v>3</v>
      </c>
      <c r="Y63" s="87">
        <f t="shared" si="1"/>
        <v>0.15</v>
      </c>
      <c r="Z63" s="87">
        <f>IF(Y63="","",COUNTIF(Sabana8[[#This Row],[Columna4]:[Columna23]],"O")/20)</f>
        <v>0</v>
      </c>
    </row>
    <row r="64" spans="2:26" ht="15" x14ac:dyDescent="0.25">
      <c r="B64" s="94">
        <v>55</v>
      </c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91">
        <f t="array" ref="X64">IF($D$12="","",(SUMPRODUCT(($D$12:$W$12=Sabana8[[#This Row],[Columna4]:[Columna23]])*1)))</f>
        <v>0</v>
      </c>
      <c r="Y64" s="87">
        <f t="shared" si="1"/>
        <v>0</v>
      </c>
      <c r="Z64" s="87">
        <f>IF(Y64="","",COUNTIF(Sabana8[[#This Row],[Columna4]:[Columna23]],"O")/20)</f>
        <v>0</v>
      </c>
    </row>
    <row r="65" spans="2:26" ht="15" x14ac:dyDescent="0.25">
      <c r="B65" s="94">
        <v>56</v>
      </c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91">
        <f t="array" ref="X65">IF($D$12="","",(SUMPRODUCT(($D$12:$W$12=Sabana8[[#This Row],[Columna4]:[Columna23]])*1)))</f>
        <v>0</v>
      </c>
      <c r="Y65" s="87">
        <f t="shared" si="1"/>
        <v>0</v>
      </c>
      <c r="Z65" s="87">
        <f>IF(Y65="","",COUNTIF(Sabana8[[#This Row],[Columna4]:[Columna23]],"O")/20)</f>
        <v>0</v>
      </c>
    </row>
    <row r="66" spans="2:26" ht="15" x14ac:dyDescent="0.25">
      <c r="B66" s="94">
        <v>57</v>
      </c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91">
        <f t="array" ref="X66">IF($D$12="","",(SUMPRODUCT(($D$12:$W$12=Sabana8[[#This Row],[Columna4]:[Columna23]])*1)))</f>
        <v>0</v>
      </c>
      <c r="Y66" s="87">
        <f t="shared" si="1"/>
        <v>0</v>
      </c>
      <c r="Z66" s="87">
        <f>IF(Y66="","",COUNTIF(Sabana8[[#This Row],[Columna4]:[Columna23]],"O")/20)</f>
        <v>0</v>
      </c>
    </row>
    <row r="67" spans="2:26" ht="15" x14ac:dyDescent="0.25">
      <c r="B67" s="94">
        <v>58</v>
      </c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91">
        <f t="array" ref="X67">IF($D$12="","",(SUMPRODUCT(($D$12:$W$12=Sabana8[[#This Row],[Columna4]:[Columna23]])*1)))</f>
        <v>0</v>
      </c>
      <c r="Y67" s="87">
        <f t="shared" si="1"/>
        <v>0</v>
      </c>
      <c r="Z67" s="87">
        <f>IF(Y67="","",COUNTIF(Sabana8[[#This Row],[Columna4]:[Columna23]],"O")/20)</f>
        <v>0</v>
      </c>
    </row>
    <row r="68" spans="2:26" ht="15" x14ac:dyDescent="0.25">
      <c r="B68" s="94">
        <v>59</v>
      </c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91">
        <f t="array" ref="X68">IF($D$12="","",(SUMPRODUCT(($D$12:$W$12=Sabana8[[#This Row],[Columna4]:[Columna23]])*1)))</f>
        <v>0</v>
      </c>
      <c r="Y68" s="87">
        <f t="shared" si="1"/>
        <v>0</v>
      </c>
      <c r="Z68" s="87">
        <f>IF(Y68="","",COUNTIF(Sabana8[[#This Row],[Columna4]:[Columna23]],"O")/20)</f>
        <v>0</v>
      </c>
    </row>
    <row r="69" spans="2:26" ht="15" x14ac:dyDescent="0.25">
      <c r="B69" s="94">
        <v>60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91">
        <f t="array" ref="X69">IF($D$12="","",(SUMPRODUCT(($D$12:$W$12=Sabana8[[#This Row],[Columna4]:[Columna23]])*1)))</f>
        <v>0</v>
      </c>
      <c r="Y69" s="87">
        <f t="shared" si="1"/>
        <v>0</v>
      </c>
      <c r="Z69" s="87">
        <f>IF(Y69="","",COUNTIF(Sabana8[[#This Row],[Columna4]:[Columna23]],"O")/20)</f>
        <v>0</v>
      </c>
    </row>
    <row r="70" spans="2:26" ht="15" x14ac:dyDescent="0.25">
      <c r="B70" s="94">
        <v>61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91">
        <f t="array" ref="X70">IF($D$12="","",(SUMPRODUCT(($D$12:$W$12=Sabana8[[#This Row],[Columna4]:[Columna23]])*1)))</f>
        <v>0</v>
      </c>
      <c r="Y70" s="87">
        <f t="shared" si="1"/>
        <v>0</v>
      </c>
      <c r="Z70" s="87">
        <f>IF(Y70="","",COUNTIF(Sabana8[[#This Row],[Columna4]:[Columna23]],"O")/20)</f>
        <v>0</v>
      </c>
    </row>
    <row r="71" spans="2:26" ht="15" x14ac:dyDescent="0.25">
      <c r="B71" s="94">
        <v>62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91">
        <f t="array" ref="X71">IF($D$12="","",(SUMPRODUCT(($D$12:$W$12=Sabana8[[#This Row],[Columna4]:[Columna23]])*1)))</f>
        <v>0</v>
      </c>
      <c r="Y71" s="87">
        <f t="shared" si="1"/>
        <v>0</v>
      </c>
      <c r="Z71" s="87">
        <f>IF(Y71="","",COUNTIF(Sabana8[[#This Row],[Columna4]:[Columna23]],"O")/20)</f>
        <v>0</v>
      </c>
    </row>
    <row r="72" spans="2:26" ht="15" x14ac:dyDescent="0.25">
      <c r="B72" s="94">
        <v>63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91">
        <f t="array" ref="X72">IF($D$12="","",(SUMPRODUCT(($D$12:$W$12=Sabana8[[#This Row],[Columna4]:[Columna23]])*1)))</f>
        <v>0</v>
      </c>
      <c r="Y72" s="87">
        <f t="shared" si="1"/>
        <v>0</v>
      </c>
      <c r="Z72" s="87">
        <f>IF(Y72="","",COUNTIF(Sabana8[[#This Row],[Columna4]:[Columna23]],"O")/20)</f>
        <v>0</v>
      </c>
    </row>
    <row r="73" spans="2:26" ht="15" x14ac:dyDescent="0.25">
      <c r="B73" s="94">
        <v>64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91">
        <f t="array" ref="X73">IF($D$12="","",(SUMPRODUCT(($D$12:$W$12=Sabana8[[#This Row],[Columna4]:[Columna23]])*1)))</f>
        <v>0</v>
      </c>
      <c r="Y73" s="87">
        <f t="shared" si="1"/>
        <v>0</v>
      </c>
      <c r="Z73" s="87">
        <f>IF(Y73="","",COUNTIF(Sabana8[[#This Row],[Columna4]:[Columna23]],"O")/20)</f>
        <v>0</v>
      </c>
    </row>
    <row r="74" spans="2:26" ht="15" x14ac:dyDescent="0.25">
      <c r="B74" s="94">
        <v>65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91">
        <f t="array" ref="X74">IF($D$12="","",(SUMPRODUCT(($D$12:$W$12=Sabana8[[#This Row],[Columna4]:[Columna23]])*1)))</f>
        <v>0</v>
      </c>
      <c r="Y74" s="87">
        <f t="shared" si="1"/>
        <v>0</v>
      </c>
      <c r="Z74" s="87">
        <f>IF(Y74="","",COUNTIF(Sabana8[[#This Row],[Columna4]:[Columna23]],"O")/20)</f>
        <v>0</v>
      </c>
    </row>
    <row r="75" spans="2:26" ht="15" x14ac:dyDescent="0.25">
      <c r="B75" s="94">
        <v>66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91">
        <f t="array" ref="X75">IF($D$12="","",(SUMPRODUCT(($D$12:$W$12=Sabana8[[#This Row],[Columna4]:[Columna23]])*1)))</f>
        <v>0</v>
      </c>
      <c r="Y75" s="87">
        <f t="shared" si="1"/>
        <v>0</v>
      </c>
      <c r="Z75" s="87">
        <f>IF(Y75="","",COUNTIF(Sabana8[[#This Row],[Columna4]:[Columna23]],"O")/20)</f>
        <v>0</v>
      </c>
    </row>
    <row r="76" spans="2:26" ht="15" x14ac:dyDescent="0.25">
      <c r="B76" s="94">
        <v>67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91">
        <f t="array" ref="X76">IF($D$12="","",(SUMPRODUCT(($D$12:$W$12=Sabana8[[#This Row],[Columna4]:[Columna23]])*1)))</f>
        <v>0</v>
      </c>
      <c r="Y76" s="87">
        <f t="shared" si="1"/>
        <v>0</v>
      </c>
      <c r="Z76" s="87">
        <f>IF(Y76="","",COUNTIF(Sabana8[[#This Row],[Columna4]:[Columna23]],"O")/20)</f>
        <v>0</v>
      </c>
    </row>
    <row r="77" spans="2:26" ht="15" x14ac:dyDescent="0.25">
      <c r="B77" s="94">
        <v>68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91">
        <f t="array" ref="X77">IF($D$12="","",(SUMPRODUCT(($D$12:$W$12=Sabana8[[#This Row],[Columna4]:[Columna23]])*1)))</f>
        <v>0</v>
      </c>
      <c r="Y77" s="87">
        <f t="shared" si="1"/>
        <v>0</v>
      </c>
      <c r="Z77" s="87">
        <f>IF(Y77="","",COUNTIF(Sabana8[[#This Row],[Columna4]:[Columna23]],"O")/20)</f>
        <v>0</v>
      </c>
    </row>
    <row r="78" spans="2:26" ht="15" x14ac:dyDescent="0.25">
      <c r="B78" s="94">
        <v>69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91">
        <f t="array" ref="X78">IF($D$12="","",(SUMPRODUCT(($D$12:$W$12=Sabana8[[#This Row],[Columna4]:[Columna23]])*1)))</f>
        <v>0</v>
      </c>
      <c r="Y78" s="87">
        <f t="shared" si="1"/>
        <v>0</v>
      </c>
      <c r="Z78" s="87">
        <f>IF(Y78="","",COUNTIF(Sabana8[[#This Row],[Columna4]:[Columna23]],"O")/20)</f>
        <v>0</v>
      </c>
    </row>
    <row r="79" spans="2:26" ht="15" x14ac:dyDescent="0.25">
      <c r="B79" s="94">
        <v>70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91">
        <f t="array" ref="X79">IF($D$12="","",(SUMPRODUCT(($D$12:$W$12=Sabana8[[#This Row],[Columna4]:[Columna23]])*1)))</f>
        <v>0</v>
      </c>
      <c r="Y79" s="87">
        <f t="shared" si="1"/>
        <v>0</v>
      </c>
      <c r="Z79" s="87">
        <f>IF(Y79="","",COUNTIF(Sabana8[[#This Row],[Columna4]:[Columna23]],"O")/20)</f>
        <v>0</v>
      </c>
    </row>
    <row r="80" spans="2:26" ht="15" x14ac:dyDescent="0.25">
      <c r="B80" s="94">
        <v>71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91">
        <f t="array" ref="X80">IF($D$12="","",(SUMPRODUCT(($D$12:$W$12=Sabana8[[#This Row],[Columna4]:[Columna23]])*1)))</f>
        <v>0</v>
      </c>
      <c r="Y80" s="87">
        <f t="shared" si="1"/>
        <v>0</v>
      </c>
      <c r="Z80" s="87">
        <f>IF(Y80="","",COUNTIF(Sabana8[[#This Row],[Columna4]:[Columna23]],"O")/20)</f>
        <v>0</v>
      </c>
    </row>
    <row r="81" spans="2:26" ht="15" x14ac:dyDescent="0.25">
      <c r="B81" s="94">
        <v>72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91">
        <f t="array" ref="X81">IF($D$12="","",(SUMPRODUCT(($D$12:$W$12=Sabana8[[#This Row],[Columna4]:[Columna23]])*1)))</f>
        <v>0</v>
      </c>
      <c r="Y81" s="87">
        <f t="shared" si="1"/>
        <v>0</v>
      </c>
      <c r="Z81" s="87">
        <f>IF(Y81="","",COUNTIF(Sabana8[[#This Row],[Columna4]:[Columna23]],"O")/20)</f>
        <v>0</v>
      </c>
    </row>
    <row r="82" spans="2:26" ht="15" x14ac:dyDescent="0.25">
      <c r="B82" s="94">
        <v>73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91">
        <f t="array" ref="X82">IF($D$12="","",(SUMPRODUCT(($D$12:$W$12=Sabana8[[#This Row],[Columna4]:[Columna23]])*1)))</f>
        <v>0</v>
      </c>
      <c r="Y82" s="87">
        <f t="shared" si="1"/>
        <v>0</v>
      </c>
      <c r="Z82" s="87">
        <f>IF(Y82="","",COUNTIF(Sabana8[[#This Row],[Columna4]:[Columna23]],"O")/20)</f>
        <v>0</v>
      </c>
    </row>
    <row r="83" spans="2:26" ht="15" x14ac:dyDescent="0.25">
      <c r="B83" s="94">
        <v>74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91">
        <f t="array" ref="X83">IF($D$12="","",(SUMPRODUCT(($D$12:$W$12=Sabana8[[#This Row],[Columna4]:[Columna23]])*1)))</f>
        <v>0</v>
      </c>
      <c r="Y83" s="87">
        <f t="shared" ref="Y83:Y146" si="2">IF(X83="","",(X83/20))</f>
        <v>0</v>
      </c>
      <c r="Z83" s="87">
        <f>IF(Y83="","",COUNTIF(Sabana8[[#This Row],[Columna4]:[Columna23]],"O")/20)</f>
        <v>0</v>
      </c>
    </row>
    <row r="84" spans="2:26" ht="15" x14ac:dyDescent="0.25">
      <c r="B84" s="94">
        <v>75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91">
        <f t="array" ref="X84">IF($D$12="","",(SUMPRODUCT(($D$12:$W$12=Sabana8[[#This Row],[Columna4]:[Columna23]])*1)))</f>
        <v>0</v>
      </c>
      <c r="Y84" s="87">
        <f t="shared" si="2"/>
        <v>0</v>
      </c>
      <c r="Z84" s="87">
        <f>IF(Y84="","",COUNTIF(Sabana8[[#This Row],[Columna4]:[Columna23]],"O")/20)</f>
        <v>0</v>
      </c>
    </row>
    <row r="85" spans="2:26" ht="15" x14ac:dyDescent="0.25">
      <c r="B85" s="94">
        <v>76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91">
        <f t="array" ref="X85">IF($D$12="","",(SUMPRODUCT(($D$12:$W$12=Sabana8[[#This Row],[Columna4]:[Columna23]])*1)))</f>
        <v>0</v>
      </c>
      <c r="Y85" s="87">
        <f t="shared" si="2"/>
        <v>0</v>
      </c>
      <c r="Z85" s="87">
        <f>IF(Y85="","",COUNTIF(Sabana8[[#This Row],[Columna4]:[Columna23]],"O")/20)</f>
        <v>0</v>
      </c>
    </row>
    <row r="86" spans="2:26" ht="15" x14ac:dyDescent="0.25">
      <c r="B86" s="94">
        <v>77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91">
        <f t="array" ref="X86">IF($D$12="","",(SUMPRODUCT(($D$12:$W$12=Sabana8[[#This Row],[Columna4]:[Columna23]])*1)))</f>
        <v>0</v>
      </c>
      <c r="Y86" s="87">
        <f t="shared" si="2"/>
        <v>0</v>
      </c>
      <c r="Z86" s="87">
        <f>IF(Y86="","",COUNTIF(Sabana8[[#This Row],[Columna4]:[Columna23]],"O")/20)</f>
        <v>0</v>
      </c>
    </row>
    <row r="87" spans="2:26" ht="15" x14ac:dyDescent="0.25">
      <c r="B87" s="94">
        <v>78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91">
        <f t="array" ref="X87">IF($D$12="","",(SUMPRODUCT(($D$12:$W$12=Sabana8[[#This Row],[Columna4]:[Columna23]])*1)))</f>
        <v>0</v>
      </c>
      <c r="Y87" s="87">
        <f t="shared" si="2"/>
        <v>0</v>
      </c>
      <c r="Z87" s="87">
        <f>IF(Y87="","",COUNTIF(Sabana8[[#This Row],[Columna4]:[Columna23]],"O")/20)</f>
        <v>0</v>
      </c>
    </row>
    <row r="88" spans="2:26" ht="15" x14ac:dyDescent="0.25">
      <c r="B88" s="94">
        <v>79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91">
        <f t="array" ref="X88">IF($D$12="","",(SUMPRODUCT(($D$12:$W$12=Sabana8[[#This Row],[Columna4]:[Columna23]])*1)))</f>
        <v>0</v>
      </c>
      <c r="Y88" s="87">
        <f t="shared" si="2"/>
        <v>0</v>
      </c>
      <c r="Z88" s="87">
        <f>IF(Y88="","",COUNTIF(Sabana8[[#This Row],[Columna4]:[Columna23]],"O")/20)</f>
        <v>0</v>
      </c>
    </row>
    <row r="89" spans="2:26" ht="15" x14ac:dyDescent="0.25">
      <c r="B89" s="94">
        <v>80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91">
        <f t="array" ref="X89">IF($D$12="","",(SUMPRODUCT(($D$12:$W$12=Sabana8[[#This Row],[Columna4]:[Columna23]])*1)))</f>
        <v>0</v>
      </c>
      <c r="Y89" s="87">
        <f t="shared" si="2"/>
        <v>0</v>
      </c>
      <c r="Z89" s="87">
        <f>IF(Y89="","",COUNTIF(Sabana8[[#This Row],[Columna4]:[Columna23]],"O")/20)</f>
        <v>0</v>
      </c>
    </row>
    <row r="90" spans="2:26" ht="15" x14ac:dyDescent="0.25">
      <c r="B90" s="94">
        <v>81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91">
        <f t="array" ref="X90">IF($D$12="","",(SUMPRODUCT(($D$12:$W$12=Sabana8[[#This Row],[Columna4]:[Columna23]])*1)))</f>
        <v>0</v>
      </c>
      <c r="Y90" s="87">
        <f t="shared" si="2"/>
        <v>0</v>
      </c>
      <c r="Z90" s="87">
        <f>IF(Y90="","",COUNTIF(Sabana8[[#This Row],[Columna4]:[Columna23]],"O")/20)</f>
        <v>0</v>
      </c>
    </row>
    <row r="91" spans="2:26" ht="15" x14ac:dyDescent="0.25">
      <c r="B91" s="94">
        <v>82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91">
        <f t="array" ref="X91">IF($D$12="","",(SUMPRODUCT(($D$12:$W$12=Sabana8[[#This Row],[Columna4]:[Columna23]])*1)))</f>
        <v>0</v>
      </c>
      <c r="Y91" s="87">
        <f t="shared" si="2"/>
        <v>0</v>
      </c>
      <c r="Z91" s="87">
        <f>IF(Y91="","",COUNTIF(Sabana8[[#This Row],[Columna4]:[Columna23]],"O")/20)</f>
        <v>0</v>
      </c>
    </row>
    <row r="92" spans="2:26" ht="15" x14ac:dyDescent="0.25">
      <c r="B92" s="94">
        <v>83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91">
        <f t="array" ref="X92">IF($D$12="","",(SUMPRODUCT(($D$12:$W$12=Sabana8[[#This Row],[Columna4]:[Columna23]])*1)))</f>
        <v>0</v>
      </c>
      <c r="Y92" s="87">
        <f t="shared" si="2"/>
        <v>0</v>
      </c>
      <c r="Z92" s="87">
        <f>IF(Y92="","",COUNTIF(Sabana8[[#This Row],[Columna4]:[Columna23]],"O")/20)</f>
        <v>0</v>
      </c>
    </row>
    <row r="93" spans="2:26" ht="15" x14ac:dyDescent="0.25">
      <c r="B93" s="94">
        <v>84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91">
        <f t="array" ref="X93">IF($D$12="","",(SUMPRODUCT(($D$12:$W$12=Sabana8[[#This Row],[Columna4]:[Columna23]])*1)))</f>
        <v>0</v>
      </c>
      <c r="Y93" s="87">
        <f t="shared" si="2"/>
        <v>0</v>
      </c>
      <c r="Z93" s="87">
        <f>IF(Y93="","",COUNTIF(Sabana8[[#This Row],[Columna4]:[Columna23]],"O")/20)</f>
        <v>0</v>
      </c>
    </row>
    <row r="94" spans="2:26" ht="15" x14ac:dyDescent="0.25">
      <c r="B94" s="94">
        <v>85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91">
        <f t="array" ref="X94">IF($D$12="","",(SUMPRODUCT(($D$12:$W$12=Sabana8[[#This Row],[Columna4]:[Columna23]])*1)))</f>
        <v>0</v>
      </c>
      <c r="Y94" s="87">
        <f t="shared" si="2"/>
        <v>0</v>
      </c>
      <c r="Z94" s="87">
        <f>IF(Y94="","",COUNTIF(Sabana8[[#This Row],[Columna4]:[Columna23]],"O")/20)</f>
        <v>0</v>
      </c>
    </row>
    <row r="95" spans="2:26" ht="15" x14ac:dyDescent="0.25">
      <c r="B95" s="94">
        <v>86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91">
        <f t="array" ref="X95">IF($D$12="","",(SUMPRODUCT(($D$12:$W$12=Sabana8[[#This Row],[Columna4]:[Columna23]])*1)))</f>
        <v>0</v>
      </c>
      <c r="Y95" s="87">
        <f t="shared" si="2"/>
        <v>0</v>
      </c>
      <c r="Z95" s="87">
        <f>IF(Y95="","",COUNTIF(Sabana8[[#This Row],[Columna4]:[Columna23]],"O")/20)</f>
        <v>0</v>
      </c>
    </row>
    <row r="96" spans="2:26" ht="15" x14ac:dyDescent="0.25">
      <c r="B96" s="94">
        <v>87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91">
        <f t="array" ref="X96">IF($D$12="","",(SUMPRODUCT(($D$12:$W$12=Sabana8[[#This Row],[Columna4]:[Columna23]])*1)))</f>
        <v>0</v>
      </c>
      <c r="Y96" s="87">
        <f t="shared" si="2"/>
        <v>0</v>
      </c>
      <c r="Z96" s="87">
        <f>IF(Y96="","",COUNTIF(Sabana8[[#This Row],[Columna4]:[Columna23]],"O")/20)</f>
        <v>0</v>
      </c>
    </row>
    <row r="97" spans="2:26" ht="15" x14ac:dyDescent="0.25">
      <c r="B97" s="94">
        <v>88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91">
        <f t="array" ref="X97">IF($D$12="","",(SUMPRODUCT(($D$12:$W$12=Sabana8[[#This Row],[Columna4]:[Columna23]])*1)))</f>
        <v>0</v>
      </c>
      <c r="Y97" s="87">
        <f t="shared" si="2"/>
        <v>0</v>
      </c>
      <c r="Z97" s="87">
        <f>IF(Y97="","",COUNTIF(Sabana8[[#This Row],[Columna4]:[Columna23]],"O")/20)</f>
        <v>0</v>
      </c>
    </row>
    <row r="98" spans="2:26" ht="15" x14ac:dyDescent="0.25">
      <c r="B98" s="94">
        <v>89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91">
        <f t="array" ref="X98">IF($D$12="","",(SUMPRODUCT(($D$12:$W$12=Sabana8[[#This Row],[Columna4]:[Columna23]])*1)))</f>
        <v>0</v>
      </c>
      <c r="Y98" s="87">
        <f t="shared" si="2"/>
        <v>0</v>
      </c>
      <c r="Z98" s="87">
        <f>IF(Y98="","",COUNTIF(Sabana8[[#This Row],[Columna4]:[Columna23]],"O")/20)</f>
        <v>0</v>
      </c>
    </row>
    <row r="99" spans="2:26" ht="15" x14ac:dyDescent="0.25">
      <c r="B99" s="94">
        <v>90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91">
        <f t="array" ref="X99">IF($D$12="","",(SUMPRODUCT(($D$12:$W$12=Sabana8[[#This Row],[Columna4]:[Columna23]])*1)))</f>
        <v>0</v>
      </c>
      <c r="Y99" s="87">
        <f t="shared" si="2"/>
        <v>0</v>
      </c>
      <c r="Z99" s="87">
        <f>IF(Y99="","",COUNTIF(Sabana8[[#This Row],[Columna4]:[Columna23]],"O")/20)</f>
        <v>0</v>
      </c>
    </row>
    <row r="100" spans="2:26" ht="15" x14ac:dyDescent="0.25">
      <c r="B100" s="94">
        <v>91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91">
        <f t="array" ref="X100">IF($D$12="","",(SUMPRODUCT(($D$12:$W$12=Sabana8[[#This Row],[Columna4]:[Columna23]])*1)))</f>
        <v>0</v>
      </c>
      <c r="Y100" s="87">
        <f t="shared" si="2"/>
        <v>0</v>
      </c>
      <c r="Z100" s="87">
        <f>IF(Y100="","",COUNTIF(Sabana8[[#This Row],[Columna4]:[Columna23]],"O")/20)</f>
        <v>0</v>
      </c>
    </row>
    <row r="101" spans="2:26" ht="15" x14ac:dyDescent="0.25">
      <c r="B101" s="94">
        <v>92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91">
        <f t="array" ref="X101">IF($D$12="","",(SUMPRODUCT(($D$12:$W$12=Sabana8[[#This Row],[Columna4]:[Columna23]])*1)))</f>
        <v>0</v>
      </c>
      <c r="Y101" s="87">
        <f t="shared" si="2"/>
        <v>0</v>
      </c>
      <c r="Z101" s="87">
        <f>IF(Y101="","",COUNTIF(Sabana8[[#This Row],[Columna4]:[Columna23]],"O")/20)</f>
        <v>0</v>
      </c>
    </row>
    <row r="102" spans="2:26" ht="15" x14ac:dyDescent="0.25">
      <c r="B102" s="94">
        <v>93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91">
        <f t="array" ref="X102">IF($D$12="","",(SUMPRODUCT(($D$12:$W$12=Sabana8[[#This Row],[Columna4]:[Columna23]])*1)))</f>
        <v>0</v>
      </c>
      <c r="Y102" s="87">
        <f t="shared" si="2"/>
        <v>0</v>
      </c>
      <c r="Z102" s="87">
        <f>IF(Y102="","",COUNTIF(Sabana8[[#This Row],[Columna4]:[Columna23]],"O")/20)</f>
        <v>0</v>
      </c>
    </row>
    <row r="103" spans="2:26" ht="15" x14ac:dyDescent="0.25">
      <c r="B103" s="94">
        <v>94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91">
        <f t="array" ref="X103">IF($D$12="","",(SUMPRODUCT(($D$12:$W$12=Sabana8[[#This Row],[Columna4]:[Columna23]])*1)))</f>
        <v>0</v>
      </c>
      <c r="Y103" s="87">
        <f t="shared" si="2"/>
        <v>0</v>
      </c>
      <c r="Z103" s="87">
        <f>IF(Y103="","",COUNTIF(Sabana8[[#This Row],[Columna4]:[Columna23]],"O")/20)</f>
        <v>0</v>
      </c>
    </row>
    <row r="104" spans="2:26" ht="15" x14ac:dyDescent="0.25">
      <c r="B104" s="94">
        <v>95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91">
        <f t="array" ref="X104">IF($D$12="","",(SUMPRODUCT(($D$12:$W$12=Sabana8[[#This Row],[Columna4]:[Columna23]])*1)))</f>
        <v>0</v>
      </c>
      <c r="Y104" s="87">
        <f t="shared" si="2"/>
        <v>0</v>
      </c>
      <c r="Z104" s="87">
        <f>IF(Y104="","",COUNTIF(Sabana8[[#This Row],[Columna4]:[Columna23]],"O")/20)</f>
        <v>0</v>
      </c>
    </row>
    <row r="105" spans="2:26" ht="15" x14ac:dyDescent="0.25">
      <c r="B105" s="94">
        <v>96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91">
        <f t="array" ref="X105">IF($D$12="","",(SUMPRODUCT(($D$12:$W$12=Sabana8[[#This Row],[Columna4]:[Columna23]])*1)))</f>
        <v>0</v>
      </c>
      <c r="Y105" s="87">
        <f t="shared" si="2"/>
        <v>0</v>
      </c>
      <c r="Z105" s="87">
        <f>IF(Y105="","",COUNTIF(Sabana8[[#This Row],[Columna4]:[Columna23]],"O")/20)</f>
        <v>0</v>
      </c>
    </row>
    <row r="106" spans="2:26" ht="15" x14ac:dyDescent="0.25">
      <c r="B106" s="94">
        <v>97</v>
      </c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91">
        <f t="array" ref="X106">IF($D$12="","",(SUMPRODUCT(($D$12:$W$12=Sabana8[[#This Row],[Columna4]:[Columna23]])*1)))</f>
        <v>0</v>
      </c>
      <c r="Y106" s="87">
        <f t="shared" si="2"/>
        <v>0</v>
      </c>
      <c r="Z106" s="87">
        <f>IF(Y106="","",COUNTIF(Sabana8[[#This Row],[Columna4]:[Columna23]],"O")/20)</f>
        <v>0</v>
      </c>
    </row>
    <row r="107" spans="2:26" ht="15" x14ac:dyDescent="0.25">
      <c r="B107" s="94">
        <v>98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91">
        <f t="array" ref="X107">IF($D$12="","",(SUMPRODUCT(($D$12:$W$12=Sabana8[[#This Row],[Columna4]:[Columna23]])*1)))</f>
        <v>0</v>
      </c>
      <c r="Y107" s="87">
        <f t="shared" si="2"/>
        <v>0</v>
      </c>
      <c r="Z107" s="87">
        <f>IF(Y107="","",COUNTIF(Sabana8[[#This Row],[Columna4]:[Columna23]],"O")/20)</f>
        <v>0</v>
      </c>
    </row>
    <row r="108" spans="2:26" ht="15" x14ac:dyDescent="0.25">
      <c r="B108" s="94">
        <v>99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91">
        <f t="array" ref="X108">IF($D$12="","",(SUMPRODUCT(($D$12:$W$12=Sabana8[[#This Row],[Columna4]:[Columna23]])*1)))</f>
        <v>0</v>
      </c>
      <c r="Y108" s="87">
        <f t="shared" si="2"/>
        <v>0</v>
      </c>
      <c r="Z108" s="87">
        <f>IF(Y108="","",COUNTIF(Sabana8[[#This Row],[Columna4]:[Columna23]],"O")/20)</f>
        <v>0</v>
      </c>
    </row>
    <row r="109" spans="2:26" ht="15" x14ac:dyDescent="0.25">
      <c r="B109" s="94">
        <v>100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91">
        <f t="array" ref="X109">IF($D$12="","",(SUMPRODUCT(($D$12:$W$12=Sabana8[[#This Row],[Columna4]:[Columna23]])*1)))</f>
        <v>0</v>
      </c>
      <c r="Y109" s="87">
        <f t="shared" si="2"/>
        <v>0</v>
      </c>
      <c r="Z109" s="87">
        <f>IF(Y109="","",COUNTIF(Sabana8[[#This Row],[Columna4]:[Columna23]],"O")/20)</f>
        <v>0</v>
      </c>
    </row>
    <row r="110" spans="2:26" ht="15" x14ac:dyDescent="0.25">
      <c r="B110" s="94">
        <v>101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91">
        <f t="array" ref="X110">IF($D$12="","",(SUMPRODUCT(($D$12:$W$12=Sabana8[[#This Row],[Columna4]:[Columna23]])*1)))</f>
        <v>0</v>
      </c>
      <c r="Y110" s="87">
        <f t="shared" si="2"/>
        <v>0</v>
      </c>
      <c r="Z110" s="87">
        <f>IF(Y110="","",COUNTIF(Sabana8[[#This Row],[Columna4]:[Columna23]],"O")/20)</f>
        <v>0</v>
      </c>
    </row>
    <row r="111" spans="2:26" ht="15" x14ac:dyDescent="0.25">
      <c r="B111" s="94">
        <v>102</v>
      </c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91">
        <f t="array" ref="X111">IF($D$12="","",(SUMPRODUCT(($D$12:$W$12=Sabana8[[#This Row],[Columna4]:[Columna23]])*1)))</f>
        <v>0</v>
      </c>
      <c r="Y111" s="87">
        <f t="shared" si="2"/>
        <v>0</v>
      </c>
      <c r="Z111" s="87">
        <f>IF(Y111="","",COUNTIF(Sabana8[[#This Row],[Columna4]:[Columna23]],"O")/20)</f>
        <v>0</v>
      </c>
    </row>
    <row r="112" spans="2:26" ht="15" x14ac:dyDescent="0.25">
      <c r="B112" s="94">
        <v>103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91">
        <f t="array" ref="X112">IF($D$12="","",(SUMPRODUCT(($D$12:$W$12=Sabana8[[#This Row],[Columna4]:[Columna23]])*1)))</f>
        <v>0</v>
      </c>
      <c r="Y112" s="87">
        <f t="shared" si="2"/>
        <v>0</v>
      </c>
      <c r="Z112" s="87">
        <f>IF(Y112="","",COUNTIF(Sabana8[[#This Row],[Columna4]:[Columna23]],"O")/20)</f>
        <v>0</v>
      </c>
    </row>
    <row r="113" spans="2:26" ht="15" x14ac:dyDescent="0.25">
      <c r="B113" s="94">
        <v>104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91">
        <f t="array" ref="X113">IF($D$12="","",(SUMPRODUCT(($D$12:$W$12=Sabana8[[#This Row],[Columna4]:[Columna23]])*1)))</f>
        <v>0</v>
      </c>
      <c r="Y113" s="87">
        <f t="shared" si="2"/>
        <v>0</v>
      </c>
      <c r="Z113" s="87">
        <f>IF(Y113="","",COUNTIF(Sabana8[[#This Row],[Columna4]:[Columna23]],"O")/20)</f>
        <v>0</v>
      </c>
    </row>
    <row r="114" spans="2:26" ht="15" x14ac:dyDescent="0.25">
      <c r="B114" s="94">
        <v>105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91">
        <f t="array" ref="X114">IF($D$12="","",(SUMPRODUCT(($D$12:$W$12=Sabana8[[#This Row],[Columna4]:[Columna23]])*1)))</f>
        <v>0</v>
      </c>
      <c r="Y114" s="87">
        <f t="shared" si="2"/>
        <v>0</v>
      </c>
      <c r="Z114" s="87">
        <f>IF(Y114="","",COUNTIF(Sabana8[[#This Row],[Columna4]:[Columna23]],"O")/20)</f>
        <v>0</v>
      </c>
    </row>
    <row r="115" spans="2:26" ht="15" x14ac:dyDescent="0.25">
      <c r="B115" s="94">
        <v>106</v>
      </c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91">
        <f t="array" ref="X115">IF($D$12="","",(SUMPRODUCT(($D$12:$W$12=Sabana8[[#This Row],[Columna4]:[Columna23]])*1)))</f>
        <v>0</v>
      </c>
      <c r="Y115" s="87">
        <f t="shared" si="2"/>
        <v>0</v>
      </c>
      <c r="Z115" s="87">
        <f>IF(Y115="","",COUNTIF(Sabana8[[#This Row],[Columna4]:[Columna23]],"O")/20)</f>
        <v>0</v>
      </c>
    </row>
    <row r="116" spans="2:26" ht="15" x14ac:dyDescent="0.25">
      <c r="B116" s="94">
        <v>107</v>
      </c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91">
        <f t="array" ref="X116">IF($D$12="","",(SUMPRODUCT(($D$12:$W$12=Sabana8[[#This Row],[Columna4]:[Columna23]])*1)))</f>
        <v>0</v>
      </c>
      <c r="Y116" s="87">
        <f t="shared" si="2"/>
        <v>0</v>
      </c>
      <c r="Z116" s="87">
        <f>IF(Y116="","",COUNTIF(Sabana8[[#This Row],[Columna4]:[Columna23]],"O")/20)</f>
        <v>0</v>
      </c>
    </row>
    <row r="117" spans="2:26" ht="15" x14ac:dyDescent="0.25">
      <c r="B117" s="94">
        <v>108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91">
        <f t="array" ref="X117">IF($D$12="","",(SUMPRODUCT(($D$12:$W$12=Sabana8[[#This Row],[Columna4]:[Columna23]])*1)))</f>
        <v>0</v>
      </c>
      <c r="Y117" s="87">
        <f t="shared" si="2"/>
        <v>0</v>
      </c>
      <c r="Z117" s="87">
        <f>IF(Y117="","",COUNTIF(Sabana8[[#This Row],[Columna4]:[Columna23]],"O")/20)</f>
        <v>0</v>
      </c>
    </row>
    <row r="118" spans="2:26" ht="15" x14ac:dyDescent="0.25">
      <c r="B118" s="94">
        <v>109</v>
      </c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91">
        <f t="array" ref="X118">IF($D$12="","",(SUMPRODUCT(($D$12:$W$12=Sabana8[[#This Row],[Columna4]:[Columna23]])*1)))</f>
        <v>0</v>
      </c>
      <c r="Y118" s="87">
        <f t="shared" si="2"/>
        <v>0</v>
      </c>
      <c r="Z118" s="87">
        <f>IF(Y118="","",COUNTIF(Sabana8[[#This Row],[Columna4]:[Columna23]],"O")/20)</f>
        <v>0</v>
      </c>
    </row>
    <row r="119" spans="2:26" ht="15" x14ac:dyDescent="0.25">
      <c r="B119" s="94">
        <v>110</v>
      </c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91">
        <f t="array" ref="X119">IF($D$12="","",(SUMPRODUCT(($D$12:$W$12=Sabana8[[#This Row],[Columna4]:[Columna23]])*1)))</f>
        <v>0</v>
      </c>
      <c r="Y119" s="87">
        <f t="shared" si="2"/>
        <v>0</v>
      </c>
      <c r="Z119" s="87">
        <f>IF(Y119="","",COUNTIF(Sabana8[[#This Row],[Columna4]:[Columna23]],"O")/20)</f>
        <v>0</v>
      </c>
    </row>
    <row r="120" spans="2:26" ht="15" x14ac:dyDescent="0.25">
      <c r="B120" s="94">
        <v>111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91">
        <f t="array" ref="X120">IF($D$12="","",(SUMPRODUCT(($D$12:$W$12=Sabana8[[#This Row],[Columna4]:[Columna23]])*1)))</f>
        <v>0</v>
      </c>
      <c r="Y120" s="87">
        <f t="shared" si="2"/>
        <v>0</v>
      </c>
      <c r="Z120" s="87">
        <f>IF(Y120="","",COUNTIF(Sabana8[[#This Row],[Columna4]:[Columna23]],"O")/20)</f>
        <v>0</v>
      </c>
    </row>
    <row r="121" spans="2:26" ht="15" x14ac:dyDescent="0.25">
      <c r="B121" s="94">
        <v>112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91">
        <f t="array" ref="X121">IF($D$12="","",(SUMPRODUCT(($D$12:$W$12=Sabana8[[#This Row],[Columna4]:[Columna23]])*1)))</f>
        <v>0</v>
      </c>
      <c r="Y121" s="87">
        <f t="shared" si="2"/>
        <v>0</v>
      </c>
      <c r="Z121" s="87">
        <f>IF(Y121="","",COUNTIF(Sabana8[[#This Row],[Columna4]:[Columna23]],"O")/20)</f>
        <v>0</v>
      </c>
    </row>
    <row r="122" spans="2:26" ht="15" x14ac:dyDescent="0.25">
      <c r="B122" s="94">
        <v>113</v>
      </c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91">
        <f t="array" ref="X122">IF($D$12="","",(SUMPRODUCT(($D$12:$W$12=Sabana8[[#This Row],[Columna4]:[Columna23]])*1)))</f>
        <v>0</v>
      </c>
      <c r="Y122" s="87">
        <f t="shared" si="2"/>
        <v>0</v>
      </c>
      <c r="Z122" s="87">
        <f>IF(Y122="","",COUNTIF(Sabana8[[#This Row],[Columna4]:[Columna23]],"O")/20)</f>
        <v>0</v>
      </c>
    </row>
    <row r="123" spans="2:26" ht="15" x14ac:dyDescent="0.25">
      <c r="B123" s="94">
        <v>114</v>
      </c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91">
        <f t="array" ref="X123">IF($D$12="","",(SUMPRODUCT(($D$12:$W$12=Sabana8[[#This Row],[Columna4]:[Columna23]])*1)))</f>
        <v>0</v>
      </c>
      <c r="Y123" s="87">
        <f t="shared" si="2"/>
        <v>0</v>
      </c>
      <c r="Z123" s="87">
        <f>IF(Y123="","",COUNTIF(Sabana8[[#This Row],[Columna4]:[Columna23]],"O")/20)</f>
        <v>0</v>
      </c>
    </row>
    <row r="124" spans="2:26" ht="15" x14ac:dyDescent="0.25">
      <c r="B124" s="94">
        <v>115</v>
      </c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91">
        <f t="array" ref="X124">IF($D$12="","",(SUMPRODUCT(($D$12:$W$12=Sabana8[[#This Row],[Columna4]:[Columna23]])*1)))</f>
        <v>0</v>
      </c>
      <c r="Y124" s="87">
        <f t="shared" si="2"/>
        <v>0</v>
      </c>
      <c r="Z124" s="87">
        <f>IF(Y124="","",COUNTIF(Sabana8[[#This Row],[Columna4]:[Columna23]],"O")/20)</f>
        <v>0</v>
      </c>
    </row>
    <row r="125" spans="2:26" ht="15" x14ac:dyDescent="0.25">
      <c r="B125" s="94">
        <v>116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91">
        <f t="array" ref="X125">IF($D$12="","",(SUMPRODUCT(($D$12:$W$12=Sabana8[[#This Row],[Columna4]:[Columna23]])*1)))</f>
        <v>0</v>
      </c>
      <c r="Y125" s="87">
        <f t="shared" si="2"/>
        <v>0</v>
      </c>
      <c r="Z125" s="87">
        <f>IF(Y125="","",COUNTIF(Sabana8[[#This Row],[Columna4]:[Columna23]],"O")/20)</f>
        <v>0</v>
      </c>
    </row>
    <row r="126" spans="2:26" ht="15" x14ac:dyDescent="0.25">
      <c r="B126" s="94">
        <v>117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91">
        <f t="array" ref="X126">IF($D$12="","",(SUMPRODUCT(($D$12:$W$12=Sabana8[[#This Row],[Columna4]:[Columna23]])*1)))</f>
        <v>0</v>
      </c>
      <c r="Y126" s="87">
        <f t="shared" si="2"/>
        <v>0</v>
      </c>
      <c r="Z126" s="87">
        <f>IF(Y126="","",COUNTIF(Sabana8[[#This Row],[Columna4]:[Columna23]],"O")/20)</f>
        <v>0</v>
      </c>
    </row>
    <row r="127" spans="2:26" ht="15" x14ac:dyDescent="0.25">
      <c r="B127" s="94">
        <v>118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91">
        <f t="array" ref="X127">IF($D$12="","",(SUMPRODUCT(($D$12:$W$12=Sabana8[[#This Row],[Columna4]:[Columna23]])*1)))</f>
        <v>0</v>
      </c>
      <c r="Y127" s="87">
        <f t="shared" si="2"/>
        <v>0</v>
      </c>
      <c r="Z127" s="87">
        <f>IF(Y127="","",COUNTIF(Sabana8[[#This Row],[Columna4]:[Columna23]],"O")/20)</f>
        <v>0</v>
      </c>
    </row>
    <row r="128" spans="2:26" ht="15" x14ac:dyDescent="0.25">
      <c r="B128" s="94">
        <v>119</v>
      </c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91">
        <f t="array" ref="X128">IF($D$12="","",(SUMPRODUCT(($D$12:$W$12=Sabana8[[#This Row],[Columna4]:[Columna23]])*1)))</f>
        <v>0</v>
      </c>
      <c r="Y128" s="87">
        <f t="shared" si="2"/>
        <v>0</v>
      </c>
      <c r="Z128" s="87">
        <f>IF(Y128="","",COUNTIF(Sabana8[[#This Row],[Columna4]:[Columna23]],"O")/20)</f>
        <v>0</v>
      </c>
    </row>
    <row r="129" spans="2:26" ht="15" x14ac:dyDescent="0.25">
      <c r="B129" s="94">
        <v>120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91">
        <f t="array" ref="X129">IF($D$12="","",(SUMPRODUCT(($D$12:$W$12=Sabana8[[#This Row],[Columna4]:[Columna23]])*1)))</f>
        <v>0</v>
      </c>
      <c r="Y129" s="87">
        <f t="shared" si="2"/>
        <v>0</v>
      </c>
      <c r="Z129" s="87">
        <f>IF(Y129="","",COUNTIF(Sabana8[[#This Row],[Columna4]:[Columna23]],"O")/20)</f>
        <v>0</v>
      </c>
    </row>
    <row r="130" spans="2:26" ht="15" x14ac:dyDescent="0.25">
      <c r="B130" s="94">
        <v>121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91">
        <f t="array" ref="X130">IF($D$12="","",(SUMPRODUCT(($D$12:$W$12=Sabana8[[#This Row],[Columna4]:[Columna23]])*1)))</f>
        <v>0</v>
      </c>
      <c r="Y130" s="87">
        <f t="shared" si="2"/>
        <v>0</v>
      </c>
      <c r="Z130" s="87">
        <f>IF(Y130="","",COUNTIF(Sabana8[[#This Row],[Columna4]:[Columna23]],"O")/20)</f>
        <v>0</v>
      </c>
    </row>
    <row r="131" spans="2:26" ht="15" x14ac:dyDescent="0.25">
      <c r="B131" s="94">
        <v>122</v>
      </c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91">
        <f t="array" ref="X131">IF($D$12="","",(SUMPRODUCT(($D$12:$W$12=Sabana8[[#This Row],[Columna4]:[Columna23]])*1)))</f>
        <v>0</v>
      </c>
      <c r="Y131" s="87">
        <f t="shared" si="2"/>
        <v>0</v>
      </c>
      <c r="Z131" s="87">
        <f>IF(Y131="","",COUNTIF(Sabana8[[#This Row],[Columna4]:[Columna23]],"O")/20)</f>
        <v>0</v>
      </c>
    </row>
    <row r="132" spans="2:26" ht="15" x14ac:dyDescent="0.25">
      <c r="B132" s="94">
        <v>123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91">
        <f t="array" ref="X132">IF($D$12="","",(SUMPRODUCT(($D$12:$W$12=Sabana8[[#This Row],[Columna4]:[Columna23]])*1)))</f>
        <v>0</v>
      </c>
      <c r="Y132" s="87">
        <f t="shared" si="2"/>
        <v>0</v>
      </c>
      <c r="Z132" s="87">
        <f>IF(Y132="","",COUNTIF(Sabana8[[#This Row],[Columna4]:[Columna23]],"O")/20)</f>
        <v>0</v>
      </c>
    </row>
    <row r="133" spans="2:26" ht="15" x14ac:dyDescent="0.25">
      <c r="B133" s="94">
        <v>124</v>
      </c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91">
        <f t="array" ref="X133">IF($D$12="","",(SUMPRODUCT(($D$12:$W$12=Sabana8[[#This Row],[Columna4]:[Columna23]])*1)))</f>
        <v>0</v>
      </c>
      <c r="Y133" s="87">
        <f t="shared" si="2"/>
        <v>0</v>
      </c>
      <c r="Z133" s="87">
        <f>IF(Y133="","",COUNTIF(Sabana8[[#This Row],[Columna4]:[Columna23]],"O")/20)</f>
        <v>0</v>
      </c>
    </row>
    <row r="134" spans="2:26" ht="15" x14ac:dyDescent="0.25">
      <c r="B134" s="94">
        <v>125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91">
        <f t="array" ref="X134">IF($D$12="","",(SUMPRODUCT(($D$12:$W$12=Sabana8[[#This Row],[Columna4]:[Columna23]])*1)))</f>
        <v>0</v>
      </c>
      <c r="Y134" s="87">
        <f t="shared" si="2"/>
        <v>0</v>
      </c>
      <c r="Z134" s="87">
        <f>IF(Y134="","",COUNTIF(Sabana8[[#This Row],[Columna4]:[Columna23]],"O")/20)</f>
        <v>0</v>
      </c>
    </row>
    <row r="135" spans="2:26" ht="15" x14ac:dyDescent="0.25">
      <c r="B135" s="94">
        <v>126</v>
      </c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91">
        <f t="array" ref="X135">IF($D$12="","",(SUMPRODUCT(($D$12:$W$12=Sabana8[[#This Row],[Columna4]:[Columna23]])*1)))</f>
        <v>0</v>
      </c>
      <c r="Y135" s="87">
        <f t="shared" si="2"/>
        <v>0</v>
      </c>
      <c r="Z135" s="87">
        <f>IF(Y135="","",COUNTIF(Sabana8[[#This Row],[Columna4]:[Columna23]],"O")/20)</f>
        <v>0</v>
      </c>
    </row>
    <row r="136" spans="2:26" ht="15" x14ac:dyDescent="0.25">
      <c r="B136" s="94">
        <v>127</v>
      </c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91">
        <f t="array" ref="X136">IF($D$12="","",(SUMPRODUCT(($D$12:$W$12=Sabana8[[#This Row],[Columna4]:[Columna23]])*1)))</f>
        <v>0</v>
      </c>
      <c r="Y136" s="87">
        <f t="shared" si="2"/>
        <v>0</v>
      </c>
      <c r="Z136" s="87">
        <f>IF(Y136="","",COUNTIF(Sabana8[[#This Row],[Columna4]:[Columna23]],"O")/20)</f>
        <v>0</v>
      </c>
    </row>
    <row r="137" spans="2:26" ht="15" x14ac:dyDescent="0.25">
      <c r="B137" s="94">
        <v>128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91">
        <f t="array" ref="X137">IF($D$12="","",(SUMPRODUCT(($D$12:$W$12=Sabana8[[#This Row],[Columna4]:[Columna23]])*1)))</f>
        <v>0</v>
      </c>
      <c r="Y137" s="87">
        <f t="shared" si="2"/>
        <v>0</v>
      </c>
      <c r="Z137" s="87">
        <f>IF(Y137="","",COUNTIF(Sabana8[[#This Row],[Columna4]:[Columna23]],"O")/20)</f>
        <v>0</v>
      </c>
    </row>
    <row r="138" spans="2:26" ht="15" x14ac:dyDescent="0.25">
      <c r="B138" s="94">
        <v>129</v>
      </c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91">
        <f t="array" ref="X138">IF($D$12="","",(SUMPRODUCT(($D$12:$W$12=Sabana8[[#This Row],[Columna4]:[Columna23]])*1)))</f>
        <v>0</v>
      </c>
      <c r="Y138" s="87">
        <f t="shared" si="2"/>
        <v>0</v>
      </c>
      <c r="Z138" s="87">
        <f>IF(Y138="","",COUNTIF(Sabana8[[#This Row],[Columna4]:[Columna23]],"O")/20)</f>
        <v>0</v>
      </c>
    </row>
    <row r="139" spans="2:26" ht="15" x14ac:dyDescent="0.25">
      <c r="B139" s="94">
        <v>130</v>
      </c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91">
        <f t="array" ref="X139">IF($D$12="","",(SUMPRODUCT(($D$12:$W$12=Sabana8[[#This Row],[Columna4]:[Columna23]])*1)))</f>
        <v>0</v>
      </c>
      <c r="Y139" s="87">
        <f t="shared" si="2"/>
        <v>0</v>
      </c>
      <c r="Z139" s="87">
        <f>IF(Y139="","",COUNTIF(Sabana8[[#This Row],[Columna4]:[Columna23]],"O")/20)</f>
        <v>0</v>
      </c>
    </row>
    <row r="140" spans="2:26" ht="15" x14ac:dyDescent="0.25">
      <c r="B140" s="94">
        <v>131</v>
      </c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91">
        <f t="array" ref="X140">IF($D$12="","",(SUMPRODUCT(($D$12:$W$12=Sabana8[[#This Row],[Columna4]:[Columna23]])*1)))</f>
        <v>0</v>
      </c>
      <c r="Y140" s="87">
        <f t="shared" si="2"/>
        <v>0</v>
      </c>
      <c r="Z140" s="87">
        <f>IF(Y140="","",COUNTIF(Sabana8[[#This Row],[Columna4]:[Columna23]],"O")/20)</f>
        <v>0</v>
      </c>
    </row>
    <row r="141" spans="2:26" ht="15" x14ac:dyDescent="0.25">
      <c r="B141" s="94">
        <v>132</v>
      </c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91">
        <f t="array" ref="X141">IF($D$12="","",(SUMPRODUCT(($D$12:$W$12=Sabana8[[#This Row],[Columna4]:[Columna23]])*1)))</f>
        <v>0</v>
      </c>
      <c r="Y141" s="87">
        <f t="shared" si="2"/>
        <v>0</v>
      </c>
      <c r="Z141" s="87">
        <f>IF(Y141="","",COUNTIF(Sabana8[[#This Row],[Columna4]:[Columna23]],"O")/20)</f>
        <v>0</v>
      </c>
    </row>
    <row r="142" spans="2:26" ht="15" x14ac:dyDescent="0.25">
      <c r="B142" s="94">
        <v>133</v>
      </c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91">
        <f t="array" ref="X142">IF($D$12="","",(SUMPRODUCT(($D$12:$W$12=Sabana8[[#This Row],[Columna4]:[Columna23]])*1)))</f>
        <v>0</v>
      </c>
      <c r="Y142" s="87">
        <f t="shared" si="2"/>
        <v>0</v>
      </c>
      <c r="Z142" s="87">
        <f>IF(Y142="","",COUNTIF(Sabana8[[#This Row],[Columna4]:[Columna23]],"O")/20)</f>
        <v>0</v>
      </c>
    </row>
    <row r="143" spans="2:26" ht="15" x14ac:dyDescent="0.25">
      <c r="B143" s="94">
        <v>134</v>
      </c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91">
        <f t="array" ref="X143">IF($D$12="","",(SUMPRODUCT(($D$12:$W$12=Sabana8[[#This Row],[Columna4]:[Columna23]])*1)))</f>
        <v>0</v>
      </c>
      <c r="Y143" s="87">
        <f t="shared" si="2"/>
        <v>0</v>
      </c>
      <c r="Z143" s="87">
        <f>IF(Y143="","",COUNTIF(Sabana8[[#This Row],[Columna4]:[Columna23]],"O")/20)</f>
        <v>0</v>
      </c>
    </row>
    <row r="144" spans="2:26" ht="15" x14ac:dyDescent="0.25">
      <c r="B144" s="94">
        <v>135</v>
      </c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91">
        <f t="array" ref="X144">IF($D$12="","",(SUMPRODUCT(($D$12:$W$12=Sabana8[[#This Row],[Columna4]:[Columna23]])*1)))</f>
        <v>0</v>
      </c>
      <c r="Y144" s="87">
        <f t="shared" si="2"/>
        <v>0</v>
      </c>
      <c r="Z144" s="87">
        <f>IF(Y144="","",COUNTIF(Sabana8[[#This Row],[Columna4]:[Columna23]],"O")/20)</f>
        <v>0</v>
      </c>
    </row>
    <row r="145" spans="2:26" ht="15" x14ac:dyDescent="0.25">
      <c r="B145" s="94">
        <v>136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91">
        <f t="array" ref="X145">IF($D$12="","",(SUMPRODUCT(($D$12:$W$12=Sabana8[[#This Row],[Columna4]:[Columna23]])*1)))</f>
        <v>0</v>
      </c>
      <c r="Y145" s="87">
        <f t="shared" si="2"/>
        <v>0</v>
      </c>
      <c r="Z145" s="87">
        <f>IF(Y145="","",COUNTIF(Sabana8[[#This Row],[Columna4]:[Columna23]],"O")/20)</f>
        <v>0</v>
      </c>
    </row>
    <row r="146" spans="2:26" ht="15" x14ac:dyDescent="0.25">
      <c r="B146" s="94">
        <v>137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91">
        <f t="array" ref="X146">IF($D$12="","",(SUMPRODUCT(($D$12:$W$12=Sabana8[[#This Row],[Columna4]:[Columna23]])*1)))</f>
        <v>0</v>
      </c>
      <c r="Y146" s="87">
        <f t="shared" si="2"/>
        <v>0</v>
      </c>
      <c r="Z146" s="87">
        <f>IF(Y146="","",COUNTIF(Sabana8[[#This Row],[Columna4]:[Columna23]],"O")/20)</f>
        <v>0</v>
      </c>
    </row>
    <row r="147" spans="2:26" ht="15" x14ac:dyDescent="0.25">
      <c r="B147" s="94">
        <v>138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91">
        <f t="array" ref="X147">IF($D$12="","",(SUMPRODUCT(($D$12:$W$12=Sabana8[[#This Row],[Columna4]:[Columna23]])*1)))</f>
        <v>0</v>
      </c>
      <c r="Y147" s="87">
        <f t="shared" ref="Y147:Y210" si="3">IF(X147="","",(X147/20))</f>
        <v>0</v>
      </c>
      <c r="Z147" s="87">
        <f>IF(Y147="","",COUNTIF(Sabana8[[#This Row],[Columna4]:[Columna23]],"O")/20)</f>
        <v>0</v>
      </c>
    </row>
    <row r="148" spans="2:26" ht="15" x14ac:dyDescent="0.25">
      <c r="B148" s="94">
        <v>139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91">
        <f t="array" ref="X148">IF($D$12="","",(SUMPRODUCT(($D$12:$W$12=Sabana8[[#This Row],[Columna4]:[Columna23]])*1)))</f>
        <v>0</v>
      </c>
      <c r="Y148" s="87">
        <f t="shared" si="3"/>
        <v>0</v>
      </c>
      <c r="Z148" s="87">
        <f>IF(Y148="","",COUNTIF(Sabana8[[#This Row],[Columna4]:[Columna23]],"O")/20)</f>
        <v>0</v>
      </c>
    </row>
    <row r="149" spans="2:26" ht="15" x14ac:dyDescent="0.25">
      <c r="B149" s="94">
        <v>140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91">
        <f t="array" ref="X149">IF($D$12="","",(SUMPRODUCT(($D$12:$W$12=Sabana8[[#This Row],[Columna4]:[Columna23]])*1)))</f>
        <v>0</v>
      </c>
      <c r="Y149" s="87">
        <f t="shared" si="3"/>
        <v>0</v>
      </c>
      <c r="Z149" s="87">
        <f>IF(Y149="","",COUNTIF(Sabana8[[#This Row],[Columna4]:[Columna23]],"O")/20)</f>
        <v>0</v>
      </c>
    </row>
    <row r="150" spans="2:26" ht="15" x14ac:dyDescent="0.25">
      <c r="B150" s="94">
        <v>141</v>
      </c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91">
        <f t="array" ref="X150">IF($D$12="","",(SUMPRODUCT(($D$12:$W$12=Sabana8[[#This Row],[Columna4]:[Columna23]])*1)))</f>
        <v>0</v>
      </c>
      <c r="Y150" s="87">
        <f t="shared" si="3"/>
        <v>0</v>
      </c>
      <c r="Z150" s="87">
        <f>IF(Y150="","",COUNTIF(Sabana8[[#This Row],[Columna4]:[Columna23]],"O")/20)</f>
        <v>0</v>
      </c>
    </row>
    <row r="151" spans="2:26" ht="15" x14ac:dyDescent="0.25">
      <c r="B151" s="94">
        <v>142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91">
        <f t="array" ref="X151">IF($D$12="","",(SUMPRODUCT(($D$12:$W$12=Sabana8[[#This Row],[Columna4]:[Columna23]])*1)))</f>
        <v>0</v>
      </c>
      <c r="Y151" s="87">
        <f t="shared" si="3"/>
        <v>0</v>
      </c>
      <c r="Z151" s="87">
        <f>IF(Y151="","",COUNTIF(Sabana8[[#This Row],[Columna4]:[Columna23]],"O")/20)</f>
        <v>0</v>
      </c>
    </row>
    <row r="152" spans="2:26" ht="15" x14ac:dyDescent="0.25">
      <c r="B152" s="94">
        <v>143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91">
        <f t="array" ref="X152">IF($D$12="","",(SUMPRODUCT(($D$12:$W$12=Sabana8[[#This Row],[Columna4]:[Columna23]])*1)))</f>
        <v>0</v>
      </c>
      <c r="Y152" s="87">
        <f t="shared" si="3"/>
        <v>0</v>
      </c>
      <c r="Z152" s="87">
        <f>IF(Y152="","",COUNTIF(Sabana8[[#This Row],[Columna4]:[Columna23]],"O")/20)</f>
        <v>0</v>
      </c>
    </row>
    <row r="153" spans="2:26" ht="15" x14ac:dyDescent="0.25">
      <c r="B153" s="94">
        <v>144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91">
        <f t="array" ref="X153">IF($D$12="","",(SUMPRODUCT(($D$12:$W$12=Sabana8[[#This Row],[Columna4]:[Columna23]])*1)))</f>
        <v>0</v>
      </c>
      <c r="Y153" s="87">
        <f t="shared" si="3"/>
        <v>0</v>
      </c>
      <c r="Z153" s="87">
        <f>IF(Y153="","",COUNTIF(Sabana8[[#This Row],[Columna4]:[Columna23]],"O")/20)</f>
        <v>0</v>
      </c>
    </row>
    <row r="154" spans="2:26" ht="15" x14ac:dyDescent="0.25">
      <c r="B154" s="94">
        <v>145</v>
      </c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91">
        <f t="array" ref="X154">IF($D$12="","",(SUMPRODUCT(($D$12:$W$12=Sabana8[[#This Row],[Columna4]:[Columna23]])*1)))</f>
        <v>0</v>
      </c>
      <c r="Y154" s="87">
        <f t="shared" si="3"/>
        <v>0</v>
      </c>
      <c r="Z154" s="87">
        <f>IF(Y154="","",COUNTIF(Sabana8[[#This Row],[Columna4]:[Columna23]],"O")/20)</f>
        <v>0</v>
      </c>
    </row>
    <row r="155" spans="2:26" ht="15" x14ac:dyDescent="0.25">
      <c r="B155" s="94">
        <v>146</v>
      </c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91">
        <f t="array" ref="X155">IF($D$12="","",(SUMPRODUCT(($D$12:$W$12=Sabana8[[#This Row],[Columna4]:[Columna23]])*1)))</f>
        <v>0</v>
      </c>
      <c r="Y155" s="87">
        <f t="shared" si="3"/>
        <v>0</v>
      </c>
      <c r="Z155" s="87">
        <f>IF(Y155="","",COUNTIF(Sabana8[[#This Row],[Columna4]:[Columna23]],"O")/20)</f>
        <v>0</v>
      </c>
    </row>
    <row r="156" spans="2:26" ht="15" x14ac:dyDescent="0.25">
      <c r="B156" s="94">
        <v>147</v>
      </c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91">
        <f t="array" ref="X156">IF($D$12="","",(SUMPRODUCT(($D$12:$W$12=Sabana8[[#This Row],[Columna4]:[Columna23]])*1)))</f>
        <v>0</v>
      </c>
      <c r="Y156" s="87">
        <f t="shared" si="3"/>
        <v>0</v>
      </c>
      <c r="Z156" s="87">
        <f>IF(Y156="","",COUNTIF(Sabana8[[#This Row],[Columna4]:[Columna23]],"O")/20)</f>
        <v>0</v>
      </c>
    </row>
    <row r="157" spans="2:26" ht="15" x14ac:dyDescent="0.25">
      <c r="B157" s="94">
        <v>148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91">
        <f t="array" ref="X157">IF($D$12="","",(SUMPRODUCT(($D$12:$W$12=Sabana8[[#This Row],[Columna4]:[Columna23]])*1)))</f>
        <v>0</v>
      </c>
      <c r="Y157" s="87">
        <f t="shared" si="3"/>
        <v>0</v>
      </c>
      <c r="Z157" s="87">
        <f>IF(Y157="","",COUNTIF(Sabana8[[#This Row],[Columna4]:[Columna23]],"O")/20)</f>
        <v>0</v>
      </c>
    </row>
    <row r="158" spans="2:26" ht="15" x14ac:dyDescent="0.25">
      <c r="B158" s="94">
        <v>149</v>
      </c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91">
        <f t="array" ref="X158">IF($D$12="","",(SUMPRODUCT(($D$12:$W$12=Sabana8[[#This Row],[Columna4]:[Columna23]])*1)))</f>
        <v>0</v>
      </c>
      <c r="Y158" s="87">
        <f t="shared" si="3"/>
        <v>0</v>
      </c>
      <c r="Z158" s="87">
        <f>IF(Y158="","",COUNTIF(Sabana8[[#This Row],[Columna4]:[Columna23]],"O")/20)</f>
        <v>0</v>
      </c>
    </row>
    <row r="159" spans="2:26" ht="15" x14ac:dyDescent="0.25">
      <c r="B159" s="94">
        <v>150</v>
      </c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91">
        <f t="array" ref="X159">IF($D$12="","",(SUMPRODUCT(($D$12:$W$12=Sabana8[[#This Row],[Columna4]:[Columna23]])*1)))</f>
        <v>0</v>
      </c>
      <c r="Y159" s="87">
        <f t="shared" si="3"/>
        <v>0</v>
      </c>
      <c r="Z159" s="87">
        <f>IF(Y159="","",COUNTIF(Sabana8[[#This Row],[Columna4]:[Columna23]],"O")/20)</f>
        <v>0</v>
      </c>
    </row>
    <row r="160" spans="2:26" ht="15" x14ac:dyDescent="0.25">
      <c r="B160" s="94">
        <v>151</v>
      </c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91">
        <f t="array" ref="X160">IF($D$12="","",(SUMPRODUCT(($D$12:$W$12=Sabana8[[#This Row],[Columna4]:[Columna23]])*1)))</f>
        <v>0</v>
      </c>
      <c r="Y160" s="87">
        <f t="shared" si="3"/>
        <v>0</v>
      </c>
      <c r="Z160" s="87">
        <f>IF(Y160="","",COUNTIF(Sabana8[[#This Row],[Columna4]:[Columna23]],"O")/20)</f>
        <v>0</v>
      </c>
    </row>
    <row r="161" spans="2:26" ht="15" x14ac:dyDescent="0.25">
      <c r="B161" s="94">
        <v>152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91">
        <f t="array" ref="X161">IF($D$12="","",(SUMPRODUCT(($D$12:$W$12=Sabana8[[#This Row],[Columna4]:[Columna23]])*1)))</f>
        <v>0</v>
      </c>
      <c r="Y161" s="87">
        <f t="shared" si="3"/>
        <v>0</v>
      </c>
      <c r="Z161" s="87">
        <f>IF(Y161="","",COUNTIF(Sabana8[[#This Row],[Columna4]:[Columna23]],"O")/20)</f>
        <v>0</v>
      </c>
    </row>
    <row r="162" spans="2:26" ht="15" x14ac:dyDescent="0.25">
      <c r="B162" s="94">
        <v>153</v>
      </c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91">
        <f t="array" ref="X162">IF($D$12="","",(SUMPRODUCT(($D$12:$W$12=Sabana8[[#This Row],[Columna4]:[Columna23]])*1)))</f>
        <v>0</v>
      </c>
      <c r="Y162" s="87">
        <f t="shared" si="3"/>
        <v>0</v>
      </c>
      <c r="Z162" s="87">
        <f>IF(Y162="","",COUNTIF(Sabana8[[#This Row],[Columna4]:[Columna23]],"O")/20)</f>
        <v>0</v>
      </c>
    </row>
    <row r="163" spans="2:26" ht="15" x14ac:dyDescent="0.25">
      <c r="B163" s="94">
        <v>154</v>
      </c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91">
        <f t="array" ref="X163">IF($D$12="","",(SUMPRODUCT(($D$12:$W$12=Sabana8[[#This Row],[Columna4]:[Columna23]])*1)))</f>
        <v>0</v>
      </c>
      <c r="Y163" s="87">
        <f t="shared" si="3"/>
        <v>0</v>
      </c>
      <c r="Z163" s="87">
        <f>IF(Y163="","",COUNTIF(Sabana8[[#This Row],[Columna4]:[Columna23]],"O")/20)</f>
        <v>0</v>
      </c>
    </row>
    <row r="164" spans="2:26" ht="15" x14ac:dyDescent="0.25">
      <c r="B164" s="94">
        <v>155</v>
      </c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91">
        <f t="array" ref="X164">IF($D$12="","",(SUMPRODUCT(($D$12:$W$12=Sabana8[[#This Row],[Columna4]:[Columna23]])*1)))</f>
        <v>0</v>
      </c>
      <c r="Y164" s="87">
        <f t="shared" si="3"/>
        <v>0</v>
      </c>
      <c r="Z164" s="87">
        <f>IF(Y164="","",COUNTIF(Sabana8[[#This Row],[Columna4]:[Columna23]],"O")/20)</f>
        <v>0</v>
      </c>
    </row>
    <row r="165" spans="2:26" ht="15" x14ac:dyDescent="0.25">
      <c r="B165" s="94">
        <v>156</v>
      </c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91">
        <f t="array" ref="X165">IF($D$12="","",(SUMPRODUCT(($D$12:$W$12=Sabana8[[#This Row],[Columna4]:[Columna23]])*1)))</f>
        <v>0</v>
      </c>
      <c r="Y165" s="87">
        <f t="shared" si="3"/>
        <v>0</v>
      </c>
      <c r="Z165" s="87">
        <f>IF(Y165="","",COUNTIF(Sabana8[[#This Row],[Columna4]:[Columna23]],"O")/20)</f>
        <v>0</v>
      </c>
    </row>
    <row r="166" spans="2:26" ht="15" x14ac:dyDescent="0.25">
      <c r="B166" s="94">
        <v>157</v>
      </c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91">
        <f t="array" ref="X166">IF($D$12="","",(SUMPRODUCT(($D$12:$W$12=Sabana8[[#This Row],[Columna4]:[Columna23]])*1)))</f>
        <v>0</v>
      </c>
      <c r="Y166" s="87">
        <f t="shared" si="3"/>
        <v>0</v>
      </c>
      <c r="Z166" s="87">
        <f>IF(Y166="","",COUNTIF(Sabana8[[#This Row],[Columna4]:[Columna23]],"O")/20)</f>
        <v>0</v>
      </c>
    </row>
    <row r="167" spans="2:26" ht="15" x14ac:dyDescent="0.25">
      <c r="B167" s="94">
        <v>158</v>
      </c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91">
        <f t="array" ref="X167">IF($D$12="","",(SUMPRODUCT(($D$12:$W$12=Sabana8[[#This Row],[Columna4]:[Columna23]])*1)))</f>
        <v>0</v>
      </c>
      <c r="Y167" s="87">
        <f t="shared" si="3"/>
        <v>0</v>
      </c>
      <c r="Z167" s="87">
        <f>IF(Y167="","",COUNTIF(Sabana8[[#This Row],[Columna4]:[Columna23]],"O")/20)</f>
        <v>0</v>
      </c>
    </row>
    <row r="168" spans="2:26" ht="15" x14ac:dyDescent="0.25">
      <c r="B168" s="94">
        <v>159</v>
      </c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91">
        <f t="array" ref="X168">IF($D$12="","",(SUMPRODUCT(($D$12:$W$12=Sabana8[[#This Row],[Columna4]:[Columna23]])*1)))</f>
        <v>0</v>
      </c>
      <c r="Y168" s="87">
        <f t="shared" si="3"/>
        <v>0</v>
      </c>
      <c r="Z168" s="87">
        <f>IF(Y168="","",COUNTIF(Sabana8[[#This Row],[Columna4]:[Columna23]],"O")/20)</f>
        <v>0</v>
      </c>
    </row>
    <row r="169" spans="2:26" ht="15" x14ac:dyDescent="0.25">
      <c r="B169" s="94">
        <v>160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91">
        <f t="array" ref="X169">IF($D$12="","",(SUMPRODUCT(($D$12:$W$12=Sabana8[[#This Row],[Columna4]:[Columna23]])*1)))</f>
        <v>0</v>
      </c>
      <c r="Y169" s="87">
        <f t="shared" si="3"/>
        <v>0</v>
      </c>
      <c r="Z169" s="87">
        <f>IF(Y169="","",COUNTIF(Sabana8[[#This Row],[Columna4]:[Columna23]],"O")/20)</f>
        <v>0</v>
      </c>
    </row>
    <row r="170" spans="2:26" ht="15" x14ac:dyDescent="0.25">
      <c r="B170" s="94">
        <v>161</v>
      </c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91">
        <f t="array" ref="X170">IF($D$12="","",(SUMPRODUCT(($D$12:$W$12=Sabana8[[#This Row],[Columna4]:[Columna23]])*1)))</f>
        <v>0</v>
      </c>
      <c r="Y170" s="87">
        <f t="shared" si="3"/>
        <v>0</v>
      </c>
      <c r="Z170" s="87">
        <f>IF(Y170="","",COUNTIF(Sabana8[[#This Row],[Columna4]:[Columna23]],"O")/20)</f>
        <v>0</v>
      </c>
    </row>
    <row r="171" spans="2:26" ht="15" x14ac:dyDescent="0.25">
      <c r="B171" s="94">
        <v>162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91">
        <f t="array" ref="X171">IF($D$12="","",(SUMPRODUCT(($D$12:$W$12=Sabana8[[#This Row],[Columna4]:[Columna23]])*1)))</f>
        <v>0</v>
      </c>
      <c r="Y171" s="87">
        <f t="shared" si="3"/>
        <v>0</v>
      </c>
      <c r="Z171" s="87">
        <f>IF(Y171="","",COUNTIF(Sabana8[[#This Row],[Columna4]:[Columna23]],"O")/20)</f>
        <v>0</v>
      </c>
    </row>
    <row r="172" spans="2:26" ht="15" x14ac:dyDescent="0.25">
      <c r="B172" s="94">
        <v>163</v>
      </c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91">
        <f t="array" ref="X172">IF($D$12="","",(SUMPRODUCT(($D$12:$W$12=Sabana8[[#This Row],[Columna4]:[Columna23]])*1)))</f>
        <v>0</v>
      </c>
      <c r="Y172" s="87">
        <f t="shared" si="3"/>
        <v>0</v>
      </c>
      <c r="Z172" s="87">
        <f>IF(Y172="","",COUNTIF(Sabana8[[#This Row],[Columna4]:[Columna23]],"O")/20)</f>
        <v>0</v>
      </c>
    </row>
    <row r="173" spans="2:26" ht="15" x14ac:dyDescent="0.25">
      <c r="B173" s="94">
        <v>164</v>
      </c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91">
        <f t="array" ref="X173">IF($D$12="","",(SUMPRODUCT(($D$12:$W$12=Sabana8[[#This Row],[Columna4]:[Columna23]])*1)))</f>
        <v>0</v>
      </c>
      <c r="Y173" s="87">
        <f t="shared" si="3"/>
        <v>0</v>
      </c>
      <c r="Z173" s="87">
        <f>IF(Y173="","",COUNTIF(Sabana8[[#This Row],[Columna4]:[Columna23]],"O")/20)</f>
        <v>0</v>
      </c>
    </row>
    <row r="174" spans="2:26" ht="15" x14ac:dyDescent="0.25">
      <c r="B174" s="94">
        <v>165</v>
      </c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91">
        <f t="array" ref="X174">IF($D$12="","",(SUMPRODUCT(($D$12:$W$12=Sabana8[[#This Row],[Columna4]:[Columna23]])*1)))</f>
        <v>0</v>
      </c>
      <c r="Y174" s="87">
        <f t="shared" si="3"/>
        <v>0</v>
      </c>
      <c r="Z174" s="87">
        <f>IF(Y174="","",COUNTIF(Sabana8[[#This Row],[Columna4]:[Columna23]],"O")/20)</f>
        <v>0</v>
      </c>
    </row>
    <row r="175" spans="2:26" ht="15" x14ac:dyDescent="0.25">
      <c r="B175" s="94">
        <v>166</v>
      </c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91">
        <f t="array" ref="X175">IF($D$12="","",(SUMPRODUCT(($D$12:$W$12=Sabana8[[#This Row],[Columna4]:[Columna23]])*1)))</f>
        <v>0</v>
      </c>
      <c r="Y175" s="87">
        <f t="shared" si="3"/>
        <v>0</v>
      </c>
      <c r="Z175" s="87">
        <f>IF(Y175="","",COUNTIF(Sabana8[[#This Row],[Columna4]:[Columna23]],"O")/20)</f>
        <v>0</v>
      </c>
    </row>
    <row r="176" spans="2:26" ht="15" x14ac:dyDescent="0.25">
      <c r="B176" s="94">
        <v>167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91">
        <f t="array" ref="X176">IF($D$12="","",(SUMPRODUCT(($D$12:$W$12=Sabana8[[#This Row],[Columna4]:[Columna23]])*1)))</f>
        <v>0</v>
      </c>
      <c r="Y176" s="87">
        <f t="shared" si="3"/>
        <v>0</v>
      </c>
      <c r="Z176" s="87">
        <f>IF(Y176="","",COUNTIF(Sabana8[[#This Row],[Columna4]:[Columna23]],"O")/20)</f>
        <v>0</v>
      </c>
    </row>
    <row r="177" spans="2:26" ht="15" x14ac:dyDescent="0.25">
      <c r="B177" s="94">
        <v>168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91">
        <f t="array" ref="X177">IF($D$12="","",(SUMPRODUCT(($D$12:$W$12=Sabana8[[#This Row],[Columna4]:[Columna23]])*1)))</f>
        <v>0</v>
      </c>
      <c r="Y177" s="87">
        <f t="shared" si="3"/>
        <v>0</v>
      </c>
      <c r="Z177" s="87">
        <f>IF(Y177="","",COUNTIF(Sabana8[[#This Row],[Columna4]:[Columna23]],"O")/20)</f>
        <v>0</v>
      </c>
    </row>
    <row r="178" spans="2:26" ht="15" x14ac:dyDescent="0.25">
      <c r="B178" s="94">
        <v>169</v>
      </c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91">
        <f t="array" ref="X178">IF($D$12="","",(SUMPRODUCT(($D$12:$W$12=Sabana8[[#This Row],[Columna4]:[Columna23]])*1)))</f>
        <v>0</v>
      </c>
      <c r="Y178" s="87">
        <f t="shared" si="3"/>
        <v>0</v>
      </c>
      <c r="Z178" s="87">
        <f>IF(Y178="","",COUNTIF(Sabana8[[#This Row],[Columna4]:[Columna23]],"O")/20)</f>
        <v>0</v>
      </c>
    </row>
    <row r="179" spans="2:26" ht="15" x14ac:dyDescent="0.25">
      <c r="B179" s="94">
        <v>170</v>
      </c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91">
        <f t="array" ref="X179">IF($D$12="","",(SUMPRODUCT(($D$12:$W$12=Sabana8[[#This Row],[Columna4]:[Columna23]])*1)))</f>
        <v>0</v>
      </c>
      <c r="Y179" s="87">
        <f t="shared" si="3"/>
        <v>0</v>
      </c>
      <c r="Z179" s="87">
        <f>IF(Y179="","",COUNTIF(Sabana8[[#This Row],[Columna4]:[Columna23]],"O")/20)</f>
        <v>0</v>
      </c>
    </row>
    <row r="180" spans="2:26" ht="15" x14ac:dyDescent="0.25">
      <c r="B180" s="94">
        <v>171</v>
      </c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91">
        <f t="array" ref="X180">IF($D$12="","",(SUMPRODUCT(($D$12:$W$12=Sabana8[[#This Row],[Columna4]:[Columna23]])*1)))</f>
        <v>0</v>
      </c>
      <c r="Y180" s="87">
        <f t="shared" si="3"/>
        <v>0</v>
      </c>
      <c r="Z180" s="87">
        <f>IF(Y180="","",COUNTIF(Sabana8[[#This Row],[Columna4]:[Columna23]],"O")/20)</f>
        <v>0</v>
      </c>
    </row>
    <row r="181" spans="2:26" ht="15" x14ac:dyDescent="0.25">
      <c r="B181" s="94">
        <v>172</v>
      </c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91">
        <f t="array" ref="X181">IF($D$12="","",(SUMPRODUCT(($D$12:$W$12=Sabana8[[#This Row],[Columna4]:[Columna23]])*1)))</f>
        <v>0</v>
      </c>
      <c r="Y181" s="87">
        <f t="shared" si="3"/>
        <v>0</v>
      </c>
      <c r="Z181" s="87">
        <f>IF(Y181="","",COUNTIF(Sabana8[[#This Row],[Columna4]:[Columna23]],"O")/20)</f>
        <v>0</v>
      </c>
    </row>
    <row r="182" spans="2:26" ht="15" x14ac:dyDescent="0.25">
      <c r="B182" s="94">
        <v>173</v>
      </c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91">
        <f t="array" ref="X182">IF($D$12="","",(SUMPRODUCT(($D$12:$W$12=Sabana8[[#This Row],[Columna4]:[Columna23]])*1)))</f>
        <v>0</v>
      </c>
      <c r="Y182" s="87">
        <f t="shared" si="3"/>
        <v>0</v>
      </c>
      <c r="Z182" s="87">
        <f>IF(Y182="","",COUNTIF(Sabana8[[#This Row],[Columna4]:[Columna23]],"O")/20)</f>
        <v>0</v>
      </c>
    </row>
    <row r="183" spans="2:26" ht="15" x14ac:dyDescent="0.25">
      <c r="B183" s="94">
        <v>174</v>
      </c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91">
        <f t="array" ref="X183">IF($D$12="","",(SUMPRODUCT(($D$12:$W$12=Sabana8[[#This Row],[Columna4]:[Columna23]])*1)))</f>
        <v>0</v>
      </c>
      <c r="Y183" s="87">
        <f t="shared" si="3"/>
        <v>0</v>
      </c>
      <c r="Z183" s="87">
        <f>IF(Y183="","",COUNTIF(Sabana8[[#This Row],[Columna4]:[Columna23]],"O")/20)</f>
        <v>0</v>
      </c>
    </row>
    <row r="184" spans="2:26" ht="15" x14ac:dyDescent="0.25">
      <c r="B184" s="94">
        <v>175</v>
      </c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91">
        <f t="array" ref="X184">IF($D$12="","",(SUMPRODUCT(($D$12:$W$12=Sabana8[[#This Row],[Columna4]:[Columna23]])*1)))</f>
        <v>0</v>
      </c>
      <c r="Y184" s="87">
        <f t="shared" si="3"/>
        <v>0</v>
      </c>
      <c r="Z184" s="87">
        <f>IF(Y184="","",COUNTIF(Sabana8[[#This Row],[Columna4]:[Columna23]],"O")/20)</f>
        <v>0</v>
      </c>
    </row>
    <row r="185" spans="2:26" ht="15" x14ac:dyDescent="0.25">
      <c r="B185" s="94">
        <v>176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91">
        <f t="array" ref="X185">IF($D$12="","",(SUMPRODUCT(($D$12:$W$12=Sabana8[[#This Row],[Columna4]:[Columna23]])*1)))</f>
        <v>0</v>
      </c>
      <c r="Y185" s="87">
        <f t="shared" si="3"/>
        <v>0</v>
      </c>
      <c r="Z185" s="87">
        <f>IF(Y185="","",COUNTIF(Sabana8[[#This Row],[Columna4]:[Columna23]],"O")/20)</f>
        <v>0</v>
      </c>
    </row>
    <row r="186" spans="2:26" ht="15" x14ac:dyDescent="0.25">
      <c r="B186" s="94">
        <v>177</v>
      </c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91">
        <f t="array" ref="X186">IF($D$12="","",(SUMPRODUCT(($D$12:$W$12=Sabana8[[#This Row],[Columna4]:[Columna23]])*1)))</f>
        <v>0</v>
      </c>
      <c r="Y186" s="87">
        <f t="shared" si="3"/>
        <v>0</v>
      </c>
      <c r="Z186" s="87">
        <f>IF(Y186="","",COUNTIF(Sabana8[[#This Row],[Columna4]:[Columna23]],"O")/20)</f>
        <v>0</v>
      </c>
    </row>
    <row r="187" spans="2:26" ht="15" x14ac:dyDescent="0.25">
      <c r="B187" s="94">
        <v>178</v>
      </c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91">
        <f t="array" ref="X187">IF($D$12="","",(SUMPRODUCT(($D$12:$W$12=Sabana8[[#This Row],[Columna4]:[Columna23]])*1)))</f>
        <v>0</v>
      </c>
      <c r="Y187" s="87">
        <f t="shared" si="3"/>
        <v>0</v>
      </c>
      <c r="Z187" s="87">
        <f>IF(Y187="","",COUNTIF(Sabana8[[#This Row],[Columna4]:[Columna23]],"O")/20)</f>
        <v>0</v>
      </c>
    </row>
    <row r="188" spans="2:26" ht="15" x14ac:dyDescent="0.25">
      <c r="B188" s="94">
        <v>179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91">
        <f t="array" ref="X188">IF($D$12="","",(SUMPRODUCT(($D$12:$W$12=Sabana8[[#This Row],[Columna4]:[Columna23]])*1)))</f>
        <v>0</v>
      </c>
      <c r="Y188" s="87">
        <f t="shared" si="3"/>
        <v>0</v>
      </c>
      <c r="Z188" s="87">
        <f>IF(Y188="","",COUNTIF(Sabana8[[#This Row],[Columna4]:[Columna23]],"O")/20)</f>
        <v>0</v>
      </c>
    </row>
    <row r="189" spans="2:26" ht="15" x14ac:dyDescent="0.25">
      <c r="B189" s="94">
        <v>180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91">
        <f t="array" ref="X189">IF($D$12="","",(SUMPRODUCT(($D$12:$W$12=Sabana8[[#This Row],[Columna4]:[Columna23]])*1)))</f>
        <v>0</v>
      </c>
      <c r="Y189" s="87">
        <f t="shared" si="3"/>
        <v>0</v>
      </c>
      <c r="Z189" s="87">
        <f>IF(Y189="","",COUNTIF(Sabana8[[#This Row],[Columna4]:[Columna23]],"O")/20)</f>
        <v>0</v>
      </c>
    </row>
    <row r="190" spans="2:26" ht="15" x14ac:dyDescent="0.25">
      <c r="B190" s="94">
        <v>181</v>
      </c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91">
        <f t="array" ref="X190">IF($D$12="","",(SUMPRODUCT(($D$12:$W$12=Sabana8[[#This Row],[Columna4]:[Columna23]])*1)))</f>
        <v>0</v>
      </c>
      <c r="Y190" s="87">
        <f t="shared" si="3"/>
        <v>0</v>
      </c>
      <c r="Z190" s="87">
        <f>IF(Y190="","",COUNTIF(Sabana8[[#This Row],[Columna4]:[Columna23]],"O")/20)</f>
        <v>0</v>
      </c>
    </row>
    <row r="191" spans="2:26" ht="15" x14ac:dyDescent="0.25">
      <c r="B191" s="94">
        <v>182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91">
        <f t="array" ref="X191">IF($D$12="","",(SUMPRODUCT(($D$12:$W$12=Sabana8[[#This Row],[Columna4]:[Columna23]])*1)))</f>
        <v>0</v>
      </c>
      <c r="Y191" s="87">
        <f t="shared" si="3"/>
        <v>0</v>
      </c>
      <c r="Z191" s="87">
        <f>IF(Y191="","",COUNTIF(Sabana8[[#This Row],[Columna4]:[Columna23]],"O")/20)</f>
        <v>0</v>
      </c>
    </row>
    <row r="192" spans="2:26" ht="15" x14ac:dyDescent="0.25">
      <c r="B192" s="94">
        <v>183</v>
      </c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91">
        <f t="array" ref="X192">IF($D$12="","",(SUMPRODUCT(($D$12:$W$12=Sabana8[[#This Row],[Columna4]:[Columna23]])*1)))</f>
        <v>0</v>
      </c>
      <c r="Y192" s="87">
        <f t="shared" si="3"/>
        <v>0</v>
      </c>
      <c r="Z192" s="87">
        <f>IF(Y192="","",COUNTIF(Sabana8[[#This Row],[Columna4]:[Columna23]],"O")/20)</f>
        <v>0</v>
      </c>
    </row>
    <row r="193" spans="2:26" ht="15" x14ac:dyDescent="0.25">
      <c r="B193" s="94">
        <v>184</v>
      </c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91">
        <f t="array" ref="X193">IF($D$12="","",(SUMPRODUCT(($D$12:$W$12=Sabana8[[#This Row],[Columna4]:[Columna23]])*1)))</f>
        <v>0</v>
      </c>
      <c r="Y193" s="87">
        <f t="shared" si="3"/>
        <v>0</v>
      </c>
      <c r="Z193" s="87">
        <f>IF(Y193="","",COUNTIF(Sabana8[[#This Row],[Columna4]:[Columna23]],"O")/20)</f>
        <v>0</v>
      </c>
    </row>
    <row r="194" spans="2:26" ht="15" x14ac:dyDescent="0.25">
      <c r="B194" s="94">
        <v>185</v>
      </c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91">
        <f t="array" ref="X194">IF($D$12="","",(SUMPRODUCT(($D$12:$W$12=Sabana8[[#This Row],[Columna4]:[Columna23]])*1)))</f>
        <v>0</v>
      </c>
      <c r="Y194" s="87">
        <f t="shared" si="3"/>
        <v>0</v>
      </c>
      <c r="Z194" s="87">
        <f>IF(Y194="","",COUNTIF(Sabana8[[#This Row],[Columna4]:[Columna23]],"O")/20)</f>
        <v>0</v>
      </c>
    </row>
    <row r="195" spans="2:26" ht="15" x14ac:dyDescent="0.25">
      <c r="B195" s="94">
        <v>186</v>
      </c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91">
        <f t="array" ref="X195">IF($D$12="","",(SUMPRODUCT(($D$12:$W$12=Sabana8[[#This Row],[Columna4]:[Columna23]])*1)))</f>
        <v>0</v>
      </c>
      <c r="Y195" s="87">
        <f t="shared" si="3"/>
        <v>0</v>
      </c>
      <c r="Z195" s="87">
        <f>IF(Y195="","",COUNTIF(Sabana8[[#This Row],[Columna4]:[Columna23]],"O")/20)</f>
        <v>0</v>
      </c>
    </row>
    <row r="196" spans="2:26" ht="15" x14ac:dyDescent="0.25">
      <c r="B196" s="94">
        <v>187</v>
      </c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91">
        <f t="array" ref="X196">IF($D$12="","",(SUMPRODUCT(($D$12:$W$12=Sabana8[[#This Row],[Columna4]:[Columna23]])*1)))</f>
        <v>0</v>
      </c>
      <c r="Y196" s="87">
        <f t="shared" si="3"/>
        <v>0</v>
      </c>
      <c r="Z196" s="87">
        <f>IF(Y196="","",COUNTIF(Sabana8[[#This Row],[Columna4]:[Columna23]],"O")/20)</f>
        <v>0</v>
      </c>
    </row>
    <row r="197" spans="2:26" ht="15" x14ac:dyDescent="0.25">
      <c r="B197" s="94">
        <v>188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91">
        <f t="array" ref="X197">IF($D$12="","",(SUMPRODUCT(($D$12:$W$12=Sabana8[[#This Row],[Columna4]:[Columna23]])*1)))</f>
        <v>0</v>
      </c>
      <c r="Y197" s="87">
        <f t="shared" si="3"/>
        <v>0</v>
      </c>
      <c r="Z197" s="87">
        <f>IF(Y197="","",COUNTIF(Sabana8[[#This Row],[Columna4]:[Columna23]],"O")/20)</f>
        <v>0</v>
      </c>
    </row>
    <row r="198" spans="2:26" ht="15" x14ac:dyDescent="0.25">
      <c r="B198" s="94">
        <v>189</v>
      </c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91">
        <f t="array" ref="X198">IF($D$12="","",(SUMPRODUCT(($D$12:$W$12=Sabana8[[#This Row],[Columna4]:[Columna23]])*1)))</f>
        <v>0</v>
      </c>
      <c r="Y198" s="87">
        <f t="shared" si="3"/>
        <v>0</v>
      </c>
      <c r="Z198" s="87">
        <f>IF(Y198="","",COUNTIF(Sabana8[[#This Row],[Columna4]:[Columna23]],"O")/20)</f>
        <v>0</v>
      </c>
    </row>
    <row r="199" spans="2:26" ht="15" x14ac:dyDescent="0.25">
      <c r="B199" s="94">
        <v>190</v>
      </c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91">
        <f t="array" ref="X199">IF($D$12="","",(SUMPRODUCT(($D$12:$W$12=Sabana8[[#This Row],[Columna4]:[Columna23]])*1)))</f>
        <v>0</v>
      </c>
      <c r="Y199" s="87">
        <f t="shared" si="3"/>
        <v>0</v>
      </c>
      <c r="Z199" s="87">
        <f>IF(Y199="","",COUNTIF(Sabana8[[#This Row],[Columna4]:[Columna23]],"O")/20)</f>
        <v>0</v>
      </c>
    </row>
    <row r="200" spans="2:26" ht="15" x14ac:dyDescent="0.25">
      <c r="B200" s="94">
        <v>191</v>
      </c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91">
        <f t="array" ref="X200">IF($D$12="","",(SUMPRODUCT(($D$12:$W$12=Sabana8[[#This Row],[Columna4]:[Columna23]])*1)))</f>
        <v>0</v>
      </c>
      <c r="Y200" s="87">
        <f t="shared" si="3"/>
        <v>0</v>
      </c>
      <c r="Z200" s="87">
        <f>IF(Y200="","",COUNTIF(Sabana8[[#This Row],[Columna4]:[Columna23]],"O")/20)</f>
        <v>0</v>
      </c>
    </row>
    <row r="201" spans="2:26" ht="15" x14ac:dyDescent="0.25">
      <c r="B201" s="94">
        <v>192</v>
      </c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91">
        <f t="array" ref="X201">IF($D$12="","",(SUMPRODUCT(($D$12:$W$12=Sabana8[[#This Row],[Columna4]:[Columna23]])*1)))</f>
        <v>0</v>
      </c>
      <c r="Y201" s="87">
        <f t="shared" si="3"/>
        <v>0</v>
      </c>
      <c r="Z201" s="87">
        <f>IF(Y201="","",COUNTIF(Sabana8[[#This Row],[Columna4]:[Columna23]],"O")/20)</f>
        <v>0</v>
      </c>
    </row>
    <row r="202" spans="2:26" ht="15" x14ac:dyDescent="0.25">
      <c r="B202" s="94">
        <v>193</v>
      </c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91">
        <f t="array" ref="X202">IF($D$12="","",(SUMPRODUCT(($D$12:$W$12=Sabana8[[#This Row],[Columna4]:[Columna23]])*1)))</f>
        <v>0</v>
      </c>
      <c r="Y202" s="87">
        <f t="shared" si="3"/>
        <v>0</v>
      </c>
      <c r="Z202" s="87">
        <f>IF(Y202="","",COUNTIF(Sabana8[[#This Row],[Columna4]:[Columna23]],"O")/20)</f>
        <v>0</v>
      </c>
    </row>
    <row r="203" spans="2:26" ht="15" x14ac:dyDescent="0.25">
      <c r="B203" s="94">
        <v>194</v>
      </c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91">
        <f t="array" ref="X203">IF($D$12="","",(SUMPRODUCT(($D$12:$W$12=Sabana8[[#This Row],[Columna4]:[Columna23]])*1)))</f>
        <v>0</v>
      </c>
      <c r="Y203" s="87">
        <f t="shared" si="3"/>
        <v>0</v>
      </c>
      <c r="Z203" s="87">
        <f>IF(Y203="","",COUNTIF(Sabana8[[#This Row],[Columna4]:[Columna23]],"O")/20)</f>
        <v>0</v>
      </c>
    </row>
    <row r="204" spans="2:26" ht="15" x14ac:dyDescent="0.25">
      <c r="B204" s="94">
        <v>195</v>
      </c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91">
        <f t="array" ref="X204">IF($D$12="","",(SUMPRODUCT(($D$12:$W$12=Sabana8[[#This Row],[Columna4]:[Columna23]])*1)))</f>
        <v>0</v>
      </c>
      <c r="Y204" s="87">
        <f t="shared" si="3"/>
        <v>0</v>
      </c>
      <c r="Z204" s="87">
        <f>IF(Y204="","",COUNTIF(Sabana8[[#This Row],[Columna4]:[Columna23]],"O")/20)</f>
        <v>0</v>
      </c>
    </row>
    <row r="205" spans="2:26" ht="15" x14ac:dyDescent="0.25">
      <c r="B205" s="94">
        <v>196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91">
        <f t="array" ref="X205">IF($D$12="","",(SUMPRODUCT(($D$12:$W$12=Sabana8[[#This Row],[Columna4]:[Columna23]])*1)))</f>
        <v>0</v>
      </c>
      <c r="Y205" s="87">
        <f t="shared" si="3"/>
        <v>0</v>
      </c>
      <c r="Z205" s="87">
        <f>IF(Y205="","",COUNTIF(Sabana8[[#This Row],[Columna4]:[Columna23]],"O")/20)</f>
        <v>0</v>
      </c>
    </row>
    <row r="206" spans="2:26" ht="15" x14ac:dyDescent="0.25">
      <c r="B206" s="94">
        <v>197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91">
        <f t="array" ref="X206">IF($D$12="","",(SUMPRODUCT(($D$12:$W$12=Sabana8[[#This Row],[Columna4]:[Columna23]])*1)))</f>
        <v>0</v>
      </c>
      <c r="Y206" s="87">
        <f t="shared" si="3"/>
        <v>0</v>
      </c>
      <c r="Z206" s="87">
        <f>IF(Y206="","",COUNTIF(Sabana8[[#This Row],[Columna4]:[Columna23]],"O")/20)</f>
        <v>0</v>
      </c>
    </row>
    <row r="207" spans="2:26" ht="15" x14ac:dyDescent="0.25">
      <c r="B207" s="94">
        <v>198</v>
      </c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91">
        <f t="array" ref="X207">IF($D$12="","",(SUMPRODUCT(($D$12:$W$12=Sabana8[[#This Row],[Columna4]:[Columna23]])*1)))</f>
        <v>0</v>
      </c>
      <c r="Y207" s="87">
        <f t="shared" si="3"/>
        <v>0</v>
      </c>
      <c r="Z207" s="87">
        <f>IF(Y207="","",COUNTIF(Sabana8[[#This Row],[Columna4]:[Columna23]],"O")/20)</f>
        <v>0</v>
      </c>
    </row>
    <row r="208" spans="2:26" ht="15" x14ac:dyDescent="0.25">
      <c r="B208" s="94">
        <v>199</v>
      </c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91">
        <f t="array" ref="X208">IF($D$12="","",(SUMPRODUCT(($D$12:$W$12=Sabana8[[#This Row],[Columna4]:[Columna23]])*1)))</f>
        <v>0</v>
      </c>
      <c r="Y208" s="87">
        <f t="shared" si="3"/>
        <v>0</v>
      </c>
      <c r="Z208" s="87">
        <f>IF(Y208="","",COUNTIF(Sabana8[[#This Row],[Columna4]:[Columna23]],"O")/20)</f>
        <v>0</v>
      </c>
    </row>
    <row r="209" spans="2:26" ht="15" x14ac:dyDescent="0.25">
      <c r="B209" s="94">
        <v>200</v>
      </c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91">
        <f t="array" ref="X209">IF($D$12="","",(SUMPRODUCT(($D$12:$W$12=Sabana8[[#This Row],[Columna4]:[Columna23]])*1)))</f>
        <v>0</v>
      </c>
      <c r="Y209" s="87">
        <f t="shared" si="3"/>
        <v>0</v>
      </c>
      <c r="Z209" s="87">
        <f>IF(Y209="","",COUNTIF(Sabana8[[#This Row],[Columna4]:[Columna23]],"O")/20)</f>
        <v>0</v>
      </c>
    </row>
    <row r="210" spans="2:26" ht="15" x14ac:dyDescent="0.25">
      <c r="B210" s="94">
        <v>201</v>
      </c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91">
        <f t="array" ref="X210">IF($D$12="","",(SUMPRODUCT(($D$12:$W$12=Sabana8[[#This Row],[Columna4]:[Columna23]])*1)))</f>
        <v>0</v>
      </c>
      <c r="Y210" s="87">
        <f t="shared" si="3"/>
        <v>0</v>
      </c>
      <c r="Z210" s="87">
        <f>IF(Y210="","",COUNTIF(Sabana8[[#This Row],[Columna4]:[Columna23]],"O")/20)</f>
        <v>0</v>
      </c>
    </row>
    <row r="211" spans="2:26" ht="15" x14ac:dyDescent="0.25">
      <c r="B211" s="94">
        <v>202</v>
      </c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91">
        <f t="array" ref="X211">IF($D$12="","",(SUMPRODUCT(($D$12:$W$12=Sabana8[[#This Row],[Columna4]:[Columna23]])*1)))</f>
        <v>0</v>
      </c>
      <c r="Y211" s="87">
        <f t="shared" ref="Y211:Y274" si="4">IF(X211="","",(X211/20))</f>
        <v>0</v>
      </c>
      <c r="Z211" s="87">
        <f>IF(Y211="","",COUNTIF(Sabana8[[#This Row],[Columna4]:[Columna23]],"O")/20)</f>
        <v>0</v>
      </c>
    </row>
    <row r="212" spans="2:26" ht="15" x14ac:dyDescent="0.25">
      <c r="B212" s="94">
        <v>203</v>
      </c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91">
        <f t="array" ref="X212">IF($D$12="","",(SUMPRODUCT(($D$12:$W$12=Sabana8[[#This Row],[Columna4]:[Columna23]])*1)))</f>
        <v>0</v>
      </c>
      <c r="Y212" s="87">
        <f t="shared" si="4"/>
        <v>0</v>
      </c>
      <c r="Z212" s="87">
        <f>IF(Y212="","",COUNTIF(Sabana8[[#This Row],[Columna4]:[Columna23]],"O")/20)</f>
        <v>0</v>
      </c>
    </row>
    <row r="213" spans="2:26" ht="15" x14ac:dyDescent="0.25">
      <c r="B213" s="94">
        <v>204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91">
        <f t="array" ref="X213">IF($D$12="","",(SUMPRODUCT(($D$12:$W$12=Sabana8[[#This Row],[Columna4]:[Columna23]])*1)))</f>
        <v>0</v>
      </c>
      <c r="Y213" s="87">
        <f t="shared" si="4"/>
        <v>0</v>
      </c>
      <c r="Z213" s="87">
        <f>IF(Y213="","",COUNTIF(Sabana8[[#This Row],[Columna4]:[Columna23]],"O")/20)</f>
        <v>0</v>
      </c>
    </row>
    <row r="214" spans="2:26" ht="15" x14ac:dyDescent="0.25">
      <c r="B214" s="94">
        <v>205</v>
      </c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91">
        <f t="array" ref="X214">IF($D$12="","",(SUMPRODUCT(($D$12:$W$12=Sabana8[[#This Row],[Columna4]:[Columna23]])*1)))</f>
        <v>0</v>
      </c>
      <c r="Y214" s="87">
        <f t="shared" si="4"/>
        <v>0</v>
      </c>
      <c r="Z214" s="87">
        <f>IF(Y214="","",COUNTIF(Sabana8[[#This Row],[Columna4]:[Columna23]],"O")/20)</f>
        <v>0</v>
      </c>
    </row>
    <row r="215" spans="2:26" ht="15" x14ac:dyDescent="0.25">
      <c r="B215" s="94">
        <v>206</v>
      </c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91">
        <f t="array" ref="X215">IF($D$12="","",(SUMPRODUCT(($D$12:$W$12=Sabana8[[#This Row],[Columna4]:[Columna23]])*1)))</f>
        <v>0</v>
      </c>
      <c r="Y215" s="87">
        <f t="shared" si="4"/>
        <v>0</v>
      </c>
      <c r="Z215" s="87">
        <f>IF(Y215="","",COUNTIF(Sabana8[[#This Row],[Columna4]:[Columna23]],"O")/20)</f>
        <v>0</v>
      </c>
    </row>
    <row r="216" spans="2:26" ht="15" x14ac:dyDescent="0.25">
      <c r="B216" s="94">
        <v>207</v>
      </c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91">
        <f t="array" ref="X216">IF($D$12="","",(SUMPRODUCT(($D$12:$W$12=Sabana8[[#This Row],[Columna4]:[Columna23]])*1)))</f>
        <v>0</v>
      </c>
      <c r="Y216" s="87">
        <f t="shared" si="4"/>
        <v>0</v>
      </c>
      <c r="Z216" s="87">
        <f>IF(Y216="","",COUNTIF(Sabana8[[#This Row],[Columna4]:[Columna23]],"O")/20)</f>
        <v>0</v>
      </c>
    </row>
    <row r="217" spans="2:26" ht="15" x14ac:dyDescent="0.25">
      <c r="B217" s="94">
        <v>208</v>
      </c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91">
        <f t="array" ref="X217">IF($D$12="","",(SUMPRODUCT(($D$12:$W$12=Sabana8[[#This Row],[Columna4]:[Columna23]])*1)))</f>
        <v>0</v>
      </c>
      <c r="Y217" s="87">
        <f t="shared" si="4"/>
        <v>0</v>
      </c>
      <c r="Z217" s="87">
        <f>IF(Y217="","",COUNTIF(Sabana8[[#This Row],[Columna4]:[Columna23]],"O")/20)</f>
        <v>0</v>
      </c>
    </row>
    <row r="218" spans="2:26" ht="15" x14ac:dyDescent="0.25">
      <c r="B218" s="94">
        <v>209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91">
        <f t="array" ref="X218">IF($D$12="","",(SUMPRODUCT(($D$12:$W$12=Sabana8[[#This Row],[Columna4]:[Columna23]])*1)))</f>
        <v>0</v>
      </c>
      <c r="Y218" s="87">
        <f t="shared" si="4"/>
        <v>0</v>
      </c>
      <c r="Z218" s="87">
        <f>IF(Y218="","",COUNTIF(Sabana8[[#This Row],[Columna4]:[Columna23]],"O")/20)</f>
        <v>0</v>
      </c>
    </row>
    <row r="219" spans="2:26" ht="15" x14ac:dyDescent="0.25">
      <c r="B219" s="94">
        <v>210</v>
      </c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91">
        <f t="array" ref="X219">IF($D$12="","",(SUMPRODUCT(($D$12:$W$12=Sabana8[[#This Row],[Columna4]:[Columna23]])*1)))</f>
        <v>0</v>
      </c>
      <c r="Y219" s="87">
        <f t="shared" si="4"/>
        <v>0</v>
      </c>
      <c r="Z219" s="87">
        <f>IF(Y219="","",COUNTIF(Sabana8[[#This Row],[Columna4]:[Columna23]],"O")/20)</f>
        <v>0</v>
      </c>
    </row>
    <row r="220" spans="2:26" ht="15" x14ac:dyDescent="0.25">
      <c r="B220" s="94">
        <v>211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91">
        <f t="array" ref="X220">IF($D$12="","",(SUMPRODUCT(($D$12:$W$12=Sabana8[[#This Row],[Columna4]:[Columna23]])*1)))</f>
        <v>0</v>
      </c>
      <c r="Y220" s="87">
        <f t="shared" si="4"/>
        <v>0</v>
      </c>
      <c r="Z220" s="87">
        <f>IF(Y220="","",COUNTIF(Sabana8[[#This Row],[Columna4]:[Columna23]],"O")/20)</f>
        <v>0</v>
      </c>
    </row>
    <row r="221" spans="2:26" ht="15" x14ac:dyDescent="0.25">
      <c r="B221" s="94">
        <v>212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91">
        <f t="array" ref="X221">IF($D$12="","",(SUMPRODUCT(($D$12:$W$12=Sabana8[[#This Row],[Columna4]:[Columna23]])*1)))</f>
        <v>0</v>
      </c>
      <c r="Y221" s="87">
        <f t="shared" si="4"/>
        <v>0</v>
      </c>
      <c r="Z221" s="87">
        <f>IF(Y221="","",COUNTIF(Sabana8[[#This Row],[Columna4]:[Columna23]],"O")/20)</f>
        <v>0</v>
      </c>
    </row>
    <row r="222" spans="2:26" ht="15" x14ac:dyDescent="0.25">
      <c r="B222" s="94">
        <v>213</v>
      </c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91">
        <f t="array" ref="X222">IF($D$12="","",(SUMPRODUCT(($D$12:$W$12=Sabana8[[#This Row],[Columna4]:[Columna23]])*1)))</f>
        <v>0</v>
      </c>
      <c r="Y222" s="87">
        <f t="shared" si="4"/>
        <v>0</v>
      </c>
      <c r="Z222" s="87">
        <f>IF(Y222="","",COUNTIF(Sabana8[[#This Row],[Columna4]:[Columna23]],"O")/20)</f>
        <v>0</v>
      </c>
    </row>
    <row r="223" spans="2:26" ht="15" x14ac:dyDescent="0.25">
      <c r="B223" s="94">
        <v>214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91">
        <f t="array" ref="X223">IF($D$12="","",(SUMPRODUCT(($D$12:$W$12=Sabana8[[#This Row],[Columna4]:[Columna23]])*1)))</f>
        <v>0</v>
      </c>
      <c r="Y223" s="87">
        <f t="shared" si="4"/>
        <v>0</v>
      </c>
      <c r="Z223" s="87">
        <f>IF(Y223="","",COUNTIF(Sabana8[[#This Row],[Columna4]:[Columna23]],"O")/20)</f>
        <v>0</v>
      </c>
    </row>
    <row r="224" spans="2:26" ht="15" x14ac:dyDescent="0.25">
      <c r="B224" s="94">
        <v>215</v>
      </c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91">
        <f t="array" ref="X224">IF($D$12="","",(SUMPRODUCT(($D$12:$W$12=Sabana8[[#This Row],[Columna4]:[Columna23]])*1)))</f>
        <v>0</v>
      </c>
      <c r="Y224" s="87">
        <f t="shared" si="4"/>
        <v>0</v>
      </c>
      <c r="Z224" s="87">
        <f>IF(Y224="","",COUNTIF(Sabana8[[#This Row],[Columna4]:[Columna23]],"O")/20)</f>
        <v>0</v>
      </c>
    </row>
    <row r="225" spans="2:26" ht="15" x14ac:dyDescent="0.25">
      <c r="B225" s="94">
        <v>216</v>
      </c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91">
        <f t="array" ref="X225">IF($D$12="","",(SUMPRODUCT(($D$12:$W$12=Sabana8[[#This Row],[Columna4]:[Columna23]])*1)))</f>
        <v>0</v>
      </c>
      <c r="Y225" s="87">
        <f t="shared" si="4"/>
        <v>0</v>
      </c>
      <c r="Z225" s="87">
        <f>IF(Y225="","",COUNTIF(Sabana8[[#This Row],[Columna4]:[Columna23]],"O")/20)</f>
        <v>0</v>
      </c>
    </row>
    <row r="226" spans="2:26" ht="15" x14ac:dyDescent="0.25">
      <c r="B226" s="94">
        <v>217</v>
      </c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91">
        <f t="array" ref="X226">IF($D$12="","",(SUMPRODUCT(($D$12:$W$12=Sabana8[[#This Row],[Columna4]:[Columna23]])*1)))</f>
        <v>0</v>
      </c>
      <c r="Y226" s="87">
        <f t="shared" si="4"/>
        <v>0</v>
      </c>
      <c r="Z226" s="87">
        <f>IF(Y226="","",COUNTIF(Sabana8[[#This Row],[Columna4]:[Columna23]],"O")/20)</f>
        <v>0</v>
      </c>
    </row>
    <row r="227" spans="2:26" ht="15" x14ac:dyDescent="0.25">
      <c r="B227" s="94">
        <v>218</v>
      </c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91">
        <f t="array" ref="X227">IF($D$12="","",(SUMPRODUCT(($D$12:$W$12=Sabana8[[#This Row],[Columna4]:[Columna23]])*1)))</f>
        <v>0</v>
      </c>
      <c r="Y227" s="87">
        <f t="shared" si="4"/>
        <v>0</v>
      </c>
      <c r="Z227" s="87">
        <f>IF(Y227="","",COUNTIF(Sabana8[[#This Row],[Columna4]:[Columna23]],"O")/20)</f>
        <v>0</v>
      </c>
    </row>
    <row r="228" spans="2:26" ht="15" x14ac:dyDescent="0.25">
      <c r="B228" s="94">
        <v>219</v>
      </c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91">
        <f t="array" ref="X228">IF($D$12="","",(SUMPRODUCT(($D$12:$W$12=Sabana8[[#This Row],[Columna4]:[Columna23]])*1)))</f>
        <v>0</v>
      </c>
      <c r="Y228" s="87">
        <f t="shared" si="4"/>
        <v>0</v>
      </c>
      <c r="Z228" s="87">
        <f>IF(Y228="","",COUNTIF(Sabana8[[#This Row],[Columna4]:[Columna23]],"O")/20)</f>
        <v>0</v>
      </c>
    </row>
    <row r="229" spans="2:26" ht="15" x14ac:dyDescent="0.25">
      <c r="B229" s="94">
        <v>220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91">
        <f t="array" ref="X229">IF($D$12="","",(SUMPRODUCT(($D$12:$W$12=Sabana8[[#This Row],[Columna4]:[Columna23]])*1)))</f>
        <v>0</v>
      </c>
      <c r="Y229" s="87">
        <f t="shared" si="4"/>
        <v>0</v>
      </c>
      <c r="Z229" s="87">
        <f>IF(Y229="","",COUNTIF(Sabana8[[#This Row],[Columna4]:[Columna23]],"O")/20)</f>
        <v>0</v>
      </c>
    </row>
    <row r="230" spans="2:26" ht="15" x14ac:dyDescent="0.25">
      <c r="B230" s="94">
        <v>221</v>
      </c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91">
        <f t="array" ref="X230">IF($D$12="","",(SUMPRODUCT(($D$12:$W$12=Sabana8[[#This Row],[Columna4]:[Columna23]])*1)))</f>
        <v>0</v>
      </c>
      <c r="Y230" s="87">
        <f t="shared" si="4"/>
        <v>0</v>
      </c>
      <c r="Z230" s="87">
        <f>IF(Y230="","",COUNTIF(Sabana8[[#This Row],[Columna4]:[Columna23]],"O")/20)</f>
        <v>0</v>
      </c>
    </row>
    <row r="231" spans="2:26" ht="15" x14ac:dyDescent="0.25">
      <c r="B231" s="94">
        <v>222</v>
      </c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91">
        <f t="array" ref="X231">IF($D$12="","",(SUMPRODUCT(($D$12:$W$12=Sabana8[[#This Row],[Columna4]:[Columna23]])*1)))</f>
        <v>0</v>
      </c>
      <c r="Y231" s="87">
        <f t="shared" si="4"/>
        <v>0</v>
      </c>
      <c r="Z231" s="87">
        <f>IF(Y231="","",COUNTIF(Sabana8[[#This Row],[Columna4]:[Columna23]],"O")/20)</f>
        <v>0</v>
      </c>
    </row>
    <row r="232" spans="2:26" ht="15" x14ac:dyDescent="0.25">
      <c r="B232" s="94">
        <v>223</v>
      </c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91">
        <f t="array" ref="X232">IF($D$12="","",(SUMPRODUCT(($D$12:$W$12=Sabana8[[#This Row],[Columna4]:[Columna23]])*1)))</f>
        <v>0</v>
      </c>
      <c r="Y232" s="87">
        <f t="shared" si="4"/>
        <v>0</v>
      </c>
      <c r="Z232" s="87">
        <f>IF(Y232="","",COUNTIF(Sabana8[[#This Row],[Columna4]:[Columna23]],"O")/20)</f>
        <v>0</v>
      </c>
    </row>
    <row r="233" spans="2:26" ht="15" x14ac:dyDescent="0.25">
      <c r="B233" s="94">
        <v>224</v>
      </c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91">
        <f t="array" ref="X233">IF($D$12="","",(SUMPRODUCT(($D$12:$W$12=Sabana8[[#This Row],[Columna4]:[Columna23]])*1)))</f>
        <v>0</v>
      </c>
      <c r="Y233" s="87">
        <f t="shared" si="4"/>
        <v>0</v>
      </c>
      <c r="Z233" s="87">
        <f>IF(Y233="","",COUNTIF(Sabana8[[#This Row],[Columna4]:[Columna23]],"O")/20)</f>
        <v>0</v>
      </c>
    </row>
    <row r="234" spans="2:26" ht="15" x14ac:dyDescent="0.25">
      <c r="B234" s="94">
        <v>225</v>
      </c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91">
        <f t="array" ref="X234">IF($D$12="","",(SUMPRODUCT(($D$12:$W$12=Sabana8[[#This Row],[Columna4]:[Columna23]])*1)))</f>
        <v>0</v>
      </c>
      <c r="Y234" s="87">
        <f t="shared" si="4"/>
        <v>0</v>
      </c>
      <c r="Z234" s="87">
        <f>IF(Y234="","",COUNTIF(Sabana8[[#This Row],[Columna4]:[Columna23]],"O")/20)</f>
        <v>0</v>
      </c>
    </row>
    <row r="235" spans="2:26" ht="15" x14ac:dyDescent="0.25">
      <c r="B235" s="94">
        <v>226</v>
      </c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91">
        <f t="array" ref="X235">IF($D$12="","",(SUMPRODUCT(($D$12:$W$12=Sabana8[[#This Row],[Columna4]:[Columna23]])*1)))</f>
        <v>0</v>
      </c>
      <c r="Y235" s="87">
        <f t="shared" si="4"/>
        <v>0</v>
      </c>
      <c r="Z235" s="87">
        <f>IF(Y235="","",COUNTIF(Sabana8[[#This Row],[Columna4]:[Columna23]],"O")/20)</f>
        <v>0</v>
      </c>
    </row>
    <row r="236" spans="2:26" ht="15" x14ac:dyDescent="0.25">
      <c r="B236" s="94">
        <v>227</v>
      </c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91">
        <f t="array" ref="X236">IF($D$12="","",(SUMPRODUCT(($D$12:$W$12=Sabana8[[#This Row],[Columna4]:[Columna23]])*1)))</f>
        <v>0</v>
      </c>
      <c r="Y236" s="87">
        <f t="shared" si="4"/>
        <v>0</v>
      </c>
      <c r="Z236" s="87">
        <f>IF(Y236="","",COUNTIF(Sabana8[[#This Row],[Columna4]:[Columna23]],"O")/20)</f>
        <v>0</v>
      </c>
    </row>
    <row r="237" spans="2:26" ht="15" x14ac:dyDescent="0.25">
      <c r="B237" s="94">
        <v>228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91">
        <f t="array" ref="X237">IF($D$12="","",(SUMPRODUCT(($D$12:$W$12=Sabana8[[#This Row],[Columna4]:[Columna23]])*1)))</f>
        <v>0</v>
      </c>
      <c r="Y237" s="87">
        <f t="shared" si="4"/>
        <v>0</v>
      </c>
      <c r="Z237" s="87">
        <f>IF(Y237="","",COUNTIF(Sabana8[[#This Row],[Columna4]:[Columna23]],"O")/20)</f>
        <v>0</v>
      </c>
    </row>
    <row r="238" spans="2:26" ht="15" x14ac:dyDescent="0.25">
      <c r="B238" s="94">
        <v>229</v>
      </c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91">
        <f t="array" ref="X238">IF($D$12="","",(SUMPRODUCT(($D$12:$W$12=Sabana8[[#This Row],[Columna4]:[Columna23]])*1)))</f>
        <v>0</v>
      </c>
      <c r="Y238" s="87">
        <f t="shared" si="4"/>
        <v>0</v>
      </c>
      <c r="Z238" s="87">
        <f>IF(Y238="","",COUNTIF(Sabana8[[#This Row],[Columna4]:[Columna23]],"O")/20)</f>
        <v>0</v>
      </c>
    </row>
    <row r="239" spans="2:26" ht="15" x14ac:dyDescent="0.25">
      <c r="B239" s="94">
        <v>230</v>
      </c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91">
        <f t="array" ref="X239">IF($D$12="","",(SUMPRODUCT(($D$12:$W$12=Sabana8[[#This Row],[Columna4]:[Columna23]])*1)))</f>
        <v>0</v>
      </c>
      <c r="Y239" s="87">
        <f t="shared" si="4"/>
        <v>0</v>
      </c>
      <c r="Z239" s="87">
        <f>IF(Y239="","",COUNTIF(Sabana8[[#This Row],[Columna4]:[Columna23]],"O")/20)</f>
        <v>0</v>
      </c>
    </row>
    <row r="240" spans="2:26" ht="15" x14ac:dyDescent="0.25">
      <c r="B240" s="94">
        <v>231</v>
      </c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91">
        <f t="array" ref="X240">IF($D$12="","",(SUMPRODUCT(($D$12:$W$12=Sabana8[[#This Row],[Columna4]:[Columna23]])*1)))</f>
        <v>0</v>
      </c>
      <c r="Y240" s="87">
        <f t="shared" si="4"/>
        <v>0</v>
      </c>
      <c r="Z240" s="87">
        <f>IF(Y240="","",COUNTIF(Sabana8[[#This Row],[Columna4]:[Columna23]],"O")/20)</f>
        <v>0</v>
      </c>
    </row>
    <row r="241" spans="2:26" ht="15" x14ac:dyDescent="0.25">
      <c r="B241" s="94">
        <v>232</v>
      </c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91">
        <f t="array" ref="X241">IF($D$12="","",(SUMPRODUCT(($D$12:$W$12=Sabana8[[#This Row],[Columna4]:[Columna23]])*1)))</f>
        <v>0</v>
      </c>
      <c r="Y241" s="87">
        <f t="shared" si="4"/>
        <v>0</v>
      </c>
      <c r="Z241" s="87">
        <f>IF(Y241="","",COUNTIF(Sabana8[[#This Row],[Columna4]:[Columna23]],"O")/20)</f>
        <v>0</v>
      </c>
    </row>
    <row r="242" spans="2:26" ht="15" x14ac:dyDescent="0.25">
      <c r="B242" s="94">
        <v>233</v>
      </c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91">
        <f t="array" ref="X242">IF($D$12="","",(SUMPRODUCT(($D$12:$W$12=Sabana8[[#This Row],[Columna4]:[Columna23]])*1)))</f>
        <v>0</v>
      </c>
      <c r="Y242" s="87">
        <f t="shared" si="4"/>
        <v>0</v>
      </c>
      <c r="Z242" s="87">
        <f>IF(Y242="","",COUNTIF(Sabana8[[#This Row],[Columna4]:[Columna23]],"O")/20)</f>
        <v>0</v>
      </c>
    </row>
    <row r="243" spans="2:26" ht="15" x14ac:dyDescent="0.25">
      <c r="B243" s="94">
        <v>234</v>
      </c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91">
        <f t="array" ref="X243">IF($D$12="","",(SUMPRODUCT(($D$12:$W$12=Sabana8[[#This Row],[Columna4]:[Columna23]])*1)))</f>
        <v>0</v>
      </c>
      <c r="Y243" s="87">
        <f t="shared" si="4"/>
        <v>0</v>
      </c>
      <c r="Z243" s="87">
        <f>IF(Y243="","",COUNTIF(Sabana8[[#This Row],[Columna4]:[Columna23]],"O")/20)</f>
        <v>0</v>
      </c>
    </row>
    <row r="244" spans="2:26" ht="15" x14ac:dyDescent="0.25">
      <c r="B244" s="94">
        <v>235</v>
      </c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91">
        <f t="array" ref="X244">IF($D$12="","",(SUMPRODUCT(($D$12:$W$12=Sabana8[[#This Row],[Columna4]:[Columna23]])*1)))</f>
        <v>0</v>
      </c>
      <c r="Y244" s="87">
        <f t="shared" si="4"/>
        <v>0</v>
      </c>
      <c r="Z244" s="87">
        <f>IF(Y244="","",COUNTIF(Sabana8[[#This Row],[Columna4]:[Columna23]],"O")/20)</f>
        <v>0</v>
      </c>
    </row>
    <row r="245" spans="2:26" ht="15" x14ac:dyDescent="0.25">
      <c r="B245" s="94">
        <v>236</v>
      </c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91">
        <f t="array" ref="X245">IF($D$12="","",(SUMPRODUCT(($D$12:$W$12=Sabana8[[#This Row],[Columna4]:[Columna23]])*1)))</f>
        <v>0</v>
      </c>
      <c r="Y245" s="87">
        <f t="shared" si="4"/>
        <v>0</v>
      </c>
      <c r="Z245" s="87">
        <f>IF(Y245="","",COUNTIF(Sabana8[[#This Row],[Columna4]:[Columna23]],"O")/20)</f>
        <v>0</v>
      </c>
    </row>
    <row r="246" spans="2:26" ht="15" x14ac:dyDescent="0.25">
      <c r="B246" s="94">
        <v>237</v>
      </c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91">
        <f t="array" ref="X246">IF($D$12="","",(SUMPRODUCT(($D$12:$W$12=Sabana8[[#This Row],[Columna4]:[Columna23]])*1)))</f>
        <v>0</v>
      </c>
      <c r="Y246" s="87">
        <f t="shared" si="4"/>
        <v>0</v>
      </c>
      <c r="Z246" s="87">
        <f>IF(Y246="","",COUNTIF(Sabana8[[#This Row],[Columna4]:[Columna23]],"O")/20)</f>
        <v>0</v>
      </c>
    </row>
    <row r="247" spans="2:26" ht="15" x14ac:dyDescent="0.25">
      <c r="B247" s="94">
        <v>238</v>
      </c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91">
        <f t="array" ref="X247">IF($D$12="","",(SUMPRODUCT(($D$12:$W$12=Sabana8[[#This Row],[Columna4]:[Columna23]])*1)))</f>
        <v>0</v>
      </c>
      <c r="Y247" s="87">
        <f t="shared" si="4"/>
        <v>0</v>
      </c>
      <c r="Z247" s="87">
        <f>IF(Y247="","",COUNTIF(Sabana8[[#This Row],[Columna4]:[Columna23]],"O")/20)</f>
        <v>0</v>
      </c>
    </row>
    <row r="248" spans="2:26" ht="15" x14ac:dyDescent="0.25">
      <c r="B248" s="94">
        <v>239</v>
      </c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91">
        <f t="array" ref="X248">IF($D$12="","",(SUMPRODUCT(($D$12:$W$12=Sabana8[[#This Row],[Columna4]:[Columna23]])*1)))</f>
        <v>0</v>
      </c>
      <c r="Y248" s="87">
        <f t="shared" si="4"/>
        <v>0</v>
      </c>
      <c r="Z248" s="87">
        <f>IF(Y248="","",COUNTIF(Sabana8[[#This Row],[Columna4]:[Columna23]],"O")/20)</f>
        <v>0</v>
      </c>
    </row>
    <row r="249" spans="2:26" ht="15" x14ac:dyDescent="0.25">
      <c r="B249" s="94">
        <v>240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91">
        <f t="array" ref="X249">IF($D$12="","",(SUMPRODUCT(($D$12:$W$12=Sabana8[[#This Row],[Columna4]:[Columna23]])*1)))</f>
        <v>0</v>
      </c>
      <c r="Y249" s="87">
        <f t="shared" si="4"/>
        <v>0</v>
      </c>
      <c r="Z249" s="87">
        <f>IF(Y249="","",COUNTIF(Sabana8[[#This Row],[Columna4]:[Columna23]],"O")/20)</f>
        <v>0</v>
      </c>
    </row>
    <row r="250" spans="2:26" ht="15" x14ac:dyDescent="0.25">
      <c r="B250" s="94">
        <v>241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91">
        <f t="array" ref="X250">IF($D$12="","",(SUMPRODUCT(($D$12:$W$12=Sabana8[[#This Row],[Columna4]:[Columna23]])*1)))</f>
        <v>0</v>
      </c>
      <c r="Y250" s="87">
        <f t="shared" si="4"/>
        <v>0</v>
      </c>
      <c r="Z250" s="87">
        <f>IF(Y250="","",COUNTIF(Sabana8[[#This Row],[Columna4]:[Columna23]],"O")/20)</f>
        <v>0</v>
      </c>
    </row>
    <row r="251" spans="2:26" ht="15" x14ac:dyDescent="0.25">
      <c r="B251" s="94">
        <v>242</v>
      </c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91">
        <f t="array" ref="X251">IF($D$12="","",(SUMPRODUCT(($D$12:$W$12=Sabana8[[#This Row],[Columna4]:[Columna23]])*1)))</f>
        <v>0</v>
      </c>
      <c r="Y251" s="87">
        <f t="shared" si="4"/>
        <v>0</v>
      </c>
      <c r="Z251" s="87">
        <f>IF(Y251="","",COUNTIF(Sabana8[[#This Row],[Columna4]:[Columna23]],"O")/20)</f>
        <v>0</v>
      </c>
    </row>
    <row r="252" spans="2:26" ht="15" x14ac:dyDescent="0.25">
      <c r="B252" s="94">
        <v>243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91">
        <f t="array" ref="X252">IF($D$12="","",(SUMPRODUCT(($D$12:$W$12=Sabana8[[#This Row],[Columna4]:[Columna23]])*1)))</f>
        <v>0</v>
      </c>
      <c r="Y252" s="87">
        <f t="shared" si="4"/>
        <v>0</v>
      </c>
      <c r="Z252" s="87">
        <f>IF(Y252="","",COUNTIF(Sabana8[[#This Row],[Columna4]:[Columna23]],"O")/20)</f>
        <v>0</v>
      </c>
    </row>
    <row r="253" spans="2:26" ht="15" x14ac:dyDescent="0.25">
      <c r="B253" s="94">
        <v>244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91">
        <f t="array" ref="X253">IF($D$12="","",(SUMPRODUCT(($D$12:$W$12=Sabana8[[#This Row],[Columna4]:[Columna23]])*1)))</f>
        <v>0</v>
      </c>
      <c r="Y253" s="87">
        <f t="shared" si="4"/>
        <v>0</v>
      </c>
      <c r="Z253" s="87">
        <f>IF(Y253="","",COUNTIF(Sabana8[[#This Row],[Columna4]:[Columna23]],"O")/20)</f>
        <v>0</v>
      </c>
    </row>
    <row r="254" spans="2:26" ht="15" x14ac:dyDescent="0.25">
      <c r="B254" s="94">
        <v>245</v>
      </c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91">
        <f t="array" ref="X254">IF($D$12="","",(SUMPRODUCT(($D$12:$W$12=Sabana8[[#This Row],[Columna4]:[Columna23]])*1)))</f>
        <v>0</v>
      </c>
      <c r="Y254" s="87">
        <f t="shared" si="4"/>
        <v>0</v>
      </c>
      <c r="Z254" s="87">
        <f>IF(Y254="","",COUNTIF(Sabana8[[#This Row],[Columna4]:[Columna23]],"O")/20)</f>
        <v>0</v>
      </c>
    </row>
    <row r="255" spans="2:26" ht="15" x14ac:dyDescent="0.25">
      <c r="B255" s="94">
        <v>246</v>
      </c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91">
        <f t="array" ref="X255">IF($D$12="","",(SUMPRODUCT(($D$12:$W$12=Sabana8[[#This Row],[Columna4]:[Columna23]])*1)))</f>
        <v>0</v>
      </c>
      <c r="Y255" s="87">
        <f t="shared" si="4"/>
        <v>0</v>
      </c>
      <c r="Z255" s="87">
        <f>IF(Y255="","",COUNTIF(Sabana8[[#This Row],[Columna4]:[Columna23]],"O")/20)</f>
        <v>0</v>
      </c>
    </row>
    <row r="256" spans="2:26" ht="15" x14ac:dyDescent="0.25">
      <c r="B256" s="94">
        <v>247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91">
        <f t="array" ref="X256">IF($D$12="","",(SUMPRODUCT(($D$12:$W$12=Sabana8[[#This Row],[Columna4]:[Columna23]])*1)))</f>
        <v>0</v>
      </c>
      <c r="Y256" s="87">
        <f t="shared" si="4"/>
        <v>0</v>
      </c>
      <c r="Z256" s="87">
        <f>IF(Y256="","",COUNTIF(Sabana8[[#This Row],[Columna4]:[Columna23]],"O")/20)</f>
        <v>0</v>
      </c>
    </row>
    <row r="257" spans="2:26" ht="15" x14ac:dyDescent="0.25">
      <c r="B257" s="94">
        <v>248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91">
        <f t="array" ref="X257">IF($D$12="","",(SUMPRODUCT(($D$12:$W$12=Sabana8[[#This Row],[Columna4]:[Columna23]])*1)))</f>
        <v>0</v>
      </c>
      <c r="Y257" s="87">
        <f t="shared" si="4"/>
        <v>0</v>
      </c>
      <c r="Z257" s="87">
        <f>IF(Y257="","",COUNTIF(Sabana8[[#This Row],[Columna4]:[Columna23]],"O")/20)</f>
        <v>0</v>
      </c>
    </row>
    <row r="258" spans="2:26" ht="15" x14ac:dyDescent="0.25">
      <c r="B258" s="94">
        <v>249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91">
        <f t="array" ref="X258">IF($D$12="","",(SUMPRODUCT(($D$12:$W$12=Sabana8[[#This Row],[Columna4]:[Columna23]])*1)))</f>
        <v>0</v>
      </c>
      <c r="Y258" s="87">
        <f t="shared" si="4"/>
        <v>0</v>
      </c>
      <c r="Z258" s="87">
        <f>IF(Y258="","",COUNTIF(Sabana8[[#This Row],[Columna4]:[Columna23]],"O")/20)</f>
        <v>0</v>
      </c>
    </row>
    <row r="259" spans="2:26" ht="15" x14ac:dyDescent="0.25">
      <c r="B259" s="94">
        <v>250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91">
        <f t="array" ref="X259">IF($D$12="","",(SUMPRODUCT(($D$12:$W$12=Sabana8[[#This Row],[Columna4]:[Columna23]])*1)))</f>
        <v>0</v>
      </c>
      <c r="Y259" s="87">
        <f t="shared" si="4"/>
        <v>0</v>
      </c>
      <c r="Z259" s="87">
        <f>IF(Y259="","",COUNTIF(Sabana8[[#This Row],[Columna4]:[Columna23]],"O")/20)</f>
        <v>0</v>
      </c>
    </row>
    <row r="260" spans="2:26" ht="15" x14ac:dyDescent="0.25">
      <c r="B260" s="94">
        <v>251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91">
        <f t="array" ref="X260">IF($D$12="","",(SUMPRODUCT(($D$12:$W$12=Sabana8[[#This Row],[Columna4]:[Columna23]])*1)))</f>
        <v>0</v>
      </c>
      <c r="Y260" s="87">
        <f t="shared" si="4"/>
        <v>0</v>
      </c>
      <c r="Z260" s="87">
        <f>IF(Y260="","",COUNTIF(Sabana8[[#This Row],[Columna4]:[Columna23]],"O")/20)</f>
        <v>0</v>
      </c>
    </row>
    <row r="261" spans="2:26" ht="15" x14ac:dyDescent="0.25">
      <c r="B261" s="94">
        <v>252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91">
        <f t="array" ref="X261">IF($D$12="","",(SUMPRODUCT(($D$12:$W$12=Sabana8[[#This Row],[Columna4]:[Columna23]])*1)))</f>
        <v>0</v>
      </c>
      <c r="Y261" s="87">
        <f t="shared" si="4"/>
        <v>0</v>
      </c>
      <c r="Z261" s="87">
        <f>IF(Y261="","",COUNTIF(Sabana8[[#This Row],[Columna4]:[Columna23]],"O")/20)</f>
        <v>0</v>
      </c>
    </row>
    <row r="262" spans="2:26" ht="15" x14ac:dyDescent="0.25">
      <c r="B262" s="94">
        <v>253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91">
        <f t="array" ref="X262">IF($D$12="","",(SUMPRODUCT(($D$12:$W$12=Sabana8[[#This Row],[Columna4]:[Columna23]])*1)))</f>
        <v>0</v>
      </c>
      <c r="Y262" s="87">
        <f t="shared" si="4"/>
        <v>0</v>
      </c>
      <c r="Z262" s="87">
        <f>IF(Y262="","",COUNTIF(Sabana8[[#This Row],[Columna4]:[Columna23]],"O")/20)</f>
        <v>0</v>
      </c>
    </row>
    <row r="263" spans="2:26" ht="15" x14ac:dyDescent="0.25">
      <c r="B263" s="94">
        <v>254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91">
        <f t="array" ref="X263">IF($D$12="","",(SUMPRODUCT(($D$12:$W$12=Sabana8[[#This Row],[Columna4]:[Columna23]])*1)))</f>
        <v>0</v>
      </c>
      <c r="Y263" s="87">
        <f t="shared" si="4"/>
        <v>0</v>
      </c>
      <c r="Z263" s="87">
        <f>IF(Y263="","",COUNTIF(Sabana8[[#This Row],[Columna4]:[Columna23]],"O")/20)</f>
        <v>0</v>
      </c>
    </row>
    <row r="264" spans="2:26" ht="15" x14ac:dyDescent="0.25">
      <c r="B264" s="94">
        <v>255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91">
        <f t="array" ref="X264">IF($D$12="","",(SUMPRODUCT(($D$12:$W$12=Sabana8[[#This Row],[Columna4]:[Columna23]])*1)))</f>
        <v>0</v>
      </c>
      <c r="Y264" s="87">
        <f t="shared" si="4"/>
        <v>0</v>
      </c>
      <c r="Z264" s="87">
        <f>IF(Y264="","",COUNTIF(Sabana8[[#This Row],[Columna4]:[Columna23]],"O")/20)</f>
        <v>0</v>
      </c>
    </row>
    <row r="265" spans="2:26" ht="15" x14ac:dyDescent="0.25">
      <c r="B265" s="94">
        <v>256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91">
        <f t="array" ref="X265">IF($D$12="","",(SUMPRODUCT(($D$12:$W$12=Sabana8[[#This Row],[Columna4]:[Columna23]])*1)))</f>
        <v>0</v>
      </c>
      <c r="Y265" s="87">
        <f t="shared" si="4"/>
        <v>0</v>
      </c>
      <c r="Z265" s="87">
        <f>IF(Y265="","",COUNTIF(Sabana8[[#This Row],[Columna4]:[Columna23]],"O")/20)</f>
        <v>0</v>
      </c>
    </row>
    <row r="266" spans="2:26" ht="15" x14ac:dyDescent="0.25">
      <c r="B266" s="94">
        <v>257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91">
        <f t="array" ref="X266">IF($D$12="","",(SUMPRODUCT(($D$12:$W$12=Sabana8[[#This Row],[Columna4]:[Columna23]])*1)))</f>
        <v>0</v>
      </c>
      <c r="Y266" s="87">
        <f t="shared" si="4"/>
        <v>0</v>
      </c>
      <c r="Z266" s="87">
        <f>IF(Y266="","",COUNTIF(Sabana8[[#This Row],[Columna4]:[Columna23]],"O")/20)</f>
        <v>0</v>
      </c>
    </row>
    <row r="267" spans="2:26" ht="15" x14ac:dyDescent="0.25">
      <c r="B267" s="94">
        <v>258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91">
        <f t="array" ref="X267">IF($D$12="","",(SUMPRODUCT(($D$12:$W$12=Sabana8[[#This Row],[Columna4]:[Columna23]])*1)))</f>
        <v>0</v>
      </c>
      <c r="Y267" s="87">
        <f t="shared" si="4"/>
        <v>0</v>
      </c>
      <c r="Z267" s="87">
        <f>IF(Y267="","",COUNTIF(Sabana8[[#This Row],[Columna4]:[Columna23]],"O")/20)</f>
        <v>0</v>
      </c>
    </row>
    <row r="268" spans="2:26" ht="15" x14ac:dyDescent="0.25">
      <c r="B268" s="94">
        <v>259</v>
      </c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91">
        <f t="array" ref="X268">IF($D$12="","",(SUMPRODUCT(($D$12:$W$12=Sabana8[[#This Row],[Columna4]:[Columna23]])*1)))</f>
        <v>0</v>
      </c>
      <c r="Y268" s="87">
        <f t="shared" si="4"/>
        <v>0</v>
      </c>
      <c r="Z268" s="87">
        <f>IF(Y268="","",COUNTIF(Sabana8[[#This Row],[Columna4]:[Columna23]],"O")/20)</f>
        <v>0</v>
      </c>
    </row>
    <row r="269" spans="2:26" ht="15" x14ac:dyDescent="0.25">
      <c r="B269" s="94">
        <v>260</v>
      </c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91">
        <f t="array" ref="X269">IF($D$12="","",(SUMPRODUCT(($D$12:$W$12=Sabana8[[#This Row],[Columna4]:[Columna23]])*1)))</f>
        <v>0</v>
      </c>
      <c r="Y269" s="87">
        <f t="shared" si="4"/>
        <v>0</v>
      </c>
      <c r="Z269" s="87">
        <f>IF(Y269="","",COUNTIF(Sabana8[[#This Row],[Columna4]:[Columna23]],"O")/20)</f>
        <v>0</v>
      </c>
    </row>
    <row r="270" spans="2:26" ht="15" x14ac:dyDescent="0.25">
      <c r="B270" s="94">
        <v>261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91">
        <f t="array" ref="X270">IF($D$12="","",(SUMPRODUCT(($D$12:$W$12=Sabana8[[#This Row],[Columna4]:[Columna23]])*1)))</f>
        <v>0</v>
      </c>
      <c r="Y270" s="87">
        <f t="shared" si="4"/>
        <v>0</v>
      </c>
      <c r="Z270" s="87">
        <f>IF(Y270="","",COUNTIF(Sabana8[[#This Row],[Columna4]:[Columna23]],"O")/20)</f>
        <v>0</v>
      </c>
    </row>
    <row r="271" spans="2:26" ht="15" x14ac:dyDescent="0.25">
      <c r="B271" s="94">
        <v>262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91">
        <f t="array" ref="X271">IF($D$12="","",(SUMPRODUCT(($D$12:$W$12=Sabana8[[#This Row],[Columna4]:[Columna23]])*1)))</f>
        <v>0</v>
      </c>
      <c r="Y271" s="87">
        <f t="shared" si="4"/>
        <v>0</v>
      </c>
      <c r="Z271" s="87">
        <f>IF(Y271="","",COUNTIF(Sabana8[[#This Row],[Columna4]:[Columna23]],"O")/20)</f>
        <v>0</v>
      </c>
    </row>
    <row r="272" spans="2:26" ht="15" x14ac:dyDescent="0.25">
      <c r="B272" s="94">
        <v>263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91">
        <f t="array" ref="X272">IF($D$12="","",(SUMPRODUCT(($D$12:$W$12=Sabana8[[#This Row],[Columna4]:[Columna23]])*1)))</f>
        <v>0</v>
      </c>
      <c r="Y272" s="87">
        <f t="shared" si="4"/>
        <v>0</v>
      </c>
      <c r="Z272" s="87">
        <f>IF(Y272="","",COUNTIF(Sabana8[[#This Row],[Columna4]:[Columna23]],"O")/20)</f>
        <v>0</v>
      </c>
    </row>
    <row r="273" spans="2:26" ht="15" x14ac:dyDescent="0.25">
      <c r="B273" s="94">
        <v>264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91">
        <f t="array" ref="X273">IF($D$12="","",(SUMPRODUCT(($D$12:$W$12=Sabana8[[#This Row],[Columna4]:[Columna23]])*1)))</f>
        <v>0</v>
      </c>
      <c r="Y273" s="87">
        <f t="shared" si="4"/>
        <v>0</v>
      </c>
      <c r="Z273" s="87">
        <f>IF(Y273="","",COUNTIF(Sabana8[[#This Row],[Columna4]:[Columna23]],"O")/20)</f>
        <v>0</v>
      </c>
    </row>
    <row r="274" spans="2:26" ht="15" x14ac:dyDescent="0.25">
      <c r="B274" s="94">
        <v>265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91">
        <f t="array" ref="X274">IF($D$12="","",(SUMPRODUCT(($D$12:$W$12=Sabana8[[#This Row],[Columna4]:[Columna23]])*1)))</f>
        <v>0</v>
      </c>
      <c r="Y274" s="87">
        <f t="shared" si="4"/>
        <v>0</v>
      </c>
      <c r="Z274" s="87">
        <f>IF(Y274="","",COUNTIF(Sabana8[[#This Row],[Columna4]:[Columna23]],"O")/20)</f>
        <v>0</v>
      </c>
    </row>
    <row r="275" spans="2:26" ht="15" x14ac:dyDescent="0.25">
      <c r="B275" s="94">
        <v>266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91">
        <f t="array" ref="X275">IF($D$12="","",(SUMPRODUCT(($D$12:$W$12=Sabana8[[#This Row],[Columna4]:[Columna23]])*1)))</f>
        <v>0</v>
      </c>
      <c r="Y275" s="87">
        <f t="shared" ref="Y275:Y317" si="5">IF(X275="","",(X275/20))</f>
        <v>0</v>
      </c>
      <c r="Z275" s="87">
        <f>IF(Y275="","",COUNTIF(Sabana8[[#This Row],[Columna4]:[Columna23]],"O")/20)</f>
        <v>0</v>
      </c>
    </row>
    <row r="276" spans="2:26" ht="15" x14ac:dyDescent="0.25">
      <c r="B276" s="94">
        <v>267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91">
        <f t="array" ref="X276">IF($D$12="","",(SUMPRODUCT(($D$12:$W$12=Sabana8[[#This Row],[Columna4]:[Columna23]])*1)))</f>
        <v>0</v>
      </c>
      <c r="Y276" s="87">
        <f t="shared" si="5"/>
        <v>0</v>
      </c>
      <c r="Z276" s="87">
        <f>IF(Y276="","",COUNTIF(Sabana8[[#This Row],[Columna4]:[Columna23]],"O")/20)</f>
        <v>0</v>
      </c>
    </row>
    <row r="277" spans="2:26" ht="15" x14ac:dyDescent="0.25">
      <c r="B277" s="94">
        <v>268</v>
      </c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91">
        <f t="array" ref="X277">IF($D$12="","",(SUMPRODUCT(($D$12:$W$12=Sabana8[[#This Row],[Columna4]:[Columna23]])*1)))</f>
        <v>0</v>
      </c>
      <c r="Y277" s="87">
        <f t="shared" si="5"/>
        <v>0</v>
      </c>
      <c r="Z277" s="87">
        <f>IF(Y277="","",COUNTIF(Sabana8[[#This Row],[Columna4]:[Columna23]],"O")/20)</f>
        <v>0</v>
      </c>
    </row>
    <row r="278" spans="2:26" ht="15" x14ac:dyDescent="0.25">
      <c r="B278" s="94">
        <v>269</v>
      </c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91">
        <f t="array" ref="X278">IF($D$12="","",(SUMPRODUCT(($D$12:$W$12=Sabana8[[#This Row],[Columna4]:[Columna23]])*1)))</f>
        <v>0</v>
      </c>
      <c r="Y278" s="87">
        <f t="shared" si="5"/>
        <v>0</v>
      </c>
      <c r="Z278" s="87">
        <f>IF(Y278="","",COUNTIF(Sabana8[[#This Row],[Columna4]:[Columna23]],"O")/20)</f>
        <v>0</v>
      </c>
    </row>
    <row r="279" spans="2:26" ht="15" x14ac:dyDescent="0.25">
      <c r="B279" s="94">
        <v>270</v>
      </c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91">
        <f t="array" ref="X279">IF($D$12="","",(SUMPRODUCT(($D$12:$W$12=Sabana8[[#This Row],[Columna4]:[Columna23]])*1)))</f>
        <v>0</v>
      </c>
      <c r="Y279" s="87">
        <f t="shared" si="5"/>
        <v>0</v>
      </c>
      <c r="Z279" s="87">
        <f>IF(Y279="","",COUNTIF(Sabana8[[#This Row],[Columna4]:[Columna23]],"O")/20)</f>
        <v>0</v>
      </c>
    </row>
    <row r="280" spans="2:26" ht="15" x14ac:dyDescent="0.25">
      <c r="B280" s="94">
        <v>271</v>
      </c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91">
        <f t="array" ref="X280">IF($D$12="","",(SUMPRODUCT(($D$12:$W$12=Sabana8[[#This Row],[Columna4]:[Columna23]])*1)))</f>
        <v>0</v>
      </c>
      <c r="Y280" s="87">
        <f t="shared" si="5"/>
        <v>0</v>
      </c>
      <c r="Z280" s="87">
        <f>IF(Y280="","",COUNTIF(Sabana8[[#This Row],[Columna4]:[Columna23]],"O")/20)</f>
        <v>0</v>
      </c>
    </row>
    <row r="281" spans="2:26" ht="15" x14ac:dyDescent="0.25">
      <c r="B281" s="94">
        <v>272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91">
        <f t="array" ref="X281">IF($D$12="","",(SUMPRODUCT(($D$12:$W$12=Sabana8[[#This Row],[Columna4]:[Columna23]])*1)))</f>
        <v>0</v>
      </c>
      <c r="Y281" s="87">
        <f t="shared" si="5"/>
        <v>0</v>
      </c>
      <c r="Z281" s="87">
        <f>IF(Y281="","",COUNTIF(Sabana8[[#This Row],[Columna4]:[Columna23]],"O")/20)</f>
        <v>0</v>
      </c>
    </row>
    <row r="282" spans="2:26" ht="15" x14ac:dyDescent="0.25">
      <c r="B282" s="94">
        <v>273</v>
      </c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91">
        <f t="array" ref="X282">IF($D$12="","",(SUMPRODUCT(($D$12:$W$12=Sabana8[[#This Row],[Columna4]:[Columna23]])*1)))</f>
        <v>0</v>
      </c>
      <c r="Y282" s="87">
        <f t="shared" si="5"/>
        <v>0</v>
      </c>
      <c r="Z282" s="87">
        <f>IF(Y282="","",COUNTIF(Sabana8[[#This Row],[Columna4]:[Columna23]],"O")/20)</f>
        <v>0</v>
      </c>
    </row>
    <row r="283" spans="2:26" ht="15" x14ac:dyDescent="0.25">
      <c r="B283" s="94">
        <v>274</v>
      </c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91">
        <f t="array" ref="X283">IF($D$12="","",(SUMPRODUCT(($D$12:$W$12=Sabana8[[#This Row],[Columna4]:[Columna23]])*1)))</f>
        <v>0</v>
      </c>
      <c r="Y283" s="87">
        <f t="shared" si="5"/>
        <v>0</v>
      </c>
      <c r="Z283" s="87">
        <f>IF(Y283="","",COUNTIF(Sabana8[[#This Row],[Columna4]:[Columna23]],"O")/20)</f>
        <v>0</v>
      </c>
    </row>
    <row r="284" spans="2:26" ht="15" x14ac:dyDescent="0.25">
      <c r="B284" s="94">
        <v>275</v>
      </c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91">
        <f t="array" ref="X284">IF($D$12="","",(SUMPRODUCT(($D$12:$W$12=Sabana8[[#This Row],[Columna4]:[Columna23]])*1)))</f>
        <v>0</v>
      </c>
      <c r="Y284" s="87">
        <f t="shared" si="5"/>
        <v>0</v>
      </c>
      <c r="Z284" s="87">
        <f>IF(Y284="","",COUNTIF(Sabana8[[#This Row],[Columna4]:[Columna23]],"O")/20)</f>
        <v>0</v>
      </c>
    </row>
    <row r="285" spans="2:26" ht="15" x14ac:dyDescent="0.25">
      <c r="B285" s="94">
        <v>276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91">
        <f t="array" ref="X285">IF($D$12="","",(SUMPRODUCT(($D$12:$W$12=Sabana8[[#This Row],[Columna4]:[Columna23]])*1)))</f>
        <v>0</v>
      </c>
      <c r="Y285" s="87">
        <f t="shared" si="5"/>
        <v>0</v>
      </c>
      <c r="Z285" s="87">
        <f>IF(Y285="","",COUNTIF(Sabana8[[#This Row],[Columna4]:[Columna23]],"O")/20)</f>
        <v>0</v>
      </c>
    </row>
    <row r="286" spans="2:26" ht="15" x14ac:dyDescent="0.25">
      <c r="B286" s="94">
        <v>277</v>
      </c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91">
        <f t="array" ref="X286">IF($D$12="","",(SUMPRODUCT(($D$12:$W$12=Sabana8[[#This Row],[Columna4]:[Columna23]])*1)))</f>
        <v>0</v>
      </c>
      <c r="Y286" s="87">
        <f t="shared" si="5"/>
        <v>0</v>
      </c>
      <c r="Z286" s="87">
        <f>IF(Y286="","",COUNTIF(Sabana8[[#This Row],[Columna4]:[Columna23]],"O")/20)</f>
        <v>0</v>
      </c>
    </row>
    <row r="287" spans="2:26" ht="15" x14ac:dyDescent="0.25">
      <c r="B287" s="94">
        <v>278</v>
      </c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91">
        <f t="array" ref="X287">IF($D$12="","",(SUMPRODUCT(($D$12:$W$12=Sabana8[[#This Row],[Columna4]:[Columna23]])*1)))</f>
        <v>0</v>
      </c>
      <c r="Y287" s="87">
        <f t="shared" si="5"/>
        <v>0</v>
      </c>
      <c r="Z287" s="87">
        <f>IF(Y287="","",COUNTIF(Sabana8[[#This Row],[Columna4]:[Columna23]],"O")/20)</f>
        <v>0</v>
      </c>
    </row>
    <row r="288" spans="2:26" ht="15" x14ac:dyDescent="0.25">
      <c r="B288" s="94">
        <v>279</v>
      </c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91">
        <f t="array" ref="X288">IF($D$12="","",(SUMPRODUCT(($D$12:$W$12=Sabana8[[#This Row],[Columna4]:[Columna23]])*1)))</f>
        <v>0</v>
      </c>
      <c r="Y288" s="87">
        <f t="shared" si="5"/>
        <v>0</v>
      </c>
      <c r="Z288" s="87">
        <f>IF(Y288="","",COUNTIF(Sabana8[[#This Row],[Columna4]:[Columna23]],"O")/20)</f>
        <v>0</v>
      </c>
    </row>
    <row r="289" spans="2:26" ht="15" x14ac:dyDescent="0.25">
      <c r="B289" s="94">
        <v>280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91">
        <f t="array" ref="X289">IF($D$12="","",(SUMPRODUCT(($D$12:$W$12=Sabana8[[#This Row],[Columna4]:[Columna23]])*1)))</f>
        <v>0</v>
      </c>
      <c r="Y289" s="87">
        <f t="shared" si="5"/>
        <v>0</v>
      </c>
      <c r="Z289" s="87">
        <f>IF(Y289="","",COUNTIF(Sabana8[[#This Row],[Columna4]:[Columna23]],"O")/20)</f>
        <v>0</v>
      </c>
    </row>
    <row r="290" spans="2:26" ht="15" x14ac:dyDescent="0.25">
      <c r="B290" s="94">
        <v>281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91">
        <f t="array" ref="X290">IF($D$12="","",(SUMPRODUCT(($D$12:$W$12=Sabana8[[#This Row],[Columna4]:[Columna23]])*1)))</f>
        <v>0</v>
      </c>
      <c r="Y290" s="87">
        <f t="shared" si="5"/>
        <v>0</v>
      </c>
      <c r="Z290" s="87">
        <f>IF(Y290="","",COUNTIF(Sabana8[[#This Row],[Columna4]:[Columna23]],"O")/20)</f>
        <v>0</v>
      </c>
    </row>
    <row r="291" spans="2:26" ht="15" x14ac:dyDescent="0.25">
      <c r="B291" s="94">
        <v>282</v>
      </c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91">
        <f t="array" ref="X291">IF($D$12="","",(SUMPRODUCT(($D$12:$W$12=Sabana8[[#This Row],[Columna4]:[Columna23]])*1)))</f>
        <v>0</v>
      </c>
      <c r="Y291" s="87">
        <f t="shared" si="5"/>
        <v>0</v>
      </c>
      <c r="Z291" s="87">
        <f>IF(Y291="","",COUNTIF(Sabana8[[#This Row],[Columna4]:[Columna23]],"O")/20)</f>
        <v>0</v>
      </c>
    </row>
    <row r="292" spans="2:26" ht="15" x14ac:dyDescent="0.25">
      <c r="B292" s="94">
        <v>283</v>
      </c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91">
        <f t="array" ref="X292">IF($D$12="","",(SUMPRODUCT(($D$12:$W$12=Sabana8[[#This Row],[Columna4]:[Columna23]])*1)))</f>
        <v>0</v>
      </c>
      <c r="Y292" s="87">
        <f t="shared" si="5"/>
        <v>0</v>
      </c>
      <c r="Z292" s="87">
        <f>IF(Y292="","",COUNTIF(Sabana8[[#This Row],[Columna4]:[Columna23]],"O")/20)</f>
        <v>0</v>
      </c>
    </row>
    <row r="293" spans="2:26" ht="15" x14ac:dyDescent="0.25">
      <c r="B293" s="94">
        <v>284</v>
      </c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91">
        <f t="array" ref="X293">IF($D$12="","",(SUMPRODUCT(($D$12:$W$12=Sabana8[[#This Row],[Columna4]:[Columna23]])*1)))</f>
        <v>0</v>
      </c>
      <c r="Y293" s="87">
        <f t="shared" si="5"/>
        <v>0</v>
      </c>
      <c r="Z293" s="87">
        <f>IF(Y293="","",COUNTIF(Sabana8[[#This Row],[Columna4]:[Columna23]],"O")/20)</f>
        <v>0</v>
      </c>
    </row>
    <row r="294" spans="2:26" ht="15" x14ac:dyDescent="0.25">
      <c r="B294" s="94">
        <v>285</v>
      </c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91">
        <f t="array" ref="X294">IF($D$12="","",(SUMPRODUCT(($D$12:$W$12=Sabana8[[#This Row],[Columna4]:[Columna23]])*1)))</f>
        <v>0</v>
      </c>
      <c r="Y294" s="87">
        <f t="shared" si="5"/>
        <v>0</v>
      </c>
      <c r="Z294" s="87">
        <f>IF(Y294="","",COUNTIF(Sabana8[[#This Row],[Columna4]:[Columna23]],"O")/20)</f>
        <v>0</v>
      </c>
    </row>
    <row r="295" spans="2:26" ht="15" x14ac:dyDescent="0.25">
      <c r="B295" s="94">
        <v>286</v>
      </c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91">
        <f t="array" ref="X295">IF($D$12="","",(SUMPRODUCT(($D$12:$W$12=Sabana8[[#This Row],[Columna4]:[Columna23]])*1)))</f>
        <v>0</v>
      </c>
      <c r="Y295" s="87">
        <f t="shared" si="5"/>
        <v>0</v>
      </c>
      <c r="Z295" s="87">
        <f>IF(Y295="","",COUNTIF(Sabana8[[#This Row],[Columna4]:[Columna23]],"O")/20)</f>
        <v>0</v>
      </c>
    </row>
    <row r="296" spans="2:26" ht="15" x14ac:dyDescent="0.25">
      <c r="B296" s="94">
        <v>287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91">
        <f t="array" ref="X296">IF($D$12="","",(SUMPRODUCT(($D$12:$W$12=Sabana8[[#This Row],[Columna4]:[Columna23]])*1)))</f>
        <v>0</v>
      </c>
      <c r="Y296" s="87">
        <f t="shared" si="5"/>
        <v>0</v>
      </c>
      <c r="Z296" s="87">
        <f>IF(Y296="","",COUNTIF(Sabana8[[#This Row],[Columna4]:[Columna23]],"O")/20)</f>
        <v>0</v>
      </c>
    </row>
    <row r="297" spans="2:26" ht="15" x14ac:dyDescent="0.25">
      <c r="B297" s="94">
        <v>288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91">
        <f t="array" ref="X297">IF($D$12="","",(SUMPRODUCT(($D$12:$W$12=Sabana8[[#This Row],[Columna4]:[Columna23]])*1)))</f>
        <v>0</v>
      </c>
      <c r="Y297" s="87">
        <f t="shared" si="5"/>
        <v>0</v>
      </c>
      <c r="Z297" s="87">
        <f>IF(Y297="","",COUNTIF(Sabana8[[#This Row],[Columna4]:[Columna23]],"O")/20)</f>
        <v>0</v>
      </c>
    </row>
    <row r="298" spans="2:26" ht="15" x14ac:dyDescent="0.25">
      <c r="B298" s="94">
        <v>289</v>
      </c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91">
        <f t="array" ref="X298">IF($D$12="","",(SUMPRODUCT(($D$12:$W$12=Sabana8[[#This Row],[Columna4]:[Columna23]])*1)))</f>
        <v>0</v>
      </c>
      <c r="Y298" s="87">
        <f t="shared" si="5"/>
        <v>0</v>
      </c>
      <c r="Z298" s="87">
        <f>IF(Y298="","",COUNTIF(Sabana8[[#This Row],[Columna4]:[Columna23]],"O")/20)</f>
        <v>0</v>
      </c>
    </row>
    <row r="299" spans="2:26" ht="15" x14ac:dyDescent="0.25">
      <c r="B299" s="94">
        <v>290</v>
      </c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91">
        <f t="array" ref="X299">IF($D$12="","",(SUMPRODUCT(($D$12:$W$12=Sabana8[[#This Row],[Columna4]:[Columna23]])*1)))</f>
        <v>0</v>
      </c>
      <c r="Y299" s="87">
        <f t="shared" si="5"/>
        <v>0</v>
      </c>
      <c r="Z299" s="87">
        <f>IF(Y299="","",COUNTIF(Sabana8[[#This Row],[Columna4]:[Columna23]],"O")/20)</f>
        <v>0</v>
      </c>
    </row>
    <row r="300" spans="2:26" ht="15" x14ac:dyDescent="0.25">
      <c r="B300" s="94">
        <v>291</v>
      </c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91">
        <f t="array" ref="X300">IF($D$12="","",(SUMPRODUCT(($D$12:$W$12=Sabana8[[#This Row],[Columna4]:[Columna23]])*1)))</f>
        <v>0</v>
      </c>
      <c r="Y300" s="87">
        <f t="shared" si="5"/>
        <v>0</v>
      </c>
      <c r="Z300" s="87">
        <f>IF(Y300="","",COUNTIF(Sabana8[[#This Row],[Columna4]:[Columna23]],"O")/20)</f>
        <v>0</v>
      </c>
    </row>
    <row r="301" spans="2:26" ht="15" x14ac:dyDescent="0.25">
      <c r="B301" s="94">
        <v>292</v>
      </c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91">
        <f t="array" ref="X301">IF($D$12="","",(SUMPRODUCT(($D$12:$W$12=Sabana8[[#This Row],[Columna4]:[Columna23]])*1)))</f>
        <v>0</v>
      </c>
      <c r="Y301" s="87">
        <f t="shared" si="5"/>
        <v>0</v>
      </c>
      <c r="Z301" s="87">
        <f>IF(Y301="","",COUNTIF(Sabana8[[#This Row],[Columna4]:[Columna23]],"O")/20)</f>
        <v>0</v>
      </c>
    </row>
    <row r="302" spans="2:26" ht="15" x14ac:dyDescent="0.25">
      <c r="B302" s="94">
        <v>293</v>
      </c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91">
        <f t="array" ref="X302">IF($D$12="","",(SUMPRODUCT(($D$12:$W$12=Sabana8[[#This Row],[Columna4]:[Columna23]])*1)))</f>
        <v>0</v>
      </c>
      <c r="Y302" s="87">
        <f t="shared" si="5"/>
        <v>0</v>
      </c>
      <c r="Z302" s="87">
        <f>IF(Y302="","",COUNTIF(Sabana8[[#This Row],[Columna4]:[Columna23]],"O")/20)</f>
        <v>0</v>
      </c>
    </row>
    <row r="303" spans="2:26" ht="15" x14ac:dyDescent="0.25">
      <c r="B303" s="94">
        <v>294</v>
      </c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91">
        <f t="array" ref="X303">IF($D$12="","",(SUMPRODUCT(($D$12:$W$12=Sabana8[[#This Row],[Columna4]:[Columna23]])*1)))</f>
        <v>0</v>
      </c>
      <c r="Y303" s="87">
        <f t="shared" si="5"/>
        <v>0</v>
      </c>
      <c r="Z303" s="87">
        <f>IF(Y303="","",COUNTIF(Sabana8[[#This Row],[Columna4]:[Columna23]],"O")/20)</f>
        <v>0</v>
      </c>
    </row>
    <row r="304" spans="2:26" ht="15" x14ac:dyDescent="0.25">
      <c r="B304" s="94">
        <v>295</v>
      </c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91">
        <f t="array" ref="X304">IF($D$12="","",(SUMPRODUCT(($D$12:$W$12=Sabana8[[#This Row],[Columna4]:[Columna23]])*1)))</f>
        <v>0</v>
      </c>
      <c r="Y304" s="87">
        <f t="shared" si="5"/>
        <v>0</v>
      </c>
      <c r="Z304" s="87">
        <f>IF(Y304="","",COUNTIF(Sabana8[[#This Row],[Columna4]:[Columna23]],"O")/20)</f>
        <v>0</v>
      </c>
    </row>
    <row r="305" spans="2:26" ht="15" x14ac:dyDescent="0.25">
      <c r="B305" s="94">
        <v>296</v>
      </c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91">
        <f t="array" ref="X305">IF($D$12="","",(SUMPRODUCT(($D$12:$W$12=Sabana8[[#This Row],[Columna4]:[Columna23]])*1)))</f>
        <v>0</v>
      </c>
      <c r="Y305" s="87">
        <f t="shared" si="5"/>
        <v>0</v>
      </c>
      <c r="Z305" s="87">
        <f>IF(Y305="","",COUNTIF(Sabana8[[#This Row],[Columna4]:[Columna23]],"O")/20)</f>
        <v>0</v>
      </c>
    </row>
    <row r="306" spans="2:26" ht="15" x14ac:dyDescent="0.25">
      <c r="B306" s="94">
        <v>297</v>
      </c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91">
        <f t="array" ref="X306">IF($D$12="","",(SUMPRODUCT(($D$12:$W$12=Sabana8[[#This Row],[Columna4]:[Columna23]])*1)))</f>
        <v>0</v>
      </c>
      <c r="Y306" s="87">
        <f t="shared" si="5"/>
        <v>0</v>
      </c>
      <c r="Z306" s="87">
        <f>IF(Y306="","",COUNTIF(Sabana8[[#This Row],[Columna4]:[Columna23]],"O")/20)</f>
        <v>0</v>
      </c>
    </row>
    <row r="307" spans="2:26" ht="15" x14ac:dyDescent="0.25">
      <c r="B307" s="94">
        <v>298</v>
      </c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91">
        <f t="array" ref="X307">IF($D$12="","",(SUMPRODUCT(($D$12:$W$12=Sabana8[[#This Row],[Columna4]:[Columna23]])*1)))</f>
        <v>0</v>
      </c>
      <c r="Y307" s="87">
        <f t="shared" si="5"/>
        <v>0</v>
      </c>
      <c r="Z307" s="87">
        <f>IF(Y307="","",COUNTIF(Sabana8[[#This Row],[Columna4]:[Columna23]],"O")/20)</f>
        <v>0</v>
      </c>
    </row>
    <row r="308" spans="2:26" ht="15" x14ac:dyDescent="0.25">
      <c r="B308" s="94">
        <v>299</v>
      </c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91">
        <f t="array" ref="X308">IF($D$12="","",(SUMPRODUCT(($D$12:$W$12=Sabana8[[#This Row],[Columna4]:[Columna23]])*1)))</f>
        <v>0</v>
      </c>
      <c r="Y308" s="87">
        <f t="shared" si="5"/>
        <v>0</v>
      </c>
      <c r="Z308" s="87">
        <f>IF(Y308="","",COUNTIF(Sabana8[[#This Row],[Columna4]:[Columna23]],"O")/20)</f>
        <v>0</v>
      </c>
    </row>
    <row r="309" spans="2:26" ht="15" x14ac:dyDescent="0.25">
      <c r="B309" s="94">
        <v>300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91">
        <f t="array" ref="X309">IF($D$12="","",(SUMPRODUCT(($D$12:$W$12=Sabana8[[#This Row],[Columna4]:[Columna23]])*1)))</f>
        <v>0</v>
      </c>
      <c r="Y309" s="87">
        <f t="shared" si="5"/>
        <v>0</v>
      </c>
      <c r="Z309" s="87">
        <f>IF(Y309="","",COUNTIF(Sabana8[[#This Row],[Columna4]:[Columna23]],"O")/20)</f>
        <v>0</v>
      </c>
    </row>
    <row r="310" spans="2:26" ht="15" x14ac:dyDescent="0.25">
      <c r="B310" s="94">
        <v>301</v>
      </c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91">
        <f t="array" ref="X310">IF($D$12="","",(SUMPRODUCT(($D$12:$W$12=Sabana8[[#This Row],[Columna4]:[Columna23]])*1)))</f>
        <v>0</v>
      </c>
      <c r="Y310" s="87">
        <f t="shared" si="5"/>
        <v>0</v>
      </c>
      <c r="Z310" s="87">
        <f>IF(Y310="","",COUNTIF(Sabana8[[#This Row],[Columna4]:[Columna23]],"O")/20)</f>
        <v>0</v>
      </c>
    </row>
    <row r="311" spans="2:26" ht="15" x14ac:dyDescent="0.25">
      <c r="B311" s="94">
        <v>302</v>
      </c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91">
        <f t="array" ref="X311">IF($D$12="","",(SUMPRODUCT(($D$12:$W$12=Sabana8[[#This Row],[Columna4]:[Columna23]])*1)))</f>
        <v>0</v>
      </c>
      <c r="Y311" s="87">
        <f t="shared" si="5"/>
        <v>0</v>
      </c>
      <c r="Z311" s="87">
        <f>IF(Y311="","",COUNTIF(Sabana8[[#This Row],[Columna4]:[Columna23]],"O")/20)</f>
        <v>0</v>
      </c>
    </row>
    <row r="312" spans="2:26" ht="15" x14ac:dyDescent="0.25">
      <c r="B312" s="94">
        <v>303</v>
      </c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91">
        <f t="array" ref="X312">IF($D$12="","",(SUMPRODUCT(($D$12:$W$12=Sabana8[[#This Row],[Columna4]:[Columna23]])*1)))</f>
        <v>0</v>
      </c>
      <c r="Y312" s="87">
        <f t="shared" si="5"/>
        <v>0</v>
      </c>
      <c r="Z312" s="87">
        <f>IF(Y312="","",COUNTIF(Sabana8[[#This Row],[Columna4]:[Columna23]],"O")/20)</f>
        <v>0</v>
      </c>
    </row>
    <row r="313" spans="2:26" ht="15" x14ac:dyDescent="0.25">
      <c r="B313" s="94">
        <v>304</v>
      </c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91">
        <f t="array" ref="X313">IF($D$12="","",(SUMPRODUCT(($D$12:$W$12=Sabana8[[#This Row],[Columna4]:[Columna23]])*1)))</f>
        <v>0</v>
      </c>
      <c r="Y313" s="87">
        <f t="shared" si="5"/>
        <v>0</v>
      </c>
      <c r="Z313" s="87">
        <f>IF(Y313="","",COUNTIF(Sabana8[[#This Row],[Columna4]:[Columna23]],"O")/20)</f>
        <v>0</v>
      </c>
    </row>
    <row r="314" spans="2:26" ht="15" x14ac:dyDescent="0.25">
      <c r="B314" s="94">
        <v>305</v>
      </c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91">
        <f t="array" ref="X314">IF($D$12="","",(SUMPRODUCT(($D$12:$W$12=Sabana8[[#This Row],[Columna4]:[Columna23]])*1)))</f>
        <v>0</v>
      </c>
      <c r="Y314" s="87">
        <f t="shared" si="5"/>
        <v>0</v>
      </c>
      <c r="Z314" s="87">
        <f>IF(Y314="","",COUNTIF(Sabana8[[#This Row],[Columna4]:[Columna23]],"O")/20)</f>
        <v>0</v>
      </c>
    </row>
    <row r="315" spans="2:26" ht="15" x14ac:dyDescent="0.25">
      <c r="B315" s="94">
        <v>306</v>
      </c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91">
        <f t="array" ref="X315">IF($D$12="","",(SUMPRODUCT(($D$12:$W$12=Sabana8[[#This Row],[Columna4]:[Columna23]])*1)))</f>
        <v>0</v>
      </c>
      <c r="Y315" s="87">
        <f t="shared" si="5"/>
        <v>0</v>
      </c>
      <c r="Z315" s="87">
        <f>IF(Y315="","",COUNTIF(Sabana8[[#This Row],[Columna4]:[Columna23]],"O")/20)</f>
        <v>0</v>
      </c>
    </row>
    <row r="316" spans="2:26" ht="15" x14ac:dyDescent="0.25">
      <c r="B316" s="94">
        <v>307</v>
      </c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91">
        <f t="array" ref="X316">IF($D$12="","",(SUMPRODUCT(($D$12:$W$12=Sabana8[[#This Row],[Columna4]:[Columna23]])*1)))</f>
        <v>0</v>
      </c>
      <c r="Y316" s="87">
        <f t="shared" si="5"/>
        <v>0</v>
      </c>
      <c r="Z316" s="87">
        <f>IF(Y316="","",COUNTIF(Sabana8[[#This Row],[Columna4]:[Columna23]],"O")/20)</f>
        <v>0</v>
      </c>
    </row>
    <row r="317" spans="2:26" ht="15.75" thickBot="1" x14ac:dyDescent="0.3">
      <c r="B317" s="94">
        <v>308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91">
        <f t="array" ref="X317">IF($D$12="","",(SUMPRODUCT(($D$12:$W$12=Sabana8[[#This Row],[Columna4]:[Columna23]])*1)))</f>
        <v>0</v>
      </c>
      <c r="Y317" s="87">
        <f t="shared" si="5"/>
        <v>0</v>
      </c>
      <c r="Z317" s="87">
        <f>IF(Y317="","",COUNTIF(Sabana8[[#This Row],[Columna4]:[Columna23]],"O")/20)</f>
        <v>0</v>
      </c>
    </row>
    <row r="318" spans="2:26" ht="31.15" customHeight="1" x14ac:dyDescent="0.25">
      <c r="B318" s="94">
        <v>309</v>
      </c>
      <c r="C318" s="82" t="s">
        <v>10</v>
      </c>
      <c r="D318" s="41" t="str">
        <f>Sabana8[[#Headers],[Columna4]]</f>
        <v>Columna4</v>
      </c>
      <c r="E318" s="41" t="str">
        <f>Sabana8[[#Headers],[Columna5]]</f>
        <v>Columna5</v>
      </c>
      <c r="F318" s="41" t="str">
        <f>Sabana8[[#Headers],[Columna6]]</f>
        <v>Columna6</v>
      </c>
      <c r="G318" s="41" t="str">
        <f>Sabana8[[#Headers],[Columna7]]</f>
        <v>Columna7</v>
      </c>
      <c r="H318" s="41" t="str">
        <f>Sabana8[[#Headers],[Columna8]]</f>
        <v>Columna8</v>
      </c>
      <c r="I318" s="41" t="str">
        <f>Sabana8[[#Headers],[Columna9]]</f>
        <v>Columna9</v>
      </c>
      <c r="J318" s="41" t="str">
        <f>Sabana8[[#Headers],[Columna10]]</f>
        <v>Columna10</v>
      </c>
      <c r="K318" s="41" t="str">
        <f>Sabana8[[#Headers],[Columna11]]</f>
        <v>Columna11</v>
      </c>
      <c r="L318" s="41" t="str">
        <f>Sabana8[[#Headers],[Columna12]]</f>
        <v>Columna12</v>
      </c>
      <c r="M318" s="41" t="str">
        <f>Sabana8[[#Headers],[Columna13]]</f>
        <v>Columna13</v>
      </c>
      <c r="N318" s="41" t="str">
        <f>Sabana8[[#Headers],[Columna14]]</f>
        <v>Columna14</v>
      </c>
      <c r="O318" s="41" t="str">
        <f>Sabana8[[#Headers],[Columna15]]</f>
        <v>Columna15</v>
      </c>
      <c r="P318" s="41" t="str">
        <f>Sabana8[[#Headers],[Columna16]]</f>
        <v>Columna16</v>
      </c>
      <c r="Q318" s="41" t="str">
        <f>Sabana8[[#Headers],[Columna17]]</f>
        <v>Columna17</v>
      </c>
      <c r="R318" s="41" t="str">
        <f>Sabana8[[#Headers],[Columna18]]</f>
        <v>Columna18</v>
      </c>
      <c r="S318" s="41" t="str">
        <f>Sabana8[[#Headers],[Columna19]]</f>
        <v>Columna19</v>
      </c>
      <c r="T318" s="41" t="str">
        <f>Sabana8[[#Headers],[Columna20]]</f>
        <v>Columna20</v>
      </c>
      <c r="U318" s="41" t="str">
        <f>Sabana8[[#Headers],[Columna21]]</f>
        <v>Columna21</v>
      </c>
      <c r="V318" s="41" t="str">
        <f>Sabana8[[#Headers],[Columna22]]</f>
        <v>Columna22</v>
      </c>
      <c r="W318" s="42" t="str">
        <f>Sabana8[[#Headers],[Columna23]]</f>
        <v>Columna23</v>
      </c>
      <c r="X318" s="116"/>
      <c r="Y318" s="115"/>
      <c r="Z318" s="114"/>
    </row>
    <row r="319" spans="2:26" ht="15" x14ac:dyDescent="0.25">
      <c r="B319" s="94">
        <v>310</v>
      </c>
      <c r="C319" s="122" t="s">
        <v>11</v>
      </c>
      <c r="D319" s="121" t="str">
        <f t="shared" ref="D319:W319" si="6">D11</f>
        <v>I_1888673</v>
      </c>
      <c r="E319" s="121" t="str">
        <f t="shared" si="6"/>
        <v>I_1892497</v>
      </c>
      <c r="F319" s="121" t="str">
        <f t="shared" si="6"/>
        <v>I_1888656</v>
      </c>
      <c r="G319" s="121" t="str">
        <f t="shared" si="6"/>
        <v>I_1892502</v>
      </c>
      <c r="H319" s="121" t="str">
        <f t="shared" si="6"/>
        <v>I_1888602</v>
      </c>
      <c r="I319" s="121" t="str">
        <f t="shared" si="6"/>
        <v>I_1888721</v>
      </c>
      <c r="J319" s="121" t="str">
        <f t="shared" si="6"/>
        <v>I_1892522</v>
      </c>
      <c r="K319" s="121" t="str">
        <f t="shared" si="6"/>
        <v>I_1888619</v>
      </c>
      <c r="L319" s="121" t="str">
        <f t="shared" si="6"/>
        <v>I_1888696</v>
      </c>
      <c r="M319" s="121" t="str">
        <f t="shared" si="6"/>
        <v>I_1888626</v>
      </c>
      <c r="N319" s="121" t="str">
        <f t="shared" si="6"/>
        <v>I_1892488</v>
      </c>
      <c r="O319" s="121" t="str">
        <f t="shared" si="6"/>
        <v>I_1892518</v>
      </c>
      <c r="P319" s="121" t="str">
        <f t="shared" si="6"/>
        <v>I_1888687</v>
      </c>
      <c r="Q319" s="121" t="str">
        <f t="shared" si="6"/>
        <v>I_1888738</v>
      </c>
      <c r="R319" s="121" t="str">
        <f t="shared" si="6"/>
        <v>I_1888707</v>
      </c>
      <c r="S319" s="121" t="str">
        <f t="shared" si="6"/>
        <v>I_1888745</v>
      </c>
      <c r="T319" s="121" t="str">
        <f t="shared" si="6"/>
        <v>I_1888647</v>
      </c>
      <c r="U319" s="121" t="str">
        <f t="shared" si="6"/>
        <v>I_1888662</v>
      </c>
      <c r="V319" s="121" t="str">
        <f t="shared" si="6"/>
        <v>I_1888712</v>
      </c>
      <c r="W319" s="120" t="str">
        <f t="shared" si="6"/>
        <v>I_1888638</v>
      </c>
      <c r="X319" s="116"/>
      <c r="Y319" s="115"/>
      <c r="Z319" s="114"/>
    </row>
    <row r="320" spans="2:26" ht="32.65" customHeight="1" x14ac:dyDescent="0.25">
      <c r="B320" s="94">
        <v>311</v>
      </c>
      <c r="C320" s="119" t="s">
        <v>9</v>
      </c>
      <c r="D320" s="118" t="str">
        <f>IF(D325="","",IF(D325&gt;=85%,"Muy Fácil",IF(D325&gt;=60%,"Facil",IF(D325&gt;=40%,"Dificultad Moderada",IF(D325&gt;=15%,"Dificil",IF(D325&gt;=0%,"Muy Difícil",""))))))</f>
        <v>Muy Difícil</v>
      </c>
      <c r="E320" s="118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118" t="str">
        <f t="shared" si="7"/>
        <v>Dificil</v>
      </c>
      <c r="G320" s="118" t="str">
        <f t="shared" si="7"/>
        <v>Facil</v>
      </c>
      <c r="H320" s="118" t="str">
        <f t="shared" si="7"/>
        <v>Muy Difícil</v>
      </c>
      <c r="I320" s="118" t="str">
        <f t="shared" si="7"/>
        <v>Muy Difícil</v>
      </c>
      <c r="J320" s="118" t="str">
        <f t="shared" si="7"/>
        <v>Dificil</v>
      </c>
      <c r="K320" s="118" t="str">
        <f t="shared" si="7"/>
        <v>Muy Difícil</v>
      </c>
      <c r="L320" s="118" t="str">
        <f t="shared" si="7"/>
        <v>Facil</v>
      </c>
      <c r="M320" s="118" t="str">
        <f t="shared" si="7"/>
        <v>Dificil</v>
      </c>
      <c r="N320" s="118" t="str">
        <f t="shared" si="7"/>
        <v>Dificultad Moderada</v>
      </c>
      <c r="O320" s="118" t="str">
        <f t="shared" si="7"/>
        <v>Dificil</v>
      </c>
      <c r="P320" s="118" t="str">
        <f t="shared" si="7"/>
        <v>Dificil</v>
      </c>
      <c r="Q320" s="118" t="str">
        <f t="shared" si="7"/>
        <v>Dificil</v>
      </c>
      <c r="R320" s="118" t="str">
        <f t="shared" si="7"/>
        <v>Facil</v>
      </c>
      <c r="S320" s="118" t="str">
        <f t="shared" si="7"/>
        <v>Muy Difícil</v>
      </c>
      <c r="T320" s="118" t="str">
        <f t="shared" si="7"/>
        <v>Muy Difícil</v>
      </c>
      <c r="U320" s="118" t="str">
        <f t="shared" si="7"/>
        <v>Dificultad Moderada</v>
      </c>
      <c r="V320" s="118" t="str">
        <f t="shared" si="7"/>
        <v>Dificil</v>
      </c>
      <c r="W320" s="117" t="str">
        <f t="shared" si="7"/>
        <v>Dificil</v>
      </c>
      <c r="X320" s="116"/>
      <c r="Y320" s="115"/>
      <c r="Z320" s="114"/>
    </row>
    <row r="321" spans="1:26" ht="14.65" customHeight="1" x14ac:dyDescent="0.25">
      <c r="A321" s="103"/>
      <c r="B321" s="94">
        <v>312</v>
      </c>
      <c r="C321" s="102" t="s">
        <v>3</v>
      </c>
      <c r="D321" s="113" t="str">
        <f t="shared" ref="D321:W321" si="8">D$12</f>
        <v>A</v>
      </c>
      <c r="E321" s="113" t="str">
        <f t="shared" si="8"/>
        <v>C</v>
      </c>
      <c r="F321" s="113" t="str">
        <f t="shared" si="8"/>
        <v>A</v>
      </c>
      <c r="G321" s="113" t="str">
        <f t="shared" si="8"/>
        <v>A</v>
      </c>
      <c r="H321" s="113" t="str">
        <f t="shared" si="8"/>
        <v>B</v>
      </c>
      <c r="I321" s="113" t="str">
        <f t="shared" si="8"/>
        <v>C</v>
      </c>
      <c r="J321" s="113" t="str">
        <f t="shared" si="8"/>
        <v>B</v>
      </c>
      <c r="K321" s="113" t="str">
        <f t="shared" si="8"/>
        <v>A</v>
      </c>
      <c r="L321" s="113" t="str">
        <f t="shared" si="8"/>
        <v>A</v>
      </c>
      <c r="M321" s="113" t="str">
        <f t="shared" si="8"/>
        <v>B</v>
      </c>
      <c r="N321" s="113" t="str">
        <f t="shared" si="8"/>
        <v>A</v>
      </c>
      <c r="O321" s="113" t="str">
        <f t="shared" si="8"/>
        <v>C</v>
      </c>
      <c r="P321" s="113" t="str">
        <f t="shared" si="8"/>
        <v>B</v>
      </c>
      <c r="Q321" s="113" t="str">
        <f t="shared" si="8"/>
        <v>A</v>
      </c>
      <c r="R321" s="113" t="str">
        <f t="shared" si="8"/>
        <v>A</v>
      </c>
      <c r="S321" s="113" t="str">
        <f t="shared" si="8"/>
        <v>D</v>
      </c>
      <c r="T321" s="113" t="str">
        <f t="shared" si="8"/>
        <v>C</v>
      </c>
      <c r="U321" s="113" t="str">
        <f t="shared" si="8"/>
        <v>B</v>
      </c>
      <c r="V321" s="113" t="str">
        <f t="shared" si="8"/>
        <v>B</v>
      </c>
      <c r="W321" s="46" t="str">
        <f t="shared" si="8"/>
        <v>A</v>
      </c>
      <c r="X321" s="112"/>
      <c r="Y321" s="96"/>
      <c r="Z321" s="95"/>
    </row>
    <row r="322" spans="1:26" ht="14.65" customHeight="1" x14ac:dyDescent="0.25">
      <c r="A322" s="103"/>
      <c r="C322" s="102" t="s">
        <v>39</v>
      </c>
      <c r="D322" s="111">
        <f>IF(COUNTA(D18:D317)=0,"",IFERROR(COUNTIF(D$18:D$317,"=*"),""))</f>
        <v>46</v>
      </c>
      <c r="E322" s="111">
        <f t="shared" ref="E322:W322" si="9">IF(COUNTA(E18:E317)=0,"",IFERROR(COUNTIF(E$18:E$317,"=*"),""))</f>
        <v>46</v>
      </c>
      <c r="F322" s="111">
        <f t="shared" si="9"/>
        <v>46</v>
      </c>
      <c r="G322" s="111">
        <f t="shared" si="9"/>
        <v>46</v>
      </c>
      <c r="H322" s="111">
        <f t="shared" si="9"/>
        <v>46</v>
      </c>
      <c r="I322" s="111">
        <f t="shared" si="9"/>
        <v>46</v>
      </c>
      <c r="J322" s="111">
        <f t="shared" si="9"/>
        <v>46</v>
      </c>
      <c r="K322" s="111">
        <f t="shared" si="9"/>
        <v>46</v>
      </c>
      <c r="L322" s="111">
        <f t="shared" si="9"/>
        <v>46</v>
      </c>
      <c r="M322" s="111">
        <f t="shared" si="9"/>
        <v>46</v>
      </c>
      <c r="N322" s="111">
        <f t="shared" si="9"/>
        <v>46</v>
      </c>
      <c r="O322" s="111">
        <f t="shared" si="9"/>
        <v>46</v>
      </c>
      <c r="P322" s="111">
        <f t="shared" si="9"/>
        <v>46</v>
      </c>
      <c r="Q322" s="111">
        <f t="shared" si="9"/>
        <v>46</v>
      </c>
      <c r="R322" s="111">
        <f t="shared" si="9"/>
        <v>46</v>
      </c>
      <c r="S322" s="111">
        <f t="shared" si="9"/>
        <v>46</v>
      </c>
      <c r="T322" s="111">
        <f t="shared" si="9"/>
        <v>46</v>
      </c>
      <c r="U322" s="111">
        <f t="shared" si="9"/>
        <v>46</v>
      </c>
      <c r="V322" s="111">
        <f t="shared" si="9"/>
        <v>46</v>
      </c>
      <c r="W322" s="110">
        <f t="shared" si="9"/>
        <v>46</v>
      </c>
      <c r="X322" s="112"/>
      <c r="Y322" s="96"/>
      <c r="Z322" s="96"/>
    </row>
    <row r="323" spans="1:26" ht="15" x14ac:dyDescent="0.25">
      <c r="A323" s="103"/>
      <c r="B323" s="94">
        <v>313</v>
      </c>
      <c r="C323" s="102" t="s">
        <v>44</v>
      </c>
      <c r="D323" s="111">
        <f t="shared" ref="D323:W323" si="10">IF(COUNTA(D18,D317)=0,"",IFERROR(COUNTIF(D$18:D$317,D$321),""))</f>
        <v>5</v>
      </c>
      <c r="E323" s="111">
        <f t="shared" si="10"/>
        <v>9</v>
      </c>
      <c r="F323" s="111">
        <f t="shared" si="10"/>
        <v>10</v>
      </c>
      <c r="G323" s="111">
        <f t="shared" si="10"/>
        <v>36</v>
      </c>
      <c r="H323" s="111">
        <f t="shared" si="10"/>
        <v>6</v>
      </c>
      <c r="I323" s="111">
        <f t="shared" si="10"/>
        <v>6</v>
      </c>
      <c r="J323" s="111">
        <f t="shared" si="10"/>
        <v>9</v>
      </c>
      <c r="K323" s="111">
        <f t="shared" si="10"/>
        <v>3</v>
      </c>
      <c r="L323" s="111">
        <f t="shared" si="10"/>
        <v>28</v>
      </c>
      <c r="M323" s="111">
        <f t="shared" si="10"/>
        <v>10</v>
      </c>
      <c r="N323" s="111">
        <f t="shared" si="10"/>
        <v>19</v>
      </c>
      <c r="O323" s="111">
        <f t="shared" si="10"/>
        <v>7</v>
      </c>
      <c r="P323" s="111">
        <f t="shared" si="10"/>
        <v>12</v>
      </c>
      <c r="Q323" s="111">
        <f t="shared" si="10"/>
        <v>11</v>
      </c>
      <c r="R323" s="111">
        <f t="shared" si="10"/>
        <v>29</v>
      </c>
      <c r="S323" s="111">
        <f t="shared" si="10"/>
        <v>2</v>
      </c>
      <c r="T323" s="111">
        <f t="shared" si="10"/>
        <v>6</v>
      </c>
      <c r="U323" s="111">
        <f t="shared" si="10"/>
        <v>22</v>
      </c>
      <c r="V323" s="111">
        <f t="shared" si="10"/>
        <v>17</v>
      </c>
      <c r="W323" s="110">
        <f t="shared" si="10"/>
        <v>14</v>
      </c>
      <c r="X323" s="95"/>
      <c r="Y323" s="96"/>
      <c r="Z323" s="95"/>
    </row>
    <row r="324" spans="1:26" s="63" customFormat="1" ht="15" x14ac:dyDescent="0.25">
      <c r="A324" s="109"/>
      <c r="C324" s="108" t="s">
        <v>45</v>
      </c>
      <c r="D324" s="107">
        <f t="shared" ref="D324:W324" si="11">IF(D322="","",D322-D323)</f>
        <v>41</v>
      </c>
      <c r="E324" s="107">
        <f t="shared" si="11"/>
        <v>37</v>
      </c>
      <c r="F324" s="107">
        <f t="shared" si="11"/>
        <v>36</v>
      </c>
      <c r="G324" s="107">
        <f t="shared" si="11"/>
        <v>10</v>
      </c>
      <c r="H324" s="107">
        <f t="shared" si="11"/>
        <v>40</v>
      </c>
      <c r="I324" s="107">
        <f t="shared" si="11"/>
        <v>40</v>
      </c>
      <c r="J324" s="107">
        <f t="shared" si="11"/>
        <v>37</v>
      </c>
      <c r="K324" s="107">
        <f t="shared" si="11"/>
        <v>43</v>
      </c>
      <c r="L324" s="107">
        <f t="shared" si="11"/>
        <v>18</v>
      </c>
      <c r="M324" s="107">
        <f t="shared" si="11"/>
        <v>36</v>
      </c>
      <c r="N324" s="107">
        <f t="shared" si="11"/>
        <v>27</v>
      </c>
      <c r="O324" s="107">
        <f t="shared" si="11"/>
        <v>39</v>
      </c>
      <c r="P324" s="107">
        <f t="shared" si="11"/>
        <v>34</v>
      </c>
      <c r="Q324" s="107">
        <f t="shared" si="11"/>
        <v>35</v>
      </c>
      <c r="R324" s="107">
        <f t="shared" si="11"/>
        <v>17</v>
      </c>
      <c r="S324" s="107">
        <f t="shared" si="11"/>
        <v>44</v>
      </c>
      <c r="T324" s="107">
        <f t="shared" si="11"/>
        <v>40</v>
      </c>
      <c r="U324" s="107">
        <f t="shared" si="11"/>
        <v>24</v>
      </c>
      <c r="V324" s="107">
        <f t="shared" si="11"/>
        <v>29</v>
      </c>
      <c r="W324" s="106">
        <f t="shared" si="11"/>
        <v>32</v>
      </c>
      <c r="X324" s="105"/>
      <c r="Y324" s="104"/>
      <c r="Z324" s="104"/>
    </row>
    <row r="325" spans="1:26" ht="15" x14ac:dyDescent="0.25">
      <c r="A325" s="103"/>
      <c r="B325" s="94">
        <v>314</v>
      </c>
      <c r="C325" s="102" t="s">
        <v>46</v>
      </c>
      <c r="D325" s="101">
        <f t="shared" ref="D325:W325" si="12">IFERROR(D$323/COUNTA(D$18:D$317),"")</f>
        <v>0.10869565217391304</v>
      </c>
      <c r="E325" s="101">
        <f t="shared" si="12"/>
        <v>0.19565217391304349</v>
      </c>
      <c r="F325" s="101">
        <f t="shared" si="12"/>
        <v>0.21739130434782608</v>
      </c>
      <c r="G325" s="101">
        <f t="shared" si="12"/>
        <v>0.78260869565217395</v>
      </c>
      <c r="H325" s="101">
        <f t="shared" si="12"/>
        <v>0.13043478260869565</v>
      </c>
      <c r="I325" s="101">
        <f t="shared" si="12"/>
        <v>0.13043478260869565</v>
      </c>
      <c r="J325" s="101">
        <f t="shared" si="12"/>
        <v>0.19565217391304349</v>
      </c>
      <c r="K325" s="101">
        <f t="shared" si="12"/>
        <v>6.5217391304347824E-2</v>
      </c>
      <c r="L325" s="101">
        <f t="shared" si="12"/>
        <v>0.60869565217391308</v>
      </c>
      <c r="M325" s="101">
        <f t="shared" si="12"/>
        <v>0.21739130434782608</v>
      </c>
      <c r="N325" s="101">
        <f t="shared" si="12"/>
        <v>0.41304347826086957</v>
      </c>
      <c r="O325" s="101">
        <f t="shared" si="12"/>
        <v>0.15217391304347827</v>
      </c>
      <c r="P325" s="101">
        <f t="shared" si="12"/>
        <v>0.2608695652173913</v>
      </c>
      <c r="Q325" s="101">
        <f t="shared" si="12"/>
        <v>0.2391304347826087</v>
      </c>
      <c r="R325" s="101">
        <f t="shared" si="12"/>
        <v>0.63043478260869568</v>
      </c>
      <c r="S325" s="101">
        <f t="shared" si="12"/>
        <v>4.3478260869565216E-2</v>
      </c>
      <c r="T325" s="101">
        <f t="shared" si="12"/>
        <v>0.13043478260869565</v>
      </c>
      <c r="U325" s="101">
        <f t="shared" si="12"/>
        <v>0.47826086956521741</v>
      </c>
      <c r="V325" s="101">
        <f t="shared" si="12"/>
        <v>0.36956521739130432</v>
      </c>
      <c r="W325" s="100">
        <f t="shared" si="12"/>
        <v>0.30434782608695654</v>
      </c>
      <c r="X325" s="95"/>
      <c r="Y325" s="96"/>
      <c r="Z325" s="95"/>
    </row>
    <row r="326" spans="1:26" ht="15" x14ac:dyDescent="0.25">
      <c r="A326" s="103"/>
      <c r="B326" s="94">
        <v>315</v>
      </c>
      <c r="C326" s="102" t="s">
        <v>4</v>
      </c>
      <c r="D326" s="101">
        <f t="shared" ref="D326:W326" si="13">IFERROR(COUNTIF(D$18:D$317,"O")/COUNTA(D$18:D$317),"")</f>
        <v>0</v>
      </c>
      <c r="E326" s="101">
        <f t="shared" si="13"/>
        <v>0</v>
      </c>
      <c r="F326" s="101">
        <f t="shared" si="13"/>
        <v>0</v>
      </c>
      <c r="G326" s="101">
        <f t="shared" si="13"/>
        <v>0</v>
      </c>
      <c r="H326" s="101">
        <f t="shared" si="13"/>
        <v>0</v>
      </c>
      <c r="I326" s="101">
        <f t="shared" si="13"/>
        <v>0</v>
      </c>
      <c r="J326" s="101">
        <f t="shared" si="13"/>
        <v>0</v>
      </c>
      <c r="K326" s="101">
        <f t="shared" si="13"/>
        <v>0</v>
      </c>
      <c r="L326" s="101">
        <f t="shared" si="13"/>
        <v>0</v>
      </c>
      <c r="M326" s="101">
        <f t="shared" si="13"/>
        <v>0</v>
      </c>
      <c r="N326" s="101">
        <f t="shared" si="13"/>
        <v>0</v>
      </c>
      <c r="O326" s="101">
        <f t="shared" si="13"/>
        <v>0</v>
      </c>
      <c r="P326" s="101">
        <f t="shared" si="13"/>
        <v>0</v>
      </c>
      <c r="Q326" s="101">
        <f t="shared" si="13"/>
        <v>0</v>
      </c>
      <c r="R326" s="101">
        <f t="shared" si="13"/>
        <v>0</v>
      </c>
      <c r="S326" s="101">
        <f t="shared" si="13"/>
        <v>0</v>
      </c>
      <c r="T326" s="101">
        <f t="shared" si="13"/>
        <v>0</v>
      </c>
      <c r="U326" s="101">
        <f t="shared" si="13"/>
        <v>0</v>
      </c>
      <c r="V326" s="101">
        <f t="shared" si="13"/>
        <v>0</v>
      </c>
      <c r="W326" s="100">
        <f t="shared" si="13"/>
        <v>0</v>
      </c>
      <c r="X326" s="95"/>
      <c r="Y326" s="96"/>
      <c r="Z326" s="95"/>
    </row>
    <row r="327" spans="1:26" ht="15" x14ac:dyDescent="0.25">
      <c r="A327" s="103"/>
      <c r="B327" s="94">
        <v>316</v>
      </c>
      <c r="C327" s="102" t="s">
        <v>5</v>
      </c>
      <c r="D327" s="101">
        <f t="shared" ref="D327:W327" si="14">IFERROR(COUNTIF(D$18:D$317,"A")/COUNTA(D$18:D$317),"")</f>
        <v>0.10869565217391304</v>
      </c>
      <c r="E327" s="101">
        <f t="shared" si="14"/>
        <v>0.56521739130434778</v>
      </c>
      <c r="F327" s="101">
        <f t="shared" si="14"/>
        <v>0.21739130434782608</v>
      </c>
      <c r="G327" s="101">
        <f t="shared" si="14"/>
        <v>0.78260869565217395</v>
      </c>
      <c r="H327" s="101">
        <f t="shared" si="14"/>
        <v>0.60869565217391308</v>
      </c>
      <c r="I327" s="101">
        <f t="shared" si="14"/>
        <v>0.2391304347826087</v>
      </c>
      <c r="J327" s="101">
        <f t="shared" si="14"/>
        <v>0.32608695652173914</v>
      </c>
      <c r="K327" s="101">
        <f t="shared" si="14"/>
        <v>6.5217391304347824E-2</v>
      </c>
      <c r="L327" s="101">
        <f t="shared" si="14"/>
        <v>0.60869565217391308</v>
      </c>
      <c r="M327" s="101">
        <f t="shared" si="14"/>
        <v>0.52173913043478259</v>
      </c>
      <c r="N327" s="101">
        <f t="shared" si="14"/>
        <v>0.41304347826086957</v>
      </c>
      <c r="O327" s="101">
        <f t="shared" si="14"/>
        <v>0.65217391304347827</v>
      </c>
      <c r="P327" s="101">
        <f t="shared" si="14"/>
        <v>0.21739130434782608</v>
      </c>
      <c r="Q327" s="101">
        <f t="shared" si="14"/>
        <v>0.2391304347826087</v>
      </c>
      <c r="R327" s="101">
        <f t="shared" si="14"/>
        <v>0.63043478260869568</v>
      </c>
      <c r="S327" s="101">
        <f t="shared" si="14"/>
        <v>0.67391304347826086</v>
      </c>
      <c r="T327" s="101">
        <f t="shared" si="14"/>
        <v>4.3478260869565216E-2</v>
      </c>
      <c r="U327" s="101">
        <f t="shared" si="14"/>
        <v>0.2391304347826087</v>
      </c>
      <c r="V327" s="101">
        <f t="shared" si="14"/>
        <v>0.30434782608695654</v>
      </c>
      <c r="W327" s="100">
        <f t="shared" si="14"/>
        <v>0.30434782608695654</v>
      </c>
      <c r="X327" s="95"/>
      <c r="Y327" s="96"/>
      <c r="Z327" s="95"/>
    </row>
    <row r="328" spans="1:26" ht="15" x14ac:dyDescent="0.25">
      <c r="B328" s="94">
        <v>317</v>
      </c>
      <c r="C328" s="102" t="s">
        <v>6</v>
      </c>
      <c r="D328" s="101">
        <f t="shared" ref="D328:W328" si="15">IFERROR(COUNTIF(D$18:D$317,"B")/COUNTA(D$18:D$317),"")</f>
        <v>0.17391304347826086</v>
      </c>
      <c r="E328" s="101">
        <f t="shared" si="15"/>
        <v>0.19565217391304349</v>
      </c>
      <c r="F328" s="101">
        <f t="shared" si="15"/>
        <v>0.36956521739130432</v>
      </c>
      <c r="G328" s="101">
        <f t="shared" si="15"/>
        <v>0.13043478260869565</v>
      </c>
      <c r="H328" s="101">
        <f t="shared" si="15"/>
        <v>0.13043478260869565</v>
      </c>
      <c r="I328" s="101">
        <f t="shared" si="15"/>
        <v>0.30434782608695654</v>
      </c>
      <c r="J328" s="101">
        <f t="shared" si="15"/>
        <v>0.19565217391304349</v>
      </c>
      <c r="K328" s="101">
        <f t="shared" si="15"/>
        <v>0.2608695652173913</v>
      </c>
      <c r="L328" s="101">
        <f t="shared" si="15"/>
        <v>0.15217391304347827</v>
      </c>
      <c r="M328" s="101">
        <f t="shared" si="15"/>
        <v>0.21739130434782608</v>
      </c>
      <c r="N328" s="101">
        <f t="shared" si="15"/>
        <v>0.39130434782608697</v>
      </c>
      <c r="O328" s="101">
        <f t="shared" si="15"/>
        <v>0.13043478260869565</v>
      </c>
      <c r="P328" s="101">
        <f t="shared" si="15"/>
        <v>0.2608695652173913</v>
      </c>
      <c r="Q328" s="101">
        <f t="shared" si="15"/>
        <v>0.39130434782608697</v>
      </c>
      <c r="R328" s="101">
        <f t="shared" si="15"/>
        <v>0.15217391304347827</v>
      </c>
      <c r="S328" s="101">
        <f t="shared" si="15"/>
        <v>0.15217391304347827</v>
      </c>
      <c r="T328" s="101">
        <f t="shared" si="15"/>
        <v>0.45652173913043476</v>
      </c>
      <c r="U328" s="101">
        <f t="shared" si="15"/>
        <v>0.47826086956521741</v>
      </c>
      <c r="V328" s="101">
        <f t="shared" si="15"/>
        <v>0.36956521739130432</v>
      </c>
      <c r="W328" s="100">
        <f t="shared" si="15"/>
        <v>0.28260869565217389</v>
      </c>
      <c r="X328" s="95"/>
      <c r="Y328" s="96"/>
      <c r="Z328" s="95"/>
    </row>
    <row r="329" spans="1:26" ht="15" x14ac:dyDescent="0.25">
      <c r="B329" s="94">
        <v>318</v>
      </c>
      <c r="C329" s="102" t="s">
        <v>7</v>
      </c>
      <c r="D329" s="101">
        <f t="shared" ref="D329:W329" si="16">IFERROR(COUNTIF(D$18:D$317,"C")/COUNTA(D$18:D$317),"")</f>
        <v>0.5</v>
      </c>
      <c r="E329" s="101">
        <f t="shared" si="16"/>
        <v>0.19565217391304349</v>
      </c>
      <c r="F329" s="101">
        <f t="shared" si="16"/>
        <v>0.36956521739130432</v>
      </c>
      <c r="G329" s="101">
        <f t="shared" si="16"/>
        <v>2.1739130434782608E-2</v>
      </c>
      <c r="H329" s="101">
        <f t="shared" si="16"/>
        <v>0.17391304347826086</v>
      </c>
      <c r="I329" s="101">
        <f t="shared" si="16"/>
        <v>0.13043478260869565</v>
      </c>
      <c r="J329" s="101">
        <f t="shared" si="16"/>
        <v>0.19565217391304349</v>
      </c>
      <c r="K329" s="101">
        <f t="shared" si="16"/>
        <v>0.19565217391304349</v>
      </c>
      <c r="L329" s="101">
        <f t="shared" si="16"/>
        <v>0.17391304347826086</v>
      </c>
      <c r="M329" s="101">
        <f t="shared" si="16"/>
        <v>0.17391304347826086</v>
      </c>
      <c r="N329" s="101">
        <f t="shared" si="16"/>
        <v>0.13043478260869565</v>
      </c>
      <c r="O329" s="101">
        <f t="shared" si="16"/>
        <v>0.15217391304347827</v>
      </c>
      <c r="P329" s="101">
        <f t="shared" si="16"/>
        <v>0.47826086956521741</v>
      </c>
      <c r="Q329" s="101">
        <f t="shared" si="16"/>
        <v>0.17391304347826086</v>
      </c>
      <c r="R329" s="101">
        <f t="shared" si="16"/>
        <v>0.19565217391304349</v>
      </c>
      <c r="S329" s="101">
        <f t="shared" si="16"/>
        <v>0.13043478260869565</v>
      </c>
      <c r="T329" s="101">
        <f t="shared" si="16"/>
        <v>0.13043478260869565</v>
      </c>
      <c r="U329" s="101">
        <f t="shared" si="16"/>
        <v>0.19565217391304349</v>
      </c>
      <c r="V329" s="101">
        <f t="shared" si="16"/>
        <v>0.30434782608695654</v>
      </c>
      <c r="W329" s="100">
        <f t="shared" si="16"/>
        <v>0.28260869565217389</v>
      </c>
      <c r="X329" s="95"/>
      <c r="Y329" s="96"/>
      <c r="Z329" s="95"/>
    </row>
    <row r="330" spans="1:26" ht="15.75" thickBot="1" x14ac:dyDescent="0.3">
      <c r="B330" s="94">
        <v>319</v>
      </c>
      <c r="C330" s="99" t="s">
        <v>8</v>
      </c>
      <c r="D330" s="98">
        <f t="shared" ref="D330:W330" si="17">IFERROR(COUNTIF(D$18:D$317,"D")/COUNTA(D$18:D$317),"")</f>
        <v>0.21739130434782608</v>
      </c>
      <c r="E330" s="98">
        <f t="shared" si="17"/>
        <v>4.3478260869565216E-2</v>
      </c>
      <c r="F330" s="98">
        <f t="shared" si="17"/>
        <v>4.3478260869565216E-2</v>
      </c>
      <c r="G330" s="98">
        <f t="shared" si="17"/>
        <v>6.5217391304347824E-2</v>
      </c>
      <c r="H330" s="98">
        <f t="shared" si="17"/>
        <v>8.6956521739130432E-2</v>
      </c>
      <c r="I330" s="98">
        <f t="shared" si="17"/>
        <v>0.32608695652173914</v>
      </c>
      <c r="J330" s="98">
        <f t="shared" si="17"/>
        <v>0.28260869565217389</v>
      </c>
      <c r="K330" s="98">
        <f t="shared" si="17"/>
        <v>0.47826086956521741</v>
      </c>
      <c r="L330" s="98">
        <f t="shared" si="17"/>
        <v>6.5217391304347824E-2</v>
      </c>
      <c r="M330" s="98">
        <f t="shared" si="17"/>
        <v>8.6956521739130432E-2</v>
      </c>
      <c r="N330" s="98">
        <f t="shared" si="17"/>
        <v>6.5217391304347824E-2</v>
      </c>
      <c r="O330" s="98">
        <f t="shared" si="17"/>
        <v>6.5217391304347824E-2</v>
      </c>
      <c r="P330" s="98">
        <f t="shared" si="17"/>
        <v>4.3478260869565216E-2</v>
      </c>
      <c r="Q330" s="98">
        <f t="shared" si="17"/>
        <v>0.19565217391304349</v>
      </c>
      <c r="R330" s="98">
        <f t="shared" si="17"/>
        <v>2.1739130434782608E-2</v>
      </c>
      <c r="S330" s="98">
        <f t="shared" si="17"/>
        <v>4.3478260869565216E-2</v>
      </c>
      <c r="T330" s="98">
        <f t="shared" si="17"/>
        <v>0.36956521739130432</v>
      </c>
      <c r="U330" s="98">
        <f t="shared" si="17"/>
        <v>8.6956521739130432E-2</v>
      </c>
      <c r="V330" s="98">
        <f t="shared" si="17"/>
        <v>2.1739130434782608E-2</v>
      </c>
      <c r="W330" s="97">
        <f t="shared" si="17"/>
        <v>0.13043478260869565</v>
      </c>
      <c r="X330" s="95"/>
      <c r="Y330" s="96"/>
      <c r="Z330" s="95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283" priority="23" operator="containsText" text="Dificultad Moderada">
      <formula>NOT(ISERROR(SEARCH("Dificultad Moderada",D13)))</formula>
    </cfRule>
    <cfRule type="containsText" dxfId="282" priority="24" operator="containsText" text="Muy Fácil">
      <formula>NOT(ISERROR(SEARCH("Muy Fácil",D13)))</formula>
    </cfRule>
    <cfRule type="containsText" dxfId="281" priority="25" operator="containsText" text="Facil">
      <formula>NOT(ISERROR(SEARCH("Facil",D13)))</formula>
    </cfRule>
    <cfRule type="containsText" dxfId="280" priority="26" operator="containsText" text="Dificil">
      <formula>NOT(ISERROR(SEARCH("Dificil",D13)))</formula>
    </cfRule>
    <cfRule type="containsText" dxfId="279" priority="27" operator="containsText" text="Muy Difícil">
      <formula>NOT(ISERROR(SEARCH("Muy Difícil",D13)))</formula>
    </cfRule>
  </conditionalFormatting>
  <conditionalFormatting sqref="D321:W321">
    <cfRule type="cellIs" dxfId="278" priority="17" operator="equal">
      <formula>0</formula>
    </cfRule>
    <cfRule type="containsBlanks" dxfId="277" priority="22">
      <formula>LEN(TRIM(D321))=0</formula>
    </cfRule>
  </conditionalFormatting>
  <conditionalFormatting sqref="D18:W317">
    <cfRule type="cellIs" dxfId="276" priority="13" operator="equal">
      <formula>""</formula>
    </cfRule>
    <cfRule type="cellIs" dxfId="275" priority="14" operator="equal">
      <formula>D$321</formula>
    </cfRule>
    <cfRule type="cellIs" dxfId="274" priority="15" operator="equal">
      <formula>"O"</formula>
    </cfRule>
    <cfRule type="cellIs" dxfId="273" priority="16" operator="notEqual">
      <formula>"O(""O"";$D$110)"</formula>
    </cfRule>
  </conditionalFormatting>
  <conditionalFormatting sqref="D318:W318">
    <cfRule type="containsText" dxfId="272" priority="12" operator="containsText" text="Columna">
      <formula>NOT(ISERROR(SEARCH("Columna",D318)))</formula>
    </cfRule>
  </conditionalFormatting>
  <conditionalFormatting sqref="D319:W319">
    <cfRule type="cellIs" dxfId="271" priority="11" operator="equal">
      <formula>0</formula>
    </cfRule>
  </conditionalFormatting>
  <conditionalFormatting sqref="D320:W320">
    <cfRule type="containsText" dxfId="270" priority="6" operator="containsText" text="Dificultad Moderada">
      <formula>NOT(ISERROR(SEARCH("Dificultad Moderada",D320)))</formula>
    </cfRule>
    <cfRule type="containsText" dxfId="269" priority="7" operator="containsText" text="Muy Fácil">
      <formula>NOT(ISERROR(SEARCH("Muy Fácil",D320)))</formula>
    </cfRule>
    <cfRule type="containsText" dxfId="268" priority="8" operator="containsText" text="Facil">
      <formula>NOT(ISERROR(SEARCH("Facil",D320)))</formula>
    </cfRule>
    <cfRule type="containsText" dxfId="267" priority="9" operator="containsText" text="Dificil">
      <formula>NOT(ISERROR(SEARCH("Dificil",D320)))</formula>
    </cfRule>
    <cfRule type="containsText" dxfId="266" priority="10" operator="containsText" text="Muy Difícil">
      <formula>NOT(ISERROR(SEARCH("Muy Difícil",D320)))</formula>
    </cfRule>
  </conditionalFormatting>
  <conditionalFormatting sqref="D12:W12">
    <cfRule type="containsBlanks" dxfId="265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4C013EB8-1209-410F-B0C4-933A93372F07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30379615-F152-45AF-93F7-14D0DD820B92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350872B4-D3DF-4D63-A077-1A3D6FC5B4C7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3BA42C30-3C2E-4CEA-AEDE-E9CDF258DF7D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045FA4A8-A3D7-4146-B7CF-9641533C5592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A05E6D7A-9370-4594-9502-3D4899F1B870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6831C7CA-7976-4AEB-B98F-8822785D81DA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380927B6-0101-45F2-86F7-EEC1E2CBBE14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opLeftCell="A8" zoomScale="70" zoomScaleNormal="70" workbookViewId="0">
      <selection activeCell="C26" sqref="C26:F26"/>
    </sheetView>
  </sheetViews>
  <sheetFormatPr baseColWidth="10" defaultColWidth="0" defaultRowHeight="14.65" customHeight="1" zeroHeight="1" x14ac:dyDescent="0.25"/>
  <cols>
    <col min="1" max="1" width="19.28515625" style="2" customWidth="1"/>
    <col min="2" max="2" width="34.42578125" style="2" customWidth="1"/>
    <col min="3" max="3" width="31.85546875" style="2" customWidth="1"/>
    <col min="4" max="4" width="66" style="2" customWidth="1"/>
    <col min="5" max="5" width="10.7109375" style="2" hidden="1" customWidth="1"/>
    <col min="6" max="6" width="23.28515625" style="2" hidden="1" customWidth="1"/>
    <col min="7" max="7" width="16.28515625" style="2" hidden="1" customWidth="1"/>
    <col min="8" max="8" width="10.7109375" style="2" customWidth="1"/>
    <col min="9" max="9" width="27.5703125" style="2" customWidth="1"/>
    <col min="10" max="16" width="10.7109375" style="2" customWidth="1"/>
    <col min="17" max="32" width="0" style="2" hidden="1" customWidth="1"/>
    <col min="33" max="16384" width="10.7109375" style="2" hidden="1"/>
  </cols>
  <sheetData>
    <row r="1" spans="1:32" ht="39.6" customHeight="1" x14ac:dyDescent="0.25">
      <c r="B1" s="152" t="s">
        <v>30</v>
      </c>
      <c r="C1" s="152"/>
      <c r="D1" s="152"/>
      <c r="E1" s="152"/>
      <c r="F1" s="152"/>
      <c r="G1" s="152"/>
      <c r="H1" s="152"/>
      <c r="I1" s="152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AF1" s="1"/>
    </row>
    <row r="2" spans="1:32" ht="25.5" customHeight="1" x14ac:dyDescent="0.25">
      <c r="B2"/>
      <c r="C2" s="50" t="s">
        <v>31</v>
      </c>
      <c r="D2" s="72" t="str">
        <f>'[5]sabana sociales  8 '!D5</f>
        <v xml:space="preserve">collegio san bernardo </v>
      </c>
      <c r="E2" s="72"/>
      <c r="F2" s="72"/>
      <c r="G2" s="73"/>
      <c r="H2" s="50" t="s">
        <v>35</v>
      </c>
      <c r="I2" s="49" t="str">
        <f>'[5]sabana sociales  8 '!F5</f>
        <v xml:space="preserve">principal </v>
      </c>
      <c r="AF2" s="1"/>
    </row>
    <row r="3" spans="1:32" ht="14.65" customHeight="1" x14ac:dyDescent="0.25">
      <c r="B3"/>
      <c r="C3" s="74" t="s">
        <v>32</v>
      </c>
      <c r="D3" s="75" t="str">
        <f>'[5]sabana sociales  8 '!D6</f>
        <v xml:space="preserve">octavo </v>
      </c>
      <c r="E3" s="72"/>
      <c r="F3" s="72"/>
      <c r="G3" s="73"/>
      <c r="H3" s="74" t="s">
        <v>36</v>
      </c>
      <c r="I3" s="49">
        <f>'[5]sabana sociales  8 '!F6</f>
        <v>8</v>
      </c>
      <c r="AF3" s="1"/>
    </row>
    <row r="4" spans="1:32" ht="14.65" customHeight="1" x14ac:dyDescent="0.25">
      <c r="B4"/>
      <c r="C4" s="74" t="s">
        <v>33</v>
      </c>
      <c r="D4" s="72" t="str">
        <f>'[5]sabana sociales  8 '!D7</f>
        <v xml:space="preserve">competencias </v>
      </c>
      <c r="E4" s="72"/>
      <c r="F4" s="72"/>
      <c r="G4" s="73"/>
      <c r="H4" s="74" t="s">
        <v>37</v>
      </c>
      <c r="I4" s="49">
        <f>'[5]sabana sociales  8 '!F7</f>
        <v>1</v>
      </c>
      <c r="AF4" s="1"/>
    </row>
    <row r="5" spans="1:32" ht="15.6" customHeight="1" x14ac:dyDescent="0.25">
      <c r="B5"/>
      <c r="C5" s="135"/>
      <c r="D5" s="135"/>
      <c r="E5" s="135"/>
      <c r="F5" s="135"/>
      <c r="G5" s="135"/>
      <c r="H5" s="135"/>
      <c r="I5" s="135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153" t="s">
        <v>40</v>
      </c>
      <c r="D7" s="153"/>
      <c r="E7"/>
      <c r="F7"/>
      <c r="G7"/>
    </row>
    <row r="8" spans="1:32" ht="13.5" customHeight="1" x14ac:dyDescent="0.25">
      <c r="A8" s="135"/>
      <c r="B8"/>
      <c r="C8" s="136"/>
      <c r="D8" s="136"/>
      <c r="E8" s="136"/>
      <c r="F8" s="136"/>
      <c r="G8" s="136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F8" s="1"/>
    </row>
    <row r="9" spans="1:32" ht="29.1" customHeight="1" x14ac:dyDescent="0.25">
      <c r="C9" s="137" t="s">
        <v>38</v>
      </c>
      <c r="D9" s="138">
        <f>IF(D22="","",D22)</f>
        <v>0.10869565217391304</v>
      </c>
    </row>
    <row r="10" spans="1:32" ht="15" x14ac:dyDescent="0.25"/>
    <row r="11" spans="1:32" ht="18.75" x14ac:dyDescent="0.3">
      <c r="C11" s="139" t="s">
        <v>19</v>
      </c>
      <c r="D11" s="139" t="s">
        <v>48</v>
      </c>
    </row>
    <row r="12" spans="1:32" ht="18.75" x14ac:dyDescent="0.25">
      <c r="C12" s="140" t="s">
        <v>17</v>
      </c>
      <c r="D12" s="141" t="str">
        <f>IF(D11="","",IFERROR(HLOOKUP($D11,[5]!Sabana[[#All],[Columna4]:[Columna23]],2,FALSE),""))</f>
        <v>I_1888673</v>
      </c>
    </row>
    <row r="13" spans="1:32" ht="18.75" x14ac:dyDescent="0.25">
      <c r="C13" s="140" t="s">
        <v>3</v>
      </c>
      <c r="D13" s="141" t="str">
        <f>IF(D11="","",IFERROR(HLOOKUP($D11,[5]!Sabana[[#All],[Columna4]:[Columna23]],3,FALSE),""))</f>
        <v>A</v>
      </c>
    </row>
    <row r="14" spans="1:32" ht="18.75" x14ac:dyDescent="0.25">
      <c r="C14" s="140" t="s">
        <v>16</v>
      </c>
      <c r="D14" s="141" t="str">
        <f>IF(D11="","",IFERROR(HLOOKUP($D11,[5]!Sabana[[#All],[Columna4]:[Columna23]],4,FALSE),""))</f>
        <v>Muy Difícil</v>
      </c>
    </row>
    <row r="15" spans="1:32" ht="18.75" x14ac:dyDescent="0.25">
      <c r="C15" s="140" t="s">
        <v>15</v>
      </c>
      <c r="D15" s="141" t="str">
        <f>IF(D11="","",IFERROR(HLOOKUP($D11,[5]!Sabana[[#All],[Columna4]:[Columna23]],5,FALSE),""))</f>
        <v>No aplica componente</v>
      </c>
    </row>
    <row r="16" spans="1:32" ht="18.75" x14ac:dyDescent="0.25">
      <c r="C16" s="140" t="s">
        <v>14</v>
      </c>
      <c r="D16" s="141" t="str">
        <f>IF(D11="","",IFERROR(HLOOKUP($D11,[5]!Sabana[[#All],[Columna4]:[Columna23]],6,FALSE),""))</f>
        <v>Argumentación en contextos ciudadanos-No aplica componente</v>
      </c>
    </row>
    <row r="17" spans="3:9" ht="67.5" customHeight="1" x14ac:dyDescent="0.25">
      <c r="C17" s="140" t="s">
        <v>13</v>
      </c>
      <c r="D17" s="141" t="str">
        <f>IF(D11="","",IFERROR(HLOOKUP($D11,[5]!Sabana[[#All],[Columna4]:[Columna23]],7,FALSE),""))</f>
        <v>1. Analiza y evalúa la intención, credibilidad, pertinencia y solidez de posiciones enmarcadas en asuntos ciudadanos, así como sus posibles impactos negativos.</v>
      </c>
    </row>
    <row r="18" spans="3:9" ht="68.099999999999994" customHeight="1" x14ac:dyDescent="0.25">
      <c r="C18" s="140" t="s">
        <v>12</v>
      </c>
      <c r="D18" s="141" t="str">
        <f>IF(D11="","",IFERROR(HLOOKUP($D11,[5]!Sabana[[#All],[Columna4]:[Columna23]],8,FALSE),""))</f>
        <v>1.2. Evalúa la solidez, credibilidad y pertinencia de posiciones enmarcadas en asuntos ciudadanos.</v>
      </c>
    </row>
    <row r="19" spans="3:9" ht="18.600000000000001" customHeight="1" x14ac:dyDescent="0.25">
      <c r="C19" s="140" t="s">
        <v>39</v>
      </c>
      <c r="D19" s="142">
        <f>IF(D11="","",IFERROR(HLOOKUP($D11,[5]!Sabana[[#All],[Columna4]:[Columna23]],313,FALSE),""))</f>
        <v>46</v>
      </c>
    </row>
    <row r="20" spans="3:9" ht="18.75" x14ac:dyDescent="0.25">
      <c r="C20" s="140" t="s">
        <v>44</v>
      </c>
      <c r="D20" s="142">
        <f>IF(D11="","",IFERROR(HLOOKUP($D11,[5]!Sabana[[#All],[Columna4]:[Columna23]],314,FALSE),""))</f>
        <v>5</v>
      </c>
    </row>
    <row r="21" spans="3:9" ht="18.75" x14ac:dyDescent="0.25">
      <c r="C21" s="140" t="s">
        <v>45</v>
      </c>
      <c r="D21" s="141">
        <f>IF(D11="","",IFERROR(HLOOKUP($D11,[5]!Sabana[[#All],[Columna4]:[Columna23]],315,FALSE),""))</f>
        <v>41</v>
      </c>
    </row>
    <row r="22" spans="3:9" ht="18.75" x14ac:dyDescent="0.25">
      <c r="C22" s="140" t="s">
        <v>47</v>
      </c>
      <c r="D22" s="143">
        <f>IF(D11="","",IFERROR(HLOOKUP($D11,[5]!Sabana[[#All],[Columna4]:[Columna23]],316,FALSE),""))</f>
        <v>0.10869565217391304</v>
      </c>
      <c r="I22" s="94"/>
    </row>
    <row r="23" spans="3:9" ht="12" customHeight="1" x14ac:dyDescent="0.25"/>
    <row r="24" spans="3:9" ht="37.5" x14ac:dyDescent="0.3">
      <c r="C24" s="139" t="s">
        <v>19</v>
      </c>
      <c r="D24" s="144" t="s">
        <v>26</v>
      </c>
      <c r="E24" s="139" t="s">
        <v>28</v>
      </c>
      <c r="F24" s="139" t="s">
        <v>29</v>
      </c>
    </row>
    <row r="25" spans="3:9" ht="18.75" x14ac:dyDescent="0.3">
      <c r="C25" s="145" t="s">
        <v>4</v>
      </c>
      <c r="D25" s="146">
        <f>IF(D11="","",IFERROR(HLOOKUP($D11,[5]!Sabana[[#All],[Columna4]:[Columna23]],317,FALSE),""))</f>
        <v>0</v>
      </c>
      <c r="E25" s="147">
        <f>$D$9</f>
        <v>0.10869565217391304</v>
      </c>
      <c r="F25" s="147">
        <f>IF(Tabla47610[[#This Row],[Porcentajes de respuesta 
para cada una de las opciones   ]]&gt;$D$9,Tabla47610[[#This Row],[Porcentajes de respuesta 
para cada una de las opciones   ]], 0)</f>
        <v>0</v>
      </c>
    </row>
    <row r="26" spans="3:9" ht="18.75" x14ac:dyDescent="0.3">
      <c r="C26" s="145" t="s">
        <v>5</v>
      </c>
      <c r="D26" s="146">
        <f>IF(D11="","",IFERROR(HLOOKUP($D11,[5]!Sabana[[#All],[Columna4]:[Columna23]],318,FALSE),""))</f>
        <v>0.10869565217391304</v>
      </c>
      <c r="E26" s="147">
        <f>$D$9</f>
        <v>0.10869565217391304</v>
      </c>
      <c r="F26" s="147">
        <f>IF(Tabla47610[[#This Row],[Porcentajes de respuesta 
para cada una de las opciones   ]]&gt;$D$9,Tabla47610[[#This Row],[Porcentajes de respuesta 
para cada una de las opciones   ]], 0)</f>
        <v>0</v>
      </c>
    </row>
    <row r="27" spans="3:9" ht="18.75" x14ac:dyDescent="0.3">
      <c r="C27" s="145" t="s">
        <v>6</v>
      </c>
      <c r="D27" s="146">
        <f>IF(D11="","",IFERROR(HLOOKUP($D11,[5]!Sabana[[#All],[Columna4]:[Columna23]],319,FALSE),""))</f>
        <v>0.17391304347826086</v>
      </c>
      <c r="E27" s="147">
        <f>$D$9</f>
        <v>0.10869565217391304</v>
      </c>
      <c r="F27" s="147">
        <f>IF(Tabla47610[[#This Row],[Porcentajes de respuesta 
para cada una de las opciones   ]]&gt;$D$9,Tabla47610[[#This Row],[Porcentajes de respuesta 
para cada una de las opciones   ]], 0)</f>
        <v>0.17391304347826086</v>
      </c>
    </row>
    <row r="28" spans="3:9" ht="18.75" x14ac:dyDescent="0.3">
      <c r="C28" s="145" t="s">
        <v>7</v>
      </c>
      <c r="D28" s="146">
        <f>IF(D11="","",IFERROR(HLOOKUP($D11,[5]!Sabana[[#All],[Columna4]:[Columna23]],320,FALSE),""))</f>
        <v>0.5</v>
      </c>
      <c r="E28" s="147">
        <f>$D$9</f>
        <v>0.10869565217391304</v>
      </c>
      <c r="F28" s="147">
        <f>IF(Tabla47610[[#This Row],[Porcentajes de respuesta 
para cada una de las opciones   ]]&gt;$D$9,Tabla47610[[#This Row],[Porcentajes de respuesta 
para cada una de las opciones   ]], 0)</f>
        <v>0.5</v>
      </c>
    </row>
    <row r="29" spans="3:9" ht="18.75" x14ac:dyDescent="0.3">
      <c r="C29" s="145" t="s">
        <v>8</v>
      </c>
      <c r="D29" s="146">
        <f>IF(D11="","",IFERROR(HLOOKUP($D11,[5]!Sabana[[#All],[Columna4]:[Columna23]],321,FALSE),""))</f>
        <v>0.21739130434782608</v>
      </c>
      <c r="E29" s="147">
        <f>$D$9</f>
        <v>0.10869565217391304</v>
      </c>
      <c r="F29" s="147">
        <f>IF(Tabla47610[[#This Row],[Porcentajes de respuesta 
para cada una de las opciones   ]]&gt;$D$9,Tabla47610[[#This Row],[Porcentajes de respuesta 
para cada una de las opciones   ]], 0)</f>
        <v>0.21739130434782608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229" priority="3" operator="containsText" text="Facil">
      <formula>NOT(ISERROR(SEARCH("Facil",D14)))</formula>
    </cfRule>
    <cfRule type="containsText" dxfId="228" priority="4" operator="containsText" text="Dificil">
      <formula>NOT(ISERROR(SEARCH("Dificil",D14)))</formula>
    </cfRule>
    <cfRule type="containsText" dxfId="227" priority="5" operator="containsText" text="Muy Difícil">
      <formula>NOT(ISERROR(SEARCH("Muy Difícil",D14)))</formula>
    </cfRule>
    <cfRule type="containsText" dxfId="226" priority="6" operator="containsText" text="Muy Fácil">
      <formula>NOT(ISERROR(SEARCH("Muy Fácil",D14)))</formula>
    </cfRule>
    <cfRule type="containsText" dxfId="225" priority="7" operator="containsText" text="Dificultad Moderada">
      <formula>NOT(ISERROR(SEARCH("Dificultad Moderada",D14)))</formula>
    </cfRule>
  </conditionalFormatting>
  <conditionalFormatting sqref="I2:I4">
    <cfRule type="cellIs" dxfId="224" priority="2" operator="equal">
      <formula>0</formula>
    </cfRule>
  </conditionalFormatting>
  <conditionalFormatting sqref="D2:D4">
    <cfRule type="cellIs" dxfId="223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topLeftCell="A295" zoomScale="53" zoomScaleNormal="53" zoomScaleSheetLayoutView="124" zoomScalePageLayoutView="96" workbookViewId="0">
      <selection activeCell="E330" sqref="E330"/>
    </sheetView>
  </sheetViews>
  <sheetFormatPr baseColWidth="10" defaultColWidth="10.7109375" defaultRowHeight="14.45" customHeight="1" zeroHeight="1" x14ac:dyDescent="0.25"/>
  <cols>
    <col min="1" max="1" width="2.5703125" style="2" customWidth="1"/>
    <col min="2" max="2" width="4.28515625" style="94" bestFit="1" customWidth="1"/>
    <col min="3" max="3" width="47.7109375" style="2" bestFit="1" customWidth="1"/>
    <col min="4" max="5" width="13.7109375" style="2" customWidth="1"/>
    <col min="6" max="12" width="12.5703125" style="2" customWidth="1"/>
    <col min="13" max="23" width="13.5703125" style="2" customWidth="1"/>
    <col min="24" max="25" width="21.28515625" style="2" customWidth="1"/>
    <col min="26" max="26" width="20.7109375" style="2" customWidth="1"/>
    <col min="27" max="27" width="6.28515625" style="2" customWidth="1"/>
    <col min="28" max="28" width="5.28515625" style="2" customWidth="1"/>
    <col min="29" max="29" width="6.42578125" style="2" customWidth="1"/>
    <col min="30" max="32" width="10.7109375" style="2" customWidth="1"/>
    <col min="33" max="16384" width="10.7109375" style="2"/>
  </cols>
  <sheetData>
    <row r="1" spans="2:32" ht="39.6" customHeight="1" x14ac:dyDescent="0.25">
      <c r="C1" s="152" t="s">
        <v>27</v>
      </c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2:32" ht="15" x14ac:dyDescent="0.25"/>
    <row r="3" spans="2:32" ht="15" x14ac:dyDescent="0.25"/>
    <row r="4" spans="2:32" ht="15" x14ac:dyDescent="0.25"/>
    <row r="5" spans="2:32" ht="15" x14ac:dyDescent="0.25">
      <c r="C5" s="50" t="s">
        <v>20</v>
      </c>
      <c r="D5" s="2" t="s">
        <v>73</v>
      </c>
      <c r="E5" s="89" t="s">
        <v>21</v>
      </c>
      <c r="F5" s="88" t="s">
        <v>74</v>
      </c>
      <c r="G5" s="149"/>
    </row>
    <row r="6" spans="2:32" ht="15" x14ac:dyDescent="0.25">
      <c r="C6" s="51" t="s">
        <v>22</v>
      </c>
      <c r="E6" s="90" t="s">
        <v>23</v>
      </c>
      <c r="F6" s="88">
        <v>9</v>
      </c>
      <c r="G6" s="149"/>
    </row>
    <row r="7" spans="2:32" ht="15" x14ac:dyDescent="0.25">
      <c r="C7" s="51" t="s">
        <v>24</v>
      </c>
      <c r="D7" s="2" t="s">
        <v>75</v>
      </c>
      <c r="E7" s="90" t="s">
        <v>25</v>
      </c>
      <c r="F7" s="88">
        <v>1</v>
      </c>
      <c r="G7" s="149"/>
    </row>
    <row r="8" spans="2:32" ht="15.6" customHeight="1" x14ac:dyDescent="0.25"/>
    <row r="9" spans="2:32" ht="40.15" customHeight="1" x14ac:dyDescent="0.25">
      <c r="C9" s="23"/>
      <c r="D9" s="23"/>
      <c r="E9" s="23"/>
      <c r="F9" s="23"/>
      <c r="G9" s="23"/>
      <c r="H9" s="23"/>
      <c r="I9" s="23"/>
      <c r="J9" s="23"/>
      <c r="K9" s="150" t="s">
        <v>34</v>
      </c>
      <c r="L9" s="150"/>
      <c r="M9" s="150"/>
      <c r="N9" s="150"/>
      <c r="O9" s="150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2:32" ht="72.599999999999994" customHeight="1" x14ac:dyDescent="0.25">
      <c r="B10" s="94">
        <v>1</v>
      </c>
      <c r="C10" s="133" t="s">
        <v>18</v>
      </c>
      <c r="D10" s="77" t="s">
        <v>48</v>
      </c>
      <c r="E10" s="77" t="s">
        <v>49</v>
      </c>
      <c r="F10" s="77" t="s">
        <v>50</v>
      </c>
      <c r="G10" s="77" t="s">
        <v>51</v>
      </c>
      <c r="H10" s="77" t="s">
        <v>52</v>
      </c>
      <c r="I10" s="77" t="s">
        <v>53</v>
      </c>
      <c r="J10" s="77" t="s">
        <v>54</v>
      </c>
      <c r="K10" s="77" t="s">
        <v>55</v>
      </c>
      <c r="L10" s="77" t="s">
        <v>56</v>
      </c>
      <c r="M10" s="77" t="s">
        <v>57</v>
      </c>
      <c r="N10" s="77" t="s">
        <v>58</v>
      </c>
      <c r="O10" s="77" t="s">
        <v>59</v>
      </c>
      <c r="P10" s="77" t="s">
        <v>60</v>
      </c>
      <c r="Q10" s="77" t="s">
        <v>61</v>
      </c>
      <c r="R10" s="77" t="s">
        <v>62</v>
      </c>
      <c r="S10" s="77" t="s">
        <v>63</v>
      </c>
      <c r="T10" s="77" t="s">
        <v>64</v>
      </c>
      <c r="U10" s="77" t="s">
        <v>65</v>
      </c>
      <c r="V10" s="77" t="s">
        <v>66</v>
      </c>
      <c r="W10" s="77" t="s">
        <v>67</v>
      </c>
      <c r="X10" s="132" t="s">
        <v>41</v>
      </c>
      <c r="Y10" s="132" t="s">
        <v>42</v>
      </c>
      <c r="Z10" s="132" t="s">
        <v>43</v>
      </c>
    </row>
    <row r="11" spans="2:32" ht="14.65" customHeight="1" x14ac:dyDescent="0.25">
      <c r="B11" s="94">
        <v>2</v>
      </c>
      <c r="C11" s="123" t="s">
        <v>17</v>
      </c>
      <c r="D11" s="2" t="s">
        <v>175</v>
      </c>
      <c r="E11" s="2" t="s">
        <v>176</v>
      </c>
      <c r="F11" s="2" t="s">
        <v>177</v>
      </c>
      <c r="G11" s="2" t="s">
        <v>178</v>
      </c>
      <c r="H11" s="2" t="s">
        <v>179</v>
      </c>
      <c r="I11" s="2" t="s">
        <v>180</v>
      </c>
      <c r="J11" s="2" t="s">
        <v>181</v>
      </c>
      <c r="K11" s="2" t="s">
        <v>182</v>
      </c>
      <c r="L11" s="2" t="s">
        <v>183</v>
      </c>
      <c r="M11" s="2" t="s">
        <v>184</v>
      </c>
      <c r="N11" s="2" t="s">
        <v>185</v>
      </c>
      <c r="O11" s="2" t="s">
        <v>186</v>
      </c>
      <c r="P11" s="2" t="s">
        <v>187</v>
      </c>
      <c r="Q11" s="2" t="s">
        <v>188</v>
      </c>
      <c r="R11" s="2" t="s">
        <v>189</v>
      </c>
      <c r="S11" s="2" t="s">
        <v>190</v>
      </c>
      <c r="T11" s="2" t="s">
        <v>191</v>
      </c>
      <c r="U11" s="2" t="s">
        <v>192</v>
      </c>
      <c r="V11" s="2" t="s">
        <v>193</v>
      </c>
      <c r="W11" s="2" t="s">
        <v>194</v>
      </c>
      <c r="X11" s="95"/>
      <c r="Y11" s="96"/>
      <c r="Z11" s="95"/>
    </row>
    <row r="12" spans="2:32" ht="14.1" customHeight="1" x14ac:dyDescent="0.25">
      <c r="B12" s="94">
        <v>3</v>
      </c>
      <c r="C12" s="131" t="s">
        <v>3</v>
      </c>
      <c r="D12" s="2" t="s">
        <v>68</v>
      </c>
      <c r="E12" s="2" t="s">
        <v>71</v>
      </c>
      <c r="F12" s="2" t="s">
        <v>68</v>
      </c>
      <c r="G12" s="2" t="s">
        <v>68</v>
      </c>
      <c r="H12" s="2" t="s">
        <v>69</v>
      </c>
      <c r="I12" s="2" t="s">
        <v>70</v>
      </c>
      <c r="J12" s="2" t="s">
        <v>68</v>
      </c>
      <c r="K12" s="2" t="s">
        <v>68</v>
      </c>
      <c r="L12" s="2" t="s">
        <v>68</v>
      </c>
      <c r="M12" s="2" t="s">
        <v>68</v>
      </c>
      <c r="N12" s="2" t="s">
        <v>68</v>
      </c>
      <c r="O12" s="2" t="s">
        <v>69</v>
      </c>
      <c r="P12" s="2" t="s">
        <v>71</v>
      </c>
      <c r="Q12" s="2" t="s">
        <v>70</v>
      </c>
      <c r="R12" s="2" t="s">
        <v>70</v>
      </c>
      <c r="S12" s="2" t="s">
        <v>69</v>
      </c>
      <c r="T12" s="2" t="s">
        <v>69</v>
      </c>
      <c r="U12" s="2" t="s">
        <v>69</v>
      </c>
      <c r="V12" s="2" t="s">
        <v>68</v>
      </c>
      <c r="W12" s="2" t="s">
        <v>71</v>
      </c>
      <c r="X12" s="124"/>
      <c r="Y12" s="125"/>
      <c r="Z12" s="125"/>
    </row>
    <row r="13" spans="2:32" s="1" customFormat="1" ht="32.1" customHeight="1" x14ac:dyDescent="0.25">
      <c r="B13" s="94">
        <v>4</v>
      </c>
      <c r="C13" s="130" t="s">
        <v>16</v>
      </c>
      <c r="D13" s="118" t="str">
        <f>D$320</f>
        <v>Muy Difícil</v>
      </c>
      <c r="E13" s="118" t="str">
        <f>E$320</f>
        <v>Dificil</v>
      </c>
      <c r="F13" s="118" t="str">
        <f t="shared" ref="F13:W13" si="0">F$320</f>
        <v>Dificultad Moderada</v>
      </c>
      <c r="G13" s="118" t="str">
        <f t="shared" si="0"/>
        <v>Facil</v>
      </c>
      <c r="H13" s="118" t="str">
        <f t="shared" si="0"/>
        <v>Muy Difícil</v>
      </c>
      <c r="I13" s="118" t="str">
        <f t="shared" si="0"/>
        <v>Facil</v>
      </c>
      <c r="J13" s="118" t="str">
        <f t="shared" si="0"/>
        <v>Dificultad Moderada</v>
      </c>
      <c r="K13" s="118" t="str">
        <f t="shared" si="0"/>
        <v>Facil</v>
      </c>
      <c r="L13" s="118" t="str">
        <f t="shared" si="0"/>
        <v>Dificultad Moderada</v>
      </c>
      <c r="M13" s="118" t="str">
        <f t="shared" si="0"/>
        <v>Facil</v>
      </c>
      <c r="N13" s="118" t="str">
        <f t="shared" si="0"/>
        <v>Muy Fácil</v>
      </c>
      <c r="O13" s="118" t="str">
        <f t="shared" si="0"/>
        <v>Dificultad Moderada</v>
      </c>
      <c r="P13" s="118" t="str">
        <f t="shared" si="0"/>
        <v>Facil</v>
      </c>
      <c r="Q13" s="118" t="str">
        <f t="shared" si="0"/>
        <v>Facil</v>
      </c>
      <c r="R13" s="118" t="str">
        <f t="shared" si="0"/>
        <v>Dificultad Moderada</v>
      </c>
      <c r="S13" s="118" t="str">
        <f t="shared" si="0"/>
        <v>Muy Fácil</v>
      </c>
      <c r="T13" s="118" t="str">
        <f t="shared" si="0"/>
        <v>Dificultad Moderada</v>
      </c>
      <c r="U13" s="118" t="str">
        <f t="shared" si="0"/>
        <v>Dificil</v>
      </c>
      <c r="V13" s="118" t="str">
        <f t="shared" si="0"/>
        <v>Muy Fácil</v>
      </c>
      <c r="W13" s="118" t="str">
        <f t="shared" si="0"/>
        <v>Dificultad Moderada</v>
      </c>
      <c r="X13" s="128"/>
      <c r="Y13" s="129"/>
      <c r="Z13" s="128"/>
      <c r="AF13" s="2"/>
    </row>
    <row r="14" spans="2:32" ht="54" customHeight="1" x14ac:dyDescent="0.25">
      <c r="B14" s="94">
        <v>5</v>
      </c>
      <c r="C14" s="123" t="s">
        <v>15</v>
      </c>
      <c r="D14" s="2" t="s">
        <v>72</v>
      </c>
      <c r="E14" s="2" t="s">
        <v>72</v>
      </c>
      <c r="F14" s="2" t="s">
        <v>72</v>
      </c>
      <c r="G14" s="2" t="s">
        <v>72</v>
      </c>
      <c r="H14" s="2" t="s">
        <v>72</v>
      </c>
      <c r="I14" s="2" t="s">
        <v>72</v>
      </c>
      <c r="J14" s="2" t="s">
        <v>72</v>
      </c>
      <c r="K14" s="2" t="s">
        <v>72</v>
      </c>
      <c r="L14" s="2" t="s">
        <v>72</v>
      </c>
      <c r="M14" s="2" t="s">
        <v>72</v>
      </c>
      <c r="N14" s="2" t="s">
        <v>72</v>
      </c>
      <c r="O14" s="2" t="s">
        <v>72</v>
      </c>
      <c r="P14" s="2" t="s">
        <v>72</v>
      </c>
      <c r="Q14" s="2" t="s">
        <v>72</v>
      </c>
      <c r="R14" s="2" t="s">
        <v>72</v>
      </c>
      <c r="S14" s="2" t="s">
        <v>72</v>
      </c>
      <c r="T14" s="2" t="s">
        <v>72</v>
      </c>
      <c r="U14" s="2" t="s">
        <v>72</v>
      </c>
      <c r="V14" s="2" t="s">
        <v>72</v>
      </c>
      <c r="W14" s="2" t="s">
        <v>72</v>
      </c>
      <c r="X14" s="95"/>
      <c r="Y14" s="96"/>
      <c r="Z14" s="95"/>
    </row>
    <row r="15" spans="2:32" ht="54" customHeight="1" x14ac:dyDescent="0.25">
      <c r="B15" s="94">
        <v>6</v>
      </c>
      <c r="C15" s="123" t="s">
        <v>14</v>
      </c>
      <c r="D15" s="2" t="s">
        <v>78</v>
      </c>
      <c r="E15" s="2" t="s">
        <v>78</v>
      </c>
      <c r="F15" s="2" t="s">
        <v>78</v>
      </c>
      <c r="G15" s="2" t="s">
        <v>79</v>
      </c>
      <c r="H15" s="2" t="s">
        <v>79</v>
      </c>
      <c r="I15" s="2" t="s">
        <v>79</v>
      </c>
      <c r="J15" s="2" t="s">
        <v>79</v>
      </c>
      <c r="K15" s="2" t="s">
        <v>79</v>
      </c>
      <c r="L15" s="2" t="s">
        <v>80</v>
      </c>
      <c r="M15" s="2" t="s">
        <v>80</v>
      </c>
      <c r="N15" s="2" t="s">
        <v>80</v>
      </c>
      <c r="O15" s="2" t="s">
        <v>80</v>
      </c>
      <c r="P15" s="2" t="s">
        <v>80</v>
      </c>
      <c r="Q15" s="2" t="s">
        <v>80</v>
      </c>
      <c r="R15" s="2" t="s">
        <v>81</v>
      </c>
      <c r="S15" s="2" t="s">
        <v>81</v>
      </c>
      <c r="T15" s="2" t="s">
        <v>81</v>
      </c>
      <c r="U15" s="2" t="s">
        <v>81</v>
      </c>
      <c r="V15" s="2" t="s">
        <v>81</v>
      </c>
      <c r="W15" s="2" t="s">
        <v>81</v>
      </c>
      <c r="Y15" s="127"/>
      <c r="Z15" s="126"/>
    </row>
    <row r="16" spans="2:32" ht="54" customHeight="1" x14ac:dyDescent="0.25">
      <c r="B16" s="94">
        <v>7</v>
      </c>
      <c r="C16" s="123" t="s">
        <v>13</v>
      </c>
      <c r="D16" s="2" t="s">
        <v>82</v>
      </c>
      <c r="E16" s="2" t="s">
        <v>82</v>
      </c>
      <c r="F16" s="2" t="s">
        <v>82</v>
      </c>
      <c r="G16" s="2" t="s">
        <v>83</v>
      </c>
      <c r="H16" s="2" t="s">
        <v>83</v>
      </c>
      <c r="I16" s="2" t="s">
        <v>84</v>
      </c>
      <c r="J16" s="2" t="s">
        <v>83</v>
      </c>
      <c r="K16" s="2" t="s">
        <v>83</v>
      </c>
      <c r="L16" s="2" t="s">
        <v>85</v>
      </c>
      <c r="M16" s="2" t="s">
        <v>85</v>
      </c>
      <c r="N16" s="2" t="s">
        <v>85</v>
      </c>
      <c r="O16" s="2" t="s">
        <v>85</v>
      </c>
      <c r="P16" s="2" t="s">
        <v>85</v>
      </c>
      <c r="Q16" s="2" t="s">
        <v>85</v>
      </c>
      <c r="R16" s="2" t="s">
        <v>86</v>
      </c>
      <c r="S16" s="2" t="s">
        <v>86</v>
      </c>
      <c r="T16" s="2" t="s">
        <v>86</v>
      </c>
      <c r="U16" s="2" t="s">
        <v>86</v>
      </c>
      <c r="V16" s="2" t="s">
        <v>86</v>
      </c>
      <c r="W16" s="2" t="s">
        <v>86</v>
      </c>
      <c r="X16" s="124"/>
      <c r="Y16" s="125"/>
      <c r="Z16" s="124"/>
    </row>
    <row r="17" spans="2:32" ht="54" customHeight="1" x14ac:dyDescent="0.25">
      <c r="B17" s="94">
        <v>8</v>
      </c>
      <c r="C17" s="123" t="s">
        <v>12</v>
      </c>
      <c r="D17" s="2" t="s">
        <v>169</v>
      </c>
      <c r="E17" s="2" t="s">
        <v>169</v>
      </c>
      <c r="F17" s="2" t="s">
        <v>169</v>
      </c>
      <c r="G17" s="2" t="s">
        <v>171</v>
      </c>
      <c r="H17" s="2" t="s">
        <v>88</v>
      </c>
      <c r="I17" s="2" t="s">
        <v>170</v>
      </c>
      <c r="J17" s="2" t="s">
        <v>88</v>
      </c>
      <c r="K17" s="2" t="s">
        <v>88</v>
      </c>
      <c r="L17" s="2" t="s">
        <v>174</v>
      </c>
      <c r="M17" s="2" t="s">
        <v>92</v>
      </c>
      <c r="N17" s="2" t="s">
        <v>174</v>
      </c>
      <c r="O17" s="2" t="s">
        <v>174</v>
      </c>
      <c r="P17" s="2" t="s">
        <v>91</v>
      </c>
      <c r="Q17" s="2" t="s">
        <v>174</v>
      </c>
      <c r="R17" s="2" t="s">
        <v>94</v>
      </c>
      <c r="S17" s="2" t="s">
        <v>93</v>
      </c>
      <c r="T17" s="2" t="s">
        <v>195</v>
      </c>
      <c r="U17" s="2" t="s">
        <v>94</v>
      </c>
      <c r="V17" s="2" t="s">
        <v>195</v>
      </c>
      <c r="W17" s="2" t="s">
        <v>94</v>
      </c>
      <c r="X17" s="92" t="s">
        <v>0</v>
      </c>
      <c r="Y17" s="93" t="s">
        <v>1</v>
      </c>
      <c r="Z17" s="93" t="s">
        <v>2</v>
      </c>
      <c r="AF17" s="1"/>
    </row>
    <row r="18" spans="2:32" ht="14.65" customHeight="1" x14ac:dyDescent="0.25">
      <c r="B18" s="94">
        <v>9</v>
      </c>
      <c r="D18" s="2" t="s">
        <v>71</v>
      </c>
      <c r="E18" s="2" t="s">
        <v>69</v>
      </c>
      <c r="F18" s="2" t="s">
        <v>71</v>
      </c>
      <c r="G18" s="2" t="s">
        <v>68</v>
      </c>
      <c r="H18" s="2" t="s">
        <v>68</v>
      </c>
      <c r="I18" s="2" t="s">
        <v>70</v>
      </c>
      <c r="J18" s="2" t="s">
        <v>71</v>
      </c>
      <c r="K18" s="2" t="s">
        <v>68</v>
      </c>
      <c r="L18" s="2" t="s">
        <v>71</v>
      </c>
      <c r="M18" s="2" t="s">
        <v>68</v>
      </c>
      <c r="N18" s="2" t="s">
        <v>68</v>
      </c>
      <c r="O18" s="2" t="s">
        <v>68</v>
      </c>
      <c r="P18" s="2" t="s">
        <v>71</v>
      </c>
      <c r="Q18" s="2" t="s">
        <v>70</v>
      </c>
      <c r="R18" s="2" t="s">
        <v>71</v>
      </c>
      <c r="S18" s="2" t="s">
        <v>69</v>
      </c>
      <c r="T18" s="2" t="s">
        <v>70</v>
      </c>
      <c r="U18" s="2" t="s">
        <v>68</v>
      </c>
      <c r="V18" s="2" t="s">
        <v>68</v>
      </c>
      <c r="W18" s="2" t="s">
        <v>71</v>
      </c>
      <c r="X18" s="91">
        <f t="array" ref="X18">IF($D$12="","",(SUMPRODUCT(($D$12:$W$12=Sabana11[[#This Row],[Columna4]:[Columna23]])*1)))</f>
        <v>10</v>
      </c>
      <c r="Y18" s="87">
        <f>IF(X18="","",(X18/20))</f>
        <v>0.5</v>
      </c>
      <c r="Z18" s="87">
        <f>IF(Y18="","",COUNTIF(Sabana11[[#This Row],[Columna4]:[Columna23]],"O")/20)</f>
        <v>0</v>
      </c>
    </row>
    <row r="19" spans="2:32" ht="15" x14ac:dyDescent="0.25">
      <c r="B19" s="94">
        <v>10</v>
      </c>
      <c r="D19" s="2" t="s">
        <v>69</v>
      </c>
      <c r="E19" s="2" t="s">
        <v>71</v>
      </c>
      <c r="F19" s="2" t="s">
        <v>68</v>
      </c>
      <c r="G19" s="2" t="s">
        <v>68</v>
      </c>
      <c r="H19" s="2" t="s">
        <v>71</v>
      </c>
      <c r="I19" s="2" t="s">
        <v>70</v>
      </c>
      <c r="J19" s="2" t="s">
        <v>68</v>
      </c>
      <c r="K19" s="2" t="s">
        <v>68</v>
      </c>
      <c r="L19" s="2" t="s">
        <v>68</v>
      </c>
      <c r="M19" s="2" t="s">
        <v>68</v>
      </c>
      <c r="N19" s="2" t="s">
        <v>68</v>
      </c>
      <c r="O19" s="2" t="s">
        <v>69</v>
      </c>
      <c r="P19" s="2" t="s">
        <v>71</v>
      </c>
      <c r="Q19" s="2" t="s">
        <v>70</v>
      </c>
      <c r="R19" s="2" t="s">
        <v>70</v>
      </c>
      <c r="S19" s="2" t="s">
        <v>69</v>
      </c>
      <c r="T19" s="2" t="s">
        <v>71</v>
      </c>
      <c r="U19" s="2" t="s">
        <v>70</v>
      </c>
      <c r="V19" s="2" t="s">
        <v>68</v>
      </c>
      <c r="W19" s="2" t="s">
        <v>69</v>
      </c>
      <c r="X19" s="91">
        <f t="array" ref="X19">IF($D$12="","",(SUMPRODUCT(($D$12:$W$12=Sabana11[[#This Row],[Columna4]:[Columna23]])*1)))</f>
        <v>15</v>
      </c>
      <c r="Y19" s="87">
        <f t="shared" ref="Y19:Y82" si="1">IF(X19="","",(X19/20))</f>
        <v>0.75</v>
      </c>
      <c r="Z19" s="87">
        <f>IF(Y19="","",COUNTIF(Sabana11[[#This Row],[Columna4]:[Columna23]],"O")/20)</f>
        <v>0</v>
      </c>
    </row>
    <row r="20" spans="2:32" ht="15" x14ac:dyDescent="0.25">
      <c r="B20" s="94">
        <v>11</v>
      </c>
      <c r="D20" s="2" t="s">
        <v>71</v>
      </c>
      <c r="E20" s="2" t="s">
        <v>69</v>
      </c>
      <c r="F20" s="2" t="s">
        <v>68</v>
      </c>
      <c r="G20" s="2" t="s">
        <v>69</v>
      </c>
      <c r="H20" s="2" t="s">
        <v>69</v>
      </c>
      <c r="I20" s="2" t="s">
        <v>69</v>
      </c>
      <c r="J20" s="2" t="s">
        <v>68</v>
      </c>
      <c r="K20" s="2" t="s">
        <v>70</v>
      </c>
      <c r="L20" s="2" t="s">
        <v>71</v>
      </c>
      <c r="M20" s="2" t="s">
        <v>68</v>
      </c>
      <c r="N20" s="2" t="s">
        <v>68</v>
      </c>
      <c r="O20" s="2" t="s">
        <v>69</v>
      </c>
      <c r="P20" s="2" t="s">
        <v>70</v>
      </c>
      <c r="Q20" s="2" t="s">
        <v>71</v>
      </c>
      <c r="R20" s="2" t="s">
        <v>69</v>
      </c>
      <c r="S20" s="2" t="s">
        <v>71</v>
      </c>
      <c r="T20" s="2" t="s">
        <v>71</v>
      </c>
      <c r="U20" s="2" t="s">
        <v>71</v>
      </c>
      <c r="V20" s="2" t="s">
        <v>68</v>
      </c>
      <c r="W20" s="2" t="s">
        <v>70</v>
      </c>
      <c r="X20" s="91">
        <f t="array" ref="X20">IF($D$12="","",(SUMPRODUCT(($D$12:$W$12=Sabana11[[#This Row],[Columna4]:[Columna23]])*1)))</f>
        <v>7</v>
      </c>
      <c r="Y20" s="87">
        <f t="shared" si="1"/>
        <v>0.35</v>
      </c>
      <c r="Z20" s="87">
        <f>IF(Y20="","",COUNTIF(Sabana11[[#This Row],[Columna4]:[Columna23]],"O")/20)</f>
        <v>0</v>
      </c>
    </row>
    <row r="21" spans="2:32" ht="15" x14ac:dyDescent="0.25">
      <c r="B21" s="94">
        <v>12</v>
      </c>
      <c r="D21" s="2" t="s">
        <v>68</v>
      </c>
      <c r="E21" s="2" t="s">
        <v>68</v>
      </c>
      <c r="F21" s="2" t="s">
        <v>68</v>
      </c>
      <c r="G21" s="2" t="s">
        <v>68</v>
      </c>
      <c r="H21" s="2" t="s">
        <v>71</v>
      </c>
      <c r="I21" s="2" t="s">
        <v>70</v>
      </c>
      <c r="J21" s="2" t="s">
        <v>68</v>
      </c>
      <c r="K21" s="2" t="s">
        <v>69</v>
      </c>
      <c r="L21" s="2" t="s">
        <v>71</v>
      </c>
      <c r="M21" s="2" t="s">
        <v>70</v>
      </c>
      <c r="N21" s="2" t="s">
        <v>68</v>
      </c>
      <c r="O21" s="2" t="s">
        <v>68</v>
      </c>
      <c r="P21" s="2" t="s">
        <v>71</v>
      </c>
      <c r="Q21" s="2" t="s">
        <v>69</v>
      </c>
      <c r="R21" s="2" t="s">
        <v>69</v>
      </c>
      <c r="S21" s="2" t="s">
        <v>69</v>
      </c>
      <c r="T21" s="2" t="s">
        <v>70</v>
      </c>
      <c r="U21" s="2" t="s">
        <v>76</v>
      </c>
      <c r="V21" s="2" t="s">
        <v>68</v>
      </c>
      <c r="W21" s="2" t="s">
        <v>68</v>
      </c>
      <c r="X21" s="91">
        <f t="array" ref="X21">IF($D$12="","",(SUMPRODUCT(($D$12:$W$12=Sabana11[[#This Row],[Columna4]:[Columna23]])*1)))</f>
        <v>9</v>
      </c>
      <c r="Y21" s="87">
        <f t="shared" si="1"/>
        <v>0.45</v>
      </c>
      <c r="Z21" s="87">
        <f>IF(Y21="","",COUNTIF(Sabana11[[#This Row],[Columna4]:[Columna23]],"O")/20)</f>
        <v>0.05</v>
      </c>
    </row>
    <row r="22" spans="2:32" ht="15" x14ac:dyDescent="0.25">
      <c r="B22" s="94">
        <v>13</v>
      </c>
      <c r="D22" s="2" t="s">
        <v>71</v>
      </c>
      <c r="E22" s="2" t="s">
        <v>71</v>
      </c>
      <c r="F22" s="2" t="s">
        <v>68</v>
      </c>
      <c r="G22" s="2" t="s">
        <v>68</v>
      </c>
      <c r="H22" s="2" t="s">
        <v>68</v>
      </c>
      <c r="I22" s="2" t="s">
        <v>68</v>
      </c>
      <c r="J22" s="2" t="s">
        <v>68</v>
      </c>
      <c r="K22" s="2" t="s">
        <v>69</v>
      </c>
      <c r="L22" s="2" t="s">
        <v>68</v>
      </c>
      <c r="M22" s="2" t="s">
        <v>68</v>
      </c>
      <c r="N22" s="2" t="s">
        <v>68</v>
      </c>
      <c r="O22" s="2" t="s">
        <v>69</v>
      </c>
      <c r="P22" s="2" t="s">
        <v>69</v>
      </c>
      <c r="Q22" s="2" t="s">
        <v>70</v>
      </c>
      <c r="R22" s="2" t="s">
        <v>70</v>
      </c>
      <c r="S22" s="2" t="s">
        <v>69</v>
      </c>
      <c r="T22" s="2" t="s">
        <v>69</v>
      </c>
      <c r="U22" s="2" t="s">
        <v>69</v>
      </c>
      <c r="V22" s="2" t="s">
        <v>68</v>
      </c>
      <c r="W22" s="2" t="s">
        <v>69</v>
      </c>
      <c r="X22" s="91">
        <f t="array" ref="X22">IF($D$12="","",(SUMPRODUCT(($D$12:$W$12=Sabana11[[#This Row],[Columna4]:[Columna23]])*1)))</f>
        <v>14</v>
      </c>
      <c r="Y22" s="87">
        <f t="shared" si="1"/>
        <v>0.7</v>
      </c>
      <c r="Z22" s="87">
        <f>IF(Y22="","",COUNTIF(Sabana11[[#This Row],[Columna4]:[Columna23]],"O")/20)</f>
        <v>0</v>
      </c>
    </row>
    <row r="23" spans="2:32" ht="15" x14ac:dyDescent="0.25">
      <c r="B23" s="94">
        <v>14</v>
      </c>
      <c r="D23" s="2" t="s">
        <v>71</v>
      </c>
      <c r="E23" s="2" t="s">
        <v>69</v>
      </c>
      <c r="F23" s="2" t="s">
        <v>71</v>
      </c>
      <c r="G23" s="2" t="s">
        <v>68</v>
      </c>
      <c r="H23" s="2" t="s">
        <v>68</v>
      </c>
      <c r="I23" s="2" t="s">
        <v>70</v>
      </c>
      <c r="J23" s="2" t="s">
        <v>70</v>
      </c>
      <c r="K23" s="2" t="s">
        <v>68</v>
      </c>
      <c r="L23" s="2" t="s">
        <v>71</v>
      </c>
      <c r="M23" s="2" t="s">
        <v>68</v>
      </c>
      <c r="N23" s="2" t="s">
        <v>68</v>
      </c>
      <c r="O23" s="2" t="s">
        <v>68</v>
      </c>
      <c r="P23" s="2" t="s">
        <v>71</v>
      </c>
      <c r="Q23" s="2" t="s">
        <v>70</v>
      </c>
      <c r="R23" s="2" t="s">
        <v>71</v>
      </c>
      <c r="S23" s="2" t="s">
        <v>69</v>
      </c>
      <c r="T23" s="2" t="s">
        <v>69</v>
      </c>
      <c r="U23" s="2" t="s">
        <v>69</v>
      </c>
      <c r="V23" s="2" t="s">
        <v>68</v>
      </c>
      <c r="W23" s="2" t="s">
        <v>71</v>
      </c>
      <c r="X23" s="91">
        <f t="array" ref="X23">IF($D$12="","",(SUMPRODUCT(($D$12:$W$12=Sabana11[[#This Row],[Columna4]:[Columna23]])*1)))</f>
        <v>12</v>
      </c>
      <c r="Y23" s="87">
        <f t="shared" si="1"/>
        <v>0.6</v>
      </c>
      <c r="Z23" s="87">
        <f>IF(Y23="","",COUNTIF(Sabana11[[#This Row],[Columna4]:[Columna23]],"O")/20)</f>
        <v>0</v>
      </c>
    </row>
    <row r="24" spans="2:32" ht="15" x14ac:dyDescent="0.25">
      <c r="B24" s="94">
        <v>15</v>
      </c>
      <c r="D24" s="2" t="s">
        <v>69</v>
      </c>
      <c r="E24" s="2" t="s">
        <v>71</v>
      </c>
      <c r="F24" s="2" t="s">
        <v>68</v>
      </c>
      <c r="G24" s="2" t="s">
        <v>69</v>
      </c>
      <c r="H24" s="2" t="s">
        <v>71</v>
      </c>
      <c r="I24" s="2" t="s">
        <v>70</v>
      </c>
      <c r="J24" s="2" t="s">
        <v>68</v>
      </c>
      <c r="K24" s="2" t="s">
        <v>68</v>
      </c>
      <c r="L24" s="2" t="s">
        <v>68</v>
      </c>
      <c r="M24" s="2" t="s">
        <v>68</v>
      </c>
      <c r="N24" s="2" t="s">
        <v>68</v>
      </c>
      <c r="O24" s="2" t="s">
        <v>69</v>
      </c>
      <c r="P24" s="2" t="s">
        <v>71</v>
      </c>
      <c r="Q24" s="2" t="s">
        <v>70</v>
      </c>
      <c r="R24" s="2" t="s">
        <v>70</v>
      </c>
      <c r="S24" s="2" t="s">
        <v>69</v>
      </c>
      <c r="T24" s="2" t="s">
        <v>71</v>
      </c>
      <c r="U24" s="2" t="s">
        <v>69</v>
      </c>
      <c r="V24" s="2" t="s">
        <v>68</v>
      </c>
      <c r="W24" s="2" t="s">
        <v>69</v>
      </c>
      <c r="X24" s="91">
        <f t="array" ref="X24">IF($D$12="","",(SUMPRODUCT(($D$12:$W$12=Sabana11[[#This Row],[Columna4]:[Columna23]])*1)))</f>
        <v>15</v>
      </c>
      <c r="Y24" s="87">
        <f t="shared" si="1"/>
        <v>0.75</v>
      </c>
      <c r="Z24" s="87">
        <f>IF(Y24="","",COUNTIF(Sabana11[[#This Row],[Columna4]:[Columna23]],"O")/20)</f>
        <v>0</v>
      </c>
    </row>
    <row r="25" spans="2:32" ht="15" x14ac:dyDescent="0.25">
      <c r="B25" s="94">
        <v>16</v>
      </c>
      <c r="D25" s="2" t="s">
        <v>71</v>
      </c>
      <c r="E25" s="2" t="s">
        <v>68</v>
      </c>
      <c r="F25" s="2" t="s">
        <v>69</v>
      </c>
      <c r="G25" s="2" t="s">
        <v>70</v>
      </c>
      <c r="H25" s="2" t="s">
        <v>68</v>
      </c>
      <c r="I25" s="2" t="s">
        <v>70</v>
      </c>
      <c r="J25" s="2" t="s">
        <v>69</v>
      </c>
      <c r="K25" s="2" t="s">
        <v>68</v>
      </c>
      <c r="L25" s="2" t="s">
        <v>69</v>
      </c>
      <c r="M25" s="2" t="s">
        <v>70</v>
      </c>
      <c r="N25" s="2" t="s">
        <v>68</v>
      </c>
      <c r="O25" s="2" t="s">
        <v>71</v>
      </c>
      <c r="P25" s="2" t="s">
        <v>71</v>
      </c>
      <c r="Q25" s="2" t="s">
        <v>68</v>
      </c>
      <c r="R25" s="2" t="s">
        <v>70</v>
      </c>
      <c r="S25" s="2" t="s">
        <v>69</v>
      </c>
      <c r="T25" s="2" t="s">
        <v>69</v>
      </c>
      <c r="U25" s="2" t="s">
        <v>70</v>
      </c>
      <c r="V25" s="2" t="s">
        <v>68</v>
      </c>
      <c r="W25" s="2" t="s">
        <v>71</v>
      </c>
      <c r="X25" s="91">
        <f t="array" ref="X25">IF($D$12="","",(SUMPRODUCT(($D$12:$W$12=Sabana11[[#This Row],[Columna4]:[Columna23]])*1)))</f>
        <v>9</v>
      </c>
      <c r="Y25" s="87">
        <f t="shared" si="1"/>
        <v>0.45</v>
      </c>
      <c r="Z25" s="87">
        <f>IF(Y25="","",COUNTIF(Sabana11[[#This Row],[Columna4]:[Columna23]],"O")/20)</f>
        <v>0</v>
      </c>
    </row>
    <row r="26" spans="2:32" ht="15" x14ac:dyDescent="0.25">
      <c r="B26" s="94">
        <v>17</v>
      </c>
      <c r="D26" s="2" t="s">
        <v>68</v>
      </c>
      <c r="E26" s="2" t="s">
        <v>68</v>
      </c>
      <c r="F26" s="2" t="s">
        <v>68</v>
      </c>
      <c r="G26" s="2" t="s">
        <v>68</v>
      </c>
      <c r="H26" s="2" t="s">
        <v>68</v>
      </c>
      <c r="I26" s="2" t="s">
        <v>68</v>
      </c>
      <c r="J26" s="2" t="s">
        <v>70</v>
      </c>
      <c r="K26" s="2" t="s">
        <v>70</v>
      </c>
      <c r="L26" s="2" t="s">
        <v>68</v>
      </c>
      <c r="M26" s="2" t="s">
        <v>70</v>
      </c>
      <c r="N26" s="2" t="s">
        <v>70</v>
      </c>
      <c r="O26" s="2" t="s">
        <v>69</v>
      </c>
      <c r="P26" s="2" t="s">
        <v>70</v>
      </c>
      <c r="Q26" s="2" t="s">
        <v>70</v>
      </c>
      <c r="R26" s="2" t="s">
        <v>70</v>
      </c>
      <c r="S26" s="2" t="s">
        <v>68</v>
      </c>
      <c r="T26" s="2" t="s">
        <v>70</v>
      </c>
      <c r="U26" s="2" t="s">
        <v>68</v>
      </c>
      <c r="V26" s="2" t="s">
        <v>68</v>
      </c>
      <c r="W26" s="2" t="s">
        <v>70</v>
      </c>
      <c r="X26" s="91">
        <f t="array" ref="X26">IF($D$12="","",(SUMPRODUCT(($D$12:$W$12=Sabana11[[#This Row],[Columna4]:[Columna23]])*1)))</f>
        <v>8</v>
      </c>
      <c r="Y26" s="87">
        <f t="shared" si="1"/>
        <v>0.4</v>
      </c>
      <c r="Z26" s="87">
        <f>IF(Y26="","",COUNTIF(Sabana11[[#This Row],[Columna4]:[Columna23]],"O")/20)</f>
        <v>0</v>
      </c>
    </row>
    <row r="27" spans="2:32" ht="15" x14ac:dyDescent="0.25">
      <c r="B27" s="94">
        <v>18</v>
      </c>
      <c r="D27" s="2" t="s">
        <v>71</v>
      </c>
      <c r="E27" s="2" t="s">
        <v>69</v>
      </c>
      <c r="F27" s="2" t="s">
        <v>71</v>
      </c>
      <c r="G27" s="2" t="s">
        <v>68</v>
      </c>
      <c r="H27" s="2" t="s">
        <v>69</v>
      </c>
      <c r="I27" s="2" t="s">
        <v>69</v>
      </c>
      <c r="J27" s="2" t="s">
        <v>68</v>
      </c>
      <c r="K27" s="2" t="s">
        <v>71</v>
      </c>
      <c r="L27" s="2" t="s">
        <v>70</v>
      </c>
      <c r="M27" s="2" t="s">
        <v>69</v>
      </c>
      <c r="N27" s="2" t="s">
        <v>69</v>
      </c>
      <c r="O27" s="2" t="s">
        <v>69</v>
      </c>
      <c r="P27" s="2" t="s">
        <v>68</v>
      </c>
      <c r="Q27" s="2" t="s">
        <v>71</v>
      </c>
      <c r="R27" s="2" t="s">
        <v>71</v>
      </c>
      <c r="S27" s="2" t="s">
        <v>70</v>
      </c>
      <c r="T27" s="2" t="s">
        <v>69</v>
      </c>
      <c r="U27" s="2" t="s">
        <v>68</v>
      </c>
      <c r="V27" s="2" t="s">
        <v>71</v>
      </c>
      <c r="W27" s="2" t="s">
        <v>71</v>
      </c>
      <c r="X27" s="91">
        <f t="array" ref="X27">IF($D$12="","",(SUMPRODUCT(($D$12:$W$12=Sabana11[[#This Row],[Columna4]:[Columna23]])*1)))</f>
        <v>6</v>
      </c>
      <c r="Y27" s="87">
        <f t="shared" si="1"/>
        <v>0.3</v>
      </c>
      <c r="Z27" s="87">
        <f>IF(Y27="","",COUNTIF(Sabana11[[#This Row],[Columna4]:[Columna23]],"O")/20)</f>
        <v>0</v>
      </c>
    </row>
    <row r="28" spans="2:32" ht="15" x14ac:dyDescent="0.25">
      <c r="B28" s="94">
        <v>19</v>
      </c>
      <c r="D28" s="2" t="s">
        <v>71</v>
      </c>
      <c r="E28" s="2" t="s">
        <v>69</v>
      </c>
      <c r="F28" s="2" t="s">
        <v>71</v>
      </c>
      <c r="G28" s="2" t="s">
        <v>68</v>
      </c>
      <c r="H28" s="2" t="s">
        <v>68</v>
      </c>
      <c r="I28" s="2" t="s">
        <v>70</v>
      </c>
      <c r="J28" s="2" t="s">
        <v>71</v>
      </c>
      <c r="K28" s="2" t="s">
        <v>68</v>
      </c>
      <c r="L28" s="2" t="s">
        <v>71</v>
      </c>
      <c r="M28" s="2" t="s">
        <v>68</v>
      </c>
      <c r="N28" s="2" t="s">
        <v>68</v>
      </c>
      <c r="O28" s="2" t="s">
        <v>68</v>
      </c>
      <c r="P28" s="2" t="s">
        <v>71</v>
      </c>
      <c r="Q28" s="2" t="s">
        <v>70</v>
      </c>
      <c r="R28" s="2" t="s">
        <v>71</v>
      </c>
      <c r="S28" s="2" t="s">
        <v>69</v>
      </c>
      <c r="T28" s="2" t="s">
        <v>70</v>
      </c>
      <c r="U28" s="2" t="s">
        <v>68</v>
      </c>
      <c r="V28" s="2" t="s">
        <v>68</v>
      </c>
      <c r="W28" s="2" t="s">
        <v>71</v>
      </c>
      <c r="X28" s="91">
        <f t="array" ref="X28">IF($D$12="","",(SUMPRODUCT(($D$12:$W$12=Sabana11[[#This Row],[Columna4]:[Columna23]])*1)))</f>
        <v>10</v>
      </c>
      <c r="Y28" s="87">
        <f t="shared" si="1"/>
        <v>0.5</v>
      </c>
      <c r="Z28" s="87">
        <f>IF(Y28="","",COUNTIF(Sabana11[[#This Row],[Columna4]:[Columna23]],"O")/20)</f>
        <v>0</v>
      </c>
    </row>
    <row r="29" spans="2:32" ht="15" x14ac:dyDescent="0.25">
      <c r="B29" s="94">
        <v>20</v>
      </c>
      <c r="D29" s="2" t="s">
        <v>69</v>
      </c>
      <c r="E29" s="2" t="s">
        <v>68</v>
      </c>
      <c r="F29" s="2" t="s">
        <v>68</v>
      </c>
      <c r="G29" s="2" t="s">
        <v>68</v>
      </c>
      <c r="H29" s="2" t="s">
        <v>71</v>
      </c>
      <c r="I29" s="2" t="s">
        <v>70</v>
      </c>
      <c r="J29" s="2" t="s">
        <v>68</v>
      </c>
      <c r="K29" s="2" t="s">
        <v>68</v>
      </c>
      <c r="L29" s="2" t="s">
        <v>68</v>
      </c>
      <c r="M29" s="2" t="s">
        <v>68</v>
      </c>
      <c r="N29" s="2" t="s">
        <v>68</v>
      </c>
      <c r="O29" s="2" t="s">
        <v>69</v>
      </c>
      <c r="P29" s="2" t="s">
        <v>71</v>
      </c>
      <c r="Q29" s="2" t="s">
        <v>70</v>
      </c>
      <c r="R29" s="2" t="s">
        <v>70</v>
      </c>
      <c r="S29" s="2" t="s">
        <v>69</v>
      </c>
      <c r="T29" s="2" t="s">
        <v>69</v>
      </c>
      <c r="U29" s="2" t="s">
        <v>68</v>
      </c>
      <c r="V29" s="2" t="s">
        <v>68</v>
      </c>
      <c r="W29" s="2" t="s">
        <v>69</v>
      </c>
      <c r="X29" s="91">
        <f t="array" ref="X29">IF($D$12="","",(SUMPRODUCT(($D$12:$W$12=Sabana11[[#This Row],[Columna4]:[Columna23]])*1)))</f>
        <v>15</v>
      </c>
      <c r="Y29" s="87">
        <f t="shared" si="1"/>
        <v>0.75</v>
      </c>
      <c r="Z29" s="87">
        <f>IF(Y29="","",COUNTIF(Sabana11[[#This Row],[Columna4]:[Columna23]],"O")/20)</f>
        <v>0</v>
      </c>
    </row>
    <row r="30" spans="2:32" ht="15" x14ac:dyDescent="0.25">
      <c r="B30" s="94">
        <v>21</v>
      </c>
      <c r="D30" s="2" t="s">
        <v>71</v>
      </c>
      <c r="E30" s="2" t="s">
        <v>68</v>
      </c>
      <c r="F30" s="2" t="s">
        <v>70</v>
      </c>
      <c r="G30" s="2" t="s">
        <v>68</v>
      </c>
      <c r="H30" s="2" t="s">
        <v>71</v>
      </c>
      <c r="I30" s="2" t="s">
        <v>70</v>
      </c>
      <c r="J30" s="2" t="s">
        <v>69</v>
      </c>
      <c r="K30" s="2" t="s">
        <v>70</v>
      </c>
      <c r="L30" s="2" t="s">
        <v>71</v>
      </c>
      <c r="M30" s="2" t="s">
        <v>68</v>
      </c>
      <c r="N30" s="2" t="s">
        <v>68</v>
      </c>
      <c r="O30" s="2" t="s">
        <v>69</v>
      </c>
      <c r="P30" s="2" t="s">
        <v>71</v>
      </c>
      <c r="Q30" s="2" t="s">
        <v>70</v>
      </c>
      <c r="R30" s="2" t="s">
        <v>69</v>
      </c>
      <c r="S30" s="2" t="s">
        <v>69</v>
      </c>
      <c r="T30" s="2" t="s">
        <v>68</v>
      </c>
      <c r="U30" s="2" t="s">
        <v>69</v>
      </c>
      <c r="V30" s="2" t="s">
        <v>68</v>
      </c>
      <c r="W30" s="2" t="s">
        <v>70</v>
      </c>
      <c r="X30" s="91">
        <f t="array" ref="X30">IF($D$12="","",(SUMPRODUCT(($D$12:$W$12=Sabana11[[#This Row],[Columna4]:[Columna23]])*1)))</f>
        <v>10</v>
      </c>
      <c r="Y30" s="87">
        <f t="shared" si="1"/>
        <v>0.5</v>
      </c>
      <c r="Z30" s="87">
        <f>IF(Y30="","",COUNTIF(Sabana11[[#This Row],[Columna4]:[Columna23]],"O")/20)</f>
        <v>0</v>
      </c>
    </row>
    <row r="31" spans="2:32" ht="15" x14ac:dyDescent="0.25">
      <c r="B31" s="94">
        <v>22</v>
      </c>
      <c r="D31" s="2" t="s">
        <v>69</v>
      </c>
      <c r="E31" s="2" t="s">
        <v>71</v>
      </c>
      <c r="F31" s="2" t="s">
        <v>68</v>
      </c>
      <c r="G31" s="2" t="s">
        <v>68</v>
      </c>
      <c r="H31" s="2" t="s">
        <v>71</v>
      </c>
      <c r="I31" s="2" t="s">
        <v>70</v>
      </c>
      <c r="J31" s="2" t="s">
        <v>68</v>
      </c>
      <c r="K31" s="2" t="s">
        <v>68</v>
      </c>
      <c r="L31" s="2" t="s">
        <v>68</v>
      </c>
      <c r="M31" s="2" t="s">
        <v>68</v>
      </c>
      <c r="N31" s="2" t="s">
        <v>68</v>
      </c>
      <c r="O31" s="2" t="s">
        <v>69</v>
      </c>
      <c r="P31" s="2" t="s">
        <v>71</v>
      </c>
      <c r="Q31" s="2" t="s">
        <v>70</v>
      </c>
      <c r="R31" s="2" t="s">
        <v>70</v>
      </c>
      <c r="S31" s="2" t="s">
        <v>69</v>
      </c>
      <c r="T31" s="2" t="s">
        <v>71</v>
      </c>
      <c r="U31" s="2" t="s">
        <v>69</v>
      </c>
      <c r="V31" s="2" t="s">
        <v>68</v>
      </c>
      <c r="W31" s="2" t="s">
        <v>69</v>
      </c>
      <c r="X31" s="91">
        <f t="array" ref="X31">IF($D$12="","",(SUMPRODUCT(($D$12:$W$12=Sabana11[[#This Row],[Columna4]:[Columna23]])*1)))</f>
        <v>16</v>
      </c>
      <c r="Y31" s="87">
        <f t="shared" si="1"/>
        <v>0.8</v>
      </c>
      <c r="Z31" s="87">
        <f>IF(Y31="","",COUNTIF(Sabana11[[#This Row],[Columna4]:[Columna23]],"O")/20)</f>
        <v>0</v>
      </c>
    </row>
    <row r="32" spans="2:32" ht="15" x14ac:dyDescent="0.25">
      <c r="B32" s="94">
        <v>23</v>
      </c>
      <c r="D32" s="2" t="s">
        <v>71</v>
      </c>
      <c r="E32" s="2" t="s">
        <v>69</v>
      </c>
      <c r="F32" s="2" t="s">
        <v>71</v>
      </c>
      <c r="G32" s="2" t="s">
        <v>68</v>
      </c>
      <c r="H32" s="2" t="s">
        <v>68</v>
      </c>
      <c r="I32" s="2" t="s">
        <v>70</v>
      </c>
      <c r="J32" s="2" t="s">
        <v>71</v>
      </c>
      <c r="K32" s="2" t="s">
        <v>68</v>
      </c>
      <c r="L32" s="2" t="s">
        <v>71</v>
      </c>
      <c r="M32" s="2" t="s">
        <v>68</v>
      </c>
      <c r="N32" s="2" t="s">
        <v>68</v>
      </c>
      <c r="O32" s="2" t="s">
        <v>68</v>
      </c>
      <c r="P32" s="2" t="s">
        <v>71</v>
      </c>
      <c r="Q32" s="2" t="s">
        <v>70</v>
      </c>
      <c r="R32" s="2" t="s">
        <v>71</v>
      </c>
      <c r="S32" s="2" t="s">
        <v>69</v>
      </c>
      <c r="T32" s="2" t="s">
        <v>69</v>
      </c>
      <c r="U32" s="2" t="s">
        <v>69</v>
      </c>
      <c r="V32" s="2" t="s">
        <v>68</v>
      </c>
      <c r="W32" s="2" t="s">
        <v>71</v>
      </c>
      <c r="X32" s="91">
        <f t="array" ref="X32">IF($D$12="","",(SUMPRODUCT(($D$12:$W$12=Sabana11[[#This Row],[Columna4]:[Columna23]])*1)))</f>
        <v>12</v>
      </c>
      <c r="Y32" s="87">
        <f t="shared" si="1"/>
        <v>0.6</v>
      </c>
      <c r="Z32" s="87">
        <f>IF(Y32="","",COUNTIF(Sabana11[[#This Row],[Columna4]:[Columna23]],"O")/20)</f>
        <v>0</v>
      </c>
    </row>
    <row r="33" spans="2:26" ht="15" x14ac:dyDescent="0.25">
      <c r="B33" s="94">
        <v>24</v>
      </c>
      <c r="D33" s="2" t="s">
        <v>69</v>
      </c>
      <c r="E33" s="2" t="s">
        <v>71</v>
      </c>
      <c r="F33" s="2" t="s">
        <v>68</v>
      </c>
      <c r="G33" s="2" t="s">
        <v>68</v>
      </c>
      <c r="H33" s="2" t="s">
        <v>71</v>
      </c>
      <c r="I33" s="2" t="s">
        <v>70</v>
      </c>
      <c r="J33" s="2" t="s">
        <v>68</v>
      </c>
      <c r="K33" s="2" t="s">
        <v>68</v>
      </c>
      <c r="L33" s="2" t="s">
        <v>68</v>
      </c>
      <c r="M33" s="2" t="s">
        <v>68</v>
      </c>
      <c r="N33" s="2" t="s">
        <v>68</v>
      </c>
      <c r="O33" s="2" t="s">
        <v>69</v>
      </c>
      <c r="P33" s="2" t="s">
        <v>71</v>
      </c>
      <c r="Q33" s="2" t="s">
        <v>70</v>
      </c>
      <c r="R33" s="2" t="s">
        <v>70</v>
      </c>
      <c r="S33" s="2" t="s">
        <v>69</v>
      </c>
      <c r="T33" s="2" t="s">
        <v>71</v>
      </c>
      <c r="U33" s="2" t="s">
        <v>69</v>
      </c>
      <c r="V33" s="2" t="s">
        <v>68</v>
      </c>
      <c r="W33" s="2" t="s">
        <v>69</v>
      </c>
      <c r="X33" s="91">
        <f t="array" ref="X33">IF($D$12="","",(SUMPRODUCT(($D$12:$W$12=Sabana11[[#This Row],[Columna4]:[Columna23]])*1)))</f>
        <v>16</v>
      </c>
      <c r="Y33" s="87">
        <f t="shared" si="1"/>
        <v>0.8</v>
      </c>
      <c r="Z33" s="87">
        <f>IF(Y33="","",COUNTIF(Sabana11[[#This Row],[Columna4]:[Columna23]],"O")/20)</f>
        <v>0</v>
      </c>
    </row>
    <row r="34" spans="2:26" ht="15" x14ac:dyDescent="0.25">
      <c r="B34" s="94">
        <v>25</v>
      </c>
      <c r="D34" s="2" t="s">
        <v>71</v>
      </c>
      <c r="E34" s="2" t="s">
        <v>69</v>
      </c>
      <c r="F34" s="2" t="s">
        <v>71</v>
      </c>
      <c r="G34" s="2" t="s">
        <v>68</v>
      </c>
      <c r="H34" s="2" t="s">
        <v>68</v>
      </c>
      <c r="I34" s="2" t="s">
        <v>70</v>
      </c>
      <c r="J34" s="2" t="s">
        <v>71</v>
      </c>
      <c r="K34" s="2" t="s">
        <v>68</v>
      </c>
      <c r="L34" s="2" t="s">
        <v>71</v>
      </c>
      <c r="M34" s="2" t="s">
        <v>68</v>
      </c>
      <c r="N34" s="2" t="s">
        <v>68</v>
      </c>
      <c r="O34" s="2" t="s">
        <v>68</v>
      </c>
      <c r="P34" s="2" t="s">
        <v>71</v>
      </c>
      <c r="Q34" s="2" t="s">
        <v>70</v>
      </c>
      <c r="R34" s="2" t="s">
        <v>71</v>
      </c>
      <c r="S34" s="2" t="s">
        <v>69</v>
      </c>
      <c r="T34" s="2" t="s">
        <v>69</v>
      </c>
      <c r="U34" s="2" t="s">
        <v>69</v>
      </c>
      <c r="V34" s="2" t="s">
        <v>68</v>
      </c>
      <c r="W34" s="2" t="s">
        <v>71</v>
      </c>
      <c r="X34" s="91">
        <f t="array" ref="X34">IF($D$12="","",(SUMPRODUCT(($D$12:$W$12=Sabana11[[#This Row],[Columna4]:[Columna23]])*1)))</f>
        <v>12</v>
      </c>
      <c r="Y34" s="87">
        <f t="shared" si="1"/>
        <v>0.6</v>
      </c>
      <c r="Z34" s="87">
        <f>IF(Y34="","",COUNTIF(Sabana11[[#This Row],[Columna4]:[Columna23]],"O")/20)</f>
        <v>0</v>
      </c>
    </row>
    <row r="35" spans="2:26" ht="15" x14ac:dyDescent="0.25">
      <c r="B35" s="94">
        <v>26</v>
      </c>
      <c r="D35" s="2" t="s">
        <v>69</v>
      </c>
      <c r="E35" s="2" t="s">
        <v>71</v>
      </c>
      <c r="F35" s="2" t="s">
        <v>68</v>
      </c>
      <c r="G35" s="2" t="s">
        <v>68</v>
      </c>
      <c r="H35" s="2" t="s">
        <v>71</v>
      </c>
      <c r="I35" s="2" t="s">
        <v>70</v>
      </c>
      <c r="J35" s="2" t="s">
        <v>68</v>
      </c>
      <c r="K35" s="2" t="s">
        <v>68</v>
      </c>
      <c r="L35" s="2" t="s">
        <v>68</v>
      </c>
      <c r="M35" s="2" t="s">
        <v>68</v>
      </c>
      <c r="N35" s="2" t="s">
        <v>68</v>
      </c>
      <c r="O35" s="2" t="s">
        <v>69</v>
      </c>
      <c r="P35" s="2" t="s">
        <v>71</v>
      </c>
      <c r="Q35" s="2" t="s">
        <v>70</v>
      </c>
      <c r="R35" s="2" t="s">
        <v>70</v>
      </c>
      <c r="S35" s="2" t="s">
        <v>69</v>
      </c>
      <c r="T35" s="2" t="s">
        <v>69</v>
      </c>
      <c r="U35" s="2" t="s">
        <v>68</v>
      </c>
      <c r="V35" s="2" t="s">
        <v>68</v>
      </c>
      <c r="W35" s="2" t="s">
        <v>69</v>
      </c>
      <c r="X35" s="91">
        <f t="array" ref="X35">IF($D$12="","",(SUMPRODUCT(($D$12:$W$12=Sabana11[[#This Row],[Columna4]:[Columna23]])*1)))</f>
        <v>16</v>
      </c>
      <c r="Y35" s="87">
        <f t="shared" si="1"/>
        <v>0.8</v>
      </c>
      <c r="Z35" s="87">
        <f>IF(Y35="","",COUNTIF(Sabana11[[#This Row],[Columna4]:[Columna23]],"O")/20)</f>
        <v>0</v>
      </c>
    </row>
    <row r="36" spans="2:26" ht="15" x14ac:dyDescent="0.25">
      <c r="B36" s="94">
        <v>27</v>
      </c>
      <c r="D36" s="2" t="s">
        <v>69</v>
      </c>
      <c r="E36" s="2" t="s">
        <v>69</v>
      </c>
      <c r="F36" s="2" t="s">
        <v>68</v>
      </c>
      <c r="G36" s="2" t="s">
        <v>69</v>
      </c>
      <c r="H36" s="2" t="s">
        <v>69</v>
      </c>
      <c r="I36" s="2" t="s">
        <v>68</v>
      </c>
      <c r="J36" s="2" t="s">
        <v>68</v>
      </c>
      <c r="K36" s="2" t="s">
        <v>68</v>
      </c>
      <c r="L36" s="2" t="s">
        <v>69</v>
      </c>
      <c r="M36" s="2" t="s">
        <v>69</v>
      </c>
      <c r="N36" s="2" t="s">
        <v>68</v>
      </c>
      <c r="O36" s="2" t="s">
        <v>69</v>
      </c>
      <c r="P36" s="2" t="s">
        <v>69</v>
      </c>
      <c r="Q36" s="2" t="s">
        <v>69</v>
      </c>
      <c r="R36" s="2" t="s">
        <v>69</v>
      </c>
      <c r="S36" s="2" t="s">
        <v>69</v>
      </c>
      <c r="T36" s="2" t="s">
        <v>68</v>
      </c>
      <c r="U36" s="2" t="s">
        <v>68</v>
      </c>
      <c r="V36" s="2" t="s">
        <v>68</v>
      </c>
      <c r="W36" s="2" t="s">
        <v>68</v>
      </c>
      <c r="X36" s="91">
        <f t="array" ref="X36">IF($D$12="","",(SUMPRODUCT(($D$12:$W$12=Sabana11[[#This Row],[Columna4]:[Columna23]])*1)))</f>
        <v>8</v>
      </c>
      <c r="Y36" s="87">
        <f t="shared" si="1"/>
        <v>0.4</v>
      </c>
      <c r="Z36" s="87">
        <f>IF(Y36="","",COUNTIF(Sabana11[[#This Row],[Columna4]:[Columna23]],"O")/20)</f>
        <v>0</v>
      </c>
    </row>
    <row r="37" spans="2:26" ht="15" x14ac:dyDescent="0.25">
      <c r="B37" s="94">
        <v>28</v>
      </c>
      <c r="D37" s="2" t="s">
        <v>71</v>
      </c>
      <c r="E37" s="2" t="s">
        <v>69</v>
      </c>
      <c r="F37" s="2" t="s">
        <v>69</v>
      </c>
      <c r="G37" s="2" t="s">
        <v>69</v>
      </c>
      <c r="H37" s="2" t="s">
        <v>68</v>
      </c>
      <c r="I37" s="2" t="s">
        <v>71</v>
      </c>
      <c r="J37" s="2" t="s">
        <v>69</v>
      </c>
      <c r="K37" s="2" t="s">
        <v>69</v>
      </c>
      <c r="L37" s="2" t="s">
        <v>71</v>
      </c>
      <c r="M37" s="2" t="s">
        <v>68</v>
      </c>
      <c r="N37" s="2" t="s">
        <v>68</v>
      </c>
      <c r="O37" s="2" t="s">
        <v>68</v>
      </c>
      <c r="P37" s="2" t="s">
        <v>68</v>
      </c>
      <c r="Q37" s="2" t="s">
        <v>71</v>
      </c>
      <c r="R37" s="2" t="s">
        <v>68</v>
      </c>
      <c r="S37" s="2" t="s">
        <v>69</v>
      </c>
      <c r="T37" s="2" t="s">
        <v>70</v>
      </c>
      <c r="U37" s="2" t="s">
        <v>68</v>
      </c>
      <c r="V37" s="2" t="s">
        <v>68</v>
      </c>
      <c r="W37" s="2" t="s">
        <v>71</v>
      </c>
      <c r="X37" s="91">
        <f t="array" ref="X37">IF($D$12="","",(SUMPRODUCT(($D$12:$W$12=Sabana11[[#This Row],[Columna4]:[Columna23]])*1)))</f>
        <v>5</v>
      </c>
      <c r="Y37" s="87">
        <f t="shared" si="1"/>
        <v>0.25</v>
      </c>
      <c r="Z37" s="87">
        <f>IF(Y37="","",COUNTIF(Sabana11[[#This Row],[Columna4]:[Columna23]],"O")/20)</f>
        <v>0</v>
      </c>
    </row>
    <row r="38" spans="2:26" ht="15" x14ac:dyDescent="0.25">
      <c r="B38" s="94">
        <v>29</v>
      </c>
      <c r="D38" s="2" t="s">
        <v>71</v>
      </c>
      <c r="E38" s="2" t="s">
        <v>68</v>
      </c>
      <c r="F38" s="2" t="s">
        <v>69</v>
      </c>
      <c r="G38" s="2" t="s">
        <v>70</v>
      </c>
      <c r="H38" s="2" t="s">
        <v>68</v>
      </c>
      <c r="I38" s="2" t="s">
        <v>70</v>
      </c>
      <c r="J38" s="2" t="s">
        <v>69</v>
      </c>
      <c r="K38" s="2" t="s">
        <v>68</v>
      </c>
      <c r="L38" s="2" t="s">
        <v>69</v>
      </c>
      <c r="M38" s="2" t="s">
        <v>70</v>
      </c>
      <c r="N38" s="2" t="s">
        <v>68</v>
      </c>
      <c r="O38" s="2" t="s">
        <v>71</v>
      </c>
      <c r="P38" s="2" t="s">
        <v>71</v>
      </c>
      <c r="Q38" s="2" t="s">
        <v>68</v>
      </c>
      <c r="R38" s="2" t="s">
        <v>70</v>
      </c>
      <c r="S38" s="2" t="s">
        <v>69</v>
      </c>
      <c r="T38" s="2" t="s">
        <v>69</v>
      </c>
      <c r="U38" s="2" t="s">
        <v>70</v>
      </c>
      <c r="V38" s="2" t="s">
        <v>68</v>
      </c>
      <c r="W38" s="2" t="s">
        <v>71</v>
      </c>
      <c r="X38" s="91">
        <f t="array" ref="X38">IF($D$12="","",(SUMPRODUCT(($D$12:$W$12=Sabana11[[#This Row],[Columna4]:[Columna23]])*1)))</f>
        <v>9</v>
      </c>
      <c r="Y38" s="87">
        <f t="shared" si="1"/>
        <v>0.45</v>
      </c>
      <c r="Z38" s="87">
        <f>IF(Y38="","",COUNTIF(Sabana11[[#This Row],[Columna4]:[Columna23]],"O")/20)</f>
        <v>0</v>
      </c>
    </row>
    <row r="39" spans="2:26" ht="15" x14ac:dyDescent="0.25">
      <c r="B39" s="94">
        <v>30</v>
      </c>
      <c r="D39" s="2" t="s">
        <v>69</v>
      </c>
      <c r="E39" s="2" t="s">
        <v>71</v>
      </c>
      <c r="F39" s="2" t="s">
        <v>68</v>
      </c>
      <c r="G39" s="2" t="s">
        <v>68</v>
      </c>
      <c r="H39" s="2" t="s">
        <v>71</v>
      </c>
      <c r="I39" s="2" t="s">
        <v>70</v>
      </c>
      <c r="J39" s="2" t="s">
        <v>68</v>
      </c>
      <c r="K39" s="2" t="s">
        <v>68</v>
      </c>
      <c r="L39" s="2" t="s">
        <v>68</v>
      </c>
      <c r="M39" s="2" t="s">
        <v>68</v>
      </c>
      <c r="N39" s="2" t="s">
        <v>68</v>
      </c>
      <c r="O39" s="2" t="s">
        <v>69</v>
      </c>
      <c r="P39" s="2" t="s">
        <v>71</v>
      </c>
      <c r="Q39" s="2" t="s">
        <v>70</v>
      </c>
      <c r="R39" s="2" t="s">
        <v>70</v>
      </c>
      <c r="S39" s="2" t="s">
        <v>69</v>
      </c>
      <c r="T39" s="2" t="s">
        <v>69</v>
      </c>
      <c r="U39" s="2" t="s">
        <v>68</v>
      </c>
      <c r="V39" s="2" t="s">
        <v>68</v>
      </c>
      <c r="W39" s="2" t="s">
        <v>69</v>
      </c>
      <c r="X39" s="91">
        <f t="array" ref="X39">IF($D$12="","",(SUMPRODUCT(($D$12:$W$12=Sabana11[[#This Row],[Columna4]:[Columna23]])*1)))</f>
        <v>16</v>
      </c>
      <c r="Y39" s="87">
        <f t="shared" si="1"/>
        <v>0.8</v>
      </c>
      <c r="Z39" s="87">
        <f>IF(Y39="","",COUNTIF(Sabana11[[#This Row],[Columna4]:[Columna23]],"O")/20)</f>
        <v>0</v>
      </c>
    </row>
    <row r="40" spans="2:26" ht="15" x14ac:dyDescent="0.25">
      <c r="B40" s="94">
        <v>31</v>
      </c>
      <c r="D40" s="2" t="s">
        <v>71</v>
      </c>
      <c r="E40" s="2" t="s">
        <v>71</v>
      </c>
      <c r="F40" s="2" t="s">
        <v>68</v>
      </c>
      <c r="G40" s="2" t="s">
        <v>70</v>
      </c>
      <c r="H40" s="2" t="s">
        <v>71</v>
      </c>
      <c r="I40" s="2" t="s">
        <v>71</v>
      </c>
      <c r="J40" s="2" t="s">
        <v>68</v>
      </c>
      <c r="K40" s="2" t="s">
        <v>69</v>
      </c>
      <c r="L40" s="2" t="s">
        <v>68</v>
      </c>
      <c r="M40" s="2" t="s">
        <v>68</v>
      </c>
      <c r="N40" s="2" t="s">
        <v>68</v>
      </c>
      <c r="O40" s="2" t="s">
        <v>69</v>
      </c>
      <c r="P40" s="2" t="s">
        <v>71</v>
      </c>
      <c r="Q40" s="2" t="s">
        <v>70</v>
      </c>
      <c r="R40" s="2" t="s">
        <v>70</v>
      </c>
      <c r="S40" s="2" t="s">
        <v>69</v>
      </c>
      <c r="T40" s="2" t="s">
        <v>71</v>
      </c>
      <c r="U40" s="2" t="s">
        <v>68</v>
      </c>
      <c r="V40" s="2" t="s">
        <v>69</v>
      </c>
      <c r="W40" s="2" t="s">
        <v>69</v>
      </c>
      <c r="X40" s="91">
        <f t="array" ref="X40">IF($D$12="","",(SUMPRODUCT(($D$12:$W$12=Sabana11[[#This Row],[Columna4]:[Columna23]])*1)))</f>
        <v>11</v>
      </c>
      <c r="Y40" s="87">
        <f t="shared" si="1"/>
        <v>0.55000000000000004</v>
      </c>
      <c r="Z40" s="87">
        <f>IF(Y40="","",COUNTIF(Sabana11[[#This Row],[Columna4]:[Columna23]],"O")/20)</f>
        <v>0</v>
      </c>
    </row>
    <row r="41" spans="2:26" ht="15" x14ac:dyDescent="0.25">
      <c r="B41" s="94">
        <v>32</v>
      </c>
      <c r="D41" s="2" t="s">
        <v>71</v>
      </c>
      <c r="E41" s="2" t="s">
        <v>69</v>
      </c>
      <c r="F41" s="2" t="s">
        <v>71</v>
      </c>
      <c r="G41" s="2" t="s">
        <v>68</v>
      </c>
      <c r="H41" s="2" t="s">
        <v>71</v>
      </c>
      <c r="I41" s="2" t="s">
        <v>70</v>
      </c>
      <c r="J41" s="2" t="s">
        <v>68</v>
      </c>
      <c r="K41" s="2" t="s">
        <v>68</v>
      </c>
      <c r="L41" s="2" t="s">
        <v>68</v>
      </c>
      <c r="M41" s="2" t="s">
        <v>68</v>
      </c>
      <c r="N41" s="2" t="s">
        <v>68</v>
      </c>
      <c r="O41" s="2" t="s">
        <v>68</v>
      </c>
      <c r="P41" s="2" t="s">
        <v>71</v>
      </c>
      <c r="Q41" s="2" t="s">
        <v>70</v>
      </c>
      <c r="R41" s="2" t="s">
        <v>71</v>
      </c>
      <c r="S41" s="2" t="s">
        <v>69</v>
      </c>
      <c r="T41" s="2" t="s">
        <v>69</v>
      </c>
      <c r="U41" s="2" t="s">
        <v>68</v>
      </c>
      <c r="V41" s="2" t="s">
        <v>68</v>
      </c>
      <c r="W41" s="2" t="s">
        <v>71</v>
      </c>
      <c r="X41" s="91">
        <f t="array" ref="X41">IF($D$12="","",(SUMPRODUCT(($D$12:$W$12=Sabana11[[#This Row],[Columna4]:[Columna23]])*1)))</f>
        <v>13</v>
      </c>
      <c r="Y41" s="87">
        <f t="shared" si="1"/>
        <v>0.65</v>
      </c>
      <c r="Z41" s="87">
        <f>IF(Y41="","",COUNTIF(Sabana11[[#This Row],[Columna4]:[Columna23]],"O")/20)</f>
        <v>0</v>
      </c>
    </row>
    <row r="42" spans="2:26" ht="15" x14ac:dyDescent="0.25">
      <c r="B42" s="94">
        <v>33</v>
      </c>
      <c r="X42" s="91">
        <f t="array" ref="X42">IF($D$12="","",(SUMPRODUCT(($D$12:$W$12=Sabana11[[#This Row],[Columna4]:[Columna23]])*1)))</f>
        <v>0</v>
      </c>
      <c r="Y42" s="87">
        <f t="shared" si="1"/>
        <v>0</v>
      </c>
      <c r="Z42" s="87">
        <f>IF(Y42="","",COUNTIF(Sabana11[[#This Row],[Columna4]:[Columna23]],"O")/20)</f>
        <v>0</v>
      </c>
    </row>
    <row r="43" spans="2:26" ht="15" x14ac:dyDescent="0.25">
      <c r="B43" s="94">
        <v>34</v>
      </c>
      <c r="X43" s="91">
        <f t="array" ref="X43">IF($D$12="","",(SUMPRODUCT(($D$12:$W$12=Sabana11[[#This Row],[Columna4]:[Columna23]])*1)))</f>
        <v>0</v>
      </c>
      <c r="Y43" s="87">
        <f t="shared" si="1"/>
        <v>0</v>
      </c>
      <c r="Z43" s="87">
        <f>IF(Y43="","",COUNTIF(Sabana11[[#This Row],[Columna4]:[Columna23]],"O")/20)</f>
        <v>0</v>
      </c>
    </row>
    <row r="44" spans="2:26" ht="15" x14ac:dyDescent="0.25">
      <c r="B44" s="94">
        <v>35</v>
      </c>
      <c r="X44" s="91">
        <f t="array" ref="X44">IF($D$12="","",(SUMPRODUCT(($D$12:$W$12=Sabana11[[#This Row],[Columna4]:[Columna23]])*1)))</f>
        <v>0</v>
      </c>
      <c r="Y44" s="87">
        <f t="shared" si="1"/>
        <v>0</v>
      </c>
      <c r="Z44" s="87">
        <f>IF(Y44="","",COUNTIF(Sabana11[[#This Row],[Columna4]:[Columna23]],"O")/20)</f>
        <v>0</v>
      </c>
    </row>
    <row r="45" spans="2:26" ht="15" x14ac:dyDescent="0.25">
      <c r="B45" s="94">
        <v>36</v>
      </c>
      <c r="X45" s="91">
        <f t="array" ref="X45">IF($D$12="","",(SUMPRODUCT(($D$12:$W$12=Sabana11[[#This Row],[Columna4]:[Columna23]])*1)))</f>
        <v>0</v>
      </c>
      <c r="Y45" s="87">
        <f t="shared" si="1"/>
        <v>0</v>
      </c>
      <c r="Z45" s="87">
        <f>IF(Y45="","",COUNTIF(Sabana11[[#This Row],[Columna4]:[Columna23]],"O")/20)</f>
        <v>0</v>
      </c>
    </row>
    <row r="46" spans="2:26" ht="15" x14ac:dyDescent="0.25">
      <c r="B46" s="94">
        <v>37</v>
      </c>
      <c r="X46" s="91">
        <f t="array" ref="X46">IF($D$12="","",(SUMPRODUCT(($D$12:$W$12=Sabana11[[#This Row],[Columna4]:[Columna23]])*1)))</f>
        <v>0</v>
      </c>
      <c r="Y46" s="87">
        <f t="shared" si="1"/>
        <v>0</v>
      </c>
      <c r="Z46" s="87">
        <f>IF(Y46="","",COUNTIF(Sabana11[[#This Row],[Columna4]:[Columna23]],"O")/20)</f>
        <v>0</v>
      </c>
    </row>
    <row r="47" spans="2:26" ht="15" x14ac:dyDescent="0.25">
      <c r="B47" s="94">
        <v>38</v>
      </c>
      <c r="X47" s="91">
        <f t="array" ref="X47">IF($D$12="","",(SUMPRODUCT(($D$12:$W$12=Sabana11[[#This Row],[Columna4]:[Columna23]])*1)))</f>
        <v>0</v>
      </c>
      <c r="Y47" s="87">
        <f t="shared" si="1"/>
        <v>0</v>
      </c>
      <c r="Z47" s="87">
        <f>IF(Y47="","",COUNTIF(Sabana11[[#This Row],[Columna4]:[Columna23]],"O")/20)</f>
        <v>0</v>
      </c>
    </row>
    <row r="48" spans="2:26" ht="15" x14ac:dyDescent="0.25">
      <c r="B48" s="94">
        <v>39</v>
      </c>
      <c r="C48" s="81"/>
      <c r="X48" s="91">
        <f t="array" ref="X48">IF($D$12="","",(SUMPRODUCT(($D$12:$W$12=Sabana11[[#This Row],[Columna4]:[Columna23]])*1)))</f>
        <v>0</v>
      </c>
      <c r="Y48" s="87">
        <f t="shared" si="1"/>
        <v>0</v>
      </c>
      <c r="Z48" s="87">
        <f>IF(Y48="","",COUNTIF(Sabana11[[#This Row],[Columna4]:[Columna23]],"O")/20)</f>
        <v>0</v>
      </c>
    </row>
    <row r="49" spans="2:26" ht="15" x14ac:dyDescent="0.25">
      <c r="B49" s="94">
        <v>40</v>
      </c>
      <c r="C49" s="81"/>
      <c r="X49" s="91">
        <f t="array" ref="X49">IF($D$12="","",(SUMPRODUCT(($D$12:$W$12=Sabana11[[#This Row],[Columna4]:[Columna23]])*1)))</f>
        <v>0</v>
      </c>
      <c r="Y49" s="87">
        <f t="shared" si="1"/>
        <v>0</v>
      </c>
      <c r="Z49" s="87">
        <f>IF(Y49="","",COUNTIF(Sabana11[[#This Row],[Columna4]:[Columna23]],"O")/20)</f>
        <v>0</v>
      </c>
    </row>
    <row r="50" spans="2:26" ht="15" x14ac:dyDescent="0.25">
      <c r="B50" s="94">
        <v>41</v>
      </c>
      <c r="C50" s="81"/>
      <c r="X50" s="91">
        <f t="array" ref="X50">IF($D$12="","",(SUMPRODUCT(($D$12:$W$12=Sabana11[[#This Row],[Columna4]:[Columna23]])*1)))</f>
        <v>0</v>
      </c>
      <c r="Y50" s="87">
        <f t="shared" si="1"/>
        <v>0</v>
      </c>
      <c r="Z50" s="87">
        <f>IF(Y50="","",COUNTIF(Sabana11[[#This Row],[Columna4]:[Columna23]],"O")/20)</f>
        <v>0</v>
      </c>
    </row>
    <row r="51" spans="2:26" ht="14.25" customHeight="1" x14ac:dyDescent="0.25">
      <c r="B51" s="94">
        <v>42</v>
      </c>
      <c r="C51" s="81"/>
      <c r="X51" s="91">
        <f t="array" ref="X51">IF($D$12="","",(SUMPRODUCT(($D$12:$W$12=Sabana11[[#This Row],[Columna4]:[Columna23]])*1)))</f>
        <v>0</v>
      </c>
      <c r="Y51" s="87">
        <f t="shared" si="1"/>
        <v>0</v>
      </c>
      <c r="Z51" s="87">
        <f>IF(Y51="","",COUNTIF(Sabana11[[#This Row],[Columna4]:[Columna23]],"O")/20)</f>
        <v>0</v>
      </c>
    </row>
    <row r="52" spans="2:26" ht="15" x14ac:dyDescent="0.25">
      <c r="B52" s="94">
        <v>43</v>
      </c>
      <c r="X52" s="91">
        <f t="array" ref="X52">IF($D$12="","",(SUMPRODUCT(($D$12:$W$12=Sabana11[[#This Row],[Columna4]:[Columna23]])*1)))</f>
        <v>0</v>
      </c>
      <c r="Y52" s="87">
        <f t="shared" si="1"/>
        <v>0</v>
      </c>
      <c r="Z52" s="87">
        <f>IF(Y52="","",COUNTIF(Sabana11[[#This Row],[Columna4]:[Columna23]],"O")/20)</f>
        <v>0</v>
      </c>
    </row>
    <row r="53" spans="2:26" ht="15" x14ac:dyDescent="0.25">
      <c r="B53" s="94">
        <v>44</v>
      </c>
      <c r="X53" s="91">
        <f t="array" ref="X53">IF($D$12="","",(SUMPRODUCT(($D$12:$W$12=Sabana11[[#This Row],[Columna4]:[Columna23]])*1)))</f>
        <v>0</v>
      </c>
      <c r="Y53" s="87">
        <f t="shared" si="1"/>
        <v>0</v>
      </c>
      <c r="Z53" s="87">
        <f>IF(Y53="","",COUNTIF(Sabana11[[#This Row],[Columna4]:[Columna23]],"O")/20)</f>
        <v>0</v>
      </c>
    </row>
    <row r="54" spans="2:26" ht="15" x14ac:dyDescent="0.25">
      <c r="B54" s="94">
        <v>45</v>
      </c>
      <c r="X54" s="91">
        <f t="array" ref="X54">IF($D$12="","",(SUMPRODUCT(($D$12:$W$12=Sabana11[[#This Row],[Columna4]:[Columna23]])*1)))</f>
        <v>0</v>
      </c>
      <c r="Y54" s="87">
        <f t="shared" si="1"/>
        <v>0</v>
      </c>
      <c r="Z54" s="87">
        <f>IF(Y54="","",COUNTIF(Sabana11[[#This Row],[Columna4]:[Columna23]],"O")/20)</f>
        <v>0</v>
      </c>
    </row>
    <row r="55" spans="2:26" ht="15" x14ac:dyDescent="0.25">
      <c r="B55" s="94">
        <v>46</v>
      </c>
      <c r="X55" s="91">
        <f t="array" ref="X55">IF($D$12="","",(SUMPRODUCT(($D$12:$W$12=Sabana11[[#This Row],[Columna4]:[Columna23]])*1)))</f>
        <v>0</v>
      </c>
      <c r="Y55" s="87">
        <f t="shared" si="1"/>
        <v>0</v>
      </c>
      <c r="Z55" s="87">
        <f>IF(Y55="","",COUNTIF(Sabana11[[#This Row],[Columna4]:[Columna23]],"O")/20)</f>
        <v>0</v>
      </c>
    </row>
    <row r="56" spans="2:26" ht="15" x14ac:dyDescent="0.25">
      <c r="B56" s="94">
        <v>47</v>
      </c>
      <c r="X56" s="91">
        <f t="array" ref="X56">IF($D$12="","",(SUMPRODUCT(($D$12:$W$12=Sabana11[[#This Row],[Columna4]:[Columna23]])*1)))</f>
        <v>0</v>
      </c>
      <c r="Y56" s="87">
        <f t="shared" si="1"/>
        <v>0</v>
      </c>
      <c r="Z56" s="87">
        <f>IF(Y56="","",COUNTIF(Sabana11[[#This Row],[Columna4]:[Columna23]],"O")/20)</f>
        <v>0</v>
      </c>
    </row>
    <row r="57" spans="2:26" ht="15" x14ac:dyDescent="0.25">
      <c r="B57" s="94">
        <v>48</v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91">
        <f t="array" ref="X57">IF($D$12="","",(SUMPRODUCT(($D$12:$W$12=Sabana11[[#This Row],[Columna4]:[Columna23]])*1)))</f>
        <v>0</v>
      </c>
      <c r="Y57" s="87">
        <f t="shared" si="1"/>
        <v>0</v>
      </c>
      <c r="Z57" s="87">
        <f>IF(Y57="","",COUNTIF(Sabana11[[#This Row],[Columna4]:[Columna23]],"O")/20)</f>
        <v>0</v>
      </c>
    </row>
    <row r="58" spans="2:26" ht="15" x14ac:dyDescent="0.25">
      <c r="B58" s="94">
        <v>49</v>
      </c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91">
        <f t="array" ref="X58">IF($D$12="","",(SUMPRODUCT(($D$12:$W$12=Sabana11[[#This Row],[Columna4]:[Columna23]])*1)))</f>
        <v>0</v>
      </c>
      <c r="Y58" s="87">
        <f t="shared" si="1"/>
        <v>0</v>
      </c>
      <c r="Z58" s="87">
        <f>IF(Y58="","",COUNTIF(Sabana11[[#This Row],[Columna4]:[Columna23]],"O")/20)</f>
        <v>0</v>
      </c>
    </row>
    <row r="59" spans="2:26" ht="15" x14ac:dyDescent="0.25">
      <c r="B59" s="94">
        <v>50</v>
      </c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91">
        <f t="array" ref="X59">IF($D$12="","",(SUMPRODUCT(($D$12:$W$12=Sabana11[[#This Row],[Columna4]:[Columna23]])*1)))</f>
        <v>0</v>
      </c>
      <c r="Y59" s="87">
        <f t="shared" si="1"/>
        <v>0</v>
      </c>
      <c r="Z59" s="87">
        <f>IF(Y59="","",COUNTIF(Sabana11[[#This Row],[Columna4]:[Columna23]],"O")/20)</f>
        <v>0</v>
      </c>
    </row>
    <row r="60" spans="2:26" ht="15" x14ac:dyDescent="0.25">
      <c r="B60" s="94">
        <v>51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91">
        <f t="array" ref="X60">IF($D$12="","",(SUMPRODUCT(($D$12:$W$12=Sabana11[[#This Row],[Columna4]:[Columna23]])*1)))</f>
        <v>0</v>
      </c>
      <c r="Y60" s="87">
        <f t="shared" si="1"/>
        <v>0</v>
      </c>
      <c r="Z60" s="87">
        <f>IF(Y60="","",COUNTIF(Sabana11[[#This Row],[Columna4]:[Columna23]],"O")/20)</f>
        <v>0</v>
      </c>
    </row>
    <row r="61" spans="2:26" ht="15" x14ac:dyDescent="0.25">
      <c r="B61" s="94">
        <v>52</v>
      </c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91">
        <f t="array" ref="X61">IF($D$12="","",(SUMPRODUCT(($D$12:$W$12=Sabana11[[#This Row],[Columna4]:[Columna23]])*1)))</f>
        <v>0</v>
      </c>
      <c r="Y61" s="87">
        <f t="shared" si="1"/>
        <v>0</v>
      </c>
      <c r="Z61" s="87">
        <f>IF(Y61="","",COUNTIF(Sabana11[[#This Row],[Columna4]:[Columna23]],"O")/20)</f>
        <v>0</v>
      </c>
    </row>
    <row r="62" spans="2:26" ht="15" x14ac:dyDescent="0.25">
      <c r="B62" s="94">
        <v>53</v>
      </c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91">
        <f t="array" ref="X62">IF($D$12="","",(SUMPRODUCT(($D$12:$W$12=Sabana11[[#This Row],[Columna4]:[Columna23]])*1)))</f>
        <v>0</v>
      </c>
      <c r="Y62" s="87">
        <f t="shared" si="1"/>
        <v>0</v>
      </c>
      <c r="Z62" s="87">
        <f>IF(Y62="","",COUNTIF(Sabana11[[#This Row],[Columna4]:[Columna23]],"O")/20)</f>
        <v>0</v>
      </c>
    </row>
    <row r="63" spans="2:26" ht="15" x14ac:dyDescent="0.25">
      <c r="B63" s="94">
        <v>54</v>
      </c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91">
        <f t="array" ref="X63">IF($D$12="","",(SUMPRODUCT(($D$12:$W$12=Sabana11[[#This Row],[Columna4]:[Columna23]])*1)))</f>
        <v>0</v>
      </c>
      <c r="Y63" s="87">
        <f t="shared" si="1"/>
        <v>0</v>
      </c>
      <c r="Z63" s="87">
        <f>IF(Y63="","",COUNTIF(Sabana11[[#This Row],[Columna4]:[Columna23]],"O")/20)</f>
        <v>0</v>
      </c>
    </row>
    <row r="64" spans="2:26" ht="15" x14ac:dyDescent="0.25">
      <c r="B64" s="94">
        <v>55</v>
      </c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91">
        <f t="array" ref="X64">IF($D$12="","",(SUMPRODUCT(($D$12:$W$12=Sabana11[[#This Row],[Columna4]:[Columna23]])*1)))</f>
        <v>0</v>
      </c>
      <c r="Y64" s="87">
        <f t="shared" si="1"/>
        <v>0</v>
      </c>
      <c r="Z64" s="87">
        <f>IF(Y64="","",COUNTIF(Sabana11[[#This Row],[Columna4]:[Columna23]],"O")/20)</f>
        <v>0</v>
      </c>
    </row>
    <row r="65" spans="2:26" ht="15" x14ac:dyDescent="0.25">
      <c r="B65" s="94">
        <v>56</v>
      </c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91">
        <f t="array" ref="X65">IF($D$12="","",(SUMPRODUCT(($D$12:$W$12=Sabana11[[#This Row],[Columna4]:[Columna23]])*1)))</f>
        <v>0</v>
      </c>
      <c r="Y65" s="87">
        <f t="shared" si="1"/>
        <v>0</v>
      </c>
      <c r="Z65" s="87">
        <f>IF(Y65="","",COUNTIF(Sabana11[[#This Row],[Columna4]:[Columna23]],"O")/20)</f>
        <v>0</v>
      </c>
    </row>
    <row r="66" spans="2:26" ht="15" x14ac:dyDescent="0.25">
      <c r="B66" s="94">
        <v>57</v>
      </c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91">
        <f t="array" ref="X66">IF($D$12="","",(SUMPRODUCT(($D$12:$W$12=Sabana11[[#This Row],[Columna4]:[Columna23]])*1)))</f>
        <v>0</v>
      </c>
      <c r="Y66" s="87">
        <f t="shared" si="1"/>
        <v>0</v>
      </c>
      <c r="Z66" s="87">
        <f>IF(Y66="","",COUNTIF(Sabana11[[#This Row],[Columna4]:[Columna23]],"O")/20)</f>
        <v>0</v>
      </c>
    </row>
    <row r="67" spans="2:26" ht="15" x14ac:dyDescent="0.25">
      <c r="B67" s="94">
        <v>58</v>
      </c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91">
        <f t="array" ref="X67">IF($D$12="","",(SUMPRODUCT(($D$12:$W$12=Sabana11[[#This Row],[Columna4]:[Columna23]])*1)))</f>
        <v>0</v>
      </c>
      <c r="Y67" s="87">
        <f t="shared" si="1"/>
        <v>0</v>
      </c>
      <c r="Z67" s="87">
        <f>IF(Y67="","",COUNTIF(Sabana11[[#This Row],[Columna4]:[Columna23]],"O")/20)</f>
        <v>0</v>
      </c>
    </row>
    <row r="68" spans="2:26" ht="15" x14ac:dyDescent="0.25">
      <c r="B68" s="94">
        <v>59</v>
      </c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91">
        <f t="array" ref="X68">IF($D$12="","",(SUMPRODUCT(($D$12:$W$12=Sabana11[[#This Row],[Columna4]:[Columna23]])*1)))</f>
        <v>0</v>
      </c>
      <c r="Y68" s="87">
        <f t="shared" si="1"/>
        <v>0</v>
      </c>
      <c r="Z68" s="87">
        <f>IF(Y68="","",COUNTIF(Sabana11[[#This Row],[Columna4]:[Columna23]],"O")/20)</f>
        <v>0</v>
      </c>
    </row>
    <row r="69" spans="2:26" ht="15" x14ac:dyDescent="0.25">
      <c r="B69" s="94">
        <v>60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91">
        <f t="array" ref="X69">IF($D$12="","",(SUMPRODUCT(($D$12:$W$12=Sabana11[[#This Row],[Columna4]:[Columna23]])*1)))</f>
        <v>0</v>
      </c>
      <c r="Y69" s="87">
        <f t="shared" si="1"/>
        <v>0</v>
      </c>
      <c r="Z69" s="87">
        <f>IF(Y69="","",COUNTIF(Sabana11[[#This Row],[Columna4]:[Columna23]],"O")/20)</f>
        <v>0</v>
      </c>
    </row>
    <row r="70" spans="2:26" ht="15" x14ac:dyDescent="0.25">
      <c r="B70" s="94">
        <v>61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91">
        <f t="array" ref="X70">IF($D$12="","",(SUMPRODUCT(($D$12:$W$12=Sabana11[[#This Row],[Columna4]:[Columna23]])*1)))</f>
        <v>0</v>
      </c>
      <c r="Y70" s="87">
        <f t="shared" si="1"/>
        <v>0</v>
      </c>
      <c r="Z70" s="87">
        <f>IF(Y70="","",COUNTIF(Sabana11[[#This Row],[Columna4]:[Columna23]],"O")/20)</f>
        <v>0</v>
      </c>
    </row>
    <row r="71" spans="2:26" ht="15" x14ac:dyDescent="0.25">
      <c r="B71" s="94">
        <v>62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91">
        <f t="array" ref="X71">IF($D$12="","",(SUMPRODUCT(($D$12:$W$12=Sabana11[[#This Row],[Columna4]:[Columna23]])*1)))</f>
        <v>0</v>
      </c>
      <c r="Y71" s="87">
        <f t="shared" si="1"/>
        <v>0</v>
      </c>
      <c r="Z71" s="87">
        <f>IF(Y71="","",COUNTIF(Sabana11[[#This Row],[Columna4]:[Columna23]],"O")/20)</f>
        <v>0</v>
      </c>
    </row>
    <row r="72" spans="2:26" ht="15" x14ac:dyDescent="0.25">
      <c r="B72" s="94">
        <v>63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91">
        <f t="array" ref="X72">IF($D$12="","",(SUMPRODUCT(($D$12:$W$12=Sabana11[[#This Row],[Columna4]:[Columna23]])*1)))</f>
        <v>0</v>
      </c>
      <c r="Y72" s="87">
        <f t="shared" si="1"/>
        <v>0</v>
      </c>
      <c r="Z72" s="87">
        <f>IF(Y72="","",COUNTIF(Sabana11[[#This Row],[Columna4]:[Columna23]],"O")/20)</f>
        <v>0</v>
      </c>
    </row>
    <row r="73" spans="2:26" ht="15" x14ac:dyDescent="0.25">
      <c r="B73" s="94">
        <v>64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91">
        <f t="array" ref="X73">IF($D$12="","",(SUMPRODUCT(($D$12:$W$12=Sabana11[[#This Row],[Columna4]:[Columna23]])*1)))</f>
        <v>0</v>
      </c>
      <c r="Y73" s="87">
        <f t="shared" si="1"/>
        <v>0</v>
      </c>
      <c r="Z73" s="87">
        <f>IF(Y73="","",COUNTIF(Sabana11[[#This Row],[Columna4]:[Columna23]],"O")/20)</f>
        <v>0</v>
      </c>
    </row>
    <row r="74" spans="2:26" ht="15" x14ac:dyDescent="0.25">
      <c r="B74" s="94">
        <v>65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91">
        <f t="array" ref="X74">IF($D$12="","",(SUMPRODUCT(($D$12:$W$12=Sabana11[[#This Row],[Columna4]:[Columna23]])*1)))</f>
        <v>0</v>
      </c>
      <c r="Y74" s="87">
        <f t="shared" si="1"/>
        <v>0</v>
      </c>
      <c r="Z74" s="87">
        <f>IF(Y74="","",COUNTIF(Sabana11[[#This Row],[Columna4]:[Columna23]],"O")/20)</f>
        <v>0</v>
      </c>
    </row>
    <row r="75" spans="2:26" ht="15" x14ac:dyDescent="0.25">
      <c r="B75" s="94">
        <v>66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91">
        <f t="array" ref="X75">IF($D$12="","",(SUMPRODUCT(($D$12:$W$12=Sabana11[[#This Row],[Columna4]:[Columna23]])*1)))</f>
        <v>0</v>
      </c>
      <c r="Y75" s="87">
        <f t="shared" si="1"/>
        <v>0</v>
      </c>
      <c r="Z75" s="87">
        <f>IF(Y75="","",COUNTIF(Sabana11[[#This Row],[Columna4]:[Columna23]],"O")/20)</f>
        <v>0</v>
      </c>
    </row>
    <row r="76" spans="2:26" ht="15" x14ac:dyDescent="0.25">
      <c r="B76" s="94">
        <v>67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91">
        <f t="array" ref="X76">IF($D$12="","",(SUMPRODUCT(($D$12:$W$12=Sabana11[[#This Row],[Columna4]:[Columna23]])*1)))</f>
        <v>0</v>
      </c>
      <c r="Y76" s="87">
        <f t="shared" si="1"/>
        <v>0</v>
      </c>
      <c r="Z76" s="87">
        <f>IF(Y76="","",COUNTIF(Sabana11[[#This Row],[Columna4]:[Columna23]],"O")/20)</f>
        <v>0</v>
      </c>
    </row>
    <row r="77" spans="2:26" ht="15" x14ac:dyDescent="0.25">
      <c r="B77" s="94">
        <v>68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91">
        <f t="array" ref="X77">IF($D$12="","",(SUMPRODUCT(($D$12:$W$12=Sabana11[[#This Row],[Columna4]:[Columna23]])*1)))</f>
        <v>0</v>
      </c>
      <c r="Y77" s="87">
        <f t="shared" si="1"/>
        <v>0</v>
      </c>
      <c r="Z77" s="87">
        <f>IF(Y77="","",COUNTIF(Sabana11[[#This Row],[Columna4]:[Columna23]],"O")/20)</f>
        <v>0</v>
      </c>
    </row>
    <row r="78" spans="2:26" ht="15" x14ac:dyDescent="0.25">
      <c r="B78" s="94">
        <v>69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91">
        <f t="array" ref="X78">IF($D$12="","",(SUMPRODUCT(($D$12:$W$12=Sabana11[[#This Row],[Columna4]:[Columna23]])*1)))</f>
        <v>0</v>
      </c>
      <c r="Y78" s="87">
        <f t="shared" si="1"/>
        <v>0</v>
      </c>
      <c r="Z78" s="87">
        <f>IF(Y78="","",COUNTIF(Sabana11[[#This Row],[Columna4]:[Columna23]],"O")/20)</f>
        <v>0</v>
      </c>
    </row>
    <row r="79" spans="2:26" ht="15" x14ac:dyDescent="0.25">
      <c r="B79" s="94">
        <v>70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91">
        <f t="array" ref="X79">IF($D$12="","",(SUMPRODUCT(($D$12:$W$12=Sabana11[[#This Row],[Columna4]:[Columna23]])*1)))</f>
        <v>0</v>
      </c>
      <c r="Y79" s="87">
        <f t="shared" si="1"/>
        <v>0</v>
      </c>
      <c r="Z79" s="87">
        <f>IF(Y79="","",COUNTIF(Sabana11[[#This Row],[Columna4]:[Columna23]],"O")/20)</f>
        <v>0</v>
      </c>
    </row>
    <row r="80" spans="2:26" ht="15" x14ac:dyDescent="0.25">
      <c r="B80" s="94">
        <v>71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91">
        <f t="array" ref="X80">IF($D$12="","",(SUMPRODUCT(($D$12:$W$12=Sabana11[[#This Row],[Columna4]:[Columna23]])*1)))</f>
        <v>0</v>
      </c>
      <c r="Y80" s="87">
        <f t="shared" si="1"/>
        <v>0</v>
      </c>
      <c r="Z80" s="87">
        <f>IF(Y80="","",COUNTIF(Sabana11[[#This Row],[Columna4]:[Columna23]],"O")/20)</f>
        <v>0</v>
      </c>
    </row>
    <row r="81" spans="2:26" ht="15" x14ac:dyDescent="0.25">
      <c r="B81" s="94">
        <v>72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91">
        <f t="array" ref="X81">IF($D$12="","",(SUMPRODUCT(($D$12:$W$12=Sabana11[[#This Row],[Columna4]:[Columna23]])*1)))</f>
        <v>0</v>
      </c>
      <c r="Y81" s="87">
        <f t="shared" si="1"/>
        <v>0</v>
      </c>
      <c r="Z81" s="87">
        <f>IF(Y81="","",COUNTIF(Sabana11[[#This Row],[Columna4]:[Columna23]],"O")/20)</f>
        <v>0</v>
      </c>
    </row>
    <row r="82" spans="2:26" ht="15" x14ac:dyDescent="0.25">
      <c r="B82" s="94">
        <v>73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91">
        <f t="array" ref="X82">IF($D$12="","",(SUMPRODUCT(($D$12:$W$12=Sabana11[[#This Row],[Columna4]:[Columna23]])*1)))</f>
        <v>0</v>
      </c>
      <c r="Y82" s="87">
        <f t="shared" si="1"/>
        <v>0</v>
      </c>
      <c r="Z82" s="87">
        <f>IF(Y82="","",COUNTIF(Sabana11[[#This Row],[Columna4]:[Columna23]],"O")/20)</f>
        <v>0</v>
      </c>
    </row>
    <row r="83" spans="2:26" ht="15" x14ac:dyDescent="0.25">
      <c r="B83" s="94">
        <v>74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91">
        <f t="array" ref="X83">IF($D$12="","",(SUMPRODUCT(($D$12:$W$12=Sabana11[[#This Row],[Columna4]:[Columna23]])*1)))</f>
        <v>0</v>
      </c>
      <c r="Y83" s="87">
        <f t="shared" ref="Y83:Y146" si="2">IF(X83="","",(X83/20))</f>
        <v>0</v>
      </c>
      <c r="Z83" s="87">
        <f>IF(Y83="","",COUNTIF(Sabana11[[#This Row],[Columna4]:[Columna23]],"O")/20)</f>
        <v>0</v>
      </c>
    </row>
    <row r="84" spans="2:26" ht="15" x14ac:dyDescent="0.25">
      <c r="B84" s="94">
        <v>75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91">
        <f t="array" ref="X84">IF($D$12="","",(SUMPRODUCT(($D$12:$W$12=Sabana11[[#This Row],[Columna4]:[Columna23]])*1)))</f>
        <v>0</v>
      </c>
      <c r="Y84" s="87">
        <f t="shared" si="2"/>
        <v>0</v>
      </c>
      <c r="Z84" s="87">
        <f>IF(Y84="","",COUNTIF(Sabana11[[#This Row],[Columna4]:[Columna23]],"O")/20)</f>
        <v>0</v>
      </c>
    </row>
    <row r="85" spans="2:26" ht="15" x14ac:dyDescent="0.25">
      <c r="B85" s="94">
        <v>76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91">
        <f t="array" ref="X85">IF($D$12="","",(SUMPRODUCT(($D$12:$W$12=Sabana11[[#This Row],[Columna4]:[Columna23]])*1)))</f>
        <v>0</v>
      </c>
      <c r="Y85" s="87">
        <f t="shared" si="2"/>
        <v>0</v>
      </c>
      <c r="Z85" s="87">
        <f>IF(Y85="","",COUNTIF(Sabana11[[#This Row],[Columna4]:[Columna23]],"O")/20)</f>
        <v>0</v>
      </c>
    </row>
    <row r="86" spans="2:26" ht="15" x14ac:dyDescent="0.25">
      <c r="B86" s="94">
        <v>77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91">
        <f t="array" ref="X86">IF($D$12="","",(SUMPRODUCT(($D$12:$W$12=Sabana11[[#This Row],[Columna4]:[Columna23]])*1)))</f>
        <v>0</v>
      </c>
      <c r="Y86" s="87">
        <f t="shared" si="2"/>
        <v>0</v>
      </c>
      <c r="Z86" s="87">
        <f>IF(Y86="","",COUNTIF(Sabana11[[#This Row],[Columna4]:[Columna23]],"O")/20)</f>
        <v>0</v>
      </c>
    </row>
    <row r="87" spans="2:26" ht="15" x14ac:dyDescent="0.25">
      <c r="B87" s="94">
        <v>78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91">
        <f t="array" ref="X87">IF($D$12="","",(SUMPRODUCT(($D$12:$W$12=Sabana11[[#This Row],[Columna4]:[Columna23]])*1)))</f>
        <v>0</v>
      </c>
      <c r="Y87" s="87">
        <f t="shared" si="2"/>
        <v>0</v>
      </c>
      <c r="Z87" s="87">
        <f>IF(Y87="","",COUNTIF(Sabana11[[#This Row],[Columna4]:[Columna23]],"O")/20)</f>
        <v>0</v>
      </c>
    </row>
    <row r="88" spans="2:26" ht="15" x14ac:dyDescent="0.25">
      <c r="B88" s="94">
        <v>79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91">
        <f t="array" ref="X88">IF($D$12="","",(SUMPRODUCT(($D$12:$W$12=Sabana11[[#This Row],[Columna4]:[Columna23]])*1)))</f>
        <v>0</v>
      </c>
      <c r="Y88" s="87">
        <f t="shared" si="2"/>
        <v>0</v>
      </c>
      <c r="Z88" s="87">
        <f>IF(Y88="","",COUNTIF(Sabana11[[#This Row],[Columna4]:[Columna23]],"O")/20)</f>
        <v>0</v>
      </c>
    </row>
    <row r="89" spans="2:26" ht="15" x14ac:dyDescent="0.25">
      <c r="B89" s="94">
        <v>80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91">
        <f t="array" ref="X89">IF($D$12="","",(SUMPRODUCT(($D$12:$W$12=Sabana11[[#This Row],[Columna4]:[Columna23]])*1)))</f>
        <v>0</v>
      </c>
      <c r="Y89" s="87">
        <f t="shared" si="2"/>
        <v>0</v>
      </c>
      <c r="Z89" s="87">
        <f>IF(Y89="","",COUNTIF(Sabana11[[#This Row],[Columna4]:[Columna23]],"O")/20)</f>
        <v>0</v>
      </c>
    </row>
    <row r="90" spans="2:26" ht="15" x14ac:dyDescent="0.25">
      <c r="B90" s="94">
        <v>81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91">
        <f t="array" ref="X90">IF($D$12="","",(SUMPRODUCT(($D$12:$W$12=Sabana11[[#This Row],[Columna4]:[Columna23]])*1)))</f>
        <v>0</v>
      </c>
      <c r="Y90" s="87">
        <f t="shared" si="2"/>
        <v>0</v>
      </c>
      <c r="Z90" s="87">
        <f>IF(Y90="","",COUNTIF(Sabana11[[#This Row],[Columna4]:[Columna23]],"O")/20)</f>
        <v>0</v>
      </c>
    </row>
    <row r="91" spans="2:26" ht="15" x14ac:dyDescent="0.25">
      <c r="B91" s="94">
        <v>82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91">
        <f t="array" ref="X91">IF($D$12="","",(SUMPRODUCT(($D$12:$W$12=Sabana11[[#This Row],[Columna4]:[Columna23]])*1)))</f>
        <v>0</v>
      </c>
      <c r="Y91" s="87">
        <f t="shared" si="2"/>
        <v>0</v>
      </c>
      <c r="Z91" s="87">
        <f>IF(Y91="","",COUNTIF(Sabana11[[#This Row],[Columna4]:[Columna23]],"O")/20)</f>
        <v>0</v>
      </c>
    </row>
    <row r="92" spans="2:26" ht="15" x14ac:dyDescent="0.25">
      <c r="B92" s="94">
        <v>83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91">
        <f t="array" ref="X92">IF($D$12="","",(SUMPRODUCT(($D$12:$W$12=Sabana11[[#This Row],[Columna4]:[Columna23]])*1)))</f>
        <v>0</v>
      </c>
      <c r="Y92" s="87">
        <f t="shared" si="2"/>
        <v>0</v>
      </c>
      <c r="Z92" s="87">
        <f>IF(Y92="","",COUNTIF(Sabana11[[#This Row],[Columna4]:[Columna23]],"O")/20)</f>
        <v>0</v>
      </c>
    </row>
    <row r="93" spans="2:26" ht="15" x14ac:dyDescent="0.25">
      <c r="B93" s="94">
        <v>84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91">
        <f t="array" ref="X93">IF($D$12="","",(SUMPRODUCT(($D$12:$W$12=Sabana11[[#This Row],[Columna4]:[Columna23]])*1)))</f>
        <v>0</v>
      </c>
      <c r="Y93" s="87">
        <f t="shared" si="2"/>
        <v>0</v>
      </c>
      <c r="Z93" s="87">
        <f>IF(Y93="","",COUNTIF(Sabana11[[#This Row],[Columna4]:[Columna23]],"O")/20)</f>
        <v>0</v>
      </c>
    </row>
    <row r="94" spans="2:26" ht="15" x14ac:dyDescent="0.25">
      <c r="B94" s="94">
        <v>85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91">
        <f t="array" ref="X94">IF($D$12="","",(SUMPRODUCT(($D$12:$W$12=Sabana11[[#This Row],[Columna4]:[Columna23]])*1)))</f>
        <v>0</v>
      </c>
      <c r="Y94" s="87">
        <f t="shared" si="2"/>
        <v>0</v>
      </c>
      <c r="Z94" s="87">
        <f>IF(Y94="","",COUNTIF(Sabana11[[#This Row],[Columna4]:[Columna23]],"O")/20)</f>
        <v>0</v>
      </c>
    </row>
    <row r="95" spans="2:26" ht="15" x14ac:dyDescent="0.25">
      <c r="B95" s="94">
        <v>86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91">
        <f t="array" ref="X95">IF($D$12="","",(SUMPRODUCT(($D$12:$W$12=Sabana11[[#This Row],[Columna4]:[Columna23]])*1)))</f>
        <v>0</v>
      </c>
      <c r="Y95" s="87">
        <f t="shared" si="2"/>
        <v>0</v>
      </c>
      <c r="Z95" s="87">
        <f>IF(Y95="","",COUNTIF(Sabana11[[#This Row],[Columna4]:[Columna23]],"O")/20)</f>
        <v>0</v>
      </c>
    </row>
    <row r="96" spans="2:26" ht="15" x14ac:dyDescent="0.25">
      <c r="B96" s="94">
        <v>87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91">
        <f t="array" ref="X96">IF($D$12="","",(SUMPRODUCT(($D$12:$W$12=Sabana11[[#This Row],[Columna4]:[Columna23]])*1)))</f>
        <v>0</v>
      </c>
      <c r="Y96" s="87">
        <f t="shared" si="2"/>
        <v>0</v>
      </c>
      <c r="Z96" s="87">
        <f>IF(Y96="","",COUNTIF(Sabana11[[#This Row],[Columna4]:[Columna23]],"O")/20)</f>
        <v>0</v>
      </c>
    </row>
    <row r="97" spans="2:26" ht="15" x14ac:dyDescent="0.25">
      <c r="B97" s="94">
        <v>88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91">
        <f t="array" ref="X97">IF($D$12="","",(SUMPRODUCT(($D$12:$W$12=Sabana11[[#This Row],[Columna4]:[Columna23]])*1)))</f>
        <v>0</v>
      </c>
      <c r="Y97" s="87">
        <f t="shared" si="2"/>
        <v>0</v>
      </c>
      <c r="Z97" s="87">
        <f>IF(Y97="","",COUNTIF(Sabana11[[#This Row],[Columna4]:[Columna23]],"O")/20)</f>
        <v>0</v>
      </c>
    </row>
    <row r="98" spans="2:26" ht="15" x14ac:dyDescent="0.25">
      <c r="B98" s="94">
        <v>89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91">
        <f t="array" ref="X98">IF($D$12="","",(SUMPRODUCT(($D$12:$W$12=Sabana11[[#This Row],[Columna4]:[Columna23]])*1)))</f>
        <v>0</v>
      </c>
      <c r="Y98" s="87">
        <f t="shared" si="2"/>
        <v>0</v>
      </c>
      <c r="Z98" s="87">
        <f>IF(Y98="","",COUNTIF(Sabana11[[#This Row],[Columna4]:[Columna23]],"O")/20)</f>
        <v>0</v>
      </c>
    </row>
    <row r="99" spans="2:26" ht="15" x14ac:dyDescent="0.25">
      <c r="B99" s="94">
        <v>90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91">
        <f t="array" ref="X99">IF($D$12="","",(SUMPRODUCT(($D$12:$W$12=Sabana11[[#This Row],[Columna4]:[Columna23]])*1)))</f>
        <v>0</v>
      </c>
      <c r="Y99" s="87">
        <f t="shared" si="2"/>
        <v>0</v>
      </c>
      <c r="Z99" s="87">
        <f>IF(Y99="","",COUNTIF(Sabana11[[#This Row],[Columna4]:[Columna23]],"O")/20)</f>
        <v>0</v>
      </c>
    </row>
    <row r="100" spans="2:26" ht="15" x14ac:dyDescent="0.25">
      <c r="B100" s="94">
        <v>91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91">
        <f t="array" ref="X100">IF($D$12="","",(SUMPRODUCT(($D$12:$W$12=Sabana11[[#This Row],[Columna4]:[Columna23]])*1)))</f>
        <v>0</v>
      </c>
      <c r="Y100" s="87">
        <f t="shared" si="2"/>
        <v>0</v>
      </c>
      <c r="Z100" s="87">
        <f>IF(Y100="","",COUNTIF(Sabana11[[#This Row],[Columna4]:[Columna23]],"O")/20)</f>
        <v>0</v>
      </c>
    </row>
    <row r="101" spans="2:26" ht="15" x14ac:dyDescent="0.25">
      <c r="B101" s="94">
        <v>92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91">
        <f t="array" ref="X101">IF($D$12="","",(SUMPRODUCT(($D$12:$W$12=Sabana11[[#This Row],[Columna4]:[Columna23]])*1)))</f>
        <v>0</v>
      </c>
      <c r="Y101" s="87">
        <f t="shared" si="2"/>
        <v>0</v>
      </c>
      <c r="Z101" s="87">
        <f>IF(Y101="","",COUNTIF(Sabana11[[#This Row],[Columna4]:[Columna23]],"O")/20)</f>
        <v>0</v>
      </c>
    </row>
    <row r="102" spans="2:26" ht="15" x14ac:dyDescent="0.25">
      <c r="B102" s="94">
        <v>93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91">
        <f t="array" ref="X102">IF($D$12="","",(SUMPRODUCT(($D$12:$W$12=Sabana11[[#This Row],[Columna4]:[Columna23]])*1)))</f>
        <v>0</v>
      </c>
      <c r="Y102" s="87">
        <f t="shared" si="2"/>
        <v>0</v>
      </c>
      <c r="Z102" s="87">
        <f>IF(Y102="","",COUNTIF(Sabana11[[#This Row],[Columna4]:[Columna23]],"O")/20)</f>
        <v>0</v>
      </c>
    </row>
    <row r="103" spans="2:26" ht="15" x14ac:dyDescent="0.25">
      <c r="B103" s="94">
        <v>94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91">
        <f t="array" ref="X103">IF($D$12="","",(SUMPRODUCT(($D$12:$W$12=Sabana11[[#This Row],[Columna4]:[Columna23]])*1)))</f>
        <v>0</v>
      </c>
      <c r="Y103" s="87">
        <f t="shared" si="2"/>
        <v>0</v>
      </c>
      <c r="Z103" s="87">
        <f>IF(Y103="","",COUNTIF(Sabana11[[#This Row],[Columna4]:[Columna23]],"O")/20)</f>
        <v>0</v>
      </c>
    </row>
    <row r="104" spans="2:26" ht="15" x14ac:dyDescent="0.25">
      <c r="B104" s="94">
        <v>95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91">
        <f t="array" ref="X104">IF($D$12="","",(SUMPRODUCT(($D$12:$W$12=Sabana11[[#This Row],[Columna4]:[Columna23]])*1)))</f>
        <v>0</v>
      </c>
      <c r="Y104" s="87">
        <f t="shared" si="2"/>
        <v>0</v>
      </c>
      <c r="Z104" s="87">
        <f>IF(Y104="","",COUNTIF(Sabana11[[#This Row],[Columna4]:[Columna23]],"O")/20)</f>
        <v>0</v>
      </c>
    </row>
    <row r="105" spans="2:26" ht="15" x14ac:dyDescent="0.25">
      <c r="B105" s="94">
        <v>96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91">
        <f t="array" ref="X105">IF($D$12="","",(SUMPRODUCT(($D$12:$W$12=Sabana11[[#This Row],[Columna4]:[Columna23]])*1)))</f>
        <v>0</v>
      </c>
      <c r="Y105" s="87">
        <f t="shared" si="2"/>
        <v>0</v>
      </c>
      <c r="Z105" s="87">
        <f>IF(Y105="","",COUNTIF(Sabana11[[#This Row],[Columna4]:[Columna23]],"O")/20)</f>
        <v>0</v>
      </c>
    </row>
    <row r="106" spans="2:26" ht="15" x14ac:dyDescent="0.25">
      <c r="B106" s="94">
        <v>97</v>
      </c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91">
        <f t="array" ref="X106">IF($D$12="","",(SUMPRODUCT(($D$12:$W$12=Sabana11[[#This Row],[Columna4]:[Columna23]])*1)))</f>
        <v>0</v>
      </c>
      <c r="Y106" s="87">
        <f t="shared" si="2"/>
        <v>0</v>
      </c>
      <c r="Z106" s="87">
        <f>IF(Y106="","",COUNTIF(Sabana11[[#This Row],[Columna4]:[Columna23]],"O")/20)</f>
        <v>0</v>
      </c>
    </row>
    <row r="107" spans="2:26" ht="15" x14ac:dyDescent="0.25">
      <c r="B107" s="94">
        <v>98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91">
        <f t="array" ref="X107">IF($D$12="","",(SUMPRODUCT(($D$12:$W$12=Sabana11[[#This Row],[Columna4]:[Columna23]])*1)))</f>
        <v>0</v>
      </c>
      <c r="Y107" s="87">
        <f t="shared" si="2"/>
        <v>0</v>
      </c>
      <c r="Z107" s="87">
        <f>IF(Y107="","",COUNTIF(Sabana11[[#This Row],[Columna4]:[Columna23]],"O")/20)</f>
        <v>0</v>
      </c>
    </row>
    <row r="108" spans="2:26" ht="15" x14ac:dyDescent="0.25">
      <c r="B108" s="94">
        <v>99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91">
        <f t="array" ref="X108">IF($D$12="","",(SUMPRODUCT(($D$12:$W$12=Sabana11[[#This Row],[Columna4]:[Columna23]])*1)))</f>
        <v>0</v>
      </c>
      <c r="Y108" s="87">
        <f t="shared" si="2"/>
        <v>0</v>
      </c>
      <c r="Z108" s="87">
        <f>IF(Y108="","",COUNTIF(Sabana11[[#This Row],[Columna4]:[Columna23]],"O")/20)</f>
        <v>0</v>
      </c>
    </row>
    <row r="109" spans="2:26" ht="15" x14ac:dyDescent="0.25">
      <c r="B109" s="94">
        <v>100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91">
        <f t="array" ref="X109">IF($D$12="","",(SUMPRODUCT(($D$12:$W$12=Sabana11[[#This Row],[Columna4]:[Columna23]])*1)))</f>
        <v>0</v>
      </c>
      <c r="Y109" s="87">
        <f t="shared" si="2"/>
        <v>0</v>
      </c>
      <c r="Z109" s="87">
        <f>IF(Y109="","",COUNTIF(Sabana11[[#This Row],[Columna4]:[Columna23]],"O")/20)</f>
        <v>0</v>
      </c>
    </row>
    <row r="110" spans="2:26" ht="15" x14ac:dyDescent="0.25">
      <c r="B110" s="94">
        <v>101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91">
        <f t="array" ref="X110">IF($D$12="","",(SUMPRODUCT(($D$12:$W$12=Sabana11[[#This Row],[Columna4]:[Columna23]])*1)))</f>
        <v>0</v>
      </c>
      <c r="Y110" s="87">
        <f t="shared" si="2"/>
        <v>0</v>
      </c>
      <c r="Z110" s="87">
        <f>IF(Y110="","",COUNTIF(Sabana11[[#This Row],[Columna4]:[Columna23]],"O")/20)</f>
        <v>0</v>
      </c>
    </row>
    <row r="111" spans="2:26" ht="15" x14ac:dyDescent="0.25">
      <c r="B111" s="94">
        <v>102</v>
      </c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91">
        <f t="array" ref="X111">IF($D$12="","",(SUMPRODUCT(($D$12:$W$12=Sabana11[[#This Row],[Columna4]:[Columna23]])*1)))</f>
        <v>0</v>
      </c>
      <c r="Y111" s="87">
        <f t="shared" si="2"/>
        <v>0</v>
      </c>
      <c r="Z111" s="87">
        <f>IF(Y111="","",COUNTIF(Sabana11[[#This Row],[Columna4]:[Columna23]],"O")/20)</f>
        <v>0</v>
      </c>
    </row>
    <row r="112" spans="2:26" ht="15" x14ac:dyDescent="0.25">
      <c r="B112" s="94">
        <v>103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91">
        <f t="array" ref="X112">IF($D$12="","",(SUMPRODUCT(($D$12:$W$12=Sabana11[[#This Row],[Columna4]:[Columna23]])*1)))</f>
        <v>0</v>
      </c>
      <c r="Y112" s="87">
        <f t="shared" si="2"/>
        <v>0</v>
      </c>
      <c r="Z112" s="87">
        <f>IF(Y112="","",COUNTIF(Sabana11[[#This Row],[Columna4]:[Columna23]],"O")/20)</f>
        <v>0</v>
      </c>
    </row>
    <row r="113" spans="2:26" ht="15" x14ac:dyDescent="0.25">
      <c r="B113" s="94">
        <v>104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91">
        <f t="array" ref="X113">IF($D$12="","",(SUMPRODUCT(($D$12:$W$12=Sabana11[[#This Row],[Columna4]:[Columna23]])*1)))</f>
        <v>0</v>
      </c>
      <c r="Y113" s="87">
        <f t="shared" si="2"/>
        <v>0</v>
      </c>
      <c r="Z113" s="87">
        <f>IF(Y113="","",COUNTIF(Sabana11[[#This Row],[Columna4]:[Columna23]],"O")/20)</f>
        <v>0</v>
      </c>
    </row>
    <row r="114" spans="2:26" ht="15" x14ac:dyDescent="0.25">
      <c r="B114" s="94">
        <v>105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91">
        <f t="array" ref="X114">IF($D$12="","",(SUMPRODUCT(($D$12:$W$12=Sabana11[[#This Row],[Columna4]:[Columna23]])*1)))</f>
        <v>0</v>
      </c>
      <c r="Y114" s="87">
        <f t="shared" si="2"/>
        <v>0</v>
      </c>
      <c r="Z114" s="87">
        <f>IF(Y114="","",COUNTIF(Sabana11[[#This Row],[Columna4]:[Columna23]],"O")/20)</f>
        <v>0</v>
      </c>
    </row>
    <row r="115" spans="2:26" ht="15" x14ac:dyDescent="0.25">
      <c r="B115" s="94">
        <v>106</v>
      </c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91">
        <f t="array" ref="X115">IF($D$12="","",(SUMPRODUCT(($D$12:$W$12=Sabana11[[#This Row],[Columna4]:[Columna23]])*1)))</f>
        <v>0</v>
      </c>
      <c r="Y115" s="87">
        <f t="shared" si="2"/>
        <v>0</v>
      </c>
      <c r="Z115" s="87">
        <f>IF(Y115="","",COUNTIF(Sabana11[[#This Row],[Columna4]:[Columna23]],"O")/20)</f>
        <v>0</v>
      </c>
    </row>
    <row r="116" spans="2:26" ht="15" x14ac:dyDescent="0.25">
      <c r="B116" s="94">
        <v>107</v>
      </c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91">
        <f t="array" ref="X116">IF($D$12="","",(SUMPRODUCT(($D$12:$W$12=Sabana11[[#This Row],[Columna4]:[Columna23]])*1)))</f>
        <v>0</v>
      </c>
      <c r="Y116" s="87">
        <f t="shared" si="2"/>
        <v>0</v>
      </c>
      <c r="Z116" s="87">
        <f>IF(Y116="","",COUNTIF(Sabana11[[#This Row],[Columna4]:[Columna23]],"O")/20)</f>
        <v>0</v>
      </c>
    </row>
    <row r="117" spans="2:26" ht="15" x14ac:dyDescent="0.25">
      <c r="B117" s="94">
        <v>108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91">
        <f t="array" ref="X117">IF($D$12="","",(SUMPRODUCT(($D$12:$W$12=Sabana11[[#This Row],[Columna4]:[Columna23]])*1)))</f>
        <v>0</v>
      </c>
      <c r="Y117" s="87">
        <f t="shared" si="2"/>
        <v>0</v>
      </c>
      <c r="Z117" s="87">
        <f>IF(Y117="","",COUNTIF(Sabana11[[#This Row],[Columna4]:[Columna23]],"O")/20)</f>
        <v>0</v>
      </c>
    </row>
    <row r="118" spans="2:26" ht="15" x14ac:dyDescent="0.25">
      <c r="B118" s="94">
        <v>109</v>
      </c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91">
        <f t="array" ref="X118">IF($D$12="","",(SUMPRODUCT(($D$12:$W$12=Sabana11[[#This Row],[Columna4]:[Columna23]])*1)))</f>
        <v>0</v>
      </c>
      <c r="Y118" s="87">
        <f t="shared" si="2"/>
        <v>0</v>
      </c>
      <c r="Z118" s="87">
        <f>IF(Y118="","",COUNTIF(Sabana11[[#This Row],[Columna4]:[Columna23]],"O")/20)</f>
        <v>0</v>
      </c>
    </row>
    <row r="119" spans="2:26" ht="15" x14ac:dyDescent="0.25">
      <c r="B119" s="94">
        <v>110</v>
      </c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91">
        <f t="array" ref="X119">IF($D$12="","",(SUMPRODUCT(($D$12:$W$12=Sabana11[[#This Row],[Columna4]:[Columna23]])*1)))</f>
        <v>0</v>
      </c>
      <c r="Y119" s="87">
        <f t="shared" si="2"/>
        <v>0</v>
      </c>
      <c r="Z119" s="87">
        <f>IF(Y119="","",COUNTIF(Sabana11[[#This Row],[Columna4]:[Columna23]],"O")/20)</f>
        <v>0</v>
      </c>
    </row>
    <row r="120" spans="2:26" ht="15" x14ac:dyDescent="0.25">
      <c r="B120" s="94">
        <v>111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91">
        <f t="array" ref="X120">IF($D$12="","",(SUMPRODUCT(($D$12:$W$12=Sabana11[[#This Row],[Columna4]:[Columna23]])*1)))</f>
        <v>0</v>
      </c>
      <c r="Y120" s="87">
        <f t="shared" si="2"/>
        <v>0</v>
      </c>
      <c r="Z120" s="87">
        <f>IF(Y120="","",COUNTIF(Sabana11[[#This Row],[Columna4]:[Columna23]],"O")/20)</f>
        <v>0</v>
      </c>
    </row>
    <row r="121" spans="2:26" ht="15" x14ac:dyDescent="0.25">
      <c r="B121" s="94">
        <v>112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91">
        <f t="array" ref="X121">IF($D$12="","",(SUMPRODUCT(($D$12:$W$12=Sabana11[[#This Row],[Columna4]:[Columna23]])*1)))</f>
        <v>0</v>
      </c>
      <c r="Y121" s="87">
        <f t="shared" si="2"/>
        <v>0</v>
      </c>
      <c r="Z121" s="87">
        <f>IF(Y121="","",COUNTIF(Sabana11[[#This Row],[Columna4]:[Columna23]],"O")/20)</f>
        <v>0</v>
      </c>
    </row>
    <row r="122" spans="2:26" ht="15" x14ac:dyDescent="0.25">
      <c r="B122" s="94">
        <v>113</v>
      </c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91">
        <f t="array" ref="X122">IF($D$12="","",(SUMPRODUCT(($D$12:$W$12=Sabana11[[#This Row],[Columna4]:[Columna23]])*1)))</f>
        <v>0</v>
      </c>
      <c r="Y122" s="87">
        <f t="shared" si="2"/>
        <v>0</v>
      </c>
      <c r="Z122" s="87">
        <f>IF(Y122="","",COUNTIF(Sabana11[[#This Row],[Columna4]:[Columna23]],"O")/20)</f>
        <v>0</v>
      </c>
    </row>
    <row r="123" spans="2:26" ht="15" x14ac:dyDescent="0.25">
      <c r="B123" s="94">
        <v>114</v>
      </c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91">
        <f t="array" ref="X123">IF($D$12="","",(SUMPRODUCT(($D$12:$W$12=Sabana11[[#This Row],[Columna4]:[Columna23]])*1)))</f>
        <v>0</v>
      </c>
      <c r="Y123" s="87">
        <f t="shared" si="2"/>
        <v>0</v>
      </c>
      <c r="Z123" s="87">
        <f>IF(Y123="","",COUNTIF(Sabana11[[#This Row],[Columna4]:[Columna23]],"O")/20)</f>
        <v>0</v>
      </c>
    </row>
    <row r="124" spans="2:26" ht="15" x14ac:dyDescent="0.25">
      <c r="B124" s="94">
        <v>115</v>
      </c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91">
        <f t="array" ref="X124">IF($D$12="","",(SUMPRODUCT(($D$12:$W$12=Sabana11[[#This Row],[Columna4]:[Columna23]])*1)))</f>
        <v>0</v>
      </c>
      <c r="Y124" s="87">
        <f t="shared" si="2"/>
        <v>0</v>
      </c>
      <c r="Z124" s="87">
        <f>IF(Y124="","",COUNTIF(Sabana11[[#This Row],[Columna4]:[Columna23]],"O")/20)</f>
        <v>0</v>
      </c>
    </row>
    <row r="125" spans="2:26" ht="15" x14ac:dyDescent="0.25">
      <c r="B125" s="94">
        <v>116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91">
        <f t="array" ref="X125">IF($D$12="","",(SUMPRODUCT(($D$12:$W$12=Sabana11[[#This Row],[Columna4]:[Columna23]])*1)))</f>
        <v>0</v>
      </c>
      <c r="Y125" s="87">
        <f t="shared" si="2"/>
        <v>0</v>
      </c>
      <c r="Z125" s="87">
        <f>IF(Y125="","",COUNTIF(Sabana11[[#This Row],[Columna4]:[Columna23]],"O")/20)</f>
        <v>0</v>
      </c>
    </row>
    <row r="126" spans="2:26" ht="15" x14ac:dyDescent="0.25">
      <c r="B126" s="94">
        <v>117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91">
        <f t="array" ref="X126">IF($D$12="","",(SUMPRODUCT(($D$12:$W$12=Sabana11[[#This Row],[Columna4]:[Columna23]])*1)))</f>
        <v>0</v>
      </c>
      <c r="Y126" s="87">
        <f t="shared" si="2"/>
        <v>0</v>
      </c>
      <c r="Z126" s="87">
        <f>IF(Y126="","",COUNTIF(Sabana11[[#This Row],[Columna4]:[Columna23]],"O")/20)</f>
        <v>0</v>
      </c>
    </row>
    <row r="127" spans="2:26" ht="15" x14ac:dyDescent="0.25">
      <c r="B127" s="94">
        <v>118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91">
        <f t="array" ref="X127">IF($D$12="","",(SUMPRODUCT(($D$12:$W$12=Sabana11[[#This Row],[Columna4]:[Columna23]])*1)))</f>
        <v>0</v>
      </c>
      <c r="Y127" s="87">
        <f t="shared" si="2"/>
        <v>0</v>
      </c>
      <c r="Z127" s="87">
        <f>IF(Y127="","",COUNTIF(Sabana11[[#This Row],[Columna4]:[Columna23]],"O")/20)</f>
        <v>0</v>
      </c>
    </row>
    <row r="128" spans="2:26" ht="15" x14ac:dyDescent="0.25">
      <c r="B128" s="94">
        <v>119</v>
      </c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91">
        <f t="array" ref="X128">IF($D$12="","",(SUMPRODUCT(($D$12:$W$12=Sabana11[[#This Row],[Columna4]:[Columna23]])*1)))</f>
        <v>0</v>
      </c>
      <c r="Y128" s="87">
        <f t="shared" si="2"/>
        <v>0</v>
      </c>
      <c r="Z128" s="87">
        <f>IF(Y128="","",COUNTIF(Sabana11[[#This Row],[Columna4]:[Columna23]],"O")/20)</f>
        <v>0</v>
      </c>
    </row>
    <row r="129" spans="2:26" ht="15" x14ac:dyDescent="0.25">
      <c r="B129" s="94">
        <v>120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91">
        <f t="array" ref="X129">IF($D$12="","",(SUMPRODUCT(($D$12:$W$12=Sabana11[[#This Row],[Columna4]:[Columna23]])*1)))</f>
        <v>0</v>
      </c>
      <c r="Y129" s="87">
        <f t="shared" si="2"/>
        <v>0</v>
      </c>
      <c r="Z129" s="87">
        <f>IF(Y129="","",COUNTIF(Sabana11[[#This Row],[Columna4]:[Columna23]],"O")/20)</f>
        <v>0</v>
      </c>
    </row>
    <row r="130" spans="2:26" ht="15" x14ac:dyDescent="0.25">
      <c r="B130" s="94">
        <v>121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91">
        <f t="array" ref="X130">IF($D$12="","",(SUMPRODUCT(($D$12:$W$12=Sabana11[[#This Row],[Columna4]:[Columna23]])*1)))</f>
        <v>0</v>
      </c>
      <c r="Y130" s="87">
        <f t="shared" si="2"/>
        <v>0</v>
      </c>
      <c r="Z130" s="87">
        <f>IF(Y130="","",COUNTIF(Sabana11[[#This Row],[Columna4]:[Columna23]],"O")/20)</f>
        <v>0</v>
      </c>
    </row>
    <row r="131" spans="2:26" ht="15" x14ac:dyDescent="0.25">
      <c r="B131" s="94">
        <v>122</v>
      </c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91">
        <f t="array" ref="X131">IF($D$12="","",(SUMPRODUCT(($D$12:$W$12=Sabana11[[#This Row],[Columna4]:[Columna23]])*1)))</f>
        <v>0</v>
      </c>
      <c r="Y131" s="87">
        <f t="shared" si="2"/>
        <v>0</v>
      </c>
      <c r="Z131" s="87">
        <f>IF(Y131="","",COUNTIF(Sabana11[[#This Row],[Columna4]:[Columna23]],"O")/20)</f>
        <v>0</v>
      </c>
    </row>
    <row r="132" spans="2:26" ht="15" x14ac:dyDescent="0.25">
      <c r="B132" s="94">
        <v>123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91">
        <f t="array" ref="X132">IF($D$12="","",(SUMPRODUCT(($D$12:$W$12=Sabana11[[#This Row],[Columna4]:[Columna23]])*1)))</f>
        <v>0</v>
      </c>
      <c r="Y132" s="87">
        <f t="shared" si="2"/>
        <v>0</v>
      </c>
      <c r="Z132" s="87">
        <f>IF(Y132="","",COUNTIF(Sabana11[[#This Row],[Columna4]:[Columna23]],"O")/20)</f>
        <v>0</v>
      </c>
    </row>
    <row r="133" spans="2:26" ht="15" x14ac:dyDescent="0.25">
      <c r="B133" s="94">
        <v>124</v>
      </c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91">
        <f t="array" ref="X133">IF($D$12="","",(SUMPRODUCT(($D$12:$W$12=Sabana11[[#This Row],[Columna4]:[Columna23]])*1)))</f>
        <v>0</v>
      </c>
      <c r="Y133" s="87">
        <f t="shared" si="2"/>
        <v>0</v>
      </c>
      <c r="Z133" s="87">
        <f>IF(Y133="","",COUNTIF(Sabana11[[#This Row],[Columna4]:[Columna23]],"O")/20)</f>
        <v>0</v>
      </c>
    </row>
    <row r="134" spans="2:26" ht="15" x14ac:dyDescent="0.25">
      <c r="B134" s="94">
        <v>125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91">
        <f t="array" ref="X134">IF($D$12="","",(SUMPRODUCT(($D$12:$W$12=Sabana11[[#This Row],[Columna4]:[Columna23]])*1)))</f>
        <v>0</v>
      </c>
      <c r="Y134" s="87">
        <f t="shared" si="2"/>
        <v>0</v>
      </c>
      <c r="Z134" s="87">
        <f>IF(Y134="","",COUNTIF(Sabana11[[#This Row],[Columna4]:[Columna23]],"O")/20)</f>
        <v>0</v>
      </c>
    </row>
    <row r="135" spans="2:26" ht="15" x14ac:dyDescent="0.25">
      <c r="B135" s="94">
        <v>126</v>
      </c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91">
        <f t="array" ref="X135">IF($D$12="","",(SUMPRODUCT(($D$12:$W$12=Sabana11[[#This Row],[Columna4]:[Columna23]])*1)))</f>
        <v>0</v>
      </c>
      <c r="Y135" s="87">
        <f t="shared" si="2"/>
        <v>0</v>
      </c>
      <c r="Z135" s="87">
        <f>IF(Y135="","",COUNTIF(Sabana11[[#This Row],[Columna4]:[Columna23]],"O")/20)</f>
        <v>0</v>
      </c>
    </row>
    <row r="136" spans="2:26" ht="15" x14ac:dyDescent="0.25">
      <c r="B136" s="94">
        <v>127</v>
      </c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91">
        <f t="array" ref="X136">IF($D$12="","",(SUMPRODUCT(($D$12:$W$12=Sabana11[[#This Row],[Columna4]:[Columna23]])*1)))</f>
        <v>0</v>
      </c>
      <c r="Y136" s="87">
        <f t="shared" si="2"/>
        <v>0</v>
      </c>
      <c r="Z136" s="87">
        <f>IF(Y136="","",COUNTIF(Sabana11[[#This Row],[Columna4]:[Columna23]],"O")/20)</f>
        <v>0</v>
      </c>
    </row>
    <row r="137" spans="2:26" ht="15" x14ac:dyDescent="0.25">
      <c r="B137" s="94">
        <v>128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91">
        <f t="array" ref="X137">IF($D$12="","",(SUMPRODUCT(($D$12:$W$12=Sabana11[[#This Row],[Columna4]:[Columna23]])*1)))</f>
        <v>0</v>
      </c>
      <c r="Y137" s="87">
        <f t="shared" si="2"/>
        <v>0</v>
      </c>
      <c r="Z137" s="87">
        <f>IF(Y137="","",COUNTIF(Sabana11[[#This Row],[Columna4]:[Columna23]],"O")/20)</f>
        <v>0</v>
      </c>
    </row>
    <row r="138" spans="2:26" ht="15" x14ac:dyDescent="0.25">
      <c r="B138" s="94">
        <v>129</v>
      </c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91">
        <f t="array" ref="X138">IF($D$12="","",(SUMPRODUCT(($D$12:$W$12=Sabana11[[#This Row],[Columna4]:[Columna23]])*1)))</f>
        <v>0</v>
      </c>
      <c r="Y138" s="87">
        <f t="shared" si="2"/>
        <v>0</v>
      </c>
      <c r="Z138" s="87">
        <f>IF(Y138="","",COUNTIF(Sabana11[[#This Row],[Columna4]:[Columna23]],"O")/20)</f>
        <v>0</v>
      </c>
    </row>
    <row r="139" spans="2:26" ht="15" x14ac:dyDescent="0.25">
      <c r="B139" s="94">
        <v>130</v>
      </c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91">
        <f t="array" ref="X139">IF($D$12="","",(SUMPRODUCT(($D$12:$W$12=Sabana11[[#This Row],[Columna4]:[Columna23]])*1)))</f>
        <v>0</v>
      </c>
      <c r="Y139" s="87">
        <f t="shared" si="2"/>
        <v>0</v>
      </c>
      <c r="Z139" s="87">
        <f>IF(Y139="","",COUNTIF(Sabana11[[#This Row],[Columna4]:[Columna23]],"O")/20)</f>
        <v>0</v>
      </c>
    </row>
    <row r="140" spans="2:26" ht="15" x14ac:dyDescent="0.25">
      <c r="B140" s="94">
        <v>131</v>
      </c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91">
        <f t="array" ref="X140">IF($D$12="","",(SUMPRODUCT(($D$12:$W$12=Sabana11[[#This Row],[Columna4]:[Columna23]])*1)))</f>
        <v>0</v>
      </c>
      <c r="Y140" s="87">
        <f t="shared" si="2"/>
        <v>0</v>
      </c>
      <c r="Z140" s="87">
        <f>IF(Y140="","",COUNTIF(Sabana11[[#This Row],[Columna4]:[Columna23]],"O")/20)</f>
        <v>0</v>
      </c>
    </row>
    <row r="141" spans="2:26" ht="15" x14ac:dyDescent="0.25">
      <c r="B141" s="94">
        <v>132</v>
      </c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91">
        <f t="array" ref="X141">IF($D$12="","",(SUMPRODUCT(($D$12:$W$12=Sabana11[[#This Row],[Columna4]:[Columna23]])*1)))</f>
        <v>0</v>
      </c>
      <c r="Y141" s="87">
        <f t="shared" si="2"/>
        <v>0</v>
      </c>
      <c r="Z141" s="87">
        <f>IF(Y141="","",COUNTIF(Sabana11[[#This Row],[Columna4]:[Columna23]],"O")/20)</f>
        <v>0</v>
      </c>
    </row>
    <row r="142" spans="2:26" ht="15" x14ac:dyDescent="0.25">
      <c r="B142" s="94">
        <v>133</v>
      </c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91">
        <f t="array" ref="X142">IF($D$12="","",(SUMPRODUCT(($D$12:$W$12=Sabana11[[#This Row],[Columna4]:[Columna23]])*1)))</f>
        <v>0</v>
      </c>
      <c r="Y142" s="87">
        <f t="shared" si="2"/>
        <v>0</v>
      </c>
      <c r="Z142" s="87">
        <f>IF(Y142="","",COUNTIF(Sabana11[[#This Row],[Columna4]:[Columna23]],"O")/20)</f>
        <v>0</v>
      </c>
    </row>
    <row r="143" spans="2:26" ht="15" x14ac:dyDescent="0.25">
      <c r="B143" s="94">
        <v>134</v>
      </c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91">
        <f t="array" ref="X143">IF($D$12="","",(SUMPRODUCT(($D$12:$W$12=Sabana11[[#This Row],[Columna4]:[Columna23]])*1)))</f>
        <v>0</v>
      </c>
      <c r="Y143" s="87">
        <f t="shared" si="2"/>
        <v>0</v>
      </c>
      <c r="Z143" s="87">
        <f>IF(Y143="","",COUNTIF(Sabana11[[#This Row],[Columna4]:[Columna23]],"O")/20)</f>
        <v>0</v>
      </c>
    </row>
    <row r="144" spans="2:26" ht="15" x14ac:dyDescent="0.25">
      <c r="B144" s="94">
        <v>135</v>
      </c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91">
        <f t="array" ref="X144">IF($D$12="","",(SUMPRODUCT(($D$12:$W$12=Sabana11[[#This Row],[Columna4]:[Columna23]])*1)))</f>
        <v>0</v>
      </c>
      <c r="Y144" s="87">
        <f t="shared" si="2"/>
        <v>0</v>
      </c>
      <c r="Z144" s="87">
        <f>IF(Y144="","",COUNTIF(Sabana11[[#This Row],[Columna4]:[Columna23]],"O")/20)</f>
        <v>0</v>
      </c>
    </row>
    <row r="145" spans="2:26" ht="15" x14ac:dyDescent="0.25">
      <c r="B145" s="94">
        <v>136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91">
        <f t="array" ref="X145">IF($D$12="","",(SUMPRODUCT(($D$12:$W$12=Sabana11[[#This Row],[Columna4]:[Columna23]])*1)))</f>
        <v>0</v>
      </c>
      <c r="Y145" s="87">
        <f t="shared" si="2"/>
        <v>0</v>
      </c>
      <c r="Z145" s="87">
        <f>IF(Y145="","",COUNTIF(Sabana11[[#This Row],[Columna4]:[Columna23]],"O")/20)</f>
        <v>0</v>
      </c>
    </row>
    <row r="146" spans="2:26" ht="15" x14ac:dyDescent="0.25">
      <c r="B146" s="94">
        <v>137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91">
        <f t="array" ref="X146">IF($D$12="","",(SUMPRODUCT(($D$12:$W$12=Sabana11[[#This Row],[Columna4]:[Columna23]])*1)))</f>
        <v>0</v>
      </c>
      <c r="Y146" s="87">
        <f t="shared" si="2"/>
        <v>0</v>
      </c>
      <c r="Z146" s="87">
        <f>IF(Y146="","",COUNTIF(Sabana11[[#This Row],[Columna4]:[Columna23]],"O")/20)</f>
        <v>0</v>
      </c>
    </row>
    <row r="147" spans="2:26" ht="15" x14ac:dyDescent="0.25">
      <c r="B147" s="94">
        <v>138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91">
        <f t="array" ref="X147">IF($D$12="","",(SUMPRODUCT(($D$12:$W$12=Sabana11[[#This Row],[Columna4]:[Columna23]])*1)))</f>
        <v>0</v>
      </c>
      <c r="Y147" s="87">
        <f t="shared" ref="Y147:Y210" si="3">IF(X147="","",(X147/20))</f>
        <v>0</v>
      </c>
      <c r="Z147" s="87">
        <f>IF(Y147="","",COUNTIF(Sabana11[[#This Row],[Columna4]:[Columna23]],"O")/20)</f>
        <v>0</v>
      </c>
    </row>
    <row r="148" spans="2:26" ht="15" x14ac:dyDescent="0.25">
      <c r="B148" s="94">
        <v>139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91">
        <f t="array" ref="X148">IF($D$12="","",(SUMPRODUCT(($D$12:$W$12=Sabana11[[#This Row],[Columna4]:[Columna23]])*1)))</f>
        <v>0</v>
      </c>
      <c r="Y148" s="87">
        <f t="shared" si="3"/>
        <v>0</v>
      </c>
      <c r="Z148" s="87">
        <f>IF(Y148="","",COUNTIF(Sabana11[[#This Row],[Columna4]:[Columna23]],"O")/20)</f>
        <v>0</v>
      </c>
    </row>
    <row r="149" spans="2:26" ht="15" x14ac:dyDescent="0.25">
      <c r="B149" s="94">
        <v>140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91">
        <f t="array" ref="X149">IF($D$12="","",(SUMPRODUCT(($D$12:$W$12=Sabana11[[#This Row],[Columna4]:[Columna23]])*1)))</f>
        <v>0</v>
      </c>
      <c r="Y149" s="87">
        <f t="shared" si="3"/>
        <v>0</v>
      </c>
      <c r="Z149" s="87">
        <f>IF(Y149="","",COUNTIF(Sabana11[[#This Row],[Columna4]:[Columna23]],"O")/20)</f>
        <v>0</v>
      </c>
    </row>
    <row r="150" spans="2:26" ht="15" x14ac:dyDescent="0.25">
      <c r="B150" s="94">
        <v>141</v>
      </c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91">
        <f t="array" ref="X150">IF($D$12="","",(SUMPRODUCT(($D$12:$W$12=Sabana11[[#This Row],[Columna4]:[Columna23]])*1)))</f>
        <v>0</v>
      </c>
      <c r="Y150" s="87">
        <f t="shared" si="3"/>
        <v>0</v>
      </c>
      <c r="Z150" s="87">
        <f>IF(Y150="","",COUNTIF(Sabana11[[#This Row],[Columna4]:[Columna23]],"O")/20)</f>
        <v>0</v>
      </c>
    </row>
    <row r="151" spans="2:26" ht="15" x14ac:dyDescent="0.25">
      <c r="B151" s="94">
        <v>142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91">
        <f t="array" ref="X151">IF($D$12="","",(SUMPRODUCT(($D$12:$W$12=Sabana11[[#This Row],[Columna4]:[Columna23]])*1)))</f>
        <v>0</v>
      </c>
      <c r="Y151" s="87">
        <f t="shared" si="3"/>
        <v>0</v>
      </c>
      <c r="Z151" s="87">
        <f>IF(Y151="","",COUNTIF(Sabana11[[#This Row],[Columna4]:[Columna23]],"O")/20)</f>
        <v>0</v>
      </c>
    </row>
    <row r="152" spans="2:26" ht="15" x14ac:dyDescent="0.25">
      <c r="B152" s="94">
        <v>143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91">
        <f t="array" ref="X152">IF($D$12="","",(SUMPRODUCT(($D$12:$W$12=Sabana11[[#This Row],[Columna4]:[Columna23]])*1)))</f>
        <v>0</v>
      </c>
      <c r="Y152" s="87">
        <f t="shared" si="3"/>
        <v>0</v>
      </c>
      <c r="Z152" s="87">
        <f>IF(Y152="","",COUNTIF(Sabana11[[#This Row],[Columna4]:[Columna23]],"O")/20)</f>
        <v>0</v>
      </c>
    </row>
    <row r="153" spans="2:26" ht="15" x14ac:dyDescent="0.25">
      <c r="B153" s="94">
        <v>144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91">
        <f t="array" ref="X153">IF($D$12="","",(SUMPRODUCT(($D$12:$W$12=Sabana11[[#This Row],[Columna4]:[Columna23]])*1)))</f>
        <v>0</v>
      </c>
      <c r="Y153" s="87">
        <f t="shared" si="3"/>
        <v>0</v>
      </c>
      <c r="Z153" s="87">
        <f>IF(Y153="","",COUNTIF(Sabana11[[#This Row],[Columna4]:[Columna23]],"O")/20)</f>
        <v>0</v>
      </c>
    </row>
    <row r="154" spans="2:26" ht="15" x14ac:dyDescent="0.25">
      <c r="B154" s="94">
        <v>145</v>
      </c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91">
        <f t="array" ref="X154">IF($D$12="","",(SUMPRODUCT(($D$12:$W$12=Sabana11[[#This Row],[Columna4]:[Columna23]])*1)))</f>
        <v>0</v>
      </c>
      <c r="Y154" s="87">
        <f t="shared" si="3"/>
        <v>0</v>
      </c>
      <c r="Z154" s="87">
        <f>IF(Y154="","",COUNTIF(Sabana11[[#This Row],[Columna4]:[Columna23]],"O")/20)</f>
        <v>0</v>
      </c>
    </row>
    <row r="155" spans="2:26" ht="15" x14ac:dyDescent="0.25">
      <c r="B155" s="94">
        <v>146</v>
      </c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91">
        <f t="array" ref="X155">IF($D$12="","",(SUMPRODUCT(($D$12:$W$12=Sabana11[[#This Row],[Columna4]:[Columna23]])*1)))</f>
        <v>0</v>
      </c>
      <c r="Y155" s="87">
        <f t="shared" si="3"/>
        <v>0</v>
      </c>
      <c r="Z155" s="87">
        <f>IF(Y155="","",COUNTIF(Sabana11[[#This Row],[Columna4]:[Columna23]],"O")/20)</f>
        <v>0</v>
      </c>
    </row>
    <row r="156" spans="2:26" ht="15" x14ac:dyDescent="0.25">
      <c r="B156" s="94">
        <v>147</v>
      </c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91">
        <f t="array" ref="X156">IF($D$12="","",(SUMPRODUCT(($D$12:$W$12=Sabana11[[#This Row],[Columna4]:[Columna23]])*1)))</f>
        <v>0</v>
      </c>
      <c r="Y156" s="87">
        <f t="shared" si="3"/>
        <v>0</v>
      </c>
      <c r="Z156" s="87">
        <f>IF(Y156="","",COUNTIF(Sabana11[[#This Row],[Columna4]:[Columna23]],"O")/20)</f>
        <v>0</v>
      </c>
    </row>
    <row r="157" spans="2:26" ht="15" x14ac:dyDescent="0.25">
      <c r="B157" s="94">
        <v>148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91">
        <f t="array" ref="X157">IF($D$12="","",(SUMPRODUCT(($D$12:$W$12=Sabana11[[#This Row],[Columna4]:[Columna23]])*1)))</f>
        <v>0</v>
      </c>
      <c r="Y157" s="87">
        <f t="shared" si="3"/>
        <v>0</v>
      </c>
      <c r="Z157" s="87">
        <f>IF(Y157="","",COUNTIF(Sabana11[[#This Row],[Columna4]:[Columna23]],"O")/20)</f>
        <v>0</v>
      </c>
    </row>
    <row r="158" spans="2:26" ht="15" x14ac:dyDescent="0.25">
      <c r="B158" s="94">
        <v>149</v>
      </c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91">
        <f t="array" ref="X158">IF($D$12="","",(SUMPRODUCT(($D$12:$W$12=Sabana11[[#This Row],[Columna4]:[Columna23]])*1)))</f>
        <v>0</v>
      </c>
      <c r="Y158" s="87">
        <f t="shared" si="3"/>
        <v>0</v>
      </c>
      <c r="Z158" s="87">
        <f>IF(Y158="","",COUNTIF(Sabana11[[#This Row],[Columna4]:[Columna23]],"O")/20)</f>
        <v>0</v>
      </c>
    </row>
    <row r="159" spans="2:26" ht="15" x14ac:dyDescent="0.25">
      <c r="B159" s="94">
        <v>150</v>
      </c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91">
        <f t="array" ref="X159">IF($D$12="","",(SUMPRODUCT(($D$12:$W$12=Sabana11[[#This Row],[Columna4]:[Columna23]])*1)))</f>
        <v>0</v>
      </c>
      <c r="Y159" s="87">
        <f t="shared" si="3"/>
        <v>0</v>
      </c>
      <c r="Z159" s="87">
        <f>IF(Y159="","",COUNTIF(Sabana11[[#This Row],[Columna4]:[Columna23]],"O")/20)</f>
        <v>0</v>
      </c>
    </row>
    <row r="160" spans="2:26" ht="15" x14ac:dyDescent="0.25">
      <c r="B160" s="94">
        <v>151</v>
      </c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91">
        <f t="array" ref="X160">IF($D$12="","",(SUMPRODUCT(($D$12:$W$12=Sabana11[[#This Row],[Columna4]:[Columna23]])*1)))</f>
        <v>0</v>
      </c>
      <c r="Y160" s="87">
        <f t="shared" si="3"/>
        <v>0</v>
      </c>
      <c r="Z160" s="87">
        <f>IF(Y160="","",COUNTIF(Sabana11[[#This Row],[Columna4]:[Columna23]],"O")/20)</f>
        <v>0</v>
      </c>
    </row>
    <row r="161" spans="2:26" ht="15" x14ac:dyDescent="0.25">
      <c r="B161" s="94">
        <v>152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91">
        <f t="array" ref="X161">IF($D$12="","",(SUMPRODUCT(($D$12:$W$12=Sabana11[[#This Row],[Columna4]:[Columna23]])*1)))</f>
        <v>0</v>
      </c>
      <c r="Y161" s="87">
        <f t="shared" si="3"/>
        <v>0</v>
      </c>
      <c r="Z161" s="87">
        <f>IF(Y161="","",COUNTIF(Sabana11[[#This Row],[Columna4]:[Columna23]],"O")/20)</f>
        <v>0</v>
      </c>
    </row>
    <row r="162" spans="2:26" ht="15" x14ac:dyDescent="0.25">
      <c r="B162" s="94">
        <v>153</v>
      </c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91">
        <f t="array" ref="X162">IF($D$12="","",(SUMPRODUCT(($D$12:$W$12=Sabana11[[#This Row],[Columna4]:[Columna23]])*1)))</f>
        <v>0</v>
      </c>
      <c r="Y162" s="87">
        <f t="shared" si="3"/>
        <v>0</v>
      </c>
      <c r="Z162" s="87">
        <f>IF(Y162="","",COUNTIF(Sabana11[[#This Row],[Columna4]:[Columna23]],"O")/20)</f>
        <v>0</v>
      </c>
    </row>
    <row r="163" spans="2:26" ht="15" x14ac:dyDescent="0.25">
      <c r="B163" s="94">
        <v>154</v>
      </c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91">
        <f t="array" ref="X163">IF($D$12="","",(SUMPRODUCT(($D$12:$W$12=Sabana11[[#This Row],[Columna4]:[Columna23]])*1)))</f>
        <v>0</v>
      </c>
      <c r="Y163" s="87">
        <f t="shared" si="3"/>
        <v>0</v>
      </c>
      <c r="Z163" s="87">
        <f>IF(Y163="","",COUNTIF(Sabana11[[#This Row],[Columna4]:[Columna23]],"O")/20)</f>
        <v>0</v>
      </c>
    </row>
    <row r="164" spans="2:26" ht="15" x14ac:dyDescent="0.25">
      <c r="B164" s="94">
        <v>155</v>
      </c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91">
        <f t="array" ref="X164">IF($D$12="","",(SUMPRODUCT(($D$12:$W$12=Sabana11[[#This Row],[Columna4]:[Columna23]])*1)))</f>
        <v>0</v>
      </c>
      <c r="Y164" s="87">
        <f t="shared" si="3"/>
        <v>0</v>
      </c>
      <c r="Z164" s="87">
        <f>IF(Y164="","",COUNTIF(Sabana11[[#This Row],[Columna4]:[Columna23]],"O")/20)</f>
        <v>0</v>
      </c>
    </row>
    <row r="165" spans="2:26" ht="15" x14ac:dyDescent="0.25">
      <c r="B165" s="94">
        <v>156</v>
      </c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91">
        <f t="array" ref="X165">IF($D$12="","",(SUMPRODUCT(($D$12:$W$12=Sabana11[[#This Row],[Columna4]:[Columna23]])*1)))</f>
        <v>0</v>
      </c>
      <c r="Y165" s="87">
        <f t="shared" si="3"/>
        <v>0</v>
      </c>
      <c r="Z165" s="87">
        <f>IF(Y165="","",COUNTIF(Sabana11[[#This Row],[Columna4]:[Columna23]],"O")/20)</f>
        <v>0</v>
      </c>
    </row>
    <row r="166" spans="2:26" ht="15" x14ac:dyDescent="0.25">
      <c r="B166" s="94">
        <v>157</v>
      </c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91">
        <f t="array" ref="X166">IF($D$12="","",(SUMPRODUCT(($D$12:$W$12=Sabana11[[#This Row],[Columna4]:[Columna23]])*1)))</f>
        <v>0</v>
      </c>
      <c r="Y166" s="87">
        <f t="shared" si="3"/>
        <v>0</v>
      </c>
      <c r="Z166" s="87">
        <f>IF(Y166="","",COUNTIF(Sabana11[[#This Row],[Columna4]:[Columna23]],"O")/20)</f>
        <v>0</v>
      </c>
    </row>
    <row r="167" spans="2:26" ht="15" x14ac:dyDescent="0.25">
      <c r="B167" s="94">
        <v>158</v>
      </c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91">
        <f t="array" ref="X167">IF($D$12="","",(SUMPRODUCT(($D$12:$W$12=Sabana11[[#This Row],[Columna4]:[Columna23]])*1)))</f>
        <v>0</v>
      </c>
      <c r="Y167" s="87">
        <f t="shared" si="3"/>
        <v>0</v>
      </c>
      <c r="Z167" s="87">
        <f>IF(Y167="","",COUNTIF(Sabana11[[#This Row],[Columna4]:[Columna23]],"O")/20)</f>
        <v>0</v>
      </c>
    </row>
    <row r="168" spans="2:26" ht="15" x14ac:dyDescent="0.25">
      <c r="B168" s="94">
        <v>159</v>
      </c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91">
        <f t="array" ref="X168">IF($D$12="","",(SUMPRODUCT(($D$12:$W$12=Sabana11[[#This Row],[Columna4]:[Columna23]])*1)))</f>
        <v>0</v>
      </c>
      <c r="Y168" s="87">
        <f t="shared" si="3"/>
        <v>0</v>
      </c>
      <c r="Z168" s="87">
        <f>IF(Y168="","",COUNTIF(Sabana11[[#This Row],[Columna4]:[Columna23]],"O")/20)</f>
        <v>0</v>
      </c>
    </row>
    <row r="169" spans="2:26" ht="15" x14ac:dyDescent="0.25">
      <c r="B169" s="94">
        <v>160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91">
        <f t="array" ref="X169">IF($D$12="","",(SUMPRODUCT(($D$12:$W$12=Sabana11[[#This Row],[Columna4]:[Columna23]])*1)))</f>
        <v>0</v>
      </c>
      <c r="Y169" s="87">
        <f t="shared" si="3"/>
        <v>0</v>
      </c>
      <c r="Z169" s="87">
        <f>IF(Y169="","",COUNTIF(Sabana11[[#This Row],[Columna4]:[Columna23]],"O")/20)</f>
        <v>0</v>
      </c>
    </row>
    <row r="170" spans="2:26" ht="15" x14ac:dyDescent="0.25">
      <c r="B170" s="94">
        <v>161</v>
      </c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91">
        <f t="array" ref="X170">IF($D$12="","",(SUMPRODUCT(($D$12:$W$12=Sabana11[[#This Row],[Columna4]:[Columna23]])*1)))</f>
        <v>0</v>
      </c>
      <c r="Y170" s="87">
        <f t="shared" si="3"/>
        <v>0</v>
      </c>
      <c r="Z170" s="87">
        <f>IF(Y170="","",COUNTIF(Sabana11[[#This Row],[Columna4]:[Columna23]],"O")/20)</f>
        <v>0</v>
      </c>
    </row>
    <row r="171" spans="2:26" ht="15" x14ac:dyDescent="0.25">
      <c r="B171" s="94">
        <v>162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91">
        <f t="array" ref="X171">IF($D$12="","",(SUMPRODUCT(($D$12:$W$12=Sabana11[[#This Row],[Columna4]:[Columna23]])*1)))</f>
        <v>0</v>
      </c>
      <c r="Y171" s="87">
        <f t="shared" si="3"/>
        <v>0</v>
      </c>
      <c r="Z171" s="87">
        <f>IF(Y171="","",COUNTIF(Sabana11[[#This Row],[Columna4]:[Columna23]],"O")/20)</f>
        <v>0</v>
      </c>
    </row>
    <row r="172" spans="2:26" ht="15" x14ac:dyDescent="0.25">
      <c r="B172" s="94">
        <v>163</v>
      </c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91">
        <f t="array" ref="X172">IF($D$12="","",(SUMPRODUCT(($D$12:$W$12=Sabana11[[#This Row],[Columna4]:[Columna23]])*1)))</f>
        <v>0</v>
      </c>
      <c r="Y172" s="87">
        <f t="shared" si="3"/>
        <v>0</v>
      </c>
      <c r="Z172" s="87">
        <f>IF(Y172="","",COUNTIF(Sabana11[[#This Row],[Columna4]:[Columna23]],"O")/20)</f>
        <v>0</v>
      </c>
    </row>
    <row r="173" spans="2:26" ht="15" x14ac:dyDescent="0.25">
      <c r="B173" s="94">
        <v>164</v>
      </c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91">
        <f t="array" ref="X173">IF($D$12="","",(SUMPRODUCT(($D$12:$W$12=Sabana11[[#This Row],[Columna4]:[Columna23]])*1)))</f>
        <v>0</v>
      </c>
      <c r="Y173" s="87">
        <f t="shared" si="3"/>
        <v>0</v>
      </c>
      <c r="Z173" s="87">
        <f>IF(Y173="","",COUNTIF(Sabana11[[#This Row],[Columna4]:[Columna23]],"O")/20)</f>
        <v>0</v>
      </c>
    </row>
    <row r="174" spans="2:26" ht="15" x14ac:dyDescent="0.25">
      <c r="B174" s="94">
        <v>165</v>
      </c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91">
        <f t="array" ref="X174">IF($D$12="","",(SUMPRODUCT(($D$12:$W$12=Sabana11[[#This Row],[Columna4]:[Columna23]])*1)))</f>
        <v>0</v>
      </c>
      <c r="Y174" s="87">
        <f t="shared" si="3"/>
        <v>0</v>
      </c>
      <c r="Z174" s="87">
        <f>IF(Y174="","",COUNTIF(Sabana11[[#This Row],[Columna4]:[Columna23]],"O")/20)</f>
        <v>0</v>
      </c>
    </row>
    <row r="175" spans="2:26" ht="15" x14ac:dyDescent="0.25">
      <c r="B175" s="94">
        <v>166</v>
      </c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91">
        <f t="array" ref="X175">IF($D$12="","",(SUMPRODUCT(($D$12:$W$12=Sabana11[[#This Row],[Columna4]:[Columna23]])*1)))</f>
        <v>0</v>
      </c>
      <c r="Y175" s="87">
        <f t="shared" si="3"/>
        <v>0</v>
      </c>
      <c r="Z175" s="87">
        <f>IF(Y175="","",COUNTIF(Sabana11[[#This Row],[Columna4]:[Columna23]],"O")/20)</f>
        <v>0</v>
      </c>
    </row>
    <row r="176" spans="2:26" ht="15" x14ac:dyDescent="0.25">
      <c r="B176" s="94">
        <v>167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91">
        <f t="array" ref="X176">IF($D$12="","",(SUMPRODUCT(($D$12:$W$12=Sabana11[[#This Row],[Columna4]:[Columna23]])*1)))</f>
        <v>0</v>
      </c>
      <c r="Y176" s="87">
        <f t="shared" si="3"/>
        <v>0</v>
      </c>
      <c r="Z176" s="87">
        <f>IF(Y176="","",COUNTIF(Sabana11[[#This Row],[Columna4]:[Columna23]],"O")/20)</f>
        <v>0</v>
      </c>
    </row>
    <row r="177" spans="2:26" ht="15" x14ac:dyDescent="0.25">
      <c r="B177" s="94">
        <v>168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91">
        <f t="array" ref="X177">IF($D$12="","",(SUMPRODUCT(($D$12:$W$12=Sabana11[[#This Row],[Columna4]:[Columna23]])*1)))</f>
        <v>0</v>
      </c>
      <c r="Y177" s="87">
        <f t="shared" si="3"/>
        <v>0</v>
      </c>
      <c r="Z177" s="87">
        <f>IF(Y177="","",COUNTIF(Sabana11[[#This Row],[Columna4]:[Columna23]],"O")/20)</f>
        <v>0</v>
      </c>
    </row>
    <row r="178" spans="2:26" ht="15" x14ac:dyDescent="0.25">
      <c r="B178" s="94">
        <v>169</v>
      </c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91">
        <f t="array" ref="X178">IF($D$12="","",(SUMPRODUCT(($D$12:$W$12=Sabana11[[#This Row],[Columna4]:[Columna23]])*1)))</f>
        <v>0</v>
      </c>
      <c r="Y178" s="87">
        <f t="shared" si="3"/>
        <v>0</v>
      </c>
      <c r="Z178" s="87">
        <f>IF(Y178="","",COUNTIF(Sabana11[[#This Row],[Columna4]:[Columna23]],"O")/20)</f>
        <v>0</v>
      </c>
    </row>
    <row r="179" spans="2:26" ht="15" x14ac:dyDescent="0.25">
      <c r="B179" s="94">
        <v>170</v>
      </c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91">
        <f t="array" ref="X179">IF($D$12="","",(SUMPRODUCT(($D$12:$W$12=Sabana11[[#This Row],[Columna4]:[Columna23]])*1)))</f>
        <v>0</v>
      </c>
      <c r="Y179" s="87">
        <f t="shared" si="3"/>
        <v>0</v>
      </c>
      <c r="Z179" s="87">
        <f>IF(Y179="","",COUNTIF(Sabana11[[#This Row],[Columna4]:[Columna23]],"O")/20)</f>
        <v>0</v>
      </c>
    </row>
    <row r="180" spans="2:26" ht="15" x14ac:dyDescent="0.25">
      <c r="B180" s="94">
        <v>171</v>
      </c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91">
        <f t="array" ref="X180">IF($D$12="","",(SUMPRODUCT(($D$12:$W$12=Sabana11[[#This Row],[Columna4]:[Columna23]])*1)))</f>
        <v>0</v>
      </c>
      <c r="Y180" s="87">
        <f t="shared" si="3"/>
        <v>0</v>
      </c>
      <c r="Z180" s="87">
        <f>IF(Y180="","",COUNTIF(Sabana11[[#This Row],[Columna4]:[Columna23]],"O")/20)</f>
        <v>0</v>
      </c>
    </row>
    <row r="181" spans="2:26" ht="15" x14ac:dyDescent="0.25">
      <c r="B181" s="94">
        <v>172</v>
      </c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91">
        <f t="array" ref="X181">IF($D$12="","",(SUMPRODUCT(($D$12:$W$12=Sabana11[[#This Row],[Columna4]:[Columna23]])*1)))</f>
        <v>0</v>
      </c>
      <c r="Y181" s="87">
        <f t="shared" si="3"/>
        <v>0</v>
      </c>
      <c r="Z181" s="87">
        <f>IF(Y181="","",COUNTIF(Sabana11[[#This Row],[Columna4]:[Columna23]],"O")/20)</f>
        <v>0</v>
      </c>
    </row>
    <row r="182" spans="2:26" ht="15" x14ac:dyDescent="0.25">
      <c r="B182" s="94">
        <v>173</v>
      </c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91">
        <f t="array" ref="X182">IF($D$12="","",(SUMPRODUCT(($D$12:$W$12=Sabana11[[#This Row],[Columna4]:[Columna23]])*1)))</f>
        <v>0</v>
      </c>
      <c r="Y182" s="87">
        <f t="shared" si="3"/>
        <v>0</v>
      </c>
      <c r="Z182" s="87">
        <f>IF(Y182="","",COUNTIF(Sabana11[[#This Row],[Columna4]:[Columna23]],"O")/20)</f>
        <v>0</v>
      </c>
    </row>
    <row r="183" spans="2:26" ht="15" x14ac:dyDescent="0.25">
      <c r="B183" s="94">
        <v>174</v>
      </c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91">
        <f t="array" ref="X183">IF($D$12="","",(SUMPRODUCT(($D$12:$W$12=Sabana11[[#This Row],[Columna4]:[Columna23]])*1)))</f>
        <v>0</v>
      </c>
      <c r="Y183" s="87">
        <f t="shared" si="3"/>
        <v>0</v>
      </c>
      <c r="Z183" s="87">
        <f>IF(Y183="","",COUNTIF(Sabana11[[#This Row],[Columna4]:[Columna23]],"O")/20)</f>
        <v>0</v>
      </c>
    </row>
    <row r="184" spans="2:26" ht="15" x14ac:dyDescent="0.25">
      <c r="B184" s="94">
        <v>175</v>
      </c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91">
        <f t="array" ref="X184">IF($D$12="","",(SUMPRODUCT(($D$12:$W$12=Sabana11[[#This Row],[Columna4]:[Columna23]])*1)))</f>
        <v>0</v>
      </c>
      <c r="Y184" s="87">
        <f t="shared" si="3"/>
        <v>0</v>
      </c>
      <c r="Z184" s="87">
        <f>IF(Y184="","",COUNTIF(Sabana11[[#This Row],[Columna4]:[Columna23]],"O")/20)</f>
        <v>0</v>
      </c>
    </row>
    <row r="185" spans="2:26" ht="15" x14ac:dyDescent="0.25">
      <c r="B185" s="94">
        <v>176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91">
        <f t="array" ref="X185">IF($D$12="","",(SUMPRODUCT(($D$12:$W$12=Sabana11[[#This Row],[Columna4]:[Columna23]])*1)))</f>
        <v>0</v>
      </c>
      <c r="Y185" s="87">
        <f t="shared" si="3"/>
        <v>0</v>
      </c>
      <c r="Z185" s="87">
        <f>IF(Y185="","",COUNTIF(Sabana11[[#This Row],[Columna4]:[Columna23]],"O")/20)</f>
        <v>0</v>
      </c>
    </row>
    <row r="186" spans="2:26" ht="15" x14ac:dyDescent="0.25">
      <c r="B186" s="94">
        <v>177</v>
      </c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91">
        <f t="array" ref="X186">IF($D$12="","",(SUMPRODUCT(($D$12:$W$12=Sabana11[[#This Row],[Columna4]:[Columna23]])*1)))</f>
        <v>0</v>
      </c>
      <c r="Y186" s="87">
        <f t="shared" si="3"/>
        <v>0</v>
      </c>
      <c r="Z186" s="87">
        <f>IF(Y186="","",COUNTIF(Sabana11[[#This Row],[Columna4]:[Columna23]],"O")/20)</f>
        <v>0</v>
      </c>
    </row>
    <row r="187" spans="2:26" ht="15" x14ac:dyDescent="0.25">
      <c r="B187" s="94">
        <v>178</v>
      </c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91">
        <f t="array" ref="X187">IF($D$12="","",(SUMPRODUCT(($D$12:$W$12=Sabana11[[#This Row],[Columna4]:[Columna23]])*1)))</f>
        <v>0</v>
      </c>
      <c r="Y187" s="87">
        <f t="shared" si="3"/>
        <v>0</v>
      </c>
      <c r="Z187" s="87">
        <f>IF(Y187="","",COUNTIF(Sabana11[[#This Row],[Columna4]:[Columna23]],"O")/20)</f>
        <v>0</v>
      </c>
    </row>
    <row r="188" spans="2:26" ht="15" x14ac:dyDescent="0.25">
      <c r="B188" s="94">
        <v>179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91">
        <f t="array" ref="X188">IF($D$12="","",(SUMPRODUCT(($D$12:$W$12=Sabana11[[#This Row],[Columna4]:[Columna23]])*1)))</f>
        <v>0</v>
      </c>
      <c r="Y188" s="87">
        <f t="shared" si="3"/>
        <v>0</v>
      </c>
      <c r="Z188" s="87">
        <f>IF(Y188="","",COUNTIF(Sabana11[[#This Row],[Columna4]:[Columna23]],"O")/20)</f>
        <v>0</v>
      </c>
    </row>
    <row r="189" spans="2:26" ht="15" x14ac:dyDescent="0.25">
      <c r="B189" s="94">
        <v>180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91">
        <f t="array" ref="X189">IF($D$12="","",(SUMPRODUCT(($D$12:$W$12=Sabana11[[#This Row],[Columna4]:[Columna23]])*1)))</f>
        <v>0</v>
      </c>
      <c r="Y189" s="87">
        <f t="shared" si="3"/>
        <v>0</v>
      </c>
      <c r="Z189" s="87">
        <f>IF(Y189="","",COUNTIF(Sabana11[[#This Row],[Columna4]:[Columna23]],"O")/20)</f>
        <v>0</v>
      </c>
    </row>
    <row r="190" spans="2:26" ht="15" x14ac:dyDescent="0.25">
      <c r="B190" s="94">
        <v>181</v>
      </c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91">
        <f t="array" ref="X190">IF($D$12="","",(SUMPRODUCT(($D$12:$W$12=Sabana11[[#This Row],[Columna4]:[Columna23]])*1)))</f>
        <v>0</v>
      </c>
      <c r="Y190" s="87">
        <f t="shared" si="3"/>
        <v>0</v>
      </c>
      <c r="Z190" s="87">
        <f>IF(Y190="","",COUNTIF(Sabana11[[#This Row],[Columna4]:[Columna23]],"O")/20)</f>
        <v>0</v>
      </c>
    </row>
    <row r="191" spans="2:26" ht="15" x14ac:dyDescent="0.25">
      <c r="B191" s="94">
        <v>182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91">
        <f t="array" ref="X191">IF($D$12="","",(SUMPRODUCT(($D$12:$W$12=Sabana11[[#This Row],[Columna4]:[Columna23]])*1)))</f>
        <v>0</v>
      </c>
      <c r="Y191" s="87">
        <f t="shared" si="3"/>
        <v>0</v>
      </c>
      <c r="Z191" s="87">
        <f>IF(Y191="","",COUNTIF(Sabana11[[#This Row],[Columna4]:[Columna23]],"O")/20)</f>
        <v>0</v>
      </c>
    </row>
    <row r="192" spans="2:26" ht="15" x14ac:dyDescent="0.25">
      <c r="B192" s="94">
        <v>183</v>
      </c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91">
        <f t="array" ref="X192">IF($D$12="","",(SUMPRODUCT(($D$12:$W$12=Sabana11[[#This Row],[Columna4]:[Columna23]])*1)))</f>
        <v>0</v>
      </c>
      <c r="Y192" s="87">
        <f t="shared" si="3"/>
        <v>0</v>
      </c>
      <c r="Z192" s="87">
        <f>IF(Y192="","",COUNTIF(Sabana11[[#This Row],[Columna4]:[Columna23]],"O")/20)</f>
        <v>0</v>
      </c>
    </row>
    <row r="193" spans="2:26" ht="15" x14ac:dyDescent="0.25">
      <c r="B193" s="94">
        <v>184</v>
      </c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91">
        <f t="array" ref="X193">IF($D$12="","",(SUMPRODUCT(($D$12:$W$12=Sabana11[[#This Row],[Columna4]:[Columna23]])*1)))</f>
        <v>0</v>
      </c>
      <c r="Y193" s="87">
        <f t="shared" si="3"/>
        <v>0</v>
      </c>
      <c r="Z193" s="87">
        <f>IF(Y193="","",COUNTIF(Sabana11[[#This Row],[Columna4]:[Columna23]],"O")/20)</f>
        <v>0</v>
      </c>
    </row>
    <row r="194" spans="2:26" ht="15" x14ac:dyDescent="0.25">
      <c r="B194" s="94">
        <v>185</v>
      </c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91">
        <f t="array" ref="X194">IF($D$12="","",(SUMPRODUCT(($D$12:$W$12=Sabana11[[#This Row],[Columna4]:[Columna23]])*1)))</f>
        <v>0</v>
      </c>
      <c r="Y194" s="87">
        <f t="shared" si="3"/>
        <v>0</v>
      </c>
      <c r="Z194" s="87">
        <f>IF(Y194="","",COUNTIF(Sabana11[[#This Row],[Columna4]:[Columna23]],"O")/20)</f>
        <v>0</v>
      </c>
    </row>
    <row r="195" spans="2:26" ht="15" x14ac:dyDescent="0.25">
      <c r="B195" s="94">
        <v>186</v>
      </c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91">
        <f t="array" ref="X195">IF($D$12="","",(SUMPRODUCT(($D$12:$W$12=Sabana11[[#This Row],[Columna4]:[Columna23]])*1)))</f>
        <v>0</v>
      </c>
      <c r="Y195" s="87">
        <f t="shared" si="3"/>
        <v>0</v>
      </c>
      <c r="Z195" s="87">
        <f>IF(Y195="","",COUNTIF(Sabana11[[#This Row],[Columna4]:[Columna23]],"O")/20)</f>
        <v>0</v>
      </c>
    </row>
    <row r="196" spans="2:26" ht="15" x14ac:dyDescent="0.25">
      <c r="B196" s="94">
        <v>187</v>
      </c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91">
        <f t="array" ref="X196">IF($D$12="","",(SUMPRODUCT(($D$12:$W$12=Sabana11[[#This Row],[Columna4]:[Columna23]])*1)))</f>
        <v>0</v>
      </c>
      <c r="Y196" s="87">
        <f t="shared" si="3"/>
        <v>0</v>
      </c>
      <c r="Z196" s="87">
        <f>IF(Y196="","",COUNTIF(Sabana11[[#This Row],[Columna4]:[Columna23]],"O")/20)</f>
        <v>0</v>
      </c>
    </row>
    <row r="197" spans="2:26" ht="15" x14ac:dyDescent="0.25">
      <c r="B197" s="94">
        <v>188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91">
        <f t="array" ref="X197">IF($D$12="","",(SUMPRODUCT(($D$12:$W$12=Sabana11[[#This Row],[Columna4]:[Columna23]])*1)))</f>
        <v>0</v>
      </c>
      <c r="Y197" s="87">
        <f t="shared" si="3"/>
        <v>0</v>
      </c>
      <c r="Z197" s="87">
        <f>IF(Y197="","",COUNTIF(Sabana11[[#This Row],[Columna4]:[Columna23]],"O")/20)</f>
        <v>0</v>
      </c>
    </row>
    <row r="198" spans="2:26" ht="15" x14ac:dyDescent="0.25">
      <c r="B198" s="94">
        <v>189</v>
      </c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91">
        <f t="array" ref="X198">IF($D$12="","",(SUMPRODUCT(($D$12:$W$12=Sabana11[[#This Row],[Columna4]:[Columna23]])*1)))</f>
        <v>0</v>
      </c>
      <c r="Y198" s="87">
        <f t="shared" si="3"/>
        <v>0</v>
      </c>
      <c r="Z198" s="87">
        <f>IF(Y198="","",COUNTIF(Sabana11[[#This Row],[Columna4]:[Columna23]],"O")/20)</f>
        <v>0</v>
      </c>
    </row>
    <row r="199" spans="2:26" ht="15" x14ac:dyDescent="0.25">
      <c r="B199" s="94">
        <v>190</v>
      </c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91">
        <f t="array" ref="X199">IF($D$12="","",(SUMPRODUCT(($D$12:$W$12=Sabana11[[#This Row],[Columna4]:[Columna23]])*1)))</f>
        <v>0</v>
      </c>
      <c r="Y199" s="87">
        <f t="shared" si="3"/>
        <v>0</v>
      </c>
      <c r="Z199" s="87">
        <f>IF(Y199="","",COUNTIF(Sabana11[[#This Row],[Columna4]:[Columna23]],"O")/20)</f>
        <v>0</v>
      </c>
    </row>
    <row r="200" spans="2:26" ht="15" x14ac:dyDescent="0.25">
      <c r="B200" s="94">
        <v>191</v>
      </c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91">
        <f t="array" ref="X200">IF($D$12="","",(SUMPRODUCT(($D$12:$W$12=Sabana11[[#This Row],[Columna4]:[Columna23]])*1)))</f>
        <v>0</v>
      </c>
      <c r="Y200" s="87">
        <f t="shared" si="3"/>
        <v>0</v>
      </c>
      <c r="Z200" s="87">
        <f>IF(Y200="","",COUNTIF(Sabana11[[#This Row],[Columna4]:[Columna23]],"O")/20)</f>
        <v>0</v>
      </c>
    </row>
    <row r="201" spans="2:26" ht="15" x14ac:dyDescent="0.25">
      <c r="B201" s="94">
        <v>192</v>
      </c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91">
        <f t="array" ref="X201">IF($D$12="","",(SUMPRODUCT(($D$12:$W$12=Sabana11[[#This Row],[Columna4]:[Columna23]])*1)))</f>
        <v>0</v>
      </c>
      <c r="Y201" s="87">
        <f t="shared" si="3"/>
        <v>0</v>
      </c>
      <c r="Z201" s="87">
        <f>IF(Y201="","",COUNTIF(Sabana11[[#This Row],[Columna4]:[Columna23]],"O")/20)</f>
        <v>0</v>
      </c>
    </row>
    <row r="202" spans="2:26" ht="15" x14ac:dyDescent="0.25">
      <c r="B202" s="94">
        <v>193</v>
      </c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91">
        <f t="array" ref="X202">IF($D$12="","",(SUMPRODUCT(($D$12:$W$12=Sabana11[[#This Row],[Columna4]:[Columna23]])*1)))</f>
        <v>0</v>
      </c>
      <c r="Y202" s="87">
        <f t="shared" si="3"/>
        <v>0</v>
      </c>
      <c r="Z202" s="87">
        <f>IF(Y202="","",COUNTIF(Sabana11[[#This Row],[Columna4]:[Columna23]],"O")/20)</f>
        <v>0</v>
      </c>
    </row>
    <row r="203" spans="2:26" ht="15" x14ac:dyDescent="0.25">
      <c r="B203" s="94">
        <v>194</v>
      </c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91">
        <f t="array" ref="X203">IF($D$12="","",(SUMPRODUCT(($D$12:$W$12=Sabana11[[#This Row],[Columna4]:[Columna23]])*1)))</f>
        <v>0</v>
      </c>
      <c r="Y203" s="87">
        <f t="shared" si="3"/>
        <v>0</v>
      </c>
      <c r="Z203" s="87">
        <f>IF(Y203="","",COUNTIF(Sabana11[[#This Row],[Columna4]:[Columna23]],"O")/20)</f>
        <v>0</v>
      </c>
    </row>
    <row r="204" spans="2:26" ht="15" x14ac:dyDescent="0.25">
      <c r="B204" s="94">
        <v>195</v>
      </c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91">
        <f t="array" ref="X204">IF($D$12="","",(SUMPRODUCT(($D$12:$W$12=Sabana11[[#This Row],[Columna4]:[Columna23]])*1)))</f>
        <v>0</v>
      </c>
      <c r="Y204" s="87">
        <f t="shared" si="3"/>
        <v>0</v>
      </c>
      <c r="Z204" s="87">
        <f>IF(Y204="","",COUNTIF(Sabana11[[#This Row],[Columna4]:[Columna23]],"O")/20)</f>
        <v>0</v>
      </c>
    </row>
    <row r="205" spans="2:26" ht="15" x14ac:dyDescent="0.25">
      <c r="B205" s="94">
        <v>196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91">
        <f t="array" ref="X205">IF($D$12="","",(SUMPRODUCT(($D$12:$W$12=Sabana11[[#This Row],[Columna4]:[Columna23]])*1)))</f>
        <v>0</v>
      </c>
      <c r="Y205" s="87">
        <f t="shared" si="3"/>
        <v>0</v>
      </c>
      <c r="Z205" s="87">
        <f>IF(Y205="","",COUNTIF(Sabana11[[#This Row],[Columna4]:[Columna23]],"O")/20)</f>
        <v>0</v>
      </c>
    </row>
    <row r="206" spans="2:26" ht="15" x14ac:dyDescent="0.25">
      <c r="B206" s="94">
        <v>197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91">
        <f t="array" ref="X206">IF($D$12="","",(SUMPRODUCT(($D$12:$W$12=Sabana11[[#This Row],[Columna4]:[Columna23]])*1)))</f>
        <v>0</v>
      </c>
      <c r="Y206" s="87">
        <f t="shared" si="3"/>
        <v>0</v>
      </c>
      <c r="Z206" s="87">
        <f>IF(Y206="","",COUNTIF(Sabana11[[#This Row],[Columna4]:[Columna23]],"O")/20)</f>
        <v>0</v>
      </c>
    </row>
    <row r="207" spans="2:26" ht="15" x14ac:dyDescent="0.25">
      <c r="B207" s="94">
        <v>198</v>
      </c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91">
        <f t="array" ref="X207">IF($D$12="","",(SUMPRODUCT(($D$12:$W$12=Sabana11[[#This Row],[Columna4]:[Columna23]])*1)))</f>
        <v>0</v>
      </c>
      <c r="Y207" s="87">
        <f t="shared" si="3"/>
        <v>0</v>
      </c>
      <c r="Z207" s="87">
        <f>IF(Y207="","",COUNTIF(Sabana11[[#This Row],[Columna4]:[Columna23]],"O")/20)</f>
        <v>0</v>
      </c>
    </row>
    <row r="208" spans="2:26" ht="15" x14ac:dyDescent="0.25">
      <c r="B208" s="94">
        <v>199</v>
      </c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91">
        <f t="array" ref="X208">IF($D$12="","",(SUMPRODUCT(($D$12:$W$12=Sabana11[[#This Row],[Columna4]:[Columna23]])*1)))</f>
        <v>0</v>
      </c>
      <c r="Y208" s="87">
        <f t="shared" si="3"/>
        <v>0</v>
      </c>
      <c r="Z208" s="87">
        <f>IF(Y208="","",COUNTIF(Sabana11[[#This Row],[Columna4]:[Columna23]],"O")/20)</f>
        <v>0</v>
      </c>
    </row>
    <row r="209" spans="2:26" ht="15" x14ac:dyDescent="0.25">
      <c r="B209" s="94">
        <v>200</v>
      </c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91">
        <f t="array" ref="X209">IF($D$12="","",(SUMPRODUCT(($D$12:$W$12=Sabana11[[#This Row],[Columna4]:[Columna23]])*1)))</f>
        <v>0</v>
      </c>
      <c r="Y209" s="87">
        <f t="shared" si="3"/>
        <v>0</v>
      </c>
      <c r="Z209" s="87">
        <f>IF(Y209="","",COUNTIF(Sabana11[[#This Row],[Columna4]:[Columna23]],"O")/20)</f>
        <v>0</v>
      </c>
    </row>
    <row r="210" spans="2:26" ht="15" x14ac:dyDescent="0.25">
      <c r="B210" s="94">
        <v>201</v>
      </c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91">
        <f t="array" ref="X210">IF($D$12="","",(SUMPRODUCT(($D$12:$W$12=Sabana11[[#This Row],[Columna4]:[Columna23]])*1)))</f>
        <v>0</v>
      </c>
      <c r="Y210" s="87">
        <f t="shared" si="3"/>
        <v>0</v>
      </c>
      <c r="Z210" s="87">
        <f>IF(Y210="","",COUNTIF(Sabana11[[#This Row],[Columna4]:[Columna23]],"O")/20)</f>
        <v>0</v>
      </c>
    </row>
    <row r="211" spans="2:26" ht="15" x14ac:dyDescent="0.25">
      <c r="B211" s="94">
        <v>202</v>
      </c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91">
        <f t="array" ref="X211">IF($D$12="","",(SUMPRODUCT(($D$12:$W$12=Sabana11[[#This Row],[Columna4]:[Columna23]])*1)))</f>
        <v>0</v>
      </c>
      <c r="Y211" s="87">
        <f t="shared" ref="Y211:Y274" si="4">IF(X211="","",(X211/20))</f>
        <v>0</v>
      </c>
      <c r="Z211" s="87">
        <f>IF(Y211="","",COUNTIF(Sabana11[[#This Row],[Columna4]:[Columna23]],"O")/20)</f>
        <v>0</v>
      </c>
    </row>
    <row r="212" spans="2:26" ht="15" x14ac:dyDescent="0.25">
      <c r="B212" s="94">
        <v>203</v>
      </c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91">
        <f t="array" ref="X212">IF($D$12="","",(SUMPRODUCT(($D$12:$W$12=Sabana11[[#This Row],[Columna4]:[Columna23]])*1)))</f>
        <v>0</v>
      </c>
      <c r="Y212" s="87">
        <f t="shared" si="4"/>
        <v>0</v>
      </c>
      <c r="Z212" s="87">
        <f>IF(Y212="","",COUNTIF(Sabana11[[#This Row],[Columna4]:[Columna23]],"O")/20)</f>
        <v>0</v>
      </c>
    </row>
    <row r="213" spans="2:26" ht="15" x14ac:dyDescent="0.25">
      <c r="B213" s="94">
        <v>204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91">
        <f t="array" ref="X213">IF($D$12="","",(SUMPRODUCT(($D$12:$W$12=Sabana11[[#This Row],[Columna4]:[Columna23]])*1)))</f>
        <v>0</v>
      </c>
      <c r="Y213" s="87">
        <f t="shared" si="4"/>
        <v>0</v>
      </c>
      <c r="Z213" s="87">
        <f>IF(Y213="","",COUNTIF(Sabana11[[#This Row],[Columna4]:[Columna23]],"O")/20)</f>
        <v>0</v>
      </c>
    </row>
    <row r="214" spans="2:26" ht="15" x14ac:dyDescent="0.25">
      <c r="B214" s="94">
        <v>205</v>
      </c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91">
        <f t="array" ref="X214">IF($D$12="","",(SUMPRODUCT(($D$12:$W$12=Sabana11[[#This Row],[Columna4]:[Columna23]])*1)))</f>
        <v>0</v>
      </c>
      <c r="Y214" s="87">
        <f t="shared" si="4"/>
        <v>0</v>
      </c>
      <c r="Z214" s="87">
        <f>IF(Y214="","",COUNTIF(Sabana11[[#This Row],[Columna4]:[Columna23]],"O")/20)</f>
        <v>0</v>
      </c>
    </row>
    <row r="215" spans="2:26" ht="15" x14ac:dyDescent="0.25">
      <c r="B215" s="94">
        <v>206</v>
      </c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91">
        <f t="array" ref="X215">IF($D$12="","",(SUMPRODUCT(($D$12:$W$12=Sabana11[[#This Row],[Columna4]:[Columna23]])*1)))</f>
        <v>0</v>
      </c>
      <c r="Y215" s="87">
        <f t="shared" si="4"/>
        <v>0</v>
      </c>
      <c r="Z215" s="87">
        <f>IF(Y215="","",COUNTIF(Sabana11[[#This Row],[Columna4]:[Columna23]],"O")/20)</f>
        <v>0</v>
      </c>
    </row>
    <row r="216" spans="2:26" ht="15" x14ac:dyDescent="0.25">
      <c r="B216" s="94">
        <v>207</v>
      </c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91">
        <f t="array" ref="X216">IF($D$12="","",(SUMPRODUCT(($D$12:$W$12=Sabana11[[#This Row],[Columna4]:[Columna23]])*1)))</f>
        <v>0</v>
      </c>
      <c r="Y216" s="87">
        <f t="shared" si="4"/>
        <v>0</v>
      </c>
      <c r="Z216" s="87">
        <f>IF(Y216="","",COUNTIF(Sabana11[[#This Row],[Columna4]:[Columna23]],"O")/20)</f>
        <v>0</v>
      </c>
    </row>
    <row r="217" spans="2:26" ht="15" x14ac:dyDescent="0.25">
      <c r="B217" s="94">
        <v>208</v>
      </c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91">
        <f t="array" ref="X217">IF($D$12="","",(SUMPRODUCT(($D$12:$W$12=Sabana11[[#This Row],[Columna4]:[Columna23]])*1)))</f>
        <v>0</v>
      </c>
      <c r="Y217" s="87">
        <f t="shared" si="4"/>
        <v>0</v>
      </c>
      <c r="Z217" s="87">
        <f>IF(Y217="","",COUNTIF(Sabana11[[#This Row],[Columna4]:[Columna23]],"O")/20)</f>
        <v>0</v>
      </c>
    </row>
    <row r="218" spans="2:26" ht="15" x14ac:dyDescent="0.25">
      <c r="B218" s="94">
        <v>209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91">
        <f t="array" ref="X218">IF($D$12="","",(SUMPRODUCT(($D$12:$W$12=Sabana11[[#This Row],[Columna4]:[Columna23]])*1)))</f>
        <v>0</v>
      </c>
      <c r="Y218" s="87">
        <f t="shared" si="4"/>
        <v>0</v>
      </c>
      <c r="Z218" s="87">
        <f>IF(Y218="","",COUNTIF(Sabana11[[#This Row],[Columna4]:[Columna23]],"O")/20)</f>
        <v>0</v>
      </c>
    </row>
    <row r="219" spans="2:26" ht="15" x14ac:dyDescent="0.25">
      <c r="B219" s="94">
        <v>210</v>
      </c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91">
        <f t="array" ref="X219">IF($D$12="","",(SUMPRODUCT(($D$12:$W$12=Sabana11[[#This Row],[Columna4]:[Columna23]])*1)))</f>
        <v>0</v>
      </c>
      <c r="Y219" s="87">
        <f t="shared" si="4"/>
        <v>0</v>
      </c>
      <c r="Z219" s="87">
        <f>IF(Y219="","",COUNTIF(Sabana11[[#This Row],[Columna4]:[Columna23]],"O")/20)</f>
        <v>0</v>
      </c>
    </row>
    <row r="220" spans="2:26" ht="15" x14ac:dyDescent="0.25">
      <c r="B220" s="94">
        <v>211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91">
        <f t="array" ref="X220">IF($D$12="","",(SUMPRODUCT(($D$12:$W$12=Sabana11[[#This Row],[Columna4]:[Columna23]])*1)))</f>
        <v>0</v>
      </c>
      <c r="Y220" s="87">
        <f t="shared" si="4"/>
        <v>0</v>
      </c>
      <c r="Z220" s="87">
        <f>IF(Y220="","",COUNTIF(Sabana11[[#This Row],[Columna4]:[Columna23]],"O")/20)</f>
        <v>0</v>
      </c>
    </row>
    <row r="221" spans="2:26" ht="15" x14ac:dyDescent="0.25">
      <c r="B221" s="94">
        <v>212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91">
        <f t="array" ref="X221">IF($D$12="","",(SUMPRODUCT(($D$12:$W$12=Sabana11[[#This Row],[Columna4]:[Columna23]])*1)))</f>
        <v>0</v>
      </c>
      <c r="Y221" s="87">
        <f t="shared" si="4"/>
        <v>0</v>
      </c>
      <c r="Z221" s="87">
        <f>IF(Y221="","",COUNTIF(Sabana11[[#This Row],[Columna4]:[Columna23]],"O")/20)</f>
        <v>0</v>
      </c>
    </row>
    <row r="222" spans="2:26" ht="15" x14ac:dyDescent="0.25">
      <c r="B222" s="94">
        <v>213</v>
      </c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91">
        <f t="array" ref="X222">IF($D$12="","",(SUMPRODUCT(($D$12:$W$12=Sabana11[[#This Row],[Columna4]:[Columna23]])*1)))</f>
        <v>0</v>
      </c>
      <c r="Y222" s="87">
        <f t="shared" si="4"/>
        <v>0</v>
      </c>
      <c r="Z222" s="87">
        <f>IF(Y222="","",COUNTIF(Sabana11[[#This Row],[Columna4]:[Columna23]],"O")/20)</f>
        <v>0</v>
      </c>
    </row>
    <row r="223" spans="2:26" ht="15" x14ac:dyDescent="0.25">
      <c r="B223" s="94">
        <v>214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91">
        <f t="array" ref="X223">IF($D$12="","",(SUMPRODUCT(($D$12:$W$12=Sabana11[[#This Row],[Columna4]:[Columna23]])*1)))</f>
        <v>0</v>
      </c>
      <c r="Y223" s="87">
        <f t="shared" si="4"/>
        <v>0</v>
      </c>
      <c r="Z223" s="87">
        <f>IF(Y223="","",COUNTIF(Sabana11[[#This Row],[Columna4]:[Columna23]],"O")/20)</f>
        <v>0</v>
      </c>
    </row>
    <row r="224" spans="2:26" ht="15" x14ac:dyDescent="0.25">
      <c r="B224" s="94">
        <v>215</v>
      </c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91">
        <f t="array" ref="X224">IF($D$12="","",(SUMPRODUCT(($D$12:$W$12=Sabana11[[#This Row],[Columna4]:[Columna23]])*1)))</f>
        <v>0</v>
      </c>
      <c r="Y224" s="87">
        <f t="shared" si="4"/>
        <v>0</v>
      </c>
      <c r="Z224" s="87">
        <f>IF(Y224="","",COUNTIF(Sabana11[[#This Row],[Columna4]:[Columna23]],"O")/20)</f>
        <v>0</v>
      </c>
    </row>
    <row r="225" spans="2:26" ht="15" x14ac:dyDescent="0.25">
      <c r="B225" s="94">
        <v>216</v>
      </c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91">
        <f t="array" ref="X225">IF($D$12="","",(SUMPRODUCT(($D$12:$W$12=Sabana11[[#This Row],[Columna4]:[Columna23]])*1)))</f>
        <v>0</v>
      </c>
      <c r="Y225" s="87">
        <f t="shared" si="4"/>
        <v>0</v>
      </c>
      <c r="Z225" s="87">
        <f>IF(Y225="","",COUNTIF(Sabana11[[#This Row],[Columna4]:[Columna23]],"O")/20)</f>
        <v>0</v>
      </c>
    </row>
    <row r="226" spans="2:26" ht="15" x14ac:dyDescent="0.25">
      <c r="B226" s="94">
        <v>217</v>
      </c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91">
        <f t="array" ref="X226">IF($D$12="","",(SUMPRODUCT(($D$12:$W$12=Sabana11[[#This Row],[Columna4]:[Columna23]])*1)))</f>
        <v>0</v>
      </c>
      <c r="Y226" s="87">
        <f t="shared" si="4"/>
        <v>0</v>
      </c>
      <c r="Z226" s="87">
        <f>IF(Y226="","",COUNTIF(Sabana11[[#This Row],[Columna4]:[Columna23]],"O")/20)</f>
        <v>0</v>
      </c>
    </row>
    <row r="227" spans="2:26" ht="15" x14ac:dyDescent="0.25">
      <c r="B227" s="94">
        <v>218</v>
      </c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91">
        <f t="array" ref="X227">IF($D$12="","",(SUMPRODUCT(($D$12:$W$12=Sabana11[[#This Row],[Columna4]:[Columna23]])*1)))</f>
        <v>0</v>
      </c>
      <c r="Y227" s="87">
        <f t="shared" si="4"/>
        <v>0</v>
      </c>
      <c r="Z227" s="87">
        <f>IF(Y227="","",COUNTIF(Sabana11[[#This Row],[Columna4]:[Columna23]],"O")/20)</f>
        <v>0</v>
      </c>
    </row>
    <row r="228" spans="2:26" ht="15" x14ac:dyDescent="0.25">
      <c r="B228" s="94">
        <v>219</v>
      </c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91">
        <f t="array" ref="X228">IF($D$12="","",(SUMPRODUCT(($D$12:$W$12=Sabana11[[#This Row],[Columna4]:[Columna23]])*1)))</f>
        <v>0</v>
      </c>
      <c r="Y228" s="87">
        <f t="shared" si="4"/>
        <v>0</v>
      </c>
      <c r="Z228" s="87">
        <f>IF(Y228="","",COUNTIF(Sabana11[[#This Row],[Columna4]:[Columna23]],"O")/20)</f>
        <v>0</v>
      </c>
    </row>
    <row r="229" spans="2:26" ht="15" x14ac:dyDescent="0.25">
      <c r="B229" s="94">
        <v>220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91">
        <f t="array" ref="X229">IF($D$12="","",(SUMPRODUCT(($D$12:$W$12=Sabana11[[#This Row],[Columna4]:[Columna23]])*1)))</f>
        <v>0</v>
      </c>
      <c r="Y229" s="87">
        <f t="shared" si="4"/>
        <v>0</v>
      </c>
      <c r="Z229" s="87">
        <f>IF(Y229="","",COUNTIF(Sabana11[[#This Row],[Columna4]:[Columna23]],"O")/20)</f>
        <v>0</v>
      </c>
    </row>
    <row r="230" spans="2:26" ht="15" x14ac:dyDescent="0.25">
      <c r="B230" s="94">
        <v>221</v>
      </c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91">
        <f t="array" ref="X230">IF($D$12="","",(SUMPRODUCT(($D$12:$W$12=Sabana11[[#This Row],[Columna4]:[Columna23]])*1)))</f>
        <v>0</v>
      </c>
      <c r="Y230" s="87">
        <f t="shared" si="4"/>
        <v>0</v>
      </c>
      <c r="Z230" s="87">
        <f>IF(Y230="","",COUNTIF(Sabana11[[#This Row],[Columna4]:[Columna23]],"O")/20)</f>
        <v>0</v>
      </c>
    </row>
    <row r="231" spans="2:26" ht="15" x14ac:dyDescent="0.25">
      <c r="B231" s="94">
        <v>222</v>
      </c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91">
        <f t="array" ref="X231">IF($D$12="","",(SUMPRODUCT(($D$12:$W$12=Sabana11[[#This Row],[Columna4]:[Columna23]])*1)))</f>
        <v>0</v>
      </c>
      <c r="Y231" s="87">
        <f t="shared" si="4"/>
        <v>0</v>
      </c>
      <c r="Z231" s="87">
        <f>IF(Y231="","",COUNTIF(Sabana11[[#This Row],[Columna4]:[Columna23]],"O")/20)</f>
        <v>0</v>
      </c>
    </row>
    <row r="232" spans="2:26" ht="15" x14ac:dyDescent="0.25">
      <c r="B232" s="94">
        <v>223</v>
      </c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91">
        <f t="array" ref="X232">IF($D$12="","",(SUMPRODUCT(($D$12:$W$12=Sabana11[[#This Row],[Columna4]:[Columna23]])*1)))</f>
        <v>0</v>
      </c>
      <c r="Y232" s="87">
        <f t="shared" si="4"/>
        <v>0</v>
      </c>
      <c r="Z232" s="87">
        <f>IF(Y232="","",COUNTIF(Sabana11[[#This Row],[Columna4]:[Columna23]],"O")/20)</f>
        <v>0</v>
      </c>
    </row>
    <row r="233" spans="2:26" ht="15" x14ac:dyDescent="0.25">
      <c r="B233" s="94">
        <v>224</v>
      </c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91">
        <f t="array" ref="X233">IF($D$12="","",(SUMPRODUCT(($D$12:$W$12=Sabana11[[#This Row],[Columna4]:[Columna23]])*1)))</f>
        <v>0</v>
      </c>
      <c r="Y233" s="87">
        <f t="shared" si="4"/>
        <v>0</v>
      </c>
      <c r="Z233" s="87">
        <f>IF(Y233="","",COUNTIF(Sabana11[[#This Row],[Columna4]:[Columna23]],"O")/20)</f>
        <v>0</v>
      </c>
    </row>
    <row r="234" spans="2:26" ht="15" x14ac:dyDescent="0.25">
      <c r="B234" s="94">
        <v>225</v>
      </c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91">
        <f t="array" ref="X234">IF($D$12="","",(SUMPRODUCT(($D$12:$W$12=Sabana11[[#This Row],[Columna4]:[Columna23]])*1)))</f>
        <v>0</v>
      </c>
      <c r="Y234" s="87">
        <f t="shared" si="4"/>
        <v>0</v>
      </c>
      <c r="Z234" s="87">
        <f>IF(Y234="","",COUNTIF(Sabana11[[#This Row],[Columna4]:[Columna23]],"O")/20)</f>
        <v>0</v>
      </c>
    </row>
    <row r="235" spans="2:26" ht="15" x14ac:dyDescent="0.25">
      <c r="B235" s="94">
        <v>226</v>
      </c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91">
        <f t="array" ref="X235">IF($D$12="","",(SUMPRODUCT(($D$12:$W$12=Sabana11[[#This Row],[Columna4]:[Columna23]])*1)))</f>
        <v>0</v>
      </c>
      <c r="Y235" s="87">
        <f t="shared" si="4"/>
        <v>0</v>
      </c>
      <c r="Z235" s="87">
        <f>IF(Y235="","",COUNTIF(Sabana11[[#This Row],[Columna4]:[Columna23]],"O")/20)</f>
        <v>0</v>
      </c>
    </row>
    <row r="236" spans="2:26" ht="15" x14ac:dyDescent="0.25">
      <c r="B236" s="94">
        <v>227</v>
      </c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91">
        <f t="array" ref="X236">IF($D$12="","",(SUMPRODUCT(($D$12:$W$12=Sabana11[[#This Row],[Columna4]:[Columna23]])*1)))</f>
        <v>0</v>
      </c>
      <c r="Y236" s="87">
        <f t="shared" si="4"/>
        <v>0</v>
      </c>
      <c r="Z236" s="87">
        <f>IF(Y236="","",COUNTIF(Sabana11[[#This Row],[Columna4]:[Columna23]],"O")/20)</f>
        <v>0</v>
      </c>
    </row>
    <row r="237" spans="2:26" ht="15" x14ac:dyDescent="0.25">
      <c r="B237" s="94">
        <v>228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91">
        <f t="array" ref="X237">IF($D$12="","",(SUMPRODUCT(($D$12:$W$12=Sabana11[[#This Row],[Columna4]:[Columna23]])*1)))</f>
        <v>0</v>
      </c>
      <c r="Y237" s="87">
        <f t="shared" si="4"/>
        <v>0</v>
      </c>
      <c r="Z237" s="87">
        <f>IF(Y237="","",COUNTIF(Sabana11[[#This Row],[Columna4]:[Columna23]],"O")/20)</f>
        <v>0</v>
      </c>
    </row>
    <row r="238" spans="2:26" ht="15" x14ac:dyDescent="0.25">
      <c r="B238" s="94">
        <v>229</v>
      </c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91">
        <f t="array" ref="X238">IF($D$12="","",(SUMPRODUCT(($D$12:$W$12=Sabana11[[#This Row],[Columna4]:[Columna23]])*1)))</f>
        <v>0</v>
      </c>
      <c r="Y238" s="87">
        <f t="shared" si="4"/>
        <v>0</v>
      </c>
      <c r="Z238" s="87">
        <f>IF(Y238="","",COUNTIF(Sabana11[[#This Row],[Columna4]:[Columna23]],"O")/20)</f>
        <v>0</v>
      </c>
    </row>
    <row r="239" spans="2:26" ht="15" x14ac:dyDescent="0.25">
      <c r="B239" s="94">
        <v>230</v>
      </c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91">
        <f t="array" ref="X239">IF($D$12="","",(SUMPRODUCT(($D$12:$W$12=Sabana11[[#This Row],[Columna4]:[Columna23]])*1)))</f>
        <v>0</v>
      </c>
      <c r="Y239" s="87">
        <f t="shared" si="4"/>
        <v>0</v>
      </c>
      <c r="Z239" s="87">
        <f>IF(Y239="","",COUNTIF(Sabana11[[#This Row],[Columna4]:[Columna23]],"O")/20)</f>
        <v>0</v>
      </c>
    </row>
    <row r="240" spans="2:26" ht="15" x14ac:dyDescent="0.25">
      <c r="B240" s="94">
        <v>231</v>
      </c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91">
        <f t="array" ref="X240">IF($D$12="","",(SUMPRODUCT(($D$12:$W$12=Sabana11[[#This Row],[Columna4]:[Columna23]])*1)))</f>
        <v>0</v>
      </c>
      <c r="Y240" s="87">
        <f t="shared" si="4"/>
        <v>0</v>
      </c>
      <c r="Z240" s="87">
        <f>IF(Y240="","",COUNTIF(Sabana11[[#This Row],[Columna4]:[Columna23]],"O")/20)</f>
        <v>0</v>
      </c>
    </row>
    <row r="241" spans="2:26" ht="15" x14ac:dyDescent="0.25">
      <c r="B241" s="94">
        <v>232</v>
      </c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91">
        <f t="array" ref="X241">IF($D$12="","",(SUMPRODUCT(($D$12:$W$12=Sabana11[[#This Row],[Columna4]:[Columna23]])*1)))</f>
        <v>0</v>
      </c>
      <c r="Y241" s="87">
        <f t="shared" si="4"/>
        <v>0</v>
      </c>
      <c r="Z241" s="87">
        <f>IF(Y241="","",COUNTIF(Sabana11[[#This Row],[Columna4]:[Columna23]],"O")/20)</f>
        <v>0</v>
      </c>
    </row>
    <row r="242" spans="2:26" ht="15" x14ac:dyDescent="0.25">
      <c r="B242" s="94">
        <v>233</v>
      </c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91">
        <f t="array" ref="X242">IF($D$12="","",(SUMPRODUCT(($D$12:$W$12=Sabana11[[#This Row],[Columna4]:[Columna23]])*1)))</f>
        <v>0</v>
      </c>
      <c r="Y242" s="87">
        <f t="shared" si="4"/>
        <v>0</v>
      </c>
      <c r="Z242" s="87">
        <f>IF(Y242="","",COUNTIF(Sabana11[[#This Row],[Columna4]:[Columna23]],"O")/20)</f>
        <v>0</v>
      </c>
    </row>
    <row r="243" spans="2:26" ht="15" x14ac:dyDescent="0.25">
      <c r="B243" s="94">
        <v>234</v>
      </c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91">
        <f t="array" ref="X243">IF($D$12="","",(SUMPRODUCT(($D$12:$W$12=Sabana11[[#This Row],[Columna4]:[Columna23]])*1)))</f>
        <v>0</v>
      </c>
      <c r="Y243" s="87">
        <f t="shared" si="4"/>
        <v>0</v>
      </c>
      <c r="Z243" s="87">
        <f>IF(Y243="","",COUNTIF(Sabana11[[#This Row],[Columna4]:[Columna23]],"O")/20)</f>
        <v>0</v>
      </c>
    </row>
    <row r="244" spans="2:26" ht="15" x14ac:dyDescent="0.25">
      <c r="B244" s="94">
        <v>235</v>
      </c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91">
        <f t="array" ref="X244">IF($D$12="","",(SUMPRODUCT(($D$12:$W$12=Sabana11[[#This Row],[Columna4]:[Columna23]])*1)))</f>
        <v>0</v>
      </c>
      <c r="Y244" s="87">
        <f t="shared" si="4"/>
        <v>0</v>
      </c>
      <c r="Z244" s="87">
        <f>IF(Y244="","",COUNTIF(Sabana11[[#This Row],[Columna4]:[Columna23]],"O")/20)</f>
        <v>0</v>
      </c>
    </row>
    <row r="245" spans="2:26" ht="15" x14ac:dyDescent="0.25">
      <c r="B245" s="94">
        <v>236</v>
      </c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91">
        <f t="array" ref="X245">IF($D$12="","",(SUMPRODUCT(($D$12:$W$12=Sabana11[[#This Row],[Columna4]:[Columna23]])*1)))</f>
        <v>0</v>
      </c>
      <c r="Y245" s="87">
        <f t="shared" si="4"/>
        <v>0</v>
      </c>
      <c r="Z245" s="87">
        <f>IF(Y245="","",COUNTIF(Sabana11[[#This Row],[Columna4]:[Columna23]],"O")/20)</f>
        <v>0</v>
      </c>
    </row>
    <row r="246" spans="2:26" ht="15" x14ac:dyDescent="0.25">
      <c r="B246" s="94">
        <v>237</v>
      </c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91">
        <f t="array" ref="X246">IF($D$12="","",(SUMPRODUCT(($D$12:$W$12=Sabana11[[#This Row],[Columna4]:[Columna23]])*1)))</f>
        <v>0</v>
      </c>
      <c r="Y246" s="87">
        <f t="shared" si="4"/>
        <v>0</v>
      </c>
      <c r="Z246" s="87">
        <f>IF(Y246="","",COUNTIF(Sabana11[[#This Row],[Columna4]:[Columna23]],"O")/20)</f>
        <v>0</v>
      </c>
    </row>
    <row r="247" spans="2:26" ht="15" x14ac:dyDescent="0.25">
      <c r="B247" s="94">
        <v>238</v>
      </c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91">
        <f t="array" ref="X247">IF($D$12="","",(SUMPRODUCT(($D$12:$W$12=Sabana11[[#This Row],[Columna4]:[Columna23]])*1)))</f>
        <v>0</v>
      </c>
      <c r="Y247" s="87">
        <f t="shared" si="4"/>
        <v>0</v>
      </c>
      <c r="Z247" s="87">
        <f>IF(Y247="","",COUNTIF(Sabana11[[#This Row],[Columna4]:[Columna23]],"O")/20)</f>
        <v>0</v>
      </c>
    </row>
    <row r="248" spans="2:26" ht="15" x14ac:dyDescent="0.25">
      <c r="B248" s="94">
        <v>239</v>
      </c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91">
        <f t="array" ref="X248">IF($D$12="","",(SUMPRODUCT(($D$12:$W$12=Sabana11[[#This Row],[Columna4]:[Columna23]])*1)))</f>
        <v>0</v>
      </c>
      <c r="Y248" s="87">
        <f t="shared" si="4"/>
        <v>0</v>
      </c>
      <c r="Z248" s="87">
        <f>IF(Y248="","",COUNTIF(Sabana11[[#This Row],[Columna4]:[Columna23]],"O")/20)</f>
        <v>0</v>
      </c>
    </row>
    <row r="249" spans="2:26" ht="15" x14ac:dyDescent="0.25">
      <c r="B249" s="94">
        <v>240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91">
        <f t="array" ref="X249">IF($D$12="","",(SUMPRODUCT(($D$12:$W$12=Sabana11[[#This Row],[Columna4]:[Columna23]])*1)))</f>
        <v>0</v>
      </c>
      <c r="Y249" s="87">
        <f t="shared" si="4"/>
        <v>0</v>
      </c>
      <c r="Z249" s="87">
        <f>IF(Y249="","",COUNTIF(Sabana11[[#This Row],[Columna4]:[Columna23]],"O")/20)</f>
        <v>0</v>
      </c>
    </row>
    <row r="250" spans="2:26" ht="15" x14ac:dyDescent="0.25">
      <c r="B250" s="94">
        <v>241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91">
        <f t="array" ref="X250">IF($D$12="","",(SUMPRODUCT(($D$12:$W$12=Sabana11[[#This Row],[Columna4]:[Columna23]])*1)))</f>
        <v>0</v>
      </c>
      <c r="Y250" s="87">
        <f t="shared" si="4"/>
        <v>0</v>
      </c>
      <c r="Z250" s="87">
        <f>IF(Y250="","",COUNTIF(Sabana11[[#This Row],[Columna4]:[Columna23]],"O")/20)</f>
        <v>0</v>
      </c>
    </row>
    <row r="251" spans="2:26" ht="15" x14ac:dyDescent="0.25">
      <c r="B251" s="94">
        <v>242</v>
      </c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91">
        <f t="array" ref="X251">IF($D$12="","",(SUMPRODUCT(($D$12:$W$12=Sabana11[[#This Row],[Columna4]:[Columna23]])*1)))</f>
        <v>0</v>
      </c>
      <c r="Y251" s="87">
        <f t="shared" si="4"/>
        <v>0</v>
      </c>
      <c r="Z251" s="87">
        <f>IF(Y251="","",COUNTIF(Sabana11[[#This Row],[Columna4]:[Columna23]],"O")/20)</f>
        <v>0</v>
      </c>
    </row>
    <row r="252" spans="2:26" ht="15" x14ac:dyDescent="0.25">
      <c r="B252" s="94">
        <v>243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91">
        <f t="array" ref="X252">IF($D$12="","",(SUMPRODUCT(($D$12:$W$12=Sabana11[[#This Row],[Columna4]:[Columna23]])*1)))</f>
        <v>0</v>
      </c>
      <c r="Y252" s="87">
        <f t="shared" si="4"/>
        <v>0</v>
      </c>
      <c r="Z252" s="87">
        <f>IF(Y252="","",COUNTIF(Sabana11[[#This Row],[Columna4]:[Columna23]],"O")/20)</f>
        <v>0</v>
      </c>
    </row>
    <row r="253" spans="2:26" ht="15" x14ac:dyDescent="0.25">
      <c r="B253" s="94">
        <v>244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91">
        <f t="array" ref="X253">IF($D$12="","",(SUMPRODUCT(($D$12:$W$12=Sabana11[[#This Row],[Columna4]:[Columna23]])*1)))</f>
        <v>0</v>
      </c>
      <c r="Y253" s="87">
        <f t="shared" si="4"/>
        <v>0</v>
      </c>
      <c r="Z253" s="87">
        <f>IF(Y253="","",COUNTIF(Sabana11[[#This Row],[Columna4]:[Columna23]],"O")/20)</f>
        <v>0</v>
      </c>
    </row>
    <row r="254" spans="2:26" ht="15" x14ac:dyDescent="0.25">
      <c r="B254" s="94">
        <v>245</v>
      </c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91">
        <f t="array" ref="X254">IF($D$12="","",(SUMPRODUCT(($D$12:$W$12=Sabana11[[#This Row],[Columna4]:[Columna23]])*1)))</f>
        <v>0</v>
      </c>
      <c r="Y254" s="87">
        <f t="shared" si="4"/>
        <v>0</v>
      </c>
      <c r="Z254" s="87">
        <f>IF(Y254="","",COUNTIF(Sabana11[[#This Row],[Columna4]:[Columna23]],"O")/20)</f>
        <v>0</v>
      </c>
    </row>
    <row r="255" spans="2:26" ht="15" x14ac:dyDescent="0.25">
      <c r="B255" s="94">
        <v>246</v>
      </c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91">
        <f t="array" ref="X255">IF($D$12="","",(SUMPRODUCT(($D$12:$W$12=Sabana11[[#This Row],[Columna4]:[Columna23]])*1)))</f>
        <v>0</v>
      </c>
      <c r="Y255" s="87">
        <f t="shared" si="4"/>
        <v>0</v>
      </c>
      <c r="Z255" s="87">
        <f>IF(Y255="","",COUNTIF(Sabana11[[#This Row],[Columna4]:[Columna23]],"O")/20)</f>
        <v>0</v>
      </c>
    </row>
    <row r="256" spans="2:26" ht="15" x14ac:dyDescent="0.25">
      <c r="B256" s="94">
        <v>247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91">
        <f t="array" ref="X256">IF($D$12="","",(SUMPRODUCT(($D$12:$W$12=Sabana11[[#This Row],[Columna4]:[Columna23]])*1)))</f>
        <v>0</v>
      </c>
      <c r="Y256" s="87">
        <f t="shared" si="4"/>
        <v>0</v>
      </c>
      <c r="Z256" s="87">
        <f>IF(Y256="","",COUNTIF(Sabana11[[#This Row],[Columna4]:[Columna23]],"O")/20)</f>
        <v>0</v>
      </c>
    </row>
    <row r="257" spans="2:26" ht="15" x14ac:dyDescent="0.25">
      <c r="B257" s="94">
        <v>248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91">
        <f t="array" ref="X257">IF($D$12="","",(SUMPRODUCT(($D$12:$W$12=Sabana11[[#This Row],[Columna4]:[Columna23]])*1)))</f>
        <v>0</v>
      </c>
      <c r="Y257" s="87">
        <f t="shared" si="4"/>
        <v>0</v>
      </c>
      <c r="Z257" s="87">
        <f>IF(Y257="","",COUNTIF(Sabana11[[#This Row],[Columna4]:[Columna23]],"O")/20)</f>
        <v>0</v>
      </c>
    </row>
    <row r="258" spans="2:26" ht="15" x14ac:dyDescent="0.25">
      <c r="B258" s="94">
        <v>249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91">
        <f t="array" ref="X258">IF($D$12="","",(SUMPRODUCT(($D$12:$W$12=Sabana11[[#This Row],[Columna4]:[Columna23]])*1)))</f>
        <v>0</v>
      </c>
      <c r="Y258" s="87">
        <f t="shared" si="4"/>
        <v>0</v>
      </c>
      <c r="Z258" s="87">
        <f>IF(Y258="","",COUNTIF(Sabana11[[#This Row],[Columna4]:[Columna23]],"O")/20)</f>
        <v>0</v>
      </c>
    </row>
    <row r="259" spans="2:26" ht="15" x14ac:dyDescent="0.25">
      <c r="B259" s="94">
        <v>250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91">
        <f t="array" ref="X259">IF($D$12="","",(SUMPRODUCT(($D$12:$W$12=Sabana11[[#This Row],[Columna4]:[Columna23]])*1)))</f>
        <v>0</v>
      </c>
      <c r="Y259" s="87">
        <f t="shared" si="4"/>
        <v>0</v>
      </c>
      <c r="Z259" s="87">
        <f>IF(Y259="","",COUNTIF(Sabana11[[#This Row],[Columna4]:[Columna23]],"O")/20)</f>
        <v>0</v>
      </c>
    </row>
    <row r="260" spans="2:26" ht="15" x14ac:dyDescent="0.25">
      <c r="B260" s="94">
        <v>251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91">
        <f t="array" ref="X260">IF($D$12="","",(SUMPRODUCT(($D$12:$W$12=Sabana11[[#This Row],[Columna4]:[Columna23]])*1)))</f>
        <v>0</v>
      </c>
      <c r="Y260" s="87">
        <f t="shared" si="4"/>
        <v>0</v>
      </c>
      <c r="Z260" s="87">
        <f>IF(Y260="","",COUNTIF(Sabana11[[#This Row],[Columna4]:[Columna23]],"O")/20)</f>
        <v>0</v>
      </c>
    </row>
    <row r="261" spans="2:26" ht="15" x14ac:dyDescent="0.25">
      <c r="B261" s="94">
        <v>252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91">
        <f t="array" ref="X261">IF($D$12="","",(SUMPRODUCT(($D$12:$W$12=Sabana11[[#This Row],[Columna4]:[Columna23]])*1)))</f>
        <v>0</v>
      </c>
      <c r="Y261" s="87">
        <f t="shared" si="4"/>
        <v>0</v>
      </c>
      <c r="Z261" s="87">
        <f>IF(Y261="","",COUNTIF(Sabana11[[#This Row],[Columna4]:[Columna23]],"O")/20)</f>
        <v>0</v>
      </c>
    </row>
    <row r="262" spans="2:26" ht="15" x14ac:dyDescent="0.25">
      <c r="B262" s="94">
        <v>253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91">
        <f t="array" ref="X262">IF($D$12="","",(SUMPRODUCT(($D$12:$W$12=Sabana11[[#This Row],[Columna4]:[Columna23]])*1)))</f>
        <v>0</v>
      </c>
      <c r="Y262" s="87">
        <f t="shared" si="4"/>
        <v>0</v>
      </c>
      <c r="Z262" s="87">
        <f>IF(Y262="","",COUNTIF(Sabana11[[#This Row],[Columna4]:[Columna23]],"O")/20)</f>
        <v>0</v>
      </c>
    </row>
    <row r="263" spans="2:26" ht="15" x14ac:dyDescent="0.25">
      <c r="B263" s="94">
        <v>254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91">
        <f t="array" ref="X263">IF($D$12="","",(SUMPRODUCT(($D$12:$W$12=Sabana11[[#This Row],[Columna4]:[Columna23]])*1)))</f>
        <v>0</v>
      </c>
      <c r="Y263" s="87">
        <f t="shared" si="4"/>
        <v>0</v>
      </c>
      <c r="Z263" s="87">
        <f>IF(Y263="","",COUNTIF(Sabana11[[#This Row],[Columna4]:[Columna23]],"O")/20)</f>
        <v>0</v>
      </c>
    </row>
    <row r="264" spans="2:26" ht="15" x14ac:dyDescent="0.25">
      <c r="B264" s="94">
        <v>255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91">
        <f t="array" ref="X264">IF($D$12="","",(SUMPRODUCT(($D$12:$W$12=Sabana11[[#This Row],[Columna4]:[Columna23]])*1)))</f>
        <v>0</v>
      </c>
      <c r="Y264" s="87">
        <f t="shared" si="4"/>
        <v>0</v>
      </c>
      <c r="Z264" s="87">
        <f>IF(Y264="","",COUNTIF(Sabana11[[#This Row],[Columna4]:[Columna23]],"O")/20)</f>
        <v>0</v>
      </c>
    </row>
    <row r="265" spans="2:26" ht="15" x14ac:dyDescent="0.25">
      <c r="B265" s="94">
        <v>256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91">
        <f t="array" ref="X265">IF($D$12="","",(SUMPRODUCT(($D$12:$W$12=Sabana11[[#This Row],[Columna4]:[Columna23]])*1)))</f>
        <v>0</v>
      </c>
      <c r="Y265" s="87">
        <f t="shared" si="4"/>
        <v>0</v>
      </c>
      <c r="Z265" s="87">
        <f>IF(Y265="","",COUNTIF(Sabana11[[#This Row],[Columna4]:[Columna23]],"O")/20)</f>
        <v>0</v>
      </c>
    </row>
    <row r="266" spans="2:26" ht="15" x14ac:dyDescent="0.25">
      <c r="B266" s="94">
        <v>257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91">
        <f t="array" ref="X266">IF($D$12="","",(SUMPRODUCT(($D$12:$W$12=Sabana11[[#This Row],[Columna4]:[Columna23]])*1)))</f>
        <v>0</v>
      </c>
      <c r="Y266" s="87">
        <f t="shared" si="4"/>
        <v>0</v>
      </c>
      <c r="Z266" s="87">
        <f>IF(Y266="","",COUNTIF(Sabana11[[#This Row],[Columna4]:[Columna23]],"O")/20)</f>
        <v>0</v>
      </c>
    </row>
    <row r="267" spans="2:26" ht="15" x14ac:dyDescent="0.25">
      <c r="B267" s="94">
        <v>258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91">
        <f t="array" ref="X267">IF($D$12="","",(SUMPRODUCT(($D$12:$W$12=Sabana11[[#This Row],[Columna4]:[Columna23]])*1)))</f>
        <v>0</v>
      </c>
      <c r="Y267" s="87">
        <f t="shared" si="4"/>
        <v>0</v>
      </c>
      <c r="Z267" s="87">
        <f>IF(Y267="","",COUNTIF(Sabana11[[#This Row],[Columna4]:[Columna23]],"O")/20)</f>
        <v>0</v>
      </c>
    </row>
    <row r="268" spans="2:26" ht="15" x14ac:dyDescent="0.25">
      <c r="B268" s="94">
        <v>259</v>
      </c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91">
        <f t="array" ref="X268">IF($D$12="","",(SUMPRODUCT(($D$12:$W$12=Sabana11[[#This Row],[Columna4]:[Columna23]])*1)))</f>
        <v>0</v>
      </c>
      <c r="Y268" s="87">
        <f t="shared" si="4"/>
        <v>0</v>
      </c>
      <c r="Z268" s="87">
        <f>IF(Y268="","",COUNTIF(Sabana11[[#This Row],[Columna4]:[Columna23]],"O")/20)</f>
        <v>0</v>
      </c>
    </row>
    <row r="269" spans="2:26" ht="15" x14ac:dyDescent="0.25">
      <c r="B269" s="94">
        <v>260</v>
      </c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91">
        <f t="array" ref="X269">IF($D$12="","",(SUMPRODUCT(($D$12:$W$12=Sabana11[[#This Row],[Columna4]:[Columna23]])*1)))</f>
        <v>0</v>
      </c>
      <c r="Y269" s="87">
        <f t="shared" si="4"/>
        <v>0</v>
      </c>
      <c r="Z269" s="87">
        <f>IF(Y269="","",COUNTIF(Sabana11[[#This Row],[Columna4]:[Columna23]],"O")/20)</f>
        <v>0</v>
      </c>
    </row>
    <row r="270" spans="2:26" ht="15" x14ac:dyDescent="0.25">
      <c r="B270" s="94">
        <v>261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91">
        <f t="array" ref="X270">IF($D$12="","",(SUMPRODUCT(($D$12:$W$12=Sabana11[[#This Row],[Columna4]:[Columna23]])*1)))</f>
        <v>0</v>
      </c>
      <c r="Y270" s="87">
        <f t="shared" si="4"/>
        <v>0</v>
      </c>
      <c r="Z270" s="87">
        <f>IF(Y270="","",COUNTIF(Sabana11[[#This Row],[Columna4]:[Columna23]],"O")/20)</f>
        <v>0</v>
      </c>
    </row>
    <row r="271" spans="2:26" ht="15" x14ac:dyDescent="0.25">
      <c r="B271" s="94">
        <v>262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91">
        <f t="array" ref="X271">IF($D$12="","",(SUMPRODUCT(($D$12:$W$12=Sabana11[[#This Row],[Columna4]:[Columna23]])*1)))</f>
        <v>0</v>
      </c>
      <c r="Y271" s="87">
        <f t="shared" si="4"/>
        <v>0</v>
      </c>
      <c r="Z271" s="87">
        <f>IF(Y271="","",COUNTIF(Sabana11[[#This Row],[Columna4]:[Columna23]],"O")/20)</f>
        <v>0</v>
      </c>
    </row>
    <row r="272" spans="2:26" ht="15" x14ac:dyDescent="0.25">
      <c r="B272" s="94">
        <v>263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91">
        <f t="array" ref="X272">IF($D$12="","",(SUMPRODUCT(($D$12:$W$12=Sabana11[[#This Row],[Columna4]:[Columna23]])*1)))</f>
        <v>0</v>
      </c>
      <c r="Y272" s="87">
        <f t="shared" si="4"/>
        <v>0</v>
      </c>
      <c r="Z272" s="87">
        <f>IF(Y272="","",COUNTIF(Sabana11[[#This Row],[Columna4]:[Columna23]],"O")/20)</f>
        <v>0</v>
      </c>
    </row>
    <row r="273" spans="2:26" ht="15" x14ac:dyDescent="0.25">
      <c r="B273" s="94">
        <v>264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91">
        <f t="array" ref="X273">IF($D$12="","",(SUMPRODUCT(($D$12:$W$12=Sabana11[[#This Row],[Columna4]:[Columna23]])*1)))</f>
        <v>0</v>
      </c>
      <c r="Y273" s="87">
        <f t="shared" si="4"/>
        <v>0</v>
      </c>
      <c r="Z273" s="87">
        <f>IF(Y273="","",COUNTIF(Sabana11[[#This Row],[Columna4]:[Columna23]],"O")/20)</f>
        <v>0</v>
      </c>
    </row>
    <row r="274" spans="2:26" ht="15" x14ac:dyDescent="0.25">
      <c r="B274" s="94">
        <v>265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91">
        <f t="array" ref="X274">IF($D$12="","",(SUMPRODUCT(($D$12:$W$12=Sabana11[[#This Row],[Columna4]:[Columna23]])*1)))</f>
        <v>0</v>
      </c>
      <c r="Y274" s="87">
        <f t="shared" si="4"/>
        <v>0</v>
      </c>
      <c r="Z274" s="87">
        <f>IF(Y274="","",COUNTIF(Sabana11[[#This Row],[Columna4]:[Columna23]],"O")/20)</f>
        <v>0</v>
      </c>
    </row>
    <row r="275" spans="2:26" ht="15" x14ac:dyDescent="0.25">
      <c r="B275" s="94">
        <v>266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91">
        <f t="array" ref="X275">IF($D$12="","",(SUMPRODUCT(($D$12:$W$12=Sabana11[[#This Row],[Columna4]:[Columna23]])*1)))</f>
        <v>0</v>
      </c>
      <c r="Y275" s="87">
        <f t="shared" ref="Y275:Y317" si="5">IF(X275="","",(X275/20))</f>
        <v>0</v>
      </c>
      <c r="Z275" s="87">
        <f>IF(Y275="","",COUNTIF(Sabana11[[#This Row],[Columna4]:[Columna23]],"O")/20)</f>
        <v>0</v>
      </c>
    </row>
    <row r="276" spans="2:26" ht="15" x14ac:dyDescent="0.25">
      <c r="B276" s="94">
        <v>267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91">
        <f t="array" ref="X276">IF($D$12="","",(SUMPRODUCT(($D$12:$W$12=Sabana11[[#This Row],[Columna4]:[Columna23]])*1)))</f>
        <v>0</v>
      </c>
      <c r="Y276" s="87">
        <f t="shared" si="5"/>
        <v>0</v>
      </c>
      <c r="Z276" s="87">
        <f>IF(Y276="","",COUNTIF(Sabana11[[#This Row],[Columna4]:[Columna23]],"O")/20)</f>
        <v>0</v>
      </c>
    </row>
    <row r="277" spans="2:26" ht="15" x14ac:dyDescent="0.25">
      <c r="B277" s="94">
        <v>268</v>
      </c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91">
        <f t="array" ref="X277">IF($D$12="","",(SUMPRODUCT(($D$12:$W$12=Sabana11[[#This Row],[Columna4]:[Columna23]])*1)))</f>
        <v>0</v>
      </c>
      <c r="Y277" s="87">
        <f t="shared" si="5"/>
        <v>0</v>
      </c>
      <c r="Z277" s="87">
        <f>IF(Y277="","",COUNTIF(Sabana11[[#This Row],[Columna4]:[Columna23]],"O")/20)</f>
        <v>0</v>
      </c>
    </row>
    <row r="278" spans="2:26" ht="15" x14ac:dyDescent="0.25">
      <c r="B278" s="94">
        <v>269</v>
      </c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91">
        <f t="array" ref="X278">IF($D$12="","",(SUMPRODUCT(($D$12:$W$12=Sabana11[[#This Row],[Columna4]:[Columna23]])*1)))</f>
        <v>0</v>
      </c>
      <c r="Y278" s="87">
        <f t="shared" si="5"/>
        <v>0</v>
      </c>
      <c r="Z278" s="87">
        <f>IF(Y278="","",COUNTIF(Sabana11[[#This Row],[Columna4]:[Columna23]],"O")/20)</f>
        <v>0</v>
      </c>
    </row>
    <row r="279" spans="2:26" ht="15" x14ac:dyDescent="0.25">
      <c r="B279" s="94">
        <v>270</v>
      </c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91">
        <f t="array" ref="X279">IF($D$12="","",(SUMPRODUCT(($D$12:$W$12=Sabana11[[#This Row],[Columna4]:[Columna23]])*1)))</f>
        <v>0</v>
      </c>
      <c r="Y279" s="87">
        <f t="shared" si="5"/>
        <v>0</v>
      </c>
      <c r="Z279" s="87">
        <f>IF(Y279="","",COUNTIF(Sabana11[[#This Row],[Columna4]:[Columna23]],"O")/20)</f>
        <v>0</v>
      </c>
    </row>
    <row r="280" spans="2:26" ht="15" x14ac:dyDescent="0.25">
      <c r="B280" s="94">
        <v>271</v>
      </c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91">
        <f t="array" ref="X280">IF($D$12="","",(SUMPRODUCT(($D$12:$W$12=Sabana11[[#This Row],[Columna4]:[Columna23]])*1)))</f>
        <v>0</v>
      </c>
      <c r="Y280" s="87">
        <f t="shared" si="5"/>
        <v>0</v>
      </c>
      <c r="Z280" s="87">
        <f>IF(Y280="","",COUNTIF(Sabana11[[#This Row],[Columna4]:[Columna23]],"O")/20)</f>
        <v>0</v>
      </c>
    </row>
    <row r="281" spans="2:26" ht="15" x14ac:dyDescent="0.25">
      <c r="B281" s="94">
        <v>272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91">
        <f t="array" ref="X281">IF($D$12="","",(SUMPRODUCT(($D$12:$W$12=Sabana11[[#This Row],[Columna4]:[Columna23]])*1)))</f>
        <v>0</v>
      </c>
      <c r="Y281" s="87">
        <f t="shared" si="5"/>
        <v>0</v>
      </c>
      <c r="Z281" s="87">
        <f>IF(Y281="","",COUNTIF(Sabana11[[#This Row],[Columna4]:[Columna23]],"O")/20)</f>
        <v>0</v>
      </c>
    </row>
    <row r="282" spans="2:26" ht="15" x14ac:dyDescent="0.25">
      <c r="B282" s="94">
        <v>273</v>
      </c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91">
        <f t="array" ref="X282">IF($D$12="","",(SUMPRODUCT(($D$12:$W$12=Sabana11[[#This Row],[Columna4]:[Columna23]])*1)))</f>
        <v>0</v>
      </c>
      <c r="Y282" s="87">
        <f t="shared" si="5"/>
        <v>0</v>
      </c>
      <c r="Z282" s="87">
        <f>IF(Y282="","",COUNTIF(Sabana11[[#This Row],[Columna4]:[Columna23]],"O")/20)</f>
        <v>0</v>
      </c>
    </row>
    <row r="283" spans="2:26" ht="15" x14ac:dyDescent="0.25">
      <c r="B283" s="94">
        <v>274</v>
      </c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91">
        <f t="array" ref="X283">IF($D$12="","",(SUMPRODUCT(($D$12:$W$12=Sabana11[[#This Row],[Columna4]:[Columna23]])*1)))</f>
        <v>0</v>
      </c>
      <c r="Y283" s="87">
        <f t="shared" si="5"/>
        <v>0</v>
      </c>
      <c r="Z283" s="87">
        <f>IF(Y283="","",COUNTIF(Sabana11[[#This Row],[Columna4]:[Columna23]],"O")/20)</f>
        <v>0</v>
      </c>
    </row>
    <row r="284" spans="2:26" ht="15" x14ac:dyDescent="0.25">
      <c r="B284" s="94">
        <v>275</v>
      </c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91">
        <f t="array" ref="X284">IF($D$12="","",(SUMPRODUCT(($D$12:$W$12=Sabana11[[#This Row],[Columna4]:[Columna23]])*1)))</f>
        <v>0</v>
      </c>
      <c r="Y284" s="87">
        <f t="shared" si="5"/>
        <v>0</v>
      </c>
      <c r="Z284" s="87">
        <f>IF(Y284="","",COUNTIF(Sabana11[[#This Row],[Columna4]:[Columna23]],"O")/20)</f>
        <v>0</v>
      </c>
    </row>
    <row r="285" spans="2:26" ht="15" x14ac:dyDescent="0.25">
      <c r="B285" s="94">
        <v>276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91">
        <f t="array" ref="X285">IF($D$12="","",(SUMPRODUCT(($D$12:$W$12=Sabana11[[#This Row],[Columna4]:[Columna23]])*1)))</f>
        <v>0</v>
      </c>
      <c r="Y285" s="87">
        <f t="shared" si="5"/>
        <v>0</v>
      </c>
      <c r="Z285" s="87">
        <f>IF(Y285="","",COUNTIF(Sabana11[[#This Row],[Columna4]:[Columna23]],"O")/20)</f>
        <v>0</v>
      </c>
    </row>
    <row r="286" spans="2:26" ht="15" x14ac:dyDescent="0.25">
      <c r="B286" s="94">
        <v>277</v>
      </c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91">
        <f t="array" ref="X286">IF($D$12="","",(SUMPRODUCT(($D$12:$W$12=Sabana11[[#This Row],[Columna4]:[Columna23]])*1)))</f>
        <v>0</v>
      </c>
      <c r="Y286" s="87">
        <f t="shared" si="5"/>
        <v>0</v>
      </c>
      <c r="Z286" s="87">
        <f>IF(Y286="","",COUNTIF(Sabana11[[#This Row],[Columna4]:[Columna23]],"O")/20)</f>
        <v>0</v>
      </c>
    </row>
    <row r="287" spans="2:26" ht="15" x14ac:dyDescent="0.25">
      <c r="B287" s="94">
        <v>278</v>
      </c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91">
        <f t="array" ref="X287">IF($D$12="","",(SUMPRODUCT(($D$12:$W$12=Sabana11[[#This Row],[Columna4]:[Columna23]])*1)))</f>
        <v>0</v>
      </c>
      <c r="Y287" s="87">
        <f t="shared" si="5"/>
        <v>0</v>
      </c>
      <c r="Z287" s="87">
        <f>IF(Y287="","",COUNTIF(Sabana11[[#This Row],[Columna4]:[Columna23]],"O")/20)</f>
        <v>0</v>
      </c>
    </row>
    <row r="288" spans="2:26" ht="15" x14ac:dyDescent="0.25">
      <c r="B288" s="94">
        <v>279</v>
      </c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91">
        <f t="array" ref="X288">IF($D$12="","",(SUMPRODUCT(($D$12:$W$12=Sabana11[[#This Row],[Columna4]:[Columna23]])*1)))</f>
        <v>0</v>
      </c>
      <c r="Y288" s="87">
        <f t="shared" si="5"/>
        <v>0</v>
      </c>
      <c r="Z288" s="87">
        <f>IF(Y288="","",COUNTIF(Sabana11[[#This Row],[Columna4]:[Columna23]],"O")/20)</f>
        <v>0</v>
      </c>
    </row>
    <row r="289" spans="2:26" ht="15" x14ac:dyDescent="0.25">
      <c r="B289" s="94">
        <v>280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91">
        <f t="array" ref="X289">IF($D$12="","",(SUMPRODUCT(($D$12:$W$12=Sabana11[[#This Row],[Columna4]:[Columna23]])*1)))</f>
        <v>0</v>
      </c>
      <c r="Y289" s="87">
        <f t="shared" si="5"/>
        <v>0</v>
      </c>
      <c r="Z289" s="87">
        <f>IF(Y289="","",COUNTIF(Sabana11[[#This Row],[Columna4]:[Columna23]],"O")/20)</f>
        <v>0</v>
      </c>
    </row>
    <row r="290" spans="2:26" ht="15" x14ac:dyDescent="0.25">
      <c r="B290" s="94">
        <v>281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91">
        <f t="array" ref="X290">IF($D$12="","",(SUMPRODUCT(($D$12:$W$12=Sabana11[[#This Row],[Columna4]:[Columna23]])*1)))</f>
        <v>0</v>
      </c>
      <c r="Y290" s="87">
        <f t="shared" si="5"/>
        <v>0</v>
      </c>
      <c r="Z290" s="87">
        <f>IF(Y290="","",COUNTIF(Sabana11[[#This Row],[Columna4]:[Columna23]],"O")/20)</f>
        <v>0</v>
      </c>
    </row>
    <row r="291" spans="2:26" ht="15" x14ac:dyDescent="0.25">
      <c r="B291" s="94">
        <v>282</v>
      </c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91">
        <f t="array" ref="X291">IF($D$12="","",(SUMPRODUCT(($D$12:$W$12=Sabana11[[#This Row],[Columna4]:[Columna23]])*1)))</f>
        <v>0</v>
      </c>
      <c r="Y291" s="87">
        <f t="shared" si="5"/>
        <v>0</v>
      </c>
      <c r="Z291" s="87">
        <f>IF(Y291="","",COUNTIF(Sabana11[[#This Row],[Columna4]:[Columna23]],"O")/20)</f>
        <v>0</v>
      </c>
    </row>
    <row r="292" spans="2:26" ht="15" x14ac:dyDescent="0.25">
      <c r="B292" s="94">
        <v>283</v>
      </c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91">
        <f t="array" ref="X292">IF($D$12="","",(SUMPRODUCT(($D$12:$W$12=Sabana11[[#This Row],[Columna4]:[Columna23]])*1)))</f>
        <v>0</v>
      </c>
      <c r="Y292" s="87">
        <f t="shared" si="5"/>
        <v>0</v>
      </c>
      <c r="Z292" s="87">
        <f>IF(Y292="","",COUNTIF(Sabana11[[#This Row],[Columna4]:[Columna23]],"O")/20)</f>
        <v>0</v>
      </c>
    </row>
    <row r="293" spans="2:26" ht="15" x14ac:dyDescent="0.25">
      <c r="B293" s="94">
        <v>284</v>
      </c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91">
        <f t="array" ref="X293">IF($D$12="","",(SUMPRODUCT(($D$12:$W$12=Sabana11[[#This Row],[Columna4]:[Columna23]])*1)))</f>
        <v>0</v>
      </c>
      <c r="Y293" s="87">
        <f t="shared" si="5"/>
        <v>0</v>
      </c>
      <c r="Z293" s="87">
        <f>IF(Y293="","",COUNTIF(Sabana11[[#This Row],[Columna4]:[Columna23]],"O")/20)</f>
        <v>0</v>
      </c>
    </row>
    <row r="294" spans="2:26" ht="15" x14ac:dyDescent="0.25">
      <c r="B294" s="94">
        <v>285</v>
      </c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91">
        <f t="array" ref="X294">IF($D$12="","",(SUMPRODUCT(($D$12:$W$12=Sabana11[[#This Row],[Columna4]:[Columna23]])*1)))</f>
        <v>0</v>
      </c>
      <c r="Y294" s="87">
        <f t="shared" si="5"/>
        <v>0</v>
      </c>
      <c r="Z294" s="87">
        <f>IF(Y294="","",COUNTIF(Sabana11[[#This Row],[Columna4]:[Columna23]],"O")/20)</f>
        <v>0</v>
      </c>
    </row>
    <row r="295" spans="2:26" ht="15" x14ac:dyDescent="0.25">
      <c r="B295" s="94">
        <v>286</v>
      </c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91">
        <f t="array" ref="X295">IF($D$12="","",(SUMPRODUCT(($D$12:$W$12=Sabana11[[#This Row],[Columna4]:[Columna23]])*1)))</f>
        <v>0</v>
      </c>
      <c r="Y295" s="87">
        <f t="shared" si="5"/>
        <v>0</v>
      </c>
      <c r="Z295" s="87">
        <f>IF(Y295="","",COUNTIF(Sabana11[[#This Row],[Columna4]:[Columna23]],"O")/20)</f>
        <v>0</v>
      </c>
    </row>
    <row r="296" spans="2:26" ht="15" x14ac:dyDescent="0.25">
      <c r="B296" s="94">
        <v>287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91">
        <f t="array" ref="X296">IF($D$12="","",(SUMPRODUCT(($D$12:$W$12=Sabana11[[#This Row],[Columna4]:[Columna23]])*1)))</f>
        <v>0</v>
      </c>
      <c r="Y296" s="87">
        <f t="shared" si="5"/>
        <v>0</v>
      </c>
      <c r="Z296" s="87">
        <f>IF(Y296="","",COUNTIF(Sabana11[[#This Row],[Columna4]:[Columna23]],"O")/20)</f>
        <v>0</v>
      </c>
    </row>
    <row r="297" spans="2:26" ht="15" x14ac:dyDescent="0.25">
      <c r="B297" s="94">
        <v>288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91">
        <f t="array" ref="X297">IF($D$12="","",(SUMPRODUCT(($D$12:$W$12=Sabana11[[#This Row],[Columna4]:[Columna23]])*1)))</f>
        <v>0</v>
      </c>
      <c r="Y297" s="87">
        <f t="shared" si="5"/>
        <v>0</v>
      </c>
      <c r="Z297" s="87">
        <f>IF(Y297="","",COUNTIF(Sabana11[[#This Row],[Columna4]:[Columna23]],"O")/20)</f>
        <v>0</v>
      </c>
    </row>
    <row r="298" spans="2:26" ht="15" x14ac:dyDescent="0.25">
      <c r="B298" s="94">
        <v>289</v>
      </c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91">
        <f t="array" ref="X298">IF($D$12="","",(SUMPRODUCT(($D$12:$W$12=Sabana11[[#This Row],[Columna4]:[Columna23]])*1)))</f>
        <v>0</v>
      </c>
      <c r="Y298" s="87">
        <f t="shared" si="5"/>
        <v>0</v>
      </c>
      <c r="Z298" s="87">
        <f>IF(Y298="","",COUNTIF(Sabana11[[#This Row],[Columna4]:[Columna23]],"O")/20)</f>
        <v>0</v>
      </c>
    </row>
    <row r="299" spans="2:26" ht="15" x14ac:dyDescent="0.25">
      <c r="B299" s="94">
        <v>290</v>
      </c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91">
        <f t="array" ref="X299">IF($D$12="","",(SUMPRODUCT(($D$12:$W$12=Sabana11[[#This Row],[Columna4]:[Columna23]])*1)))</f>
        <v>0</v>
      </c>
      <c r="Y299" s="87">
        <f t="shared" si="5"/>
        <v>0</v>
      </c>
      <c r="Z299" s="87">
        <f>IF(Y299="","",COUNTIF(Sabana11[[#This Row],[Columna4]:[Columna23]],"O")/20)</f>
        <v>0</v>
      </c>
    </row>
    <row r="300" spans="2:26" ht="15" x14ac:dyDescent="0.25">
      <c r="B300" s="94">
        <v>291</v>
      </c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91">
        <f t="array" ref="X300">IF($D$12="","",(SUMPRODUCT(($D$12:$W$12=Sabana11[[#This Row],[Columna4]:[Columna23]])*1)))</f>
        <v>0</v>
      </c>
      <c r="Y300" s="87">
        <f t="shared" si="5"/>
        <v>0</v>
      </c>
      <c r="Z300" s="87">
        <f>IF(Y300="","",COUNTIF(Sabana11[[#This Row],[Columna4]:[Columna23]],"O")/20)</f>
        <v>0</v>
      </c>
    </row>
    <row r="301" spans="2:26" ht="15" x14ac:dyDescent="0.25">
      <c r="B301" s="94">
        <v>292</v>
      </c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91">
        <f t="array" ref="X301">IF($D$12="","",(SUMPRODUCT(($D$12:$W$12=Sabana11[[#This Row],[Columna4]:[Columna23]])*1)))</f>
        <v>0</v>
      </c>
      <c r="Y301" s="87">
        <f t="shared" si="5"/>
        <v>0</v>
      </c>
      <c r="Z301" s="87">
        <f>IF(Y301="","",COUNTIF(Sabana11[[#This Row],[Columna4]:[Columna23]],"O")/20)</f>
        <v>0</v>
      </c>
    </row>
    <row r="302" spans="2:26" ht="15" x14ac:dyDescent="0.25">
      <c r="B302" s="94">
        <v>293</v>
      </c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91">
        <f t="array" ref="X302">IF($D$12="","",(SUMPRODUCT(($D$12:$W$12=Sabana11[[#This Row],[Columna4]:[Columna23]])*1)))</f>
        <v>0</v>
      </c>
      <c r="Y302" s="87">
        <f t="shared" si="5"/>
        <v>0</v>
      </c>
      <c r="Z302" s="87">
        <f>IF(Y302="","",COUNTIF(Sabana11[[#This Row],[Columna4]:[Columna23]],"O")/20)</f>
        <v>0</v>
      </c>
    </row>
    <row r="303" spans="2:26" ht="15" x14ac:dyDescent="0.25">
      <c r="B303" s="94">
        <v>294</v>
      </c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91">
        <f t="array" ref="X303">IF($D$12="","",(SUMPRODUCT(($D$12:$W$12=Sabana11[[#This Row],[Columna4]:[Columna23]])*1)))</f>
        <v>0</v>
      </c>
      <c r="Y303" s="87">
        <f t="shared" si="5"/>
        <v>0</v>
      </c>
      <c r="Z303" s="87">
        <f>IF(Y303="","",COUNTIF(Sabana11[[#This Row],[Columna4]:[Columna23]],"O")/20)</f>
        <v>0</v>
      </c>
    </row>
    <row r="304" spans="2:26" ht="15" x14ac:dyDescent="0.25">
      <c r="B304" s="94">
        <v>295</v>
      </c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91">
        <f t="array" ref="X304">IF($D$12="","",(SUMPRODUCT(($D$12:$W$12=Sabana11[[#This Row],[Columna4]:[Columna23]])*1)))</f>
        <v>0</v>
      </c>
      <c r="Y304" s="87">
        <f t="shared" si="5"/>
        <v>0</v>
      </c>
      <c r="Z304" s="87">
        <f>IF(Y304="","",COUNTIF(Sabana11[[#This Row],[Columna4]:[Columna23]],"O")/20)</f>
        <v>0</v>
      </c>
    </row>
    <row r="305" spans="2:26" ht="15" x14ac:dyDescent="0.25">
      <c r="B305" s="94">
        <v>296</v>
      </c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91">
        <f t="array" ref="X305">IF($D$12="","",(SUMPRODUCT(($D$12:$W$12=Sabana11[[#This Row],[Columna4]:[Columna23]])*1)))</f>
        <v>0</v>
      </c>
      <c r="Y305" s="87">
        <f t="shared" si="5"/>
        <v>0</v>
      </c>
      <c r="Z305" s="87">
        <f>IF(Y305="","",COUNTIF(Sabana11[[#This Row],[Columna4]:[Columna23]],"O")/20)</f>
        <v>0</v>
      </c>
    </row>
    <row r="306" spans="2:26" ht="15" x14ac:dyDescent="0.25">
      <c r="B306" s="94">
        <v>297</v>
      </c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91">
        <f t="array" ref="X306">IF($D$12="","",(SUMPRODUCT(($D$12:$W$12=Sabana11[[#This Row],[Columna4]:[Columna23]])*1)))</f>
        <v>0</v>
      </c>
      <c r="Y306" s="87">
        <f t="shared" si="5"/>
        <v>0</v>
      </c>
      <c r="Z306" s="87">
        <f>IF(Y306="","",COUNTIF(Sabana11[[#This Row],[Columna4]:[Columna23]],"O")/20)</f>
        <v>0</v>
      </c>
    </row>
    <row r="307" spans="2:26" ht="15" x14ac:dyDescent="0.25">
      <c r="B307" s="94">
        <v>298</v>
      </c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91">
        <f t="array" ref="X307">IF($D$12="","",(SUMPRODUCT(($D$12:$W$12=Sabana11[[#This Row],[Columna4]:[Columna23]])*1)))</f>
        <v>0</v>
      </c>
      <c r="Y307" s="87">
        <f t="shared" si="5"/>
        <v>0</v>
      </c>
      <c r="Z307" s="87">
        <f>IF(Y307="","",COUNTIF(Sabana11[[#This Row],[Columna4]:[Columna23]],"O")/20)</f>
        <v>0</v>
      </c>
    </row>
    <row r="308" spans="2:26" ht="15" x14ac:dyDescent="0.25">
      <c r="B308" s="94">
        <v>299</v>
      </c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91">
        <f t="array" ref="X308">IF($D$12="","",(SUMPRODUCT(($D$12:$W$12=Sabana11[[#This Row],[Columna4]:[Columna23]])*1)))</f>
        <v>0</v>
      </c>
      <c r="Y308" s="87">
        <f t="shared" si="5"/>
        <v>0</v>
      </c>
      <c r="Z308" s="87">
        <f>IF(Y308="","",COUNTIF(Sabana11[[#This Row],[Columna4]:[Columna23]],"O")/20)</f>
        <v>0</v>
      </c>
    </row>
    <row r="309" spans="2:26" ht="15" x14ac:dyDescent="0.25">
      <c r="B309" s="94">
        <v>300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91">
        <f t="array" ref="X309">IF($D$12="","",(SUMPRODUCT(($D$12:$W$12=Sabana11[[#This Row],[Columna4]:[Columna23]])*1)))</f>
        <v>0</v>
      </c>
      <c r="Y309" s="87">
        <f t="shared" si="5"/>
        <v>0</v>
      </c>
      <c r="Z309" s="87">
        <f>IF(Y309="","",COUNTIF(Sabana11[[#This Row],[Columna4]:[Columna23]],"O")/20)</f>
        <v>0</v>
      </c>
    </row>
    <row r="310" spans="2:26" ht="15" x14ac:dyDescent="0.25">
      <c r="B310" s="94">
        <v>301</v>
      </c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91">
        <f t="array" ref="X310">IF($D$12="","",(SUMPRODUCT(($D$12:$W$12=Sabana11[[#This Row],[Columna4]:[Columna23]])*1)))</f>
        <v>0</v>
      </c>
      <c r="Y310" s="87">
        <f t="shared" si="5"/>
        <v>0</v>
      </c>
      <c r="Z310" s="87">
        <f>IF(Y310="","",COUNTIF(Sabana11[[#This Row],[Columna4]:[Columna23]],"O")/20)</f>
        <v>0</v>
      </c>
    </row>
    <row r="311" spans="2:26" ht="15" x14ac:dyDescent="0.25">
      <c r="B311" s="94">
        <v>302</v>
      </c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91">
        <f t="array" ref="X311">IF($D$12="","",(SUMPRODUCT(($D$12:$W$12=Sabana11[[#This Row],[Columna4]:[Columna23]])*1)))</f>
        <v>0</v>
      </c>
      <c r="Y311" s="87">
        <f t="shared" si="5"/>
        <v>0</v>
      </c>
      <c r="Z311" s="87">
        <f>IF(Y311="","",COUNTIF(Sabana11[[#This Row],[Columna4]:[Columna23]],"O")/20)</f>
        <v>0</v>
      </c>
    </row>
    <row r="312" spans="2:26" ht="15" x14ac:dyDescent="0.25">
      <c r="B312" s="94">
        <v>303</v>
      </c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91">
        <f t="array" ref="X312">IF($D$12="","",(SUMPRODUCT(($D$12:$W$12=Sabana11[[#This Row],[Columna4]:[Columna23]])*1)))</f>
        <v>0</v>
      </c>
      <c r="Y312" s="87">
        <f t="shared" si="5"/>
        <v>0</v>
      </c>
      <c r="Z312" s="87">
        <f>IF(Y312="","",COUNTIF(Sabana11[[#This Row],[Columna4]:[Columna23]],"O")/20)</f>
        <v>0</v>
      </c>
    </row>
    <row r="313" spans="2:26" ht="15" x14ac:dyDescent="0.25">
      <c r="B313" s="94">
        <v>304</v>
      </c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91">
        <f t="array" ref="X313">IF($D$12="","",(SUMPRODUCT(($D$12:$W$12=Sabana11[[#This Row],[Columna4]:[Columna23]])*1)))</f>
        <v>0</v>
      </c>
      <c r="Y313" s="87">
        <f t="shared" si="5"/>
        <v>0</v>
      </c>
      <c r="Z313" s="87">
        <f>IF(Y313="","",COUNTIF(Sabana11[[#This Row],[Columna4]:[Columna23]],"O")/20)</f>
        <v>0</v>
      </c>
    </row>
    <row r="314" spans="2:26" ht="15" x14ac:dyDescent="0.25">
      <c r="B314" s="94">
        <v>305</v>
      </c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91">
        <f t="array" ref="X314">IF($D$12="","",(SUMPRODUCT(($D$12:$W$12=Sabana11[[#This Row],[Columna4]:[Columna23]])*1)))</f>
        <v>0</v>
      </c>
      <c r="Y314" s="87">
        <f t="shared" si="5"/>
        <v>0</v>
      </c>
      <c r="Z314" s="87">
        <f>IF(Y314="","",COUNTIF(Sabana11[[#This Row],[Columna4]:[Columna23]],"O")/20)</f>
        <v>0</v>
      </c>
    </row>
    <row r="315" spans="2:26" ht="15" x14ac:dyDescent="0.25">
      <c r="B315" s="94">
        <v>306</v>
      </c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91">
        <f t="array" ref="X315">IF($D$12="","",(SUMPRODUCT(($D$12:$W$12=Sabana11[[#This Row],[Columna4]:[Columna23]])*1)))</f>
        <v>0</v>
      </c>
      <c r="Y315" s="87">
        <f t="shared" si="5"/>
        <v>0</v>
      </c>
      <c r="Z315" s="87">
        <f>IF(Y315="","",COUNTIF(Sabana11[[#This Row],[Columna4]:[Columna23]],"O")/20)</f>
        <v>0</v>
      </c>
    </row>
    <row r="316" spans="2:26" ht="15" x14ac:dyDescent="0.25">
      <c r="B316" s="94">
        <v>307</v>
      </c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91">
        <f t="array" ref="X316">IF($D$12="","",(SUMPRODUCT(($D$12:$W$12=Sabana11[[#This Row],[Columna4]:[Columna23]])*1)))</f>
        <v>0</v>
      </c>
      <c r="Y316" s="87">
        <f t="shared" si="5"/>
        <v>0</v>
      </c>
      <c r="Z316" s="87">
        <f>IF(Y316="","",COUNTIF(Sabana11[[#This Row],[Columna4]:[Columna23]],"O")/20)</f>
        <v>0</v>
      </c>
    </row>
    <row r="317" spans="2:26" ht="15.75" thickBot="1" x14ac:dyDescent="0.3">
      <c r="B317" s="94">
        <v>308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91">
        <f t="array" ref="X317">IF($D$12="","",(SUMPRODUCT(($D$12:$W$12=Sabana11[[#This Row],[Columna4]:[Columna23]])*1)))</f>
        <v>0</v>
      </c>
      <c r="Y317" s="87">
        <f t="shared" si="5"/>
        <v>0</v>
      </c>
      <c r="Z317" s="87">
        <f>IF(Y317="","",COUNTIF(Sabana11[[#This Row],[Columna4]:[Columna23]],"O")/20)</f>
        <v>0</v>
      </c>
    </row>
    <row r="318" spans="2:26" ht="31.15" customHeight="1" x14ac:dyDescent="0.25">
      <c r="B318" s="94">
        <v>309</v>
      </c>
      <c r="C318" s="82" t="s">
        <v>10</v>
      </c>
      <c r="D318" s="41" t="str">
        <f>Sabana11[[#Headers],[Columna4]]</f>
        <v>Columna4</v>
      </c>
      <c r="E318" s="41" t="str">
        <f>Sabana11[[#Headers],[Columna5]]</f>
        <v>Columna5</v>
      </c>
      <c r="F318" s="41" t="str">
        <f>Sabana11[[#Headers],[Columna6]]</f>
        <v>Columna6</v>
      </c>
      <c r="G318" s="41" t="str">
        <f>Sabana11[[#Headers],[Columna7]]</f>
        <v>Columna7</v>
      </c>
      <c r="H318" s="41" t="str">
        <f>Sabana11[[#Headers],[Columna8]]</f>
        <v>Columna8</v>
      </c>
      <c r="I318" s="41" t="str">
        <f>Sabana11[[#Headers],[Columna9]]</f>
        <v>Columna9</v>
      </c>
      <c r="J318" s="41" t="str">
        <f>Sabana11[[#Headers],[Columna10]]</f>
        <v>Columna10</v>
      </c>
      <c r="K318" s="41" t="str">
        <f>Sabana11[[#Headers],[Columna11]]</f>
        <v>Columna11</v>
      </c>
      <c r="L318" s="41" t="str">
        <f>Sabana11[[#Headers],[Columna12]]</f>
        <v>Columna12</v>
      </c>
      <c r="M318" s="41" t="str">
        <f>Sabana11[[#Headers],[Columna13]]</f>
        <v>Columna13</v>
      </c>
      <c r="N318" s="41" t="str">
        <f>Sabana11[[#Headers],[Columna14]]</f>
        <v>Columna14</v>
      </c>
      <c r="O318" s="41" t="str">
        <f>Sabana11[[#Headers],[Columna15]]</f>
        <v>Columna15</v>
      </c>
      <c r="P318" s="41" t="str">
        <f>Sabana11[[#Headers],[Columna16]]</f>
        <v>Columna16</v>
      </c>
      <c r="Q318" s="41" t="str">
        <f>Sabana11[[#Headers],[Columna17]]</f>
        <v>Columna17</v>
      </c>
      <c r="R318" s="41" t="str">
        <f>Sabana11[[#Headers],[Columna18]]</f>
        <v>Columna18</v>
      </c>
      <c r="S318" s="41" t="str">
        <f>Sabana11[[#Headers],[Columna19]]</f>
        <v>Columna19</v>
      </c>
      <c r="T318" s="41" t="str">
        <f>Sabana11[[#Headers],[Columna20]]</f>
        <v>Columna20</v>
      </c>
      <c r="U318" s="41" t="str">
        <f>Sabana11[[#Headers],[Columna21]]</f>
        <v>Columna21</v>
      </c>
      <c r="V318" s="41" t="str">
        <f>Sabana11[[#Headers],[Columna22]]</f>
        <v>Columna22</v>
      </c>
      <c r="W318" s="42" t="str">
        <f>Sabana11[[#Headers],[Columna23]]</f>
        <v>Columna23</v>
      </c>
      <c r="X318" s="116"/>
      <c r="Y318" s="115"/>
      <c r="Z318" s="114"/>
    </row>
    <row r="319" spans="2:26" ht="15" x14ac:dyDescent="0.25">
      <c r="B319" s="94">
        <v>310</v>
      </c>
      <c r="C319" s="122" t="s">
        <v>11</v>
      </c>
      <c r="D319" s="121" t="str">
        <f t="shared" ref="D319:W319" si="6">D11</f>
        <v>I_1888755</v>
      </c>
      <c r="E319" s="121" t="str">
        <f t="shared" si="6"/>
        <v>I_1888846</v>
      </c>
      <c r="F319" s="121" t="str">
        <f t="shared" si="6"/>
        <v>I_1888851</v>
      </c>
      <c r="G319" s="121" t="str">
        <f t="shared" si="6"/>
        <v>I_1888771</v>
      </c>
      <c r="H319" s="121" t="str">
        <f t="shared" si="6"/>
        <v>I_1888862</v>
      </c>
      <c r="I319" s="121" t="str">
        <f t="shared" si="6"/>
        <v>I_1888788</v>
      </c>
      <c r="J319" s="121" t="str">
        <f t="shared" si="6"/>
        <v>I_1888874</v>
      </c>
      <c r="K319" s="121" t="str">
        <f t="shared" si="6"/>
        <v>I_1888766</v>
      </c>
      <c r="L319" s="121" t="str">
        <f t="shared" si="6"/>
        <v>I_1888893</v>
      </c>
      <c r="M319" s="121" t="str">
        <f t="shared" si="6"/>
        <v>I_1888913</v>
      </c>
      <c r="N319" s="121" t="str">
        <f t="shared" si="6"/>
        <v>I_1888909</v>
      </c>
      <c r="O319" s="121" t="str">
        <f t="shared" si="6"/>
        <v>I_1888804</v>
      </c>
      <c r="P319" s="121" t="str">
        <f t="shared" si="6"/>
        <v>I_1888798</v>
      </c>
      <c r="Q319" s="121" t="str">
        <f t="shared" si="6"/>
        <v>I_1888884</v>
      </c>
      <c r="R319" s="121" t="str">
        <f t="shared" si="6"/>
        <v>I_1888818</v>
      </c>
      <c r="S319" s="121" t="str">
        <f t="shared" si="6"/>
        <v>I_1888836</v>
      </c>
      <c r="T319" s="121" t="str">
        <f t="shared" si="6"/>
        <v>I_1888939</v>
      </c>
      <c r="U319" s="121" t="str">
        <f t="shared" si="6"/>
        <v>I_1888949</v>
      </c>
      <c r="V319" s="121" t="str">
        <f t="shared" si="6"/>
        <v>I_1888920</v>
      </c>
      <c r="W319" s="120" t="str">
        <f t="shared" si="6"/>
        <v>I_1888822</v>
      </c>
      <c r="X319" s="116"/>
      <c r="Y319" s="115"/>
      <c r="Z319" s="114"/>
    </row>
    <row r="320" spans="2:26" ht="32.65" customHeight="1" x14ac:dyDescent="0.25">
      <c r="B320" s="94">
        <v>311</v>
      </c>
      <c r="C320" s="119" t="s">
        <v>9</v>
      </c>
      <c r="D320" s="118" t="str">
        <f>IF(D325="","",IF(D325&gt;=85%,"Muy Fácil",IF(D325&gt;=60%,"Facil",IF(D325&gt;=40%,"Dificultad Moderada",IF(D325&gt;=15%,"Dificil",IF(D325&gt;=0%,"Muy Difícil",""))))))</f>
        <v>Muy Difícil</v>
      </c>
      <c r="E320" s="118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118" t="str">
        <f t="shared" si="7"/>
        <v>Dificultad Moderada</v>
      </c>
      <c r="G320" s="118" t="str">
        <f t="shared" si="7"/>
        <v>Facil</v>
      </c>
      <c r="H320" s="118" t="str">
        <f t="shared" si="7"/>
        <v>Muy Difícil</v>
      </c>
      <c r="I320" s="118" t="str">
        <f t="shared" si="7"/>
        <v>Facil</v>
      </c>
      <c r="J320" s="118" t="str">
        <f t="shared" si="7"/>
        <v>Dificultad Moderada</v>
      </c>
      <c r="K320" s="118" t="str">
        <f t="shared" si="7"/>
        <v>Facil</v>
      </c>
      <c r="L320" s="118" t="str">
        <f t="shared" si="7"/>
        <v>Dificultad Moderada</v>
      </c>
      <c r="M320" s="118" t="str">
        <f t="shared" si="7"/>
        <v>Facil</v>
      </c>
      <c r="N320" s="118" t="str">
        <f t="shared" si="7"/>
        <v>Muy Fácil</v>
      </c>
      <c r="O320" s="118" t="str">
        <f t="shared" si="7"/>
        <v>Dificultad Moderada</v>
      </c>
      <c r="P320" s="118" t="str">
        <f t="shared" si="7"/>
        <v>Facil</v>
      </c>
      <c r="Q320" s="118" t="str">
        <f t="shared" si="7"/>
        <v>Facil</v>
      </c>
      <c r="R320" s="118" t="str">
        <f t="shared" si="7"/>
        <v>Dificultad Moderada</v>
      </c>
      <c r="S320" s="118" t="str">
        <f t="shared" si="7"/>
        <v>Muy Fácil</v>
      </c>
      <c r="T320" s="118" t="str">
        <f t="shared" si="7"/>
        <v>Dificultad Moderada</v>
      </c>
      <c r="U320" s="118" t="str">
        <f t="shared" si="7"/>
        <v>Dificil</v>
      </c>
      <c r="V320" s="118" t="str">
        <f t="shared" si="7"/>
        <v>Muy Fácil</v>
      </c>
      <c r="W320" s="117" t="str">
        <f t="shared" si="7"/>
        <v>Dificultad Moderada</v>
      </c>
      <c r="X320" s="116"/>
      <c r="Y320" s="115"/>
      <c r="Z320" s="114"/>
    </row>
    <row r="321" spans="1:26" ht="14.65" customHeight="1" x14ac:dyDescent="0.25">
      <c r="A321" s="103"/>
      <c r="B321" s="94">
        <v>312</v>
      </c>
      <c r="C321" s="102" t="s">
        <v>3</v>
      </c>
      <c r="D321" s="113" t="str">
        <f t="shared" ref="D321:W321" si="8">D$12</f>
        <v>C</v>
      </c>
      <c r="E321" s="113" t="str">
        <f t="shared" si="8"/>
        <v>A</v>
      </c>
      <c r="F321" s="113" t="str">
        <f t="shared" si="8"/>
        <v>C</v>
      </c>
      <c r="G321" s="113" t="str">
        <f t="shared" si="8"/>
        <v>C</v>
      </c>
      <c r="H321" s="113" t="str">
        <f t="shared" si="8"/>
        <v>B</v>
      </c>
      <c r="I321" s="113" t="str">
        <f t="shared" si="8"/>
        <v>D</v>
      </c>
      <c r="J321" s="113" t="str">
        <f t="shared" si="8"/>
        <v>C</v>
      </c>
      <c r="K321" s="113" t="str">
        <f t="shared" si="8"/>
        <v>C</v>
      </c>
      <c r="L321" s="113" t="str">
        <f t="shared" si="8"/>
        <v>C</v>
      </c>
      <c r="M321" s="113" t="str">
        <f t="shared" si="8"/>
        <v>C</v>
      </c>
      <c r="N321" s="113" t="str">
        <f t="shared" si="8"/>
        <v>C</v>
      </c>
      <c r="O321" s="113" t="str">
        <f t="shared" si="8"/>
        <v>B</v>
      </c>
      <c r="P321" s="113" t="str">
        <f t="shared" si="8"/>
        <v>A</v>
      </c>
      <c r="Q321" s="113" t="str">
        <f t="shared" si="8"/>
        <v>D</v>
      </c>
      <c r="R321" s="113" t="str">
        <f t="shared" si="8"/>
        <v>D</v>
      </c>
      <c r="S321" s="113" t="str">
        <f t="shared" si="8"/>
        <v>B</v>
      </c>
      <c r="T321" s="113" t="str">
        <f t="shared" si="8"/>
        <v>B</v>
      </c>
      <c r="U321" s="113" t="str">
        <f t="shared" si="8"/>
        <v>B</v>
      </c>
      <c r="V321" s="113" t="str">
        <f t="shared" si="8"/>
        <v>C</v>
      </c>
      <c r="W321" s="46" t="str">
        <f t="shared" si="8"/>
        <v>A</v>
      </c>
      <c r="X321" s="112"/>
      <c r="Y321" s="96"/>
      <c r="Z321" s="95"/>
    </row>
    <row r="322" spans="1:26" ht="14.65" customHeight="1" x14ac:dyDescent="0.25">
      <c r="A322" s="103"/>
      <c r="C322" s="102" t="s">
        <v>39</v>
      </c>
      <c r="D322" s="111">
        <f>IF(COUNTA(D18:D317)=0,"",IFERROR(COUNTIF(D$18:D$317,"=*"),""))</f>
        <v>24</v>
      </c>
      <c r="E322" s="111">
        <f t="shared" ref="E322:W322" si="9">IF(COUNTA(E18:E317)=0,"",IFERROR(COUNTIF(E$18:E$317,"=*"),""))</f>
        <v>24</v>
      </c>
      <c r="F322" s="111">
        <f t="shared" si="9"/>
        <v>24</v>
      </c>
      <c r="G322" s="111">
        <f t="shared" si="9"/>
        <v>24</v>
      </c>
      <c r="H322" s="111">
        <f t="shared" si="9"/>
        <v>24</v>
      </c>
      <c r="I322" s="111">
        <f t="shared" si="9"/>
        <v>24</v>
      </c>
      <c r="J322" s="111">
        <f t="shared" si="9"/>
        <v>24</v>
      </c>
      <c r="K322" s="111">
        <f t="shared" si="9"/>
        <v>24</v>
      </c>
      <c r="L322" s="111">
        <f t="shared" si="9"/>
        <v>24</v>
      </c>
      <c r="M322" s="111">
        <f t="shared" si="9"/>
        <v>24</v>
      </c>
      <c r="N322" s="111">
        <f t="shared" si="9"/>
        <v>24</v>
      </c>
      <c r="O322" s="111">
        <f t="shared" si="9"/>
        <v>24</v>
      </c>
      <c r="P322" s="111">
        <f t="shared" si="9"/>
        <v>24</v>
      </c>
      <c r="Q322" s="111">
        <f t="shared" si="9"/>
        <v>24</v>
      </c>
      <c r="R322" s="111">
        <f t="shared" si="9"/>
        <v>24</v>
      </c>
      <c r="S322" s="111">
        <f t="shared" si="9"/>
        <v>24</v>
      </c>
      <c r="T322" s="111">
        <f t="shared" si="9"/>
        <v>24</v>
      </c>
      <c r="U322" s="111">
        <f t="shared" si="9"/>
        <v>24</v>
      </c>
      <c r="V322" s="111">
        <f t="shared" si="9"/>
        <v>24</v>
      </c>
      <c r="W322" s="110">
        <f t="shared" si="9"/>
        <v>24</v>
      </c>
      <c r="X322" s="112"/>
      <c r="Y322" s="96"/>
      <c r="Z322" s="96"/>
    </row>
    <row r="323" spans="1:26" ht="15" x14ac:dyDescent="0.25">
      <c r="A323" s="103"/>
      <c r="B323" s="94">
        <v>313</v>
      </c>
      <c r="C323" s="102" t="s">
        <v>44</v>
      </c>
      <c r="D323" s="111">
        <f t="shared" ref="D323:W323" si="10">IF(COUNTA(D18,D317)=0,"",IFERROR(COUNTIF(D$18:D$317,D$321),""))</f>
        <v>2</v>
      </c>
      <c r="E323" s="111">
        <f t="shared" si="10"/>
        <v>8</v>
      </c>
      <c r="F323" s="111">
        <f t="shared" si="10"/>
        <v>13</v>
      </c>
      <c r="G323" s="111">
        <f t="shared" si="10"/>
        <v>17</v>
      </c>
      <c r="H323" s="111">
        <f t="shared" si="10"/>
        <v>3</v>
      </c>
      <c r="I323" s="111">
        <f t="shared" si="10"/>
        <v>17</v>
      </c>
      <c r="J323" s="111">
        <f t="shared" si="10"/>
        <v>14</v>
      </c>
      <c r="K323" s="111">
        <f t="shared" si="10"/>
        <v>16</v>
      </c>
      <c r="L323" s="111">
        <f t="shared" si="10"/>
        <v>11</v>
      </c>
      <c r="M323" s="111">
        <f t="shared" si="10"/>
        <v>18</v>
      </c>
      <c r="N323" s="111">
        <f t="shared" si="10"/>
        <v>22</v>
      </c>
      <c r="O323" s="111">
        <f t="shared" si="10"/>
        <v>14</v>
      </c>
      <c r="P323" s="111">
        <f t="shared" si="10"/>
        <v>18</v>
      </c>
      <c r="Q323" s="111">
        <f t="shared" si="10"/>
        <v>17</v>
      </c>
      <c r="R323" s="111">
        <f t="shared" si="10"/>
        <v>12</v>
      </c>
      <c r="S323" s="111">
        <f t="shared" si="10"/>
        <v>21</v>
      </c>
      <c r="T323" s="111">
        <f t="shared" si="10"/>
        <v>11</v>
      </c>
      <c r="U323" s="111">
        <f t="shared" si="10"/>
        <v>8</v>
      </c>
      <c r="V323" s="111">
        <f t="shared" si="10"/>
        <v>22</v>
      </c>
      <c r="W323" s="110">
        <f t="shared" si="10"/>
        <v>10</v>
      </c>
      <c r="X323" s="95"/>
      <c r="Y323" s="96"/>
      <c r="Z323" s="95"/>
    </row>
    <row r="324" spans="1:26" s="63" customFormat="1" ht="15" x14ac:dyDescent="0.25">
      <c r="A324" s="109"/>
      <c r="C324" s="108" t="s">
        <v>45</v>
      </c>
      <c r="D324" s="107">
        <f t="shared" ref="D324:W324" si="11">IF(D322="","",D322-D323)</f>
        <v>22</v>
      </c>
      <c r="E324" s="107">
        <f t="shared" si="11"/>
        <v>16</v>
      </c>
      <c r="F324" s="107">
        <f t="shared" si="11"/>
        <v>11</v>
      </c>
      <c r="G324" s="107">
        <f t="shared" si="11"/>
        <v>7</v>
      </c>
      <c r="H324" s="107">
        <f t="shared" si="11"/>
        <v>21</v>
      </c>
      <c r="I324" s="107">
        <f t="shared" si="11"/>
        <v>7</v>
      </c>
      <c r="J324" s="107">
        <f t="shared" si="11"/>
        <v>10</v>
      </c>
      <c r="K324" s="107">
        <f t="shared" si="11"/>
        <v>8</v>
      </c>
      <c r="L324" s="107">
        <f t="shared" si="11"/>
        <v>13</v>
      </c>
      <c r="M324" s="107">
        <f t="shared" si="11"/>
        <v>6</v>
      </c>
      <c r="N324" s="107">
        <f t="shared" si="11"/>
        <v>2</v>
      </c>
      <c r="O324" s="107">
        <f t="shared" si="11"/>
        <v>10</v>
      </c>
      <c r="P324" s="107">
        <f t="shared" si="11"/>
        <v>6</v>
      </c>
      <c r="Q324" s="107">
        <f t="shared" si="11"/>
        <v>7</v>
      </c>
      <c r="R324" s="107">
        <f t="shared" si="11"/>
        <v>12</v>
      </c>
      <c r="S324" s="107">
        <f t="shared" si="11"/>
        <v>3</v>
      </c>
      <c r="T324" s="107">
        <f t="shared" si="11"/>
        <v>13</v>
      </c>
      <c r="U324" s="107">
        <f t="shared" si="11"/>
        <v>16</v>
      </c>
      <c r="V324" s="107">
        <f t="shared" si="11"/>
        <v>2</v>
      </c>
      <c r="W324" s="106">
        <f t="shared" si="11"/>
        <v>14</v>
      </c>
      <c r="X324" s="105"/>
      <c r="Y324" s="104"/>
      <c r="Z324" s="104"/>
    </row>
    <row r="325" spans="1:26" ht="15" x14ac:dyDescent="0.25">
      <c r="A325" s="103"/>
      <c r="B325" s="94">
        <v>314</v>
      </c>
      <c r="C325" s="102" t="s">
        <v>46</v>
      </c>
      <c r="D325" s="101">
        <f t="shared" ref="D325:W325" si="12">IFERROR(D$323/COUNTA(D$18:D$317),"")</f>
        <v>8.3333333333333329E-2</v>
      </c>
      <c r="E325" s="101">
        <f t="shared" si="12"/>
        <v>0.33333333333333331</v>
      </c>
      <c r="F325" s="101">
        <f t="shared" si="12"/>
        <v>0.54166666666666663</v>
      </c>
      <c r="G325" s="101">
        <f t="shared" si="12"/>
        <v>0.70833333333333337</v>
      </c>
      <c r="H325" s="101">
        <f t="shared" si="12"/>
        <v>0.125</v>
      </c>
      <c r="I325" s="101">
        <f t="shared" si="12"/>
        <v>0.70833333333333337</v>
      </c>
      <c r="J325" s="101">
        <f t="shared" si="12"/>
        <v>0.58333333333333337</v>
      </c>
      <c r="K325" s="101">
        <f t="shared" si="12"/>
        <v>0.66666666666666663</v>
      </c>
      <c r="L325" s="101">
        <f t="shared" si="12"/>
        <v>0.45833333333333331</v>
      </c>
      <c r="M325" s="101">
        <f t="shared" si="12"/>
        <v>0.75</v>
      </c>
      <c r="N325" s="101">
        <f t="shared" si="12"/>
        <v>0.91666666666666663</v>
      </c>
      <c r="O325" s="101">
        <f t="shared" si="12"/>
        <v>0.58333333333333337</v>
      </c>
      <c r="P325" s="101">
        <f t="shared" si="12"/>
        <v>0.75</v>
      </c>
      <c r="Q325" s="101">
        <f t="shared" si="12"/>
        <v>0.70833333333333337</v>
      </c>
      <c r="R325" s="101">
        <f t="shared" si="12"/>
        <v>0.5</v>
      </c>
      <c r="S325" s="101">
        <f t="shared" si="12"/>
        <v>0.875</v>
      </c>
      <c r="T325" s="101">
        <f t="shared" si="12"/>
        <v>0.45833333333333331</v>
      </c>
      <c r="U325" s="101">
        <f t="shared" si="12"/>
        <v>0.33333333333333331</v>
      </c>
      <c r="V325" s="101">
        <f t="shared" si="12"/>
        <v>0.91666666666666663</v>
      </c>
      <c r="W325" s="100">
        <f t="shared" si="12"/>
        <v>0.41666666666666669</v>
      </c>
      <c r="X325" s="95"/>
      <c r="Y325" s="96"/>
      <c r="Z325" s="95"/>
    </row>
    <row r="326" spans="1:26" ht="15" x14ac:dyDescent="0.25">
      <c r="A326" s="103"/>
      <c r="B326" s="94">
        <v>315</v>
      </c>
      <c r="C326" s="102" t="s">
        <v>4</v>
      </c>
      <c r="D326" s="101">
        <f t="shared" ref="D326:W326" si="13">IFERROR(COUNTIF(D$18:D$317,"O")/COUNTA(D$18:D$317),"")</f>
        <v>0</v>
      </c>
      <c r="E326" s="101">
        <f t="shared" si="13"/>
        <v>0</v>
      </c>
      <c r="F326" s="101">
        <f t="shared" si="13"/>
        <v>0</v>
      </c>
      <c r="G326" s="101">
        <f t="shared" si="13"/>
        <v>0</v>
      </c>
      <c r="H326" s="101">
        <f t="shared" si="13"/>
        <v>0</v>
      </c>
      <c r="I326" s="101">
        <f t="shared" si="13"/>
        <v>0</v>
      </c>
      <c r="J326" s="101">
        <f t="shared" si="13"/>
        <v>0</v>
      </c>
      <c r="K326" s="101">
        <f t="shared" si="13"/>
        <v>0</v>
      </c>
      <c r="L326" s="101">
        <f t="shared" si="13"/>
        <v>0</v>
      </c>
      <c r="M326" s="101">
        <f t="shared" si="13"/>
        <v>0</v>
      </c>
      <c r="N326" s="101">
        <f t="shared" si="13"/>
        <v>0</v>
      </c>
      <c r="O326" s="101">
        <f t="shared" si="13"/>
        <v>0</v>
      </c>
      <c r="P326" s="101">
        <f t="shared" si="13"/>
        <v>0</v>
      </c>
      <c r="Q326" s="101">
        <f t="shared" si="13"/>
        <v>0</v>
      </c>
      <c r="R326" s="101">
        <f t="shared" si="13"/>
        <v>0</v>
      </c>
      <c r="S326" s="101">
        <f t="shared" si="13"/>
        <v>0</v>
      </c>
      <c r="T326" s="101">
        <f t="shared" si="13"/>
        <v>0</v>
      </c>
      <c r="U326" s="101">
        <f t="shared" si="13"/>
        <v>4.1666666666666664E-2</v>
      </c>
      <c r="V326" s="101">
        <f t="shared" si="13"/>
        <v>0</v>
      </c>
      <c r="W326" s="100">
        <f t="shared" si="13"/>
        <v>0</v>
      </c>
      <c r="X326" s="95"/>
      <c r="Y326" s="96"/>
      <c r="Z326" s="95"/>
    </row>
    <row r="327" spans="1:26" ht="15" x14ac:dyDescent="0.25">
      <c r="A327" s="103"/>
      <c r="B327" s="94">
        <v>316</v>
      </c>
      <c r="C327" s="102" t="s">
        <v>5</v>
      </c>
      <c r="D327" s="101">
        <f t="shared" ref="D327:W327" si="14">IFERROR(COUNTIF(D$18:D$317,"A")/COUNTA(D$18:D$317),"")</f>
        <v>0.58333333333333337</v>
      </c>
      <c r="E327" s="101">
        <f t="shared" si="14"/>
        <v>0.33333333333333331</v>
      </c>
      <c r="F327" s="101">
        <f t="shared" si="14"/>
        <v>0.29166666666666669</v>
      </c>
      <c r="G327" s="101">
        <f t="shared" si="14"/>
        <v>0</v>
      </c>
      <c r="H327" s="101">
        <f t="shared" si="14"/>
        <v>0.45833333333333331</v>
      </c>
      <c r="I327" s="101">
        <f t="shared" si="14"/>
        <v>8.3333333333333329E-2</v>
      </c>
      <c r="J327" s="101">
        <f t="shared" si="14"/>
        <v>0.16666666666666666</v>
      </c>
      <c r="K327" s="101">
        <f t="shared" si="14"/>
        <v>4.1666666666666664E-2</v>
      </c>
      <c r="L327" s="101">
        <f t="shared" si="14"/>
        <v>0.375</v>
      </c>
      <c r="M327" s="101">
        <f t="shared" si="14"/>
        <v>0</v>
      </c>
      <c r="N327" s="101">
        <f t="shared" si="14"/>
        <v>0</v>
      </c>
      <c r="O327" s="101">
        <f t="shared" si="14"/>
        <v>8.3333333333333329E-2</v>
      </c>
      <c r="P327" s="101">
        <f t="shared" si="14"/>
        <v>0.75</v>
      </c>
      <c r="Q327" s="101">
        <f t="shared" si="14"/>
        <v>0.125</v>
      </c>
      <c r="R327" s="101">
        <f t="shared" si="14"/>
        <v>0.29166666666666669</v>
      </c>
      <c r="S327" s="101">
        <f t="shared" si="14"/>
        <v>4.1666666666666664E-2</v>
      </c>
      <c r="T327" s="101">
        <f t="shared" si="14"/>
        <v>0.25</v>
      </c>
      <c r="U327" s="101">
        <f t="shared" si="14"/>
        <v>4.1666666666666664E-2</v>
      </c>
      <c r="V327" s="101">
        <f t="shared" si="14"/>
        <v>4.1666666666666664E-2</v>
      </c>
      <c r="W327" s="100">
        <f t="shared" si="14"/>
        <v>0.41666666666666669</v>
      </c>
      <c r="X327" s="95"/>
      <c r="Y327" s="96"/>
      <c r="Z327" s="95"/>
    </row>
    <row r="328" spans="1:26" ht="15" x14ac:dyDescent="0.25">
      <c r="B328" s="94">
        <v>317</v>
      </c>
      <c r="C328" s="102" t="s">
        <v>6</v>
      </c>
      <c r="D328" s="101">
        <f t="shared" ref="D328:W328" si="15">IFERROR(COUNTIF(D$18:D$317,"B")/COUNTA(D$18:D$317),"")</f>
        <v>0.33333333333333331</v>
      </c>
      <c r="E328" s="101">
        <f t="shared" si="15"/>
        <v>0.41666666666666669</v>
      </c>
      <c r="F328" s="101">
        <f t="shared" si="15"/>
        <v>0.125</v>
      </c>
      <c r="G328" s="101">
        <f t="shared" si="15"/>
        <v>0.16666666666666666</v>
      </c>
      <c r="H328" s="101">
        <f t="shared" si="15"/>
        <v>0.125</v>
      </c>
      <c r="I328" s="101">
        <f t="shared" si="15"/>
        <v>8.3333333333333329E-2</v>
      </c>
      <c r="J328" s="101">
        <f t="shared" si="15"/>
        <v>0.16666666666666666</v>
      </c>
      <c r="K328" s="101">
        <f t="shared" si="15"/>
        <v>0.16666666666666666</v>
      </c>
      <c r="L328" s="101">
        <f t="shared" si="15"/>
        <v>0.125</v>
      </c>
      <c r="M328" s="101">
        <f t="shared" si="15"/>
        <v>8.3333333333333329E-2</v>
      </c>
      <c r="N328" s="101">
        <f t="shared" si="15"/>
        <v>4.1666666666666664E-2</v>
      </c>
      <c r="O328" s="101">
        <f t="shared" si="15"/>
        <v>0.58333333333333337</v>
      </c>
      <c r="P328" s="101">
        <f t="shared" si="15"/>
        <v>8.3333333333333329E-2</v>
      </c>
      <c r="Q328" s="101">
        <f t="shared" si="15"/>
        <v>8.3333333333333329E-2</v>
      </c>
      <c r="R328" s="101">
        <f t="shared" si="15"/>
        <v>0.16666666666666666</v>
      </c>
      <c r="S328" s="101">
        <f t="shared" si="15"/>
        <v>0.875</v>
      </c>
      <c r="T328" s="101">
        <f t="shared" si="15"/>
        <v>0.45833333333333331</v>
      </c>
      <c r="U328" s="101">
        <f t="shared" si="15"/>
        <v>0.33333333333333331</v>
      </c>
      <c r="V328" s="101">
        <f t="shared" si="15"/>
        <v>4.1666666666666664E-2</v>
      </c>
      <c r="W328" s="100">
        <f t="shared" si="15"/>
        <v>0.375</v>
      </c>
      <c r="X328" s="95"/>
      <c r="Y328" s="96"/>
      <c r="Z328" s="95"/>
    </row>
    <row r="329" spans="1:26" ht="15" x14ac:dyDescent="0.25">
      <c r="B329" s="94">
        <v>318</v>
      </c>
      <c r="C329" s="102" t="s">
        <v>7</v>
      </c>
      <c r="D329" s="101">
        <f t="shared" ref="D329:W329" si="16">IFERROR(COUNTIF(D$18:D$317,"C")/COUNTA(D$18:D$317),"")</f>
        <v>8.3333333333333329E-2</v>
      </c>
      <c r="E329" s="101">
        <f t="shared" si="16"/>
        <v>0.25</v>
      </c>
      <c r="F329" s="101">
        <f t="shared" si="16"/>
        <v>0.54166666666666663</v>
      </c>
      <c r="G329" s="101">
        <f t="shared" si="16"/>
        <v>0.70833333333333337</v>
      </c>
      <c r="H329" s="101">
        <f t="shared" si="16"/>
        <v>0.41666666666666669</v>
      </c>
      <c r="I329" s="101">
        <f t="shared" si="16"/>
        <v>0.125</v>
      </c>
      <c r="J329" s="101">
        <f t="shared" si="16"/>
        <v>0.58333333333333337</v>
      </c>
      <c r="K329" s="101">
        <f t="shared" si="16"/>
        <v>0.66666666666666663</v>
      </c>
      <c r="L329" s="101">
        <f t="shared" si="16"/>
        <v>0.45833333333333331</v>
      </c>
      <c r="M329" s="101">
        <f t="shared" si="16"/>
        <v>0.75</v>
      </c>
      <c r="N329" s="101">
        <f t="shared" si="16"/>
        <v>0.91666666666666663</v>
      </c>
      <c r="O329" s="101">
        <f t="shared" si="16"/>
        <v>0.33333333333333331</v>
      </c>
      <c r="P329" s="101">
        <f t="shared" si="16"/>
        <v>8.3333333333333329E-2</v>
      </c>
      <c r="Q329" s="101">
        <f t="shared" si="16"/>
        <v>8.3333333333333329E-2</v>
      </c>
      <c r="R329" s="101">
        <f t="shared" si="16"/>
        <v>4.1666666666666664E-2</v>
      </c>
      <c r="S329" s="101">
        <f t="shared" si="16"/>
        <v>4.1666666666666664E-2</v>
      </c>
      <c r="T329" s="101">
        <f t="shared" si="16"/>
        <v>8.3333333333333329E-2</v>
      </c>
      <c r="U329" s="101">
        <f t="shared" si="16"/>
        <v>0.45833333333333331</v>
      </c>
      <c r="V329" s="101">
        <f t="shared" si="16"/>
        <v>0.91666666666666663</v>
      </c>
      <c r="W329" s="100">
        <f t="shared" si="16"/>
        <v>8.3333333333333329E-2</v>
      </c>
      <c r="X329" s="95"/>
      <c r="Y329" s="96"/>
      <c r="Z329" s="95"/>
    </row>
    <row r="330" spans="1:26" ht="15.75" thickBot="1" x14ac:dyDescent="0.3">
      <c r="B330" s="94">
        <v>319</v>
      </c>
      <c r="C330" s="99" t="s">
        <v>8</v>
      </c>
      <c r="D330" s="98">
        <f t="shared" ref="D330:W330" si="17">IFERROR(COUNTIF(D$18:D$317,"D")/COUNTA(D$18:D$317),"")</f>
        <v>0</v>
      </c>
      <c r="E330" s="98">
        <f t="shared" si="17"/>
        <v>0</v>
      </c>
      <c r="F330" s="98">
        <f t="shared" si="17"/>
        <v>4.1666666666666664E-2</v>
      </c>
      <c r="G330" s="98">
        <f t="shared" si="17"/>
        <v>0.125</v>
      </c>
      <c r="H330" s="98">
        <f t="shared" si="17"/>
        <v>0</v>
      </c>
      <c r="I330" s="98">
        <f t="shared" si="17"/>
        <v>0.70833333333333337</v>
      </c>
      <c r="J330" s="98">
        <f t="shared" si="17"/>
        <v>8.3333333333333329E-2</v>
      </c>
      <c r="K330" s="98">
        <f t="shared" si="17"/>
        <v>0.125</v>
      </c>
      <c r="L330" s="98">
        <f t="shared" si="17"/>
        <v>4.1666666666666664E-2</v>
      </c>
      <c r="M330" s="98">
        <f t="shared" si="17"/>
        <v>0.16666666666666666</v>
      </c>
      <c r="N330" s="98">
        <f t="shared" si="17"/>
        <v>4.1666666666666664E-2</v>
      </c>
      <c r="O330" s="98">
        <f t="shared" si="17"/>
        <v>0</v>
      </c>
      <c r="P330" s="98">
        <f t="shared" si="17"/>
        <v>8.3333333333333329E-2</v>
      </c>
      <c r="Q330" s="98">
        <f t="shared" si="17"/>
        <v>0.70833333333333337</v>
      </c>
      <c r="R330" s="98">
        <f t="shared" si="17"/>
        <v>0.5</v>
      </c>
      <c r="S330" s="98">
        <f t="shared" si="17"/>
        <v>4.1666666666666664E-2</v>
      </c>
      <c r="T330" s="98">
        <f t="shared" si="17"/>
        <v>0.20833333333333334</v>
      </c>
      <c r="U330" s="98">
        <f t="shared" si="17"/>
        <v>0.125</v>
      </c>
      <c r="V330" s="98">
        <f t="shared" si="17"/>
        <v>0</v>
      </c>
      <c r="W330" s="97">
        <f t="shared" si="17"/>
        <v>0.125</v>
      </c>
      <c r="X330" s="95"/>
      <c r="Y330" s="96"/>
      <c r="Z330" s="95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212" priority="23" operator="containsText" text="Dificultad Moderada">
      <formula>NOT(ISERROR(SEARCH("Dificultad Moderada",D13)))</formula>
    </cfRule>
    <cfRule type="containsText" dxfId="211" priority="24" operator="containsText" text="Muy Fácil">
      <formula>NOT(ISERROR(SEARCH("Muy Fácil",D13)))</formula>
    </cfRule>
    <cfRule type="containsText" dxfId="210" priority="25" operator="containsText" text="Facil">
      <formula>NOT(ISERROR(SEARCH("Facil",D13)))</formula>
    </cfRule>
    <cfRule type="containsText" dxfId="209" priority="26" operator="containsText" text="Dificil">
      <formula>NOT(ISERROR(SEARCH("Dificil",D13)))</formula>
    </cfRule>
    <cfRule type="containsText" dxfId="208" priority="27" operator="containsText" text="Muy Difícil">
      <formula>NOT(ISERROR(SEARCH("Muy Difícil",D13)))</formula>
    </cfRule>
  </conditionalFormatting>
  <conditionalFormatting sqref="D321:W321">
    <cfRule type="cellIs" dxfId="207" priority="17" operator="equal">
      <formula>0</formula>
    </cfRule>
    <cfRule type="containsBlanks" dxfId="206" priority="22">
      <formula>LEN(TRIM(D321))=0</formula>
    </cfRule>
  </conditionalFormatting>
  <conditionalFormatting sqref="D18:W317">
    <cfRule type="cellIs" dxfId="205" priority="13" operator="equal">
      <formula>""</formula>
    </cfRule>
    <cfRule type="cellIs" dxfId="204" priority="14" operator="equal">
      <formula>D$321</formula>
    </cfRule>
    <cfRule type="cellIs" dxfId="203" priority="15" operator="equal">
      <formula>"O"</formula>
    </cfRule>
    <cfRule type="cellIs" dxfId="202" priority="16" operator="notEqual">
      <formula>"O(""O"";$D$110)"</formula>
    </cfRule>
  </conditionalFormatting>
  <conditionalFormatting sqref="D318:W318">
    <cfRule type="containsText" dxfId="201" priority="12" operator="containsText" text="Columna">
      <formula>NOT(ISERROR(SEARCH("Columna",D318)))</formula>
    </cfRule>
  </conditionalFormatting>
  <conditionalFormatting sqref="D319:W319">
    <cfRule type="cellIs" dxfId="200" priority="11" operator="equal">
      <formula>0</formula>
    </cfRule>
  </conditionalFormatting>
  <conditionalFormatting sqref="D320:W320">
    <cfRule type="containsText" dxfId="199" priority="6" operator="containsText" text="Dificultad Moderada">
      <formula>NOT(ISERROR(SEARCH("Dificultad Moderada",D320)))</formula>
    </cfRule>
    <cfRule type="containsText" dxfId="198" priority="7" operator="containsText" text="Muy Fácil">
      <formula>NOT(ISERROR(SEARCH("Muy Fácil",D320)))</formula>
    </cfRule>
    <cfRule type="containsText" dxfId="197" priority="8" operator="containsText" text="Facil">
      <formula>NOT(ISERROR(SEARCH("Facil",D320)))</formula>
    </cfRule>
    <cfRule type="containsText" dxfId="196" priority="9" operator="containsText" text="Dificil">
      <formula>NOT(ISERROR(SEARCH("Dificil",D320)))</formula>
    </cfRule>
    <cfRule type="containsText" dxfId="195" priority="10" operator="containsText" text="Muy Difícil">
      <formula>NOT(ISERROR(SEARCH("Muy Difícil",D320)))</formula>
    </cfRule>
  </conditionalFormatting>
  <conditionalFormatting sqref="D12:W12">
    <cfRule type="containsBlanks" dxfId="194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7A05429C-F986-4AB3-AB9D-07AB93473733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DA09DC75-D52A-4E98-A9E2-F3997932BE25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5A3CB839-05B9-4ED7-8F43-3CE08458A845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53638B17-07C4-4AA6-B43C-36B8F47BC72F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B1C5BCA3-ED5B-4D19-A0B1-56C4A49F7488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675287D3-78DD-4F39-B0F6-8D7BF48511C5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57ABAF52-43DE-4884-8201-ED79BCEF0938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2E5E2CB0-8370-4CD3-9357-EC4201A65BCF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opLeftCell="A8" zoomScale="70" zoomScaleNormal="70" workbookViewId="0">
      <selection activeCell="B28" sqref="B28"/>
    </sheetView>
  </sheetViews>
  <sheetFormatPr baseColWidth="10" defaultColWidth="0" defaultRowHeight="14.65" customHeight="1" zeroHeight="1" x14ac:dyDescent="0.25"/>
  <cols>
    <col min="1" max="1" width="19.28515625" style="2" customWidth="1"/>
    <col min="2" max="2" width="34.42578125" style="2" customWidth="1"/>
    <col min="3" max="3" width="31.85546875" style="2" customWidth="1"/>
    <col min="4" max="4" width="66" style="2" customWidth="1"/>
    <col min="5" max="5" width="10.7109375" style="2" hidden="1" customWidth="1"/>
    <col min="6" max="6" width="23.28515625" style="2" hidden="1" customWidth="1"/>
    <col min="7" max="7" width="16.28515625" style="2" hidden="1" customWidth="1"/>
    <col min="8" max="8" width="10.7109375" style="2" customWidth="1"/>
    <col min="9" max="9" width="27.5703125" style="2" customWidth="1"/>
    <col min="10" max="16" width="10.7109375" style="2" customWidth="1"/>
    <col min="17" max="32" width="0" style="2" hidden="1" customWidth="1"/>
    <col min="33" max="16384" width="10.7109375" style="2" hidden="1"/>
  </cols>
  <sheetData>
    <row r="1" spans="1:32" ht="39.6" customHeight="1" x14ac:dyDescent="0.25">
      <c r="B1" s="152" t="s">
        <v>30</v>
      </c>
      <c r="C1" s="152"/>
      <c r="D1" s="152"/>
      <c r="E1" s="152"/>
      <c r="F1" s="152"/>
      <c r="G1" s="152"/>
      <c r="H1" s="152"/>
      <c r="I1" s="152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AF1" s="1"/>
    </row>
    <row r="2" spans="1:32" ht="25.5" customHeight="1" x14ac:dyDescent="0.25">
      <c r="B2"/>
      <c r="C2" s="50" t="s">
        <v>31</v>
      </c>
      <c r="D2" s="72" t="str">
        <f>'[4]sabana sociales  9 '!D5</f>
        <v xml:space="preserve">collegio san bernardo </v>
      </c>
      <c r="E2" s="72"/>
      <c r="F2" s="72"/>
      <c r="G2" s="73"/>
      <c r="H2" s="50" t="s">
        <v>35</v>
      </c>
      <c r="I2" s="49" t="str">
        <f>'[4]sabana sociales  9 '!F5</f>
        <v xml:space="preserve">principal </v>
      </c>
      <c r="AF2" s="1"/>
    </row>
    <row r="3" spans="1:32" ht="14.65" customHeight="1" x14ac:dyDescent="0.25">
      <c r="B3"/>
      <c r="C3" s="74" t="s">
        <v>32</v>
      </c>
      <c r="D3" s="75">
        <f>'[4]sabana sociales  9 '!D6</f>
        <v>0</v>
      </c>
      <c r="E3" s="72"/>
      <c r="F3" s="72"/>
      <c r="G3" s="73"/>
      <c r="H3" s="74" t="s">
        <v>36</v>
      </c>
      <c r="I3" s="49">
        <f>'[4]sabana sociales  9 '!F6</f>
        <v>9</v>
      </c>
      <c r="AF3" s="1"/>
    </row>
    <row r="4" spans="1:32" ht="14.65" customHeight="1" x14ac:dyDescent="0.25">
      <c r="B4"/>
      <c r="C4" s="74" t="s">
        <v>33</v>
      </c>
      <c r="D4" s="72" t="str">
        <f>'[4]sabana sociales  9 '!D7</f>
        <v xml:space="preserve">competencias </v>
      </c>
      <c r="E4" s="72"/>
      <c r="F4" s="72"/>
      <c r="G4" s="73"/>
      <c r="H4" s="74" t="s">
        <v>37</v>
      </c>
      <c r="I4" s="49">
        <f>'[4]sabana sociales  9 '!F7</f>
        <v>1</v>
      </c>
      <c r="AF4" s="1"/>
    </row>
    <row r="5" spans="1:32" ht="15.6" customHeight="1" x14ac:dyDescent="0.25">
      <c r="B5"/>
      <c r="C5" s="135"/>
      <c r="D5" s="135"/>
      <c r="E5" s="135"/>
      <c r="F5" s="135"/>
      <c r="G5" s="135"/>
      <c r="H5" s="135"/>
      <c r="I5" s="135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153" t="s">
        <v>40</v>
      </c>
      <c r="D7" s="153"/>
      <c r="E7"/>
      <c r="F7"/>
      <c r="G7"/>
    </row>
    <row r="8" spans="1:32" ht="13.5" customHeight="1" x14ac:dyDescent="0.25">
      <c r="A8" s="135"/>
      <c r="B8"/>
      <c r="C8" s="136"/>
      <c r="D8" s="136"/>
      <c r="E8" s="136"/>
      <c r="F8" s="136"/>
      <c r="G8" s="136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F8" s="1"/>
    </row>
    <row r="9" spans="1:32" ht="29.1" customHeight="1" x14ac:dyDescent="0.25">
      <c r="C9" s="137" t="s">
        <v>38</v>
      </c>
      <c r="D9" s="138">
        <f>IF(D22="","",D22)</f>
        <v>8.3333333333333329E-2</v>
      </c>
    </row>
    <row r="10" spans="1:32" ht="15" x14ac:dyDescent="0.25"/>
    <row r="11" spans="1:32" ht="18.75" x14ac:dyDescent="0.3">
      <c r="C11" s="139" t="s">
        <v>19</v>
      </c>
      <c r="D11" s="139" t="s">
        <v>48</v>
      </c>
    </row>
    <row r="12" spans="1:32" ht="18.75" x14ac:dyDescent="0.25">
      <c r="C12" s="140" t="s">
        <v>17</v>
      </c>
      <c r="D12" s="141" t="str">
        <f>IF(D11="","",IFERROR(HLOOKUP($D11,[4]!Sabana[[#All],[Columna4]:[Columna23]],2,FALSE),""))</f>
        <v>I_1888755</v>
      </c>
    </row>
    <row r="13" spans="1:32" ht="18.75" x14ac:dyDescent="0.25">
      <c r="C13" s="140" t="s">
        <v>3</v>
      </c>
      <c r="D13" s="141" t="str">
        <f>IF(D11="","",IFERROR(HLOOKUP($D11,[4]!Sabana[[#All],[Columna4]:[Columna23]],3,FALSE),""))</f>
        <v>C</v>
      </c>
    </row>
    <row r="14" spans="1:32" ht="18.75" x14ac:dyDescent="0.25">
      <c r="C14" s="140" t="s">
        <v>16</v>
      </c>
      <c r="D14" s="141" t="str">
        <f>IF(D11="","",IFERROR(HLOOKUP($D11,[4]!Sabana[[#All],[Columna4]:[Columna23]],4,FALSE),""))</f>
        <v>Muy Difícil</v>
      </c>
    </row>
    <row r="15" spans="1:32" ht="18.75" x14ac:dyDescent="0.25">
      <c r="C15" s="140" t="s">
        <v>15</v>
      </c>
      <c r="D15" s="141" t="str">
        <f>IF(D11="","",IFERROR(HLOOKUP($D11,[4]!Sabana[[#All],[Columna4]:[Columna23]],5,FALSE),""))</f>
        <v>No aplica componente</v>
      </c>
    </row>
    <row r="16" spans="1:32" ht="18.75" x14ac:dyDescent="0.25">
      <c r="C16" s="140" t="s">
        <v>14</v>
      </c>
      <c r="D16" s="141" t="str">
        <f>IF(D11="","",IFERROR(HLOOKUP($D11,[4]!Sabana[[#All],[Columna4]:[Columna23]],6,FALSE),""))</f>
        <v>Argumentación en contextos ciudadanos-No aplica componente</v>
      </c>
    </row>
    <row r="17" spans="3:9" ht="67.5" customHeight="1" x14ac:dyDescent="0.25">
      <c r="C17" s="140" t="s">
        <v>13</v>
      </c>
      <c r="D17" s="141" t="str">
        <f>IF(D11="","",IFERROR(HLOOKUP($D11,[4]!Sabana[[#All],[Columna4]:[Columna23]],7,FALSE),""))</f>
        <v>1. Analiza y evalúa la intención, credibilidad, pertinencia y solidez de posiciones enmarcadas en asuntos ciudadanos, así como sus posibles impactos negativos.</v>
      </c>
    </row>
    <row r="18" spans="3:9" ht="68.099999999999994" customHeight="1" x14ac:dyDescent="0.25">
      <c r="C18" s="140" t="s">
        <v>12</v>
      </c>
      <c r="D18" s="141" t="str">
        <f>IF(D11="","",IFERROR(HLOOKUP($D11,[4]!Sabana[[#All],[Columna4]:[Columna23]],8,FALSE),""))</f>
        <v>1.2. Evalúa la solidez, credibilidad y pertinencia de posiciones enmarcadas en asuntos ciudadanos.</v>
      </c>
    </row>
    <row r="19" spans="3:9" ht="18.600000000000001" customHeight="1" x14ac:dyDescent="0.25">
      <c r="C19" s="140" t="s">
        <v>39</v>
      </c>
      <c r="D19" s="142">
        <f>IF(D11="","",IFERROR(HLOOKUP($D11,[4]!Sabana[[#All],[Columna4]:[Columna23]],313,FALSE),""))</f>
        <v>24</v>
      </c>
    </row>
    <row r="20" spans="3:9" ht="18.75" x14ac:dyDescent="0.25">
      <c r="C20" s="140" t="s">
        <v>44</v>
      </c>
      <c r="D20" s="142">
        <f>IF(D11="","",IFERROR(HLOOKUP($D11,[4]!Sabana[[#All],[Columna4]:[Columna23]],314,FALSE),""))</f>
        <v>2</v>
      </c>
    </row>
    <row r="21" spans="3:9" ht="18.75" x14ac:dyDescent="0.25">
      <c r="C21" s="140" t="s">
        <v>45</v>
      </c>
      <c r="D21" s="141">
        <f>IF(D11="","",IFERROR(HLOOKUP($D11,[4]!Sabana[[#All],[Columna4]:[Columna23]],315,FALSE),""))</f>
        <v>22</v>
      </c>
    </row>
    <row r="22" spans="3:9" ht="18.75" x14ac:dyDescent="0.25">
      <c r="C22" s="140" t="s">
        <v>47</v>
      </c>
      <c r="D22" s="143">
        <f>IF(D11="","",IFERROR(HLOOKUP($D11,[4]!Sabana[[#All],[Columna4]:[Columna23]],316,FALSE),""))</f>
        <v>8.3333333333333329E-2</v>
      </c>
      <c r="I22" s="94"/>
    </row>
    <row r="23" spans="3:9" ht="12" customHeight="1" x14ac:dyDescent="0.25"/>
    <row r="24" spans="3:9" ht="37.5" x14ac:dyDescent="0.3">
      <c r="C24" s="139" t="s">
        <v>19</v>
      </c>
      <c r="D24" s="144" t="s">
        <v>26</v>
      </c>
      <c r="E24" s="139" t="s">
        <v>28</v>
      </c>
      <c r="F24" s="139" t="s">
        <v>29</v>
      </c>
    </row>
    <row r="25" spans="3:9" ht="18.75" x14ac:dyDescent="0.3">
      <c r="C25" s="145" t="s">
        <v>4</v>
      </c>
      <c r="D25" s="146">
        <f>IF(D11="","",IFERROR(HLOOKUP($D11,[4]!Sabana[[#All],[Columna4]:[Columna23]],317,FALSE),""))</f>
        <v>0</v>
      </c>
      <c r="E25" s="147">
        <f>$D$9</f>
        <v>8.3333333333333329E-2</v>
      </c>
      <c r="F25" s="147">
        <f>IF(Tabla47613[[#This Row],[Porcentajes de respuesta 
para cada una de las opciones   ]]&gt;$D$9,Tabla47613[[#This Row],[Porcentajes de respuesta 
para cada una de las opciones   ]], 0)</f>
        <v>0</v>
      </c>
    </row>
    <row r="26" spans="3:9" ht="18.75" x14ac:dyDescent="0.3">
      <c r="C26" s="145" t="s">
        <v>5</v>
      </c>
      <c r="D26" s="146">
        <f>IF(D11="","",IFERROR(HLOOKUP($D11,[4]!Sabana[[#All],[Columna4]:[Columna23]],318,FALSE),""))</f>
        <v>0.58333333333333337</v>
      </c>
      <c r="E26" s="147">
        <f>$D$9</f>
        <v>8.3333333333333329E-2</v>
      </c>
      <c r="F26" s="147">
        <f>IF(Tabla47613[[#This Row],[Porcentajes de respuesta 
para cada una de las opciones   ]]&gt;$D$9,Tabla47613[[#This Row],[Porcentajes de respuesta 
para cada una de las opciones   ]], 0)</f>
        <v>0.58333333333333337</v>
      </c>
    </row>
    <row r="27" spans="3:9" ht="18.75" x14ac:dyDescent="0.3">
      <c r="C27" s="145" t="s">
        <v>6</v>
      </c>
      <c r="D27" s="146">
        <f>IF(D11="","",IFERROR(HLOOKUP($D11,[4]!Sabana[[#All],[Columna4]:[Columna23]],319,FALSE),""))</f>
        <v>0.33333333333333331</v>
      </c>
      <c r="E27" s="147">
        <f>$D$9</f>
        <v>8.3333333333333329E-2</v>
      </c>
      <c r="F27" s="147">
        <f>IF(Tabla47613[[#This Row],[Porcentajes de respuesta 
para cada una de las opciones   ]]&gt;$D$9,Tabla47613[[#This Row],[Porcentajes de respuesta 
para cada una de las opciones   ]], 0)</f>
        <v>0.33333333333333331</v>
      </c>
    </row>
    <row r="28" spans="3:9" ht="18.75" x14ac:dyDescent="0.3">
      <c r="C28" s="145" t="s">
        <v>7</v>
      </c>
      <c r="D28" s="146">
        <f>IF(D11="","",IFERROR(HLOOKUP($D11,[4]!Sabana[[#All],[Columna4]:[Columna23]],320,FALSE),""))</f>
        <v>8.3333333333333329E-2</v>
      </c>
      <c r="E28" s="147">
        <f>$D$9</f>
        <v>8.3333333333333329E-2</v>
      </c>
      <c r="F28" s="147">
        <f>IF(Tabla47613[[#This Row],[Porcentajes de respuesta 
para cada una de las opciones   ]]&gt;$D$9,Tabla47613[[#This Row],[Porcentajes de respuesta 
para cada una de las opciones   ]], 0)</f>
        <v>0</v>
      </c>
    </row>
    <row r="29" spans="3:9" ht="18.75" x14ac:dyDescent="0.3">
      <c r="C29" s="145" t="s">
        <v>8</v>
      </c>
      <c r="D29" s="146">
        <f>IF(D11="","",IFERROR(HLOOKUP($D11,[4]!Sabana[[#All],[Columna4]:[Columna23]],321,FALSE),""))</f>
        <v>0</v>
      </c>
      <c r="E29" s="147">
        <f>$D$9</f>
        <v>8.3333333333333329E-2</v>
      </c>
      <c r="F29" s="147">
        <f>IF(Tabla47613[[#This Row],[Porcentajes de respuesta 
para cada una de las opciones   ]]&gt;$D$9,Tabla47613[[#This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158" priority="3" operator="containsText" text="Facil">
      <formula>NOT(ISERROR(SEARCH("Facil",D14)))</formula>
    </cfRule>
    <cfRule type="containsText" dxfId="157" priority="4" operator="containsText" text="Dificil">
      <formula>NOT(ISERROR(SEARCH("Dificil",D14)))</formula>
    </cfRule>
    <cfRule type="containsText" dxfId="156" priority="5" operator="containsText" text="Muy Difícil">
      <formula>NOT(ISERROR(SEARCH("Muy Difícil",D14)))</formula>
    </cfRule>
    <cfRule type="containsText" dxfId="155" priority="6" operator="containsText" text="Muy Fácil">
      <formula>NOT(ISERROR(SEARCH("Muy Fácil",D14)))</formula>
    </cfRule>
    <cfRule type="containsText" dxfId="154" priority="7" operator="containsText" text="Dificultad Moderada">
      <formula>NOT(ISERROR(SEARCH("Dificultad Moderada",D14)))</formula>
    </cfRule>
  </conditionalFormatting>
  <conditionalFormatting sqref="I2:I4">
    <cfRule type="cellIs" dxfId="153" priority="2" operator="equal">
      <formula>0</formula>
    </cfRule>
  </conditionalFormatting>
  <conditionalFormatting sqref="D2:D4">
    <cfRule type="cellIs" dxfId="152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53" zoomScaleNormal="53" zoomScaleSheetLayoutView="124" zoomScalePageLayoutView="96" workbookViewId="0">
      <selection activeCell="F6" sqref="F6"/>
    </sheetView>
  </sheetViews>
  <sheetFormatPr baseColWidth="10" defaultColWidth="10.7109375" defaultRowHeight="14.45" customHeight="1" zeroHeight="1" x14ac:dyDescent="0.25"/>
  <cols>
    <col min="1" max="1" width="2.5703125" style="2" customWidth="1"/>
    <col min="2" max="2" width="4.28515625" style="94" bestFit="1" customWidth="1"/>
    <col min="3" max="3" width="47.7109375" style="2" bestFit="1" customWidth="1"/>
    <col min="4" max="5" width="13.7109375" style="2" customWidth="1"/>
    <col min="6" max="12" width="12.5703125" style="2" customWidth="1"/>
    <col min="13" max="23" width="13.5703125" style="2" customWidth="1"/>
    <col min="24" max="25" width="21.28515625" style="2" customWidth="1"/>
    <col min="26" max="26" width="20.7109375" style="2" customWidth="1"/>
    <col min="27" max="27" width="6.28515625" style="2" customWidth="1"/>
    <col min="28" max="28" width="5.28515625" style="2" customWidth="1"/>
    <col min="29" max="29" width="6.42578125" style="2" customWidth="1"/>
    <col min="30" max="32" width="10.7109375" style="2" customWidth="1"/>
    <col min="33" max="16384" width="10.7109375" style="2"/>
  </cols>
  <sheetData>
    <row r="1" spans="2:32" ht="39.6" customHeight="1" x14ac:dyDescent="0.25">
      <c r="C1" s="152" t="s">
        <v>27</v>
      </c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2:32" ht="15" x14ac:dyDescent="0.25"/>
    <row r="3" spans="2:32" ht="15" x14ac:dyDescent="0.25"/>
    <row r="4" spans="2:32" ht="15" x14ac:dyDescent="0.25"/>
    <row r="5" spans="2:32" ht="15" x14ac:dyDescent="0.25">
      <c r="C5" s="50" t="s">
        <v>20</v>
      </c>
      <c r="D5" s="2" t="s">
        <v>73</v>
      </c>
      <c r="E5" s="89" t="s">
        <v>21</v>
      </c>
      <c r="F5" s="88" t="s">
        <v>74</v>
      </c>
      <c r="G5" s="149"/>
    </row>
    <row r="6" spans="2:32" ht="15" x14ac:dyDescent="0.25">
      <c r="C6" s="51" t="s">
        <v>22</v>
      </c>
      <c r="D6" s="2" t="s">
        <v>196</v>
      </c>
      <c r="E6" s="90" t="s">
        <v>23</v>
      </c>
      <c r="F6" s="88">
        <v>10</v>
      </c>
      <c r="G6" s="149"/>
    </row>
    <row r="7" spans="2:32" ht="15" x14ac:dyDescent="0.25">
      <c r="C7" s="51" t="s">
        <v>24</v>
      </c>
      <c r="D7" s="2" t="s">
        <v>75</v>
      </c>
      <c r="E7" s="90" t="s">
        <v>25</v>
      </c>
      <c r="F7" s="88">
        <v>1</v>
      </c>
      <c r="G7" s="149"/>
    </row>
    <row r="8" spans="2:32" ht="15.6" customHeight="1" x14ac:dyDescent="0.25"/>
    <row r="9" spans="2:32" ht="40.15" customHeight="1" x14ac:dyDescent="0.25">
      <c r="C9" s="23"/>
      <c r="D9" s="23"/>
      <c r="E9" s="23"/>
      <c r="F9" s="23"/>
      <c r="G9" s="23"/>
      <c r="H9" s="23"/>
      <c r="I9" s="23"/>
      <c r="J9" s="23"/>
      <c r="K9" s="150" t="s">
        <v>34</v>
      </c>
      <c r="L9" s="150"/>
      <c r="M9" s="150"/>
      <c r="N9" s="150"/>
      <c r="O9" s="150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2:32" ht="72.599999999999994" customHeight="1" x14ac:dyDescent="0.25">
      <c r="B10" s="94">
        <v>1</v>
      </c>
      <c r="C10" s="133" t="s">
        <v>18</v>
      </c>
      <c r="D10" s="77" t="s">
        <v>48</v>
      </c>
      <c r="E10" s="77" t="s">
        <v>49</v>
      </c>
      <c r="F10" s="77" t="s">
        <v>50</v>
      </c>
      <c r="G10" s="77" t="s">
        <v>51</v>
      </c>
      <c r="H10" s="77" t="s">
        <v>52</v>
      </c>
      <c r="I10" s="77" t="s">
        <v>53</v>
      </c>
      <c r="J10" s="77" t="s">
        <v>54</v>
      </c>
      <c r="K10" s="77" t="s">
        <v>55</v>
      </c>
      <c r="L10" s="77" t="s">
        <v>56</v>
      </c>
      <c r="M10" s="77" t="s">
        <v>57</v>
      </c>
      <c r="N10" s="77" t="s">
        <v>58</v>
      </c>
      <c r="O10" s="77" t="s">
        <v>59</v>
      </c>
      <c r="P10" s="77" t="s">
        <v>60</v>
      </c>
      <c r="Q10" s="77" t="s">
        <v>61</v>
      </c>
      <c r="R10" s="77" t="s">
        <v>62</v>
      </c>
      <c r="S10" s="77" t="s">
        <v>63</v>
      </c>
      <c r="T10" s="77" t="s">
        <v>64</v>
      </c>
      <c r="U10" s="77" t="s">
        <v>65</v>
      </c>
      <c r="V10" s="77" t="s">
        <v>66</v>
      </c>
      <c r="W10" s="77" t="s">
        <v>67</v>
      </c>
      <c r="X10" s="132" t="s">
        <v>41</v>
      </c>
      <c r="Y10" s="132" t="s">
        <v>42</v>
      </c>
      <c r="Z10" s="132" t="s">
        <v>43</v>
      </c>
    </row>
    <row r="11" spans="2:32" ht="14.65" customHeight="1" x14ac:dyDescent="0.25">
      <c r="B11" s="94">
        <v>2</v>
      </c>
      <c r="C11" s="123" t="s">
        <v>17</v>
      </c>
      <c r="D11" s="2" t="s">
        <v>197</v>
      </c>
      <c r="E11" s="2" t="s">
        <v>198</v>
      </c>
      <c r="F11" s="2" t="s">
        <v>199</v>
      </c>
      <c r="G11" s="2" t="s">
        <v>200</v>
      </c>
      <c r="H11" s="2" t="s">
        <v>201</v>
      </c>
      <c r="I11" s="2" t="s">
        <v>202</v>
      </c>
      <c r="J11" s="2" t="s">
        <v>203</v>
      </c>
      <c r="K11" s="2" t="s">
        <v>204</v>
      </c>
      <c r="L11" s="2" t="s">
        <v>205</v>
      </c>
      <c r="M11" s="2" t="s">
        <v>206</v>
      </c>
      <c r="N11" s="2" t="s">
        <v>207</v>
      </c>
      <c r="O11" s="2" t="s">
        <v>208</v>
      </c>
      <c r="P11" s="2" t="s">
        <v>209</v>
      </c>
      <c r="Q11" s="2" t="s">
        <v>210</v>
      </c>
      <c r="R11" s="2" t="s">
        <v>211</v>
      </c>
      <c r="S11" s="2" t="s">
        <v>212</v>
      </c>
      <c r="T11" s="2" t="s">
        <v>213</v>
      </c>
      <c r="U11" s="2" t="s">
        <v>214</v>
      </c>
      <c r="V11" s="2" t="s">
        <v>215</v>
      </c>
      <c r="W11" s="2" t="s">
        <v>216</v>
      </c>
      <c r="X11" s="95"/>
      <c r="Y11" s="96"/>
      <c r="Z11" s="95"/>
    </row>
    <row r="12" spans="2:32" ht="14.1" customHeight="1" x14ac:dyDescent="0.25">
      <c r="B12" s="94">
        <v>3</v>
      </c>
      <c r="C12" s="131" t="s">
        <v>3</v>
      </c>
      <c r="D12" s="2" t="s">
        <v>69</v>
      </c>
      <c r="E12" s="2" t="s">
        <v>71</v>
      </c>
      <c r="F12" s="2" t="s">
        <v>68</v>
      </c>
      <c r="G12" s="2" t="s">
        <v>68</v>
      </c>
      <c r="H12" s="2" t="s">
        <v>68</v>
      </c>
      <c r="I12" s="2" t="s">
        <v>69</v>
      </c>
      <c r="J12" s="2" t="s">
        <v>70</v>
      </c>
      <c r="K12" s="2" t="s">
        <v>71</v>
      </c>
      <c r="L12" s="2" t="s">
        <v>68</v>
      </c>
      <c r="M12" s="2" t="s">
        <v>68</v>
      </c>
      <c r="N12" s="2" t="s">
        <v>68</v>
      </c>
      <c r="O12" s="2" t="s">
        <v>70</v>
      </c>
      <c r="P12" s="2" t="s">
        <v>71</v>
      </c>
      <c r="Q12" s="2" t="s">
        <v>69</v>
      </c>
      <c r="R12" s="2" t="s">
        <v>70</v>
      </c>
      <c r="S12" s="2" t="s">
        <v>71</v>
      </c>
      <c r="T12" s="2" t="s">
        <v>70</v>
      </c>
      <c r="U12" s="2" t="s">
        <v>68</v>
      </c>
      <c r="V12" s="2" t="s">
        <v>68</v>
      </c>
      <c r="W12" s="2" t="s">
        <v>70</v>
      </c>
      <c r="X12" s="124"/>
      <c r="Y12" s="125"/>
      <c r="Z12" s="125"/>
    </row>
    <row r="13" spans="2:32" s="1" customFormat="1" ht="32.1" customHeight="1" x14ac:dyDescent="0.25">
      <c r="B13" s="94">
        <v>4</v>
      </c>
      <c r="C13" s="130" t="s">
        <v>16</v>
      </c>
      <c r="D13" s="118" t="str">
        <f>D$320</f>
        <v>Muy Fácil</v>
      </c>
      <c r="E13" s="118" t="str">
        <f>E$320</f>
        <v>Dificultad Moderada</v>
      </c>
      <c r="F13" s="118" t="str">
        <f t="shared" ref="F13:W13" si="0">F$320</f>
        <v>Facil</v>
      </c>
      <c r="G13" s="118" t="str">
        <f t="shared" si="0"/>
        <v>Dificultad Moderada</v>
      </c>
      <c r="H13" s="118" t="str">
        <f t="shared" si="0"/>
        <v>Dificultad Moderada</v>
      </c>
      <c r="I13" s="118" t="str">
        <f t="shared" si="0"/>
        <v>Dificultad Moderada</v>
      </c>
      <c r="J13" s="118" t="str">
        <f t="shared" si="0"/>
        <v>Dificil</v>
      </c>
      <c r="K13" s="118" t="str">
        <f t="shared" si="0"/>
        <v>Muy Fácil</v>
      </c>
      <c r="L13" s="118" t="str">
        <f t="shared" si="0"/>
        <v>Muy Fácil</v>
      </c>
      <c r="M13" s="118" t="str">
        <f t="shared" si="0"/>
        <v>Facil</v>
      </c>
      <c r="N13" s="118" t="str">
        <f t="shared" si="0"/>
        <v>Dificultad Moderada</v>
      </c>
      <c r="O13" s="118" t="str">
        <f t="shared" si="0"/>
        <v>Dificil</v>
      </c>
      <c r="P13" s="118" t="str">
        <f t="shared" si="0"/>
        <v>Dificultad Moderada</v>
      </c>
      <c r="Q13" s="118" t="str">
        <f t="shared" si="0"/>
        <v>Facil</v>
      </c>
      <c r="R13" s="118" t="str">
        <f t="shared" si="0"/>
        <v>Dificultad Moderada</v>
      </c>
      <c r="S13" s="118" t="str">
        <f t="shared" si="0"/>
        <v>Dificultad Moderada</v>
      </c>
      <c r="T13" s="118" t="str">
        <f t="shared" si="0"/>
        <v>Dificultad Moderada</v>
      </c>
      <c r="U13" s="118" t="str">
        <f t="shared" si="0"/>
        <v>Dificultad Moderada</v>
      </c>
      <c r="V13" s="118" t="str">
        <f t="shared" si="0"/>
        <v>Dificil</v>
      </c>
      <c r="W13" s="118" t="str">
        <f t="shared" si="0"/>
        <v>Dificultad Moderada</v>
      </c>
      <c r="X13" s="128"/>
      <c r="Y13" s="129"/>
      <c r="Z13" s="128"/>
      <c r="AF13" s="2"/>
    </row>
    <row r="14" spans="2:32" ht="54" customHeight="1" x14ac:dyDescent="0.25">
      <c r="B14" s="94">
        <v>5</v>
      </c>
      <c r="C14" s="123" t="s">
        <v>15</v>
      </c>
      <c r="D14" s="2" t="s">
        <v>72</v>
      </c>
      <c r="E14" s="2" t="s">
        <v>72</v>
      </c>
      <c r="F14" s="2" t="s">
        <v>72</v>
      </c>
      <c r="G14" s="2" t="s">
        <v>72</v>
      </c>
      <c r="H14" s="2" t="s">
        <v>72</v>
      </c>
      <c r="I14" s="2" t="s">
        <v>72</v>
      </c>
      <c r="J14" s="2" t="s">
        <v>72</v>
      </c>
      <c r="K14" s="2" t="s">
        <v>72</v>
      </c>
      <c r="L14" s="2" t="s">
        <v>72</v>
      </c>
      <c r="M14" s="2" t="s">
        <v>72</v>
      </c>
      <c r="N14" s="2" t="s">
        <v>72</v>
      </c>
      <c r="O14" s="2" t="s">
        <v>72</v>
      </c>
      <c r="P14" s="2" t="s">
        <v>72</v>
      </c>
      <c r="Q14" s="2" t="s">
        <v>72</v>
      </c>
      <c r="R14" s="2" t="s">
        <v>72</v>
      </c>
      <c r="S14" s="2" t="s">
        <v>72</v>
      </c>
      <c r="T14" s="2" t="s">
        <v>72</v>
      </c>
      <c r="U14" s="2" t="s">
        <v>72</v>
      </c>
      <c r="V14" s="2" t="s">
        <v>72</v>
      </c>
      <c r="W14" s="2" t="s">
        <v>72</v>
      </c>
      <c r="X14" s="95"/>
      <c r="Y14" s="96"/>
      <c r="Z14" s="95"/>
    </row>
    <row r="15" spans="2:32" ht="54" customHeight="1" x14ac:dyDescent="0.25">
      <c r="B15" s="94">
        <v>6</v>
      </c>
      <c r="C15" s="123" t="s">
        <v>14</v>
      </c>
      <c r="D15" s="2" t="s">
        <v>217</v>
      </c>
      <c r="E15" s="2" t="s">
        <v>217</v>
      </c>
      <c r="F15" s="2" t="s">
        <v>217</v>
      </c>
      <c r="G15" s="2" t="s">
        <v>217</v>
      </c>
      <c r="H15" s="2" t="s">
        <v>217</v>
      </c>
      <c r="I15" s="2" t="s">
        <v>217</v>
      </c>
      <c r="J15" s="2" t="s">
        <v>217</v>
      </c>
      <c r="K15" s="2" t="s">
        <v>217</v>
      </c>
      <c r="L15" s="2" t="s">
        <v>218</v>
      </c>
      <c r="M15" s="2" t="s">
        <v>218</v>
      </c>
      <c r="N15" s="2" t="s">
        <v>218</v>
      </c>
      <c r="O15" s="2" t="s">
        <v>218</v>
      </c>
      <c r="P15" s="2" t="s">
        <v>218</v>
      </c>
      <c r="Q15" s="2" t="s">
        <v>219</v>
      </c>
      <c r="R15" s="2" t="s">
        <v>219</v>
      </c>
      <c r="S15" s="2" t="s">
        <v>219</v>
      </c>
      <c r="T15" s="2" t="s">
        <v>219</v>
      </c>
      <c r="U15" s="2" t="s">
        <v>219</v>
      </c>
      <c r="V15" s="2" t="s">
        <v>219</v>
      </c>
      <c r="W15" s="2" t="s">
        <v>219</v>
      </c>
      <c r="Y15" s="127"/>
      <c r="Z15" s="126"/>
    </row>
    <row r="16" spans="2:32" ht="54" customHeight="1" x14ac:dyDescent="0.25">
      <c r="B16" s="94">
        <v>7</v>
      </c>
      <c r="C16" s="123" t="s">
        <v>13</v>
      </c>
      <c r="D16" s="2" t="s">
        <v>220</v>
      </c>
      <c r="E16" s="2" t="s">
        <v>220</v>
      </c>
      <c r="F16" s="2" t="s">
        <v>220</v>
      </c>
      <c r="G16" s="2" t="s">
        <v>221</v>
      </c>
      <c r="H16" s="2" t="s">
        <v>221</v>
      </c>
      <c r="I16" s="2" t="s">
        <v>221</v>
      </c>
      <c r="J16" s="2" t="s">
        <v>221</v>
      </c>
      <c r="K16" s="2" t="s">
        <v>220</v>
      </c>
      <c r="L16" s="2" t="s">
        <v>222</v>
      </c>
      <c r="M16" s="2" t="s">
        <v>222</v>
      </c>
      <c r="N16" s="2" t="s">
        <v>223</v>
      </c>
      <c r="O16" s="2" t="s">
        <v>223</v>
      </c>
      <c r="P16" s="2" t="s">
        <v>223</v>
      </c>
      <c r="Q16" s="2" t="s">
        <v>224</v>
      </c>
      <c r="R16" s="2" t="s">
        <v>224</v>
      </c>
      <c r="S16" s="2" t="s">
        <v>224</v>
      </c>
      <c r="T16" s="2" t="s">
        <v>224</v>
      </c>
      <c r="U16" s="2" t="s">
        <v>225</v>
      </c>
      <c r="V16" s="2" t="s">
        <v>224</v>
      </c>
      <c r="W16" s="2" t="s">
        <v>224</v>
      </c>
      <c r="X16" s="124"/>
      <c r="Y16" s="125"/>
      <c r="Z16" s="124"/>
    </row>
    <row r="17" spans="2:32" ht="54" customHeight="1" x14ac:dyDescent="0.25">
      <c r="B17" s="94">
        <v>8</v>
      </c>
      <c r="C17" s="123" t="s">
        <v>12</v>
      </c>
      <c r="D17" s="2" t="s">
        <v>226</v>
      </c>
      <c r="E17" s="2" t="s">
        <v>227</v>
      </c>
      <c r="F17" s="2" t="s">
        <v>226</v>
      </c>
      <c r="G17" s="2" t="s">
        <v>228</v>
      </c>
      <c r="H17" s="2" t="s">
        <v>229</v>
      </c>
      <c r="I17" s="2" t="s">
        <v>228</v>
      </c>
      <c r="J17" s="2" t="s">
        <v>228</v>
      </c>
      <c r="K17" s="2" t="s">
        <v>226</v>
      </c>
      <c r="L17" s="2" t="s">
        <v>230</v>
      </c>
      <c r="M17" s="2" t="s">
        <v>230</v>
      </c>
      <c r="N17" s="2" t="s">
        <v>231</v>
      </c>
      <c r="O17" s="2" t="s">
        <v>231</v>
      </c>
      <c r="P17" s="2" t="s">
        <v>231</v>
      </c>
      <c r="Q17" s="2" t="s">
        <v>232</v>
      </c>
      <c r="R17" s="2" t="s">
        <v>232</v>
      </c>
      <c r="S17" s="2" t="s">
        <v>233</v>
      </c>
      <c r="T17" s="2" t="s">
        <v>233</v>
      </c>
      <c r="U17" s="2" t="s">
        <v>234</v>
      </c>
      <c r="V17" s="2" t="s">
        <v>235</v>
      </c>
      <c r="W17" s="2" t="s">
        <v>235</v>
      </c>
      <c r="X17" s="92" t="s">
        <v>0</v>
      </c>
      <c r="Y17" s="93" t="s">
        <v>1</v>
      </c>
      <c r="Z17" s="93" t="s">
        <v>2</v>
      </c>
      <c r="AF17" s="1"/>
    </row>
    <row r="18" spans="2:32" ht="14.65" customHeight="1" x14ac:dyDescent="0.25">
      <c r="B18" s="94">
        <v>9</v>
      </c>
      <c r="D18" s="2" t="s">
        <v>70</v>
      </c>
      <c r="E18" s="2" t="s">
        <v>68</v>
      </c>
      <c r="F18" s="2" t="s">
        <v>71</v>
      </c>
      <c r="G18" s="2" t="s">
        <v>71</v>
      </c>
      <c r="H18" s="2" t="s">
        <v>70</v>
      </c>
      <c r="I18" s="2" t="s">
        <v>71</v>
      </c>
      <c r="J18" s="2" t="s">
        <v>68</v>
      </c>
      <c r="K18" s="2" t="s">
        <v>68</v>
      </c>
      <c r="L18" s="2" t="s">
        <v>71</v>
      </c>
      <c r="M18" s="2" t="s">
        <v>69</v>
      </c>
      <c r="N18" s="2" t="s">
        <v>69</v>
      </c>
      <c r="O18" s="2" t="s">
        <v>71</v>
      </c>
      <c r="P18" s="2" t="s">
        <v>68</v>
      </c>
      <c r="Q18" s="2" t="s">
        <v>69</v>
      </c>
      <c r="R18" s="2" t="s">
        <v>71</v>
      </c>
      <c r="S18" s="2" t="s">
        <v>68</v>
      </c>
      <c r="T18" s="2" t="s">
        <v>69</v>
      </c>
      <c r="U18" s="2" t="s">
        <v>71</v>
      </c>
      <c r="V18" s="2" t="s">
        <v>70</v>
      </c>
      <c r="W18" s="2" t="s">
        <v>69</v>
      </c>
      <c r="X18" s="91">
        <f t="array" ref="X18">IF($D$12="","",(SUMPRODUCT(($D$12:$W$12=Sabana14[[#This Row],[Columna4]:[Columna23]])*1)))</f>
        <v>1</v>
      </c>
      <c r="Y18" s="87">
        <f>IF(X18="","",(X18/20))</f>
        <v>0.05</v>
      </c>
      <c r="Z18" s="87">
        <f>IF(Y18="","",COUNTIF(Sabana14[[#This Row],[Columna4]:[Columna23]],"O")/20)</f>
        <v>0</v>
      </c>
    </row>
    <row r="19" spans="2:32" ht="15" x14ac:dyDescent="0.25">
      <c r="B19" s="94">
        <v>10</v>
      </c>
      <c r="D19" s="2" t="s">
        <v>69</v>
      </c>
      <c r="E19" s="2" t="s">
        <v>69</v>
      </c>
      <c r="F19" s="2" t="s">
        <v>68</v>
      </c>
      <c r="G19" s="2" t="s">
        <v>69</v>
      </c>
      <c r="H19" s="2" t="s">
        <v>71</v>
      </c>
      <c r="I19" s="2" t="s">
        <v>68</v>
      </c>
      <c r="J19" s="2" t="s">
        <v>69</v>
      </c>
      <c r="K19" s="2" t="s">
        <v>71</v>
      </c>
      <c r="L19" s="2" t="s">
        <v>68</v>
      </c>
      <c r="M19" s="2" t="s">
        <v>70</v>
      </c>
      <c r="N19" s="2" t="s">
        <v>68</v>
      </c>
      <c r="O19" s="2" t="s">
        <v>71</v>
      </c>
      <c r="P19" s="2" t="s">
        <v>70</v>
      </c>
      <c r="Q19" s="2" t="s">
        <v>69</v>
      </c>
      <c r="R19" s="2" t="s">
        <v>68</v>
      </c>
      <c r="S19" s="2" t="s">
        <v>70</v>
      </c>
      <c r="T19" s="2" t="s">
        <v>70</v>
      </c>
      <c r="U19" s="2" t="s">
        <v>71</v>
      </c>
      <c r="V19" s="2" t="s">
        <v>70</v>
      </c>
      <c r="W19" s="2" t="s">
        <v>70</v>
      </c>
      <c r="X19" s="91">
        <f t="array" ref="X19">IF($D$12="","",(SUMPRODUCT(($D$12:$W$12=Sabana14[[#This Row],[Columna4]:[Columna23]])*1)))</f>
        <v>8</v>
      </c>
      <c r="Y19" s="87">
        <f t="shared" ref="Y19:Y82" si="1">IF(X19="","",(X19/20))</f>
        <v>0.4</v>
      </c>
      <c r="Z19" s="87">
        <f>IF(Y19="","",COUNTIF(Sabana14[[#This Row],[Columna4]:[Columna23]],"O")/20)</f>
        <v>0</v>
      </c>
    </row>
    <row r="20" spans="2:32" ht="15" x14ac:dyDescent="0.25">
      <c r="B20" s="94">
        <v>11</v>
      </c>
      <c r="D20" s="2" t="s">
        <v>69</v>
      </c>
      <c r="E20" s="2" t="s">
        <v>69</v>
      </c>
      <c r="F20" s="2" t="s">
        <v>68</v>
      </c>
      <c r="G20" s="2" t="s">
        <v>70</v>
      </c>
      <c r="H20" s="2" t="s">
        <v>69</v>
      </c>
      <c r="I20" s="2" t="s">
        <v>68</v>
      </c>
      <c r="J20" s="2" t="s">
        <v>69</v>
      </c>
      <c r="K20" s="2" t="s">
        <v>71</v>
      </c>
      <c r="L20" s="2" t="s">
        <v>68</v>
      </c>
      <c r="M20" s="2" t="s">
        <v>70</v>
      </c>
      <c r="N20" s="2" t="s">
        <v>76</v>
      </c>
      <c r="O20" s="2" t="s">
        <v>69</v>
      </c>
      <c r="P20" s="2" t="s">
        <v>68</v>
      </c>
      <c r="Q20" s="2" t="s">
        <v>71</v>
      </c>
      <c r="R20" s="2" t="s">
        <v>71</v>
      </c>
      <c r="S20" s="2" t="s">
        <v>70</v>
      </c>
      <c r="T20" s="2" t="s">
        <v>69</v>
      </c>
      <c r="U20" s="2" t="s">
        <v>68</v>
      </c>
      <c r="V20" s="2" t="s">
        <v>70</v>
      </c>
      <c r="W20" s="2" t="s">
        <v>70</v>
      </c>
      <c r="X20" s="91">
        <f t="array" ref="X20">IF($D$12="","",(SUMPRODUCT(($D$12:$W$12=Sabana14[[#This Row],[Columna4]:[Columna23]])*1)))</f>
        <v>6</v>
      </c>
      <c r="Y20" s="87">
        <f t="shared" si="1"/>
        <v>0.3</v>
      </c>
      <c r="Z20" s="87">
        <f>IF(Y20="","",COUNTIF(Sabana14[[#This Row],[Columna4]:[Columna23]],"O")/20)</f>
        <v>0.05</v>
      </c>
    </row>
    <row r="21" spans="2:32" ht="15" x14ac:dyDescent="0.25">
      <c r="B21" s="94">
        <v>12</v>
      </c>
      <c r="D21" s="2" t="s">
        <v>69</v>
      </c>
      <c r="E21" s="2" t="s">
        <v>69</v>
      </c>
      <c r="F21" s="2" t="s">
        <v>68</v>
      </c>
      <c r="G21" s="2" t="s">
        <v>69</v>
      </c>
      <c r="H21" s="2" t="s">
        <v>69</v>
      </c>
      <c r="I21" s="2" t="s">
        <v>68</v>
      </c>
      <c r="J21" s="2" t="s">
        <v>69</v>
      </c>
      <c r="K21" s="2" t="s">
        <v>71</v>
      </c>
      <c r="L21" s="2" t="s">
        <v>68</v>
      </c>
      <c r="M21" s="2" t="s">
        <v>68</v>
      </c>
      <c r="N21" s="2" t="s">
        <v>68</v>
      </c>
      <c r="O21" s="2" t="s">
        <v>71</v>
      </c>
      <c r="P21" s="2" t="s">
        <v>70</v>
      </c>
      <c r="Q21" s="2" t="s">
        <v>71</v>
      </c>
      <c r="R21" s="2" t="s">
        <v>68</v>
      </c>
      <c r="S21" s="2" t="s">
        <v>70</v>
      </c>
      <c r="T21" s="2" t="s">
        <v>70</v>
      </c>
      <c r="U21" s="2" t="s">
        <v>71</v>
      </c>
      <c r="V21" s="2" t="s">
        <v>70</v>
      </c>
      <c r="W21" s="2" t="s">
        <v>71</v>
      </c>
      <c r="X21" s="91">
        <f t="array" ref="X21">IF($D$12="","",(SUMPRODUCT(($D$12:$W$12=Sabana14[[#This Row],[Columna4]:[Columna23]])*1)))</f>
        <v>7</v>
      </c>
      <c r="Y21" s="87">
        <f t="shared" si="1"/>
        <v>0.35</v>
      </c>
      <c r="Z21" s="87">
        <f>IF(Y21="","",COUNTIF(Sabana14[[#This Row],[Columna4]:[Columna23]],"O")/20)</f>
        <v>0</v>
      </c>
    </row>
    <row r="22" spans="2:32" ht="15" x14ac:dyDescent="0.25">
      <c r="B22" s="94">
        <v>13</v>
      </c>
      <c r="D22" s="2" t="s">
        <v>69</v>
      </c>
      <c r="E22" s="2" t="s">
        <v>69</v>
      </c>
      <c r="F22" s="2" t="s">
        <v>68</v>
      </c>
      <c r="G22" s="2" t="s">
        <v>68</v>
      </c>
      <c r="H22" s="2" t="s">
        <v>69</v>
      </c>
      <c r="I22" s="2" t="s">
        <v>68</v>
      </c>
      <c r="J22" s="2" t="s">
        <v>69</v>
      </c>
      <c r="K22" s="2" t="s">
        <v>71</v>
      </c>
      <c r="L22" s="2" t="s">
        <v>68</v>
      </c>
      <c r="M22" s="2" t="s">
        <v>70</v>
      </c>
      <c r="N22" s="2" t="s">
        <v>68</v>
      </c>
      <c r="O22" s="2" t="s">
        <v>71</v>
      </c>
      <c r="P22" s="2" t="s">
        <v>70</v>
      </c>
      <c r="Q22" s="2" t="s">
        <v>71</v>
      </c>
      <c r="R22" s="2" t="s">
        <v>70</v>
      </c>
      <c r="S22" s="2" t="s">
        <v>70</v>
      </c>
      <c r="T22" s="2" t="s">
        <v>70</v>
      </c>
      <c r="U22" s="2" t="s">
        <v>68</v>
      </c>
      <c r="V22" s="2" t="s">
        <v>70</v>
      </c>
      <c r="W22" s="2" t="s">
        <v>68</v>
      </c>
      <c r="X22" s="91">
        <f t="array" ref="X22">IF($D$12="","",(SUMPRODUCT(($D$12:$W$12=Sabana14[[#This Row],[Columna4]:[Columna23]])*1)))</f>
        <v>9</v>
      </c>
      <c r="Y22" s="87">
        <f t="shared" si="1"/>
        <v>0.45</v>
      </c>
      <c r="Z22" s="87">
        <f>IF(Y22="","",COUNTIF(Sabana14[[#This Row],[Columna4]:[Columna23]],"O")/20)</f>
        <v>0</v>
      </c>
    </row>
    <row r="23" spans="2:32" ht="15" x14ac:dyDescent="0.25">
      <c r="B23" s="94">
        <v>14</v>
      </c>
      <c r="D23" s="2" t="s">
        <v>69</v>
      </c>
      <c r="E23" s="2" t="s">
        <v>70</v>
      </c>
      <c r="F23" s="2" t="s">
        <v>68</v>
      </c>
      <c r="G23" s="2" t="s">
        <v>71</v>
      </c>
      <c r="H23" s="2" t="s">
        <v>69</v>
      </c>
      <c r="I23" s="2" t="s">
        <v>68</v>
      </c>
      <c r="J23" s="2" t="s">
        <v>69</v>
      </c>
      <c r="K23" s="2" t="s">
        <v>71</v>
      </c>
      <c r="L23" s="2" t="s">
        <v>68</v>
      </c>
      <c r="M23" s="2" t="s">
        <v>68</v>
      </c>
      <c r="N23" s="2" t="s">
        <v>70</v>
      </c>
      <c r="O23" s="2" t="s">
        <v>70</v>
      </c>
      <c r="P23" s="2" t="s">
        <v>68</v>
      </c>
      <c r="Q23" s="2" t="s">
        <v>69</v>
      </c>
      <c r="R23" s="2" t="s">
        <v>70</v>
      </c>
      <c r="S23" s="2" t="s">
        <v>70</v>
      </c>
      <c r="T23" s="2" t="s">
        <v>70</v>
      </c>
      <c r="U23" s="2" t="s">
        <v>68</v>
      </c>
      <c r="V23" s="2" t="s">
        <v>70</v>
      </c>
      <c r="W23" s="2" t="s">
        <v>68</v>
      </c>
      <c r="X23" s="91">
        <f t="array" ref="X23">IF($D$12="","",(SUMPRODUCT(($D$12:$W$12=Sabana14[[#This Row],[Columna4]:[Columna23]])*1)))</f>
        <v>10</v>
      </c>
      <c r="Y23" s="87">
        <f t="shared" si="1"/>
        <v>0.5</v>
      </c>
      <c r="Z23" s="87">
        <f>IF(Y23="","",COUNTIF(Sabana14[[#This Row],[Columna4]:[Columna23]],"O")/20)</f>
        <v>0</v>
      </c>
    </row>
    <row r="24" spans="2:32" ht="15" x14ac:dyDescent="0.25">
      <c r="B24" s="94">
        <v>15</v>
      </c>
      <c r="D24" s="2" t="s">
        <v>69</v>
      </c>
      <c r="E24" s="2" t="s">
        <v>70</v>
      </c>
      <c r="F24" s="2" t="s">
        <v>70</v>
      </c>
      <c r="G24" s="2" t="s">
        <v>70</v>
      </c>
      <c r="H24" s="2" t="s">
        <v>68</v>
      </c>
      <c r="I24" s="2" t="s">
        <v>68</v>
      </c>
      <c r="J24" s="2" t="s">
        <v>69</v>
      </c>
      <c r="K24" s="2" t="s">
        <v>71</v>
      </c>
      <c r="L24" s="2" t="s">
        <v>68</v>
      </c>
      <c r="M24" s="2" t="s">
        <v>70</v>
      </c>
      <c r="N24" s="2" t="s">
        <v>68</v>
      </c>
      <c r="O24" s="2" t="s">
        <v>71</v>
      </c>
      <c r="P24" s="2" t="s">
        <v>70</v>
      </c>
      <c r="Q24" s="2" t="s">
        <v>69</v>
      </c>
      <c r="R24" s="2" t="s">
        <v>71</v>
      </c>
      <c r="S24" s="2" t="s">
        <v>70</v>
      </c>
      <c r="T24" s="2" t="s">
        <v>70</v>
      </c>
      <c r="U24" s="2" t="s">
        <v>69</v>
      </c>
      <c r="V24" s="2" t="s">
        <v>70</v>
      </c>
      <c r="W24" s="2" t="s">
        <v>68</v>
      </c>
      <c r="X24" s="91">
        <f t="array" ref="X24">IF($D$12="","",(SUMPRODUCT(($D$12:$W$12=Sabana14[[#This Row],[Columna4]:[Columna23]])*1)))</f>
        <v>7</v>
      </c>
      <c r="Y24" s="87">
        <f t="shared" si="1"/>
        <v>0.35</v>
      </c>
      <c r="Z24" s="87">
        <f>IF(Y24="","",COUNTIF(Sabana14[[#This Row],[Columna4]:[Columna23]],"O")/20)</f>
        <v>0</v>
      </c>
    </row>
    <row r="25" spans="2:32" ht="15" x14ac:dyDescent="0.25">
      <c r="B25" s="94">
        <v>16</v>
      </c>
      <c r="D25" s="2" t="s">
        <v>69</v>
      </c>
      <c r="E25" s="2" t="s">
        <v>69</v>
      </c>
      <c r="F25" s="2" t="s">
        <v>68</v>
      </c>
      <c r="G25" s="2" t="s">
        <v>70</v>
      </c>
      <c r="H25" s="2" t="s">
        <v>71</v>
      </c>
      <c r="I25" s="2" t="s">
        <v>68</v>
      </c>
      <c r="J25" s="2" t="s">
        <v>69</v>
      </c>
      <c r="K25" s="2" t="s">
        <v>71</v>
      </c>
      <c r="L25" s="2" t="s">
        <v>68</v>
      </c>
      <c r="M25" s="2" t="s">
        <v>70</v>
      </c>
      <c r="N25" s="2" t="s">
        <v>70</v>
      </c>
      <c r="O25" s="2" t="s">
        <v>71</v>
      </c>
      <c r="P25" s="2" t="s">
        <v>71</v>
      </c>
      <c r="Q25" s="2" t="s">
        <v>69</v>
      </c>
      <c r="R25" s="2" t="s">
        <v>71</v>
      </c>
      <c r="S25" s="2" t="s">
        <v>70</v>
      </c>
      <c r="T25" s="2" t="s">
        <v>68</v>
      </c>
      <c r="U25" s="2" t="s">
        <v>71</v>
      </c>
      <c r="V25" s="2" t="s">
        <v>70</v>
      </c>
      <c r="W25" s="2" t="s">
        <v>70</v>
      </c>
      <c r="X25" s="91">
        <f t="array" ref="X25">IF($D$12="","",(SUMPRODUCT(($D$12:$W$12=Sabana14[[#This Row],[Columna4]:[Columna23]])*1)))</f>
        <v>7</v>
      </c>
      <c r="Y25" s="87">
        <f t="shared" si="1"/>
        <v>0.35</v>
      </c>
      <c r="Z25" s="87">
        <f>IF(Y25="","",COUNTIF(Sabana14[[#This Row],[Columna4]:[Columna23]],"O")/20)</f>
        <v>0</v>
      </c>
    </row>
    <row r="26" spans="2:32" ht="15" x14ac:dyDescent="0.25">
      <c r="B26" s="94">
        <v>17</v>
      </c>
      <c r="D26" s="2" t="s">
        <v>69</v>
      </c>
      <c r="E26" s="2" t="s">
        <v>69</v>
      </c>
      <c r="F26" s="2" t="s">
        <v>68</v>
      </c>
      <c r="G26" s="2" t="s">
        <v>70</v>
      </c>
      <c r="H26" s="2" t="s">
        <v>71</v>
      </c>
      <c r="I26" s="2" t="s">
        <v>68</v>
      </c>
      <c r="J26" s="2" t="s">
        <v>69</v>
      </c>
      <c r="K26" s="2" t="s">
        <v>71</v>
      </c>
      <c r="L26" s="2" t="s">
        <v>68</v>
      </c>
      <c r="M26" s="2" t="s">
        <v>70</v>
      </c>
      <c r="N26" s="2" t="s">
        <v>70</v>
      </c>
      <c r="O26" s="2" t="s">
        <v>71</v>
      </c>
      <c r="P26" s="2" t="s">
        <v>71</v>
      </c>
      <c r="Q26" s="2" t="s">
        <v>69</v>
      </c>
      <c r="R26" s="2" t="s">
        <v>70</v>
      </c>
      <c r="S26" s="2" t="s">
        <v>70</v>
      </c>
      <c r="T26" s="2" t="s">
        <v>68</v>
      </c>
      <c r="U26" s="2" t="s">
        <v>71</v>
      </c>
      <c r="V26" s="2" t="s">
        <v>70</v>
      </c>
      <c r="W26" s="2" t="s">
        <v>68</v>
      </c>
      <c r="X26" s="91">
        <f t="array" ref="X26">IF($D$12="","",(SUMPRODUCT(($D$12:$W$12=Sabana14[[#This Row],[Columna4]:[Columna23]])*1)))</f>
        <v>7</v>
      </c>
      <c r="Y26" s="87">
        <f t="shared" si="1"/>
        <v>0.35</v>
      </c>
      <c r="Z26" s="87">
        <f>IF(Y26="","",COUNTIF(Sabana14[[#This Row],[Columna4]:[Columna23]],"O")/20)</f>
        <v>0</v>
      </c>
    </row>
    <row r="27" spans="2:32" ht="15" x14ac:dyDescent="0.25">
      <c r="B27" s="94">
        <v>18</v>
      </c>
      <c r="D27" s="2" t="s">
        <v>69</v>
      </c>
      <c r="E27" s="2" t="s">
        <v>69</v>
      </c>
      <c r="F27" s="2" t="s">
        <v>68</v>
      </c>
      <c r="G27" s="2" t="s">
        <v>69</v>
      </c>
      <c r="H27" s="2" t="s">
        <v>69</v>
      </c>
      <c r="I27" s="2" t="s">
        <v>68</v>
      </c>
      <c r="J27" s="2" t="s">
        <v>69</v>
      </c>
      <c r="K27" s="2" t="s">
        <v>71</v>
      </c>
      <c r="L27" s="2" t="s">
        <v>68</v>
      </c>
      <c r="M27" s="2" t="s">
        <v>68</v>
      </c>
      <c r="N27" s="2" t="s">
        <v>69</v>
      </c>
      <c r="O27" s="2" t="s">
        <v>71</v>
      </c>
      <c r="P27" s="2" t="s">
        <v>68</v>
      </c>
      <c r="Q27" s="2" t="s">
        <v>69</v>
      </c>
      <c r="R27" s="2" t="s">
        <v>70</v>
      </c>
      <c r="S27" s="2" t="s">
        <v>70</v>
      </c>
      <c r="T27" s="2" t="s">
        <v>68</v>
      </c>
      <c r="U27" s="2" t="s">
        <v>68</v>
      </c>
      <c r="V27" s="2" t="s">
        <v>70</v>
      </c>
      <c r="W27" s="2" t="s">
        <v>71</v>
      </c>
      <c r="X27" s="91">
        <f t="array" ref="X27">IF($D$12="","",(SUMPRODUCT(($D$12:$W$12=Sabana14[[#This Row],[Columna4]:[Columna23]])*1)))</f>
        <v>8</v>
      </c>
      <c r="Y27" s="87">
        <f t="shared" si="1"/>
        <v>0.4</v>
      </c>
      <c r="Z27" s="87">
        <f>IF(Y27="","",COUNTIF(Sabana14[[#This Row],[Columna4]:[Columna23]],"O")/20)</f>
        <v>0</v>
      </c>
    </row>
    <row r="28" spans="2:32" ht="15" x14ac:dyDescent="0.25">
      <c r="B28" s="94">
        <v>19</v>
      </c>
      <c r="D28" s="2" t="s">
        <v>69</v>
      </c>
      <c r="E28" s="2" t="s">
        <v>69</v>
      </c>
      <c r="F28" s="2" t="s">
        <v>68</v>
      </c>
      <c r="G28" s="2" t="s">
        <v>68</v>
      </c>
      <c r="H28" s="2" t="s">
        <v>69</v>
      </c>
      <c r="I28" s="2" t="s">
        <v>68</v>
      </c>
      <c r="J28" s="2" t="s">
        <v>69</v>
      </c>
      <c r="K28" s="2" t="s">
        <v>71</v>
      </c>
      <c r="L28" s="2" t="s">
        <v>68</v>
      </c>
      <c r="M28" s="2" t="s">
        <v>68</v>
      </c>
      <c r="N28" s="2" t="s">
        <v>68</v>
      </c>
      <c r="O28" s="2" t="s">
        <v>71</v>
      </c>
      <c r="P28" s="2" t="s">
        <v>70</v>
      </c>
      <c r="Q28" s="2" t="s">
        <v>71</v>
      </c>
      <c r="R28" s="2" t="s">
        <v>68</v>
      </c>
      <c r="S28" s="2" t="s">
        <v>70</v>
      </c>
      <c r="T28" s="2" t="s">
        <v>70</v>
      </c>
      <c r="U28" s="2" t="s">
        <v>71</v>
      </c>
      <c r="V28" s="2" t="s">
        <v>70</v>
      </c>
      <c r="W28" s="2" t="s">
        <v>71</v>
      </c>
      <c r="X28" s="91">
        <f t="array" ref="X28">IF($D$12="","",(SUMPRODUCT(($D$12:$W$12=Sabana14[[#This Row],[Columna4]:[Columna23]])*1)))</f>
        <v>8</v>
      </c>
      <c r="Y28" s="87">
        <f t="shared" si="1"/>
        <v>0.4</v>
      </c>
      <c r="Z28" s="87">
        <f>IF(Y28="","",COUNTIF(Sabana14[[#This Row],[Columna4]:[Columna23]],"O")/20)</f>
        <v>0</v>
      </c>
    </row>
    <row r="29" spans="2:32" ht="15" x14ac:dyDescent="0.25">
      <c r="B29" s="94">
        <v>20</v>
      </c>
      <c r="D29" s="2" t="s">
        <v>69</v>
      </c>
      <c r="E29" s="2" t="s">
        <v>69</v>
      </c>
      <c r="F29" s="2" t="s">
        <v>68</v>
      </c>
      <c r="G29" s="2" t="s">
        <v>70</v>
      </c>
      <c r="H29" s="2" t="s">
        <v>71</v>
      </c>
      <c r="I29" s="2" t="s">
        <v>68</v>
      </c>
      <c r="J29" s="2" t="s">
        <v>69</v>
      </c>
      <c r="K29" s="2" t="s">
        <v>71</v>
      </c>
      <c r="L29" s="2" t="s">
        <v>68</v>
      </c>
      <c r="M29" s="2" t="s">
        <v>70</v>
      </c>
      <c r="N29" s="2" t="s">
        <v>68</v>
      </c>
      <c r="O29" s="2" t="s">
        <v>69</v>
      </c>
      <c r="P29" s="2" t="s">
        <v>69</v>
      </c>
      <c r="Q29" s="2" t="s">
        <v>69</v>
      </c>
      <c r="R29" s="2" t="s">
        <v>70</v>
      </c>
      <c r="S29" s="2" t="s">
        <v>70</v>
      </c>
      <c r="T29" s="2" t="s">
        <v>68</v>
      </c>
      <c r="U29" s="2" t="s">
        <v>71</v>
      </c>
      <c r="V29" s="2" t="s">
        <v>70</v>
      </c>
      <c r="W29" s="2" t="s">
        <v>68</v>
      </c>
      <c r="X29" s="91">
        <f t="array" ref="X29">IF($D$12="","",(SUMPRODUCT(($D$12:$W$12=Sabana14[[#This Row],[Columna4]:[Columna23]])*1)))</f>
        <v>7</v>
      </c>
      <c r="Y29" s="87">
        <f t="shared" si="1"/>
        <v>0.35</v>
      </c>
      <c r="Z29" s="87">
        <f>IF(Y29="","",COUNTIF(Sabana14[[#This Row],[Columna4]:[Columna23]],"O")/20)</f>
        <v>0</v>
      </c>
    </row>
    <row r="30" spans="2:32" ht="15" x14ac:dyDescent="0.25">
      <c r="B30" s="94">
        <v>21</v>
      </c>
      <c r="D30" s="2" t="s">
        <v>69</v>
      </c>
      <c r="E30" s="2" t="s">
        <v>69</v>
      </c>
      <c r="F30" s="2" t="s">
        <v>68</v>
      </c>
      <c r="G30" s="2" t="s">
        <v>70</v>
      </c>
      <c r="H30" s="2" t="s">
        <v>69</v>
      </c>
      <c r="I30" s="2" t="s">
        <v>68</v>
      </c>
      <c r="J30" s="2" t="s">
        <v>69</v>
      </c>
      <c r="K30" s="2" t="s">
        <v>71</v>
      </c>
      <c r="L30" s="2" t="s">
        <v>68</v>
      </c>
      <c r="M30" s="2" t="s">
        <v>70</v>
      </c>
      <c r="N30" s="2" t="s">
        <v>70</v>
      </c>
      <c r="O30" s="2" t="s">
        <v>71</v>
      </c>
      <c r="P30" s="2" t="s">
        <v>71</v>
      </c>
      <c r="Q30" s="2" t="s">
        <v>69</v>
      </c>
      <c r="R30" s="2" t="s">
        <v>70</v>
      </c>
      <c r="S30" s="2" t="s">
        <v>70</v>
      </c>
      <c r="T30" s="2" t="s">
        <v>68</v>
      </c>
      <c r="U30" s="2" t="s">
        <v>71</v>
      </c>
      <c r="V30" s="2" t="s">
        <v>70</v>
      </c>
      <c r="W30" s="2" t="s">
        <v>68</v>
      </c>
      <c r="X30" s="91">
        <f t="array" ref="X30">IF($D$12="","",(SUMPRODUCT(($D$12:$W$12=Sabana14[[#This Row],[Columna4]:[Columna23]])*1)))</f>
        <v>7</v>
      </c>
      <c r="Y30" s="87">
        <f t="shared" si="1"/>
        <v>0.35</v>
      </c>
      <c r="Z30" s="87">
        <f>IF(Y30="","",COUNTIF(Sabana14[[#This Row],[Columna4]:[Columna23]],"O")/20)</f>
        <v>0</v>
      </c>
    </row>
    <row r="31" spans="2:32" ht="15" x14ac:dyDescent="0.25">
      <c r="B31" s="94">
        <v>22</v>
      </c>
      <c r="D31" s="2" t="s">
        <v>69</v>
      </c>
      <c r="E31" s="2" t="s">
        <v>69</v>
      </c>
      <c r="F31" s="2" t="s">
        <v>68</v>
      </c>
      <c r="G31" s="2" t="s">
        <v>68</v>
      </c>
      <c r="H31" s="2" t="s">
        <v>69</v>
      </c>
      <c r="I31" s="2" t="s">
        <v>68</v>
      </c>
      <c r="J31" s="2" t="s">
        <v>69</v>
      </c>
      <c r="K31" s="2" t="s">
        <v>71</v>
      </c>
      <c r="L31" s="2" t="s">
        <v>68</v>
      </c>
      <c r="M31" s="2" t="s">
        <v>70</v>
      </c>
      <c r="N31" s="2" t="s">
        <v>68</v>
      </c>
      <c r="O31" s="2" t="s">
        <v>71</v>
      </c>
      <c r="P31" s="2" t="s">
        <v>70</v>
      </c>
      <c r="Q31" s="2" t="s">
        <v>71</v>
      </c>
      <c r="R31" s="2" t="s">
        <v>70</v>
      </c>
      <c r="S31" s="2" t="s">
        <v>70</v>
      </c>
      <c r="T31" s="2" t="s">
        <v>70</v>
      </c>
      <c r="U31" s="2" t="s">
        <v>68</v>
      </c>
      <c r="V31" s="2" t="s">
        <v>70</v>
      </c>
      <c r="W31" s="2" t="s">
        <v>68</v>
      </c>
      <c r="X31" s="91">
        <f t="array" ref="X31">IF($D$12="","",(SUMPRODUCT(($D$12:$W$12=Sabana14[[#This Row],[Columna4]:[Columna23]])*1)))</f>
        <v>9</v>
      </c>
      <c r="Y31" s="87">
        <f t="shared" si="1"/>
        <v>0.45</v>
      </c>
      <c r="Z31" s="87">
        <f>IF(Y31="","",COUNTIF(Sabana14[[#This Row],[Columna4]:[Columna23]],"O")/20)</f>
        <v>0</v>
      </c>
    </row>
    <row r="32" spans="2:32" ht="15" x14ac:dyDescent="0.25">
      <c r="B32" s="94">
        <v>23</v>
      </c>
      <c r="D32" s="2" t="s">
        <v>69</v>
      </c>
      <c r="E32" s="2" t="s">
        <v>69</v>
      </c>
      <c r="F32" s="2" t="s">
        <v>68</v>
      </c>
      <c r="G32" s="2" t="s">
        <v>69</v>
      </c>
      <c r="H32" s="2" t="s">
        <v>69</v>
      </c>
      <c r="I32" s="2" t="s">
        <v>68</v>
      </c>
      <c r="J32" s="2" t="s">
        <v>69</v>
      </c>
      <c r="K32" s="2" t="s">
        <v>71</v>
      </c>
      <c r="L32" s="2" t="s">
        <v>68</v>
      </c>
      <c r="M32" s="2" t="s">
        <v>70</v>
      </c>
      <c r="N32" s="2" t="s">
        <v>69</v>
      </c>
      <c r="O32" s="2" t="s">
        <v>71</v>
      </c>
      <c r="P32" s="2" t="s">
        <v>68</v>
      </c>
      <c r="Q32" s="2" t="s">
        <v>68</v>
      </c>
      <c r="R32" s="2" t="s">
        <v>71</v>
      </c>
      <c r="S32" s="2" t="s">
        <v>70</v>
      </c>
      <c r="T32" s="2" t="s">
        <v>68</v>
      </c>
      <c r="U32" s="2" t="s">
        <v>68</v>
      </c>
      <c r="V32" s="2" t="s">
        <v>70</v>
      </c>
      <c r="W32" s="2" t="s">
        <v>71</v>
      </c>
      <c r="X32" s="91">
        <f t="array" ref="X32">IF($D$12="","",(SUMPRODUCT(($D$12:$W$12=Sabana14[[#This Row],[Columna4]:[Columna23]])*1)))</f>
        <v>5</v>
      </c>
      <c r="Y32" s="87">
        <f t="shared" si="1"/>
        <v>0.25</v>
      </c>
      <c r="Z32" s="87">
        <f>IF(Y32="","",COUNTIF(Sabana14[[#This Row],[Columna4]:[Columna23]],"O")/20)</f>
        <v>0</v>
      </c>
    </row>
    <row r="33" spans="2:26" ht="15" x14ac:dyDescent="0.25">
      <c r="B33" s="94">
        <v>24</v>
      </c>
      <c r="D33" s="2" t="s">
        <v>69</v>
      </c>
      <c r="E33" s="2" t="s">
        <v>69</v>
      </c>
      <c r="F33" s="2" t="s">
        <v>68</v>
      </c>
      <c r="G33" s="2" t="s">
        <v>69</v>
      </c>
      <c r="H33" s="2" t="s">
        <v>71</v>
      </c>
      <c r="I33" s="2" t="s">
        <v>68</v>
      </c>
      <c r="J33" s="2" t="s">
        <v>69</v>
      </c>
      <c r="K33" s="2" t="s">
        <v>71</v>
      </c>
      <c r="L33" s="2" t="s">
        <v>68</v>
      </c>
      <c r="M33" s="2" t="s">
        <v>68</v>
      </c>
      <c r="N33" s="2" t="s">
        <v>68</v>
      </c>
      <c r="O33" s="2" t="s">
        <v>71</v>
      </c>
      <c r="P33" s="2" t="s">
        <v>70</v>
      </c>
      <c r="Q33" s="2" t="s">
        <v>71</v>
      </c>
      <c r="R33" s="2" t="s">
        <v>68</v>
      </c>
      <c r="S33" s="2" t="s">
        <v>70</v>
      </c>
      <c r="T33" s="2" t="s">
        <v>70</v>
      </c>
      <c r="U33" s="2" t="s">
        <v>71</v>
      </c>
      <c r="V33" s="2" t="s">
        <v>70</v>
      </c>
      <c r="W33" s="2" t="s">
        <v>71</v>
      </c>
      <c r="X33" s="91">
        <f t="array" ref="X33">IF($D$12="","",(SUMPRODUCT(($D$12:$W$12=Sabana14[[#This Row],[Columna4]:[Columna23]])*1)))</f>
        <v>7</v>
      </c>
      <c r="Y33" s="87">
        <f t="shared" si="1"/>
        <v>0.35</v>
      </c>
      <c r="Z33" s="87">
        <f>IF(Y33="","",COUNTIF(Sabana14[[#This Row],[Columna4]:[Columna23]],"O")/20)</f>
        <v>0</v>
      </c>
    </row>
    <row r="34" spans="2:26" ht="15" x14ac:dyDescent="0.25">
      <c r="B34" s="94">
        <v>25</v>
      </c>
      <c r="D34" s="2" t="s">
        <v>70</v>
      </c>
      <c r="E34" s="2" t="s">
        <v>69</v>
      </c>
      <c r="F34" s="2" t="s">
        <v>70</v>
      </c>
      <c r="G34" s="2" t="s">
        <v>70</v>
      </c>
      <c r="H34" s="2" t="s">
        <v>70</v>
      </c>
      <c r="I34" s="2" t="s">
        <v>68</v>
      </c>
      <c r="J34" s="2" t="s">
        <v>69</v>
      </c>
      <c r="K34" s="2" t="s">
        <v>71</v>
      </c>
      <c r="L34" s="2" t="s">
        <v>68</v>
      </c>
      <c r="M34" s="2" t="s">
        <v>70</v>
      </c>
      <c r="N34" s="2" t="s">
        <v>71</v>
      </c>
      <c r="O34" s="2" t="s">
        <v>71</v>
      </c>
      <c r="P34" s="2" t="s">
        <v>70</v>
      </c>
      <c r="Q34" s="2" t="s">
        <v>71</v>
      </c>
      <c r="R34" s="2" t="s">
        <v>68</v>
      </c>
      <c r="S34" s="2" t="s">
        <v>70</v>
      </c>
      <c r="T34" s="2" t="s">
        <v>70</v>
      </c>
      <c r="U34" s="2" t="s">
        <v>71</v>
      </c>
      <c r="V34" s="2" t="s">
        <v>70</v>
      </c>
      <c r="W34" s="2" t="s">
        <v>70</v>
      </c>
      <c r="X34" s="91">
        <f t="array" ref="X34">IF($D$12="","",(SUMPRODUCT(($D$12:$W$12=Sabana14[[#This Row],[Columna4]:[Columna23]])*1)))</f>
        <v>4</v>
      </c>
      <c r="Y34" s="87">
        <f t="shared" si="1"/>
        <v>0.2</v>
      </c>
      <c r="Z34" s="87">
        <f>IF(Y34="","",COUNTIF(Sabana14[[#This Row],[Columna4]:[Columna23]],"O")/20)</f>
        <v>0</v>
      </c>
    </row>
    <row r="35" spans="2:26" ht="15" x14ac:dyDescent="0.25">
      <c r="B35" s="94">
        <v>26</v>
      </c>
      <c r="D35" s="2" t="s">
        <v>70</v>
      </c>
      <c r="E35" s="2" t="s">
        <v>69</v>
      </c>
      <c r="F35" s="2" t="s">
        <v>70</v>
      </c>
      <c r="G35" s="2" t="s">
        <v>70</v>
      </c>
      <c r="H35" s="2" t="s">
        <v>68</v>
      </c>
      <c r="I35" s="2" t="s">
        <v>68</v>
      </c>
      <c r="J35" s="2" t="s">
        <v>69</v>
      </c>
      <c r="K35" s="2" t="s">
        <v>71</v>
      </c>
      <c r="L35" s="2" t="s">
        <v>68</v>
      </c>
      <c r="M35" s="2" t="s">
        <v>70</v>
      </c>
      <c r="N35" s="2" t="s">
        <v>68</v>
      </c>
      <c r="O35" s="2" t="s">
        <v>70</v>
      </c>
      <c r="P35" s="2" t="s">
        <v>70</v>
      </c>
      <c r="Q35" s="2" t="s">
        <v>69</v>
      </c>
      <c r="R35" s="2" t="s">
        <v>68</v>
      </c>
      <c r="S35" s="2" t="s">
        <v>70</v>
      </c>
      <c r="T35" s="2" t="s">
        <v>70</v>
      </c>
      <c r="U35" s="2" t="s">
        <v>70</v>
      </c>
      <c r="V35" s="2" t="s">
        <v>70</v>
      </c>
      <c r="W35" s="2" t="s">
        <v>70</v>
      </c>
      <c r="X35" s="91">
        <f t="array" ref="X35">IF($D$12="","",(SUMPRODUCT(($D$12:$W$12=Sabana14[[#This Row],[Columna4]:[Columna23]])*1)))</f>
        <v>8</v>
      </c>
      <c r="Y35" s="87">
        <f t="shared" si="1"/>
        <v>0.4</v>
      </c>
      <c r="Z35" s="87">
        <f>IF(Y35="","",COUNTIF(Sabana14[[#This Row],[Columna4]:[Columna23]],"O")/20)</f>
        <v>0</v>
      </c>
    </row>
    <row r="36" spans="2:26" ht="15" x14ac:dyDescent="0.25">
      <c r="B36" s="94">
        <v>27</v>
      </c>
      <c r="D36" s="2" t="s">
        <v>69</v>
      </c>
      <c r="E36" s="2" t="s">
        <v>70</v>
      </c>
      <c r="F36" s="2" t="s">
        <v>71</v>
      </c>
      <c r="G36" s="2" t="s">
        <v>69</v>
      </c>
      <c r="H36" s="2" t="s">
        <v>68</v>
      </c>
      <c r="I36" s="2" t="s">
        <v>68</v>
      </c>
      <c r="J36" s="2" t="s">
        <v>69</v>
      </c>
      <c r="K36" s="2" t="s">
        <v>71</v>
      </c>
      <c r="L36" s="2" t="s">
        <v>68</v>
      </c>
      <c r="M36" s="2" t="s">
        <v>68</v>
      </c>
      <c r="N36" s="2" t="s">
        <v>68</v>
      </c>
      <c r="O36" s="2" t="s">
        <v>71</v>
      </c>
      <c r="P36" s="2" t="s">
        <v>70</v>
      </c>
      <c r="Q36" s="2" t="s">
        <v>69</v>
      </c>
      <c r="R36" s="2" t="s">
        <v>70</v>
      </c>
      <c r="S36" s="2" t="s">
        <v>70</v>
      </c>
      <c r="T36" s="2" t="s">
        <v>70</v>
      </c>
      <c r="U36" s="2" t="s">
        <v>71</v>
      </c>
      <c r="V36" s="2" t="s">
        <v>70</v>
      </c>
      <c r="W36" s="2" t="s">
        <v>68</v>
      </c>
      <c r="X36" s="91">
        <f t="array" ref="X36">IF($D$12="","",(SUMPRODUCT(($D$12:$W$12=Sabana14[[#This Row],[Columna4]:[Columna23]])*1)))</f>
        <v>9</v>
      </c>
      <c r="Y36" s="87">
        <f t="shared" si="1"/>
        <v>0.45</v>
      </c>
      <c r="Z36" s="87">
        <f>IF(Y36="","",COUNTIF(Sabana14[[#This Row],[Columna4]:[Columna23]],"O")/20)</f>
        <v>0</v>
      </c>
    </row>
    <row r="37" spans="2:26" ht="15" x14ac:dyDescent="0.25">
      <c r="B37" s="94">
        <v>28</v>
      </c>
      <c r="D37" s="2" t="s">
        <v>69</v>
      </c>
      <c r="E37" s="2" t="s">
        <v>69</v>
      </c>
      <c r="F37" s="2" t="s">
        <v>68</v>
      </c>
      <c r="G37" s="2" t="s">
        <v>69</v>
      </c>
      <c r="H37" s="2" t="s">
        <v>71</v>
      </c>
      <c r="I37" s="2" t="s">
        <v>68</v>
      </c>
      <c r="J37" s="2" t="s">
        <v>69</v>
      </c>
      <c r="K37" s="2" t="s">
        <v>71</v>
      </c>
      <c r="L37" s="2" t="s">
        <v>68</v>
      </c>
      <c r="M37" s="2" t="s">
        <v>68</v>
      </c>
      <c r="N37" s="2" t="s">
        <v>69</v>
      </c>
      <c r="O37" s="2" t="s">
        <v>71</v>
      </c>
      <c r="P37" s="2" t="s">
        <v>71</v>
      </c>
      <c r="Q37" s="2" t="s">
        <v>71</v>
      </c>
      <c r="R37" s="2" t="s">
        <v>68</v>
      </c>
      <c r="S37" s="2" t="s">
        <v>70</v>
      </c>
      <c r="T37" s="2" t="s">
        <v>70</v>
      </c>
      <c r="U37" s="2" t="s">
        <v>71</v>
      </c>
      <c r="V37" s="2" t="s">
        <v>70</v>
      </c>
      <c r="W37" s="2" t="s">
        <v>71</v>
      </c>
      <c r="X37" s="91">
        <f t="array" ref="X37">IF($D$12="","",(SUMPRODUCT(($D$12:$W$12=Sabana14[[#This Row],[Columna4]:[Columna23]])*1)))</f>
        <v>7</v>
      </c>
      <c r="Y37" s="87">
        <f t="shared" si="1"/>
        <v>0.35</v>
      </c>
      <c r="Z37" s="87">
        <f>IF(Y37="","",COUNTIF(Sabana14[[#This Row],[Columna4]:[Columna23]],"O")/20)</f>
        <v>0</v>
      </c>
    </row>
    <row r="38" spans="2:26" ht="15" x14ac:dyDescent="0.25">
      <c r="B38" s="94">
        <v>29</v>
      </c>
      <c r="D38" s="2" t="s">
        <v>69</v>
      </c>
      <c r="E38" s="2" t="s">
        <v>68</v>
      </c>
      <c r="F38" s="2" t="s">
        <v>70</v>
      </c>
      <c r="G38" s="2" t="s">
        <v>70</v>
      </c>
      <c r="H38" s="2" t="s">
        <v>70</v>
      </c>
      <c r="I38" s="2" t="s">
        <v>68</v>
      </c>
      <c r="J38" s="2" t="s">
        <v>69</v>
      </c>
      <c r="K38" s="2" t="s">
        <v>71</v>
      </c>
      <c r="L38" s="2" t="s">
        <v>68</v>
      </c>
      <c r="M38" s="2" t="s">
        <v>70</v>
      </c>
      <c r="N38" s="2" t="s">
        <v>69</v>
      </c>
      <c r="O38" s="2" t="s">
        <v>71</v>
      </c>
      <c r="P38" s="2" t="s">
        <v>68</v>
      </c>
      <c r="Q38" s="2" t="s">
        <v>69</v>
      </c>
      <c r="R38" s="2" t="s">
        <v>71</v>
      </c>
      <c r="S38" s="2" t="s">
        <v>70</v>
      </c>
      <c r="T38" s="2" t="s">
        <v>68</v>
      </c>
      <c r="U38" s="2" t="s">
        <v>70</v>
      </c>
      <c r="V38" s="2" t="s">
        <v>70</v>
      </c>
      <c r="W38" s="2" t="s">
        <v>68</v>
      </c>
      <c r="X38" s="91">
        <f t="array" ref="X38">IF($D$12="","",(SUMPRODUCT(($D$12:$W$12=Sabana14[[#This Row],[Columna4]:[Columna23]])*1)))</f>
        <v>4</v>
      </c>
      <c r="Y38" s="87">
        <f t="shared" si="1"/>
        <v>0.2</v>
      </c>
      <c r="Z38" s="87">
        <f>IF(Y38="","",COUNTIF(Sabana14[[#This Row],[Columna4]:[Columna23]],"O")/20)</f>
        <v>0</v>
      </c>
    </row>
    <row r="39" spans="2:26" ht="15" x14ac:dyDescent="0.25">
      <c r="B39" s="94">
        <v>30</v>
      </c>
      <c r="D39" s="2" t="s">
        <v>69</v>
      </c>
      <c r="E39" s="2" t="s">
        <v>69</v>
      </c>
      <c r="F39" s="2" t="s">
        <v>68</v>
      </c>
      <c r="G39" s="2" t="s">
        <v>70</v>
      </c>
      <c r="H39" s="2" t="s">
        <v>71</v>
      </c>
      <c r="I39" s="2" t="s">
        <v>68</v>
      </c>
      <c r="J39" s="2" t="s">
        <v>69</v>
      </c>
      <c r="K39" s="2" t="s">
        <v>71</v>
      </c>
      <c r="L39" s="2" t="s">
        <v>68</v>
      </c>
      <c r="M39" s="2" t="s">
        <v>70</v>
      </c>
      <c r="N39" s="2" t="s">
        <v>68</v>
      </c>
      <c r="O39" s="2" t="s">
        <v>71</v>
      </c>
      <c r="P39" s="2" t="s">
        <v>71</v>
      </c>
      <c r="Q39" s="2" t="s">
        <v>69</v>
      </c>
      <c r="R39" s="2" t="s">
        <v>70</v>
      </c>
      <c r="S39" s="2" t="s">
        <v>70</v>
      </c>
      <c r="T39" s="2" t="s">
        <v>68</v>
      </c>
      <c r="U39" s="2" t="s">
        <v>71</v>
      </c>
      <c r="V39" s="2" t="s">
        <v>70</v>
      </c>
      <c r="W39" s="2" t="s">
        <v>68</v>
      </c>
      <c r="X39" s="91">
        <f t="array" ref="X39">IF($D$12="","",(SUMPRODUCT(($D$12:$W$12=Sabana14[[#This Row],[Columna4]:[Columna23]])*1)))</f>
        <v>8</v>
      </c>
      <c r="Y39" s="87">
        <f t="shared" si="1"/>
        <v>0.4</v>
      </c>
      <c r="Z39" s="87">
        <f>IF(Y39="","",COUNTIF(Sabana14[[#This Row],[Columna4]:[Columna23]],"O")/20)</f>
        <v>0</v>
      </c>
    </row>
    <row r="40" spans="2:26" ht="15" x14ac:dyDescent="0.25">
      <c r="B40" s="94">
        <v>31</v>
      </c>
      <c r="D40" s="2" t="s">
        <v>69</v>
      </c>
      <c r="E40" s="2" t="s">
        <v>71</v>
      </c>
      <c r="F40" s="2" t="s">
        <v>69</v>
      </c>
      <c r="G40" s="2" t="s">
        <v>68</v>
      </c>
      <c r="H40" s="2" t="s">
        <v>68</v>
      </c>
      <c r="I40" s="2" t="s">
        <v>70</v>
      </c>
      <c r="J40" s="2" t="s">
        <v>69</v>
      </c>
      <c r="K40" s="2" t="s">
        <v>71</v>
      </c>
      <c r="L40" s="2" t="s">
        <v>68</v>
      </c>
      <c r="M40" s="2" t="s">
        <v>68</v>
      </c>
      <c r="N40" s="2" t="s">
        <v>68</v>
      </c>
      <c r="O40" s="2" t="s">
        <v>70</v>
      </c>
      <c r="P40" s="2" t="s">
        <v>68</v>
      </c>
      <c r="Q40" s="2" t="s">
        <v>69</v>
      </c>
      <c r="R40" s="2" t="s">
        <v>70</v>
      </c>
      <c r="S40" s="2" t="s">
        <v>70</v>
      </c>
      <c r="T40" s="2" t="s">
        <v>68</v>
      </c>
      <c r="U40" s="2" t="s">
        <v>70</v>
      </c>
      <c r="V40" s="2" t="s">
        <v>68</v>
      </c>
      <c r="W40" s="2" t="s">
        <v>70</v>
      </c>
      <c r="X40" s="91">
        <f t="array" ref="X40">IF($D$12="","",(SUMPRODUCT(($D$12:$W$12=Sabana14[[#This Row],[Columna4]:[Columna23]])*1)))</f>
        <v>13</v>
      </c>
      <c r="Y40" s="87">
        <f t="shared" si="1"/>
        <v>0.65</v>
      </c>
      <c r="Z40" s="87">
        <f>IF(Y40="","",COUNTIF(Sabana14[[#This Row],[Columna4]:[Columna23]],"O")/20)</f>
        <v>0</v>
      </c>
    </row>
    <row r="41" spans="2:26" ht="15" x14ac:dyDescent="0.25">
      <c r="B41" s="94">
        <v>32</v>
      </c>
      <c r="D41" s="2" t="s">
        <v>69</v>
      </c>
      <c r="E41" s="2" t="s">
        <v>71</v>
      </c>
      <c r="F41" s="2" t="s">
        <v>69</v>
      </c>
      <c r="G41" s="2" t="s">
        <v>68</v>
      </c>
      <c r="H41" s="2" t="s">
        <v>68</v>
      </c>
      <c r="I41" s="2" t="s">
        <v>69</v>
      </c>
      <c r="J41" s="2" t="s">
        <v>70</v>
      </c>
      <c r="K41" s="2" t="s">
        <v>71</v>
      </c>
      <c r="L41" s="2" t="s">
        <v>68</v>
      </c>
      <c r="M41" s="2" t="s">
        <v>68</v>
      </c>
      <c r="N41" s="2" t="s">
        <v>71</v>
      </c>
      <c r="O41" s="2" t="s">
        <v>71</v>
      </c>
      <c r="P41" s="2" t="s">
        <v>71</v>
      </c>
      <c r="Q41" s="2" t="s">
        <v>69</v>
      </c>
      <c r="R41" s="2" t="s">
        <v>70</v>
      </c>
      <c r="S41" s="2" t="s">
        <v>71</v>
      </c>
      <c r="T41" s="2" t="s">
        <v>68</v>
      </c>
      <c r="U41" s="2" t="s">
        <v>68</v>
      </c>
      <c r="V41" s="2" t="s">
        <v>70</v>
      </c>
      <c r="W41" s="2" t="s">
        <v>68</v>
      </c>
      <c r="X41" s="91">
        <f t="array" ref="X41">IF($D$12="","",(SUMPRODUCT(($D$12:$W$12=Sabana14[[#This Row],[Columna4]:[Columna23]])*1)))</f>
        <v>14</v>
      </c>
      <c r="Y41" s="87">
        <f t="shared" si="1"/>
        <v>0.7</v>
      </c>
      <c r="Z41" s="87">
        <f>IF(Y41="","",COUNTIF(Sabana14[[#This Row],[Columna4]:[Columna23]],"O")/20)</f>
        <v>0</v>
      </c>
    </row>
    <row r="42" spans="2:26" ht="15" x14ac:dyDescent="0.25">
      <c r="B42" s="94">
        <v>33</v>
      </c>
      <c r="D42" s="2" t="s">
        <v>69</v>
      </c>
      <c r="E42" s="2" t="s">
        <v>71</v>
      </c>
      <c r="F42" s="2" t="s">
        <v>68</v>
      </c>
      <c r="G42" s="2" t="s">
        <v>68</v>
      </c>
      <c r="H42" s="2" t="s">
        <v>68</v>
      </c>
      <c r="I42" s="2" t="s">
        <v>69</v>
      </c>
      <c r="J42" s="2" t="s">
        <v>70</v>
      </c>
      <c r="K42" s="2" t="s">
        <v>71</v>
      </c>
      <c r="L42" s="2" t="s">
        <v>68</v>
      </c>
      <c r="M42" s="2" t="s">
        <v>68</v>
      </c>
      <c r="N42" s="2" t="s">
        <v>68</v>
      </c>
      <c r="O42" s="2" t="s">
        <v>68</v>
      </c>
      <c r="P42" s="2" t="s">
        <v>71</v>
      </c>
      <c r="Q42" s="2" t="s">
        <v>69</v>
      </c>
      <c r="R42" s="2" t="s">
        <v>70</v>
      </c>
      <c r="S42" s="2" t="s">
        <v>71</v>
      </c>
      <c r="T42" s="2" t="s">
        <v>70</v>
      </c>
      <c r="U42" s="2" t="s">
        <v>68</v>
      </c>
      <c r="V42" s="2" t="s">
        <v>68</v>
      </c>
      <c r="W42" s="2" t="s">
        <v>70</v>
      </c>
      <c r="X42" s="91">
        <f t="array" ref="X42">IF($D$12="","",(SUMPRODUCT(($D$12:$W$12=Sabana14[[#This Row],[Columna4]:[Columna23]])*1)))</f>
        <v>19</v>
      </c>
      <c r="Y42" s="87">
        <f t="shared" si="1"/>
        <v>0.95</v>
      </c>
      <c r="Z42" s="87">
        <f>IF(Y42="","",COUNTIF(Sabana14[[#This Row],[Columna4]:[Columna23]],"O")/20)</f>
        <v>0</v>
      </c>
    </row>
    <row r="43" spans="2:26" ht="15" x14ac:dyDescent="0.25">
      <c r="B43" s="94">
        <v>34</v>
      </c>
      <c r="D43" s="2" t="s">
        <v>69</v>
      </c>
      <c r="E43" s="2" t="s">
        <v>71</v>
      </c>
      <c r="F43" s="2" t="s">
        <v>68</v>
      </c>
      <c r="G43" s="2" t="s">
        <v>68</v>
      </c>
      <c r="H43" s="2" t="s">
        <v>68</v>
      </c>
      <c r="I43" s="2" t="s">
        <v>68</v>
      </c>
      <c r="J43" s="2" t="s">
        <v>70</v>
      </c>
      <c r="K43" s="2" t="s">
        <v>71</v>
      </c>
      <c r="L43" s="2" t="s">
        <v>68</v>
      </c>
      <c r="M43" s="2" t="s">
        <v>68</v>
      </c>
      <c r="N43" s="2" t="s">
        <v>69</v>
      </c>
      <c r="O43" s="2" t="s">
        <v>68</v>
      </c>
      <c r="P43" s="2" t="s">
        <v>71</v>
      </c>
      <c r="Q43" s="2" t="s">
        <v>69</v>
      </c>
      <c r="R43" s="2" t="s">
        <v>70</v>
      </c>
      <c r="S43" s="2" t="s">
        <v>71</v>
      </c>
      <c r="T43" s="2" t="s">
        <v>70</v>
      </c>
      <c r="U43" s="2" t="s">
        <v>68</v>
      </c>
      <c r="V43" s="2" t="s">
        <v>68</v>
      </c>
      <c r="W43" s="2" t="s">
        <v>70</v>
      </c>
      <c r="X43" s="91">
        <f t="array" ref="X43">IF($D$12="","",(SUMPRODUCT(($D$12:$W$12=Sabana14[[#This Row],[Columna4]:[Columna23]])*1)))</f>
        <v>17</v>
      </c>
      <c r="Y43" s="87">
        <f t="shared" si="1"/>
        <v>0.85</v>
      </c>
      <c r="Z43" s="87">
        <f>IF(Y43="","",COUNTIF(Sabana14[[#This Row],[Columna4]:[Columna23]],"O")/20)</f>
        <v>0</v>
      </c>
    </row>
    <row r="44" spans="2:26" ht="15" x14ac:dyDescent="0.25">
      <c r="B44" s="94">
        <v>35</v>
      </c>
      <c r="D44" s="2" t="s">
        <v>69</v>
      </c>
      <c r="E44" s="2" t="s">
        <v>71</v>
      </c>
      <c r="F44" s="2" t="s">
        <v>68</v>
      </c>
      <c r="G44" s="2" t="s">
        <v>68</v>
      </c>
      <c r="H44" s="2" t="s">
        <v>68</v>
      </c>
      <c r="I44" s="2" t="s">
        <v>69</v>
      </c>
      <c r="J44" s="2" t="s">
        <v>69</v>
      </c>
      <c r="K44" s="2" t="s">
        <v>71</v>
      </c>
      <c r="L44" s="2" t="s">
        <v>68</v>
      </c>
      <c r="M44" s="2" t="s">
        <v>68</v>
      </c>
      <c r="N44" s="2" t="s">
        <v>69</v>
      </c>
      <c r="O44" s="2" t="s">
        <v>70</v>
      </c>
      <c r="P44" s="2" t="s">
        <v>71</v>
      </c>
      <c r="Q44" s="2" t="s">
        <v>69</v>
      </c>
      <c r="R44" s="2" t="s">
        <v>70</v>
      </c>
      <c r="S44" s="2" t="s">
        <v>71</v>
      </c>
      <c r="T44" s="2" t="s">
        <v>68</v>
      </c>
      <c r="U44" s="2" t="s">
        <v>68</v>
      </c>
      <c r="V44" s="2" t="s">
        <v>68</v>
      </c>
      <c r="W44" s="2" t="s">
        <v>70</v>
      </c>
      <c r="X44" s="91">
        <f t="array" ref="X44">IF($D$12="","",(SUMPRODUCT(($D$12:$W$12=Sabana14[[#This Row],[Columna4]:[Columna23]])*1)))</f>
        <v>17</v>
      </c>
      <c r="Y44" s="87">
        <f t="shared" si="1"/>
        <v>0.85</v>
      </c>
      <c r="Z44" s="87">
        <f>IF(Y44="","",COUNTIF(Sabana14[[#This Row],[Columna4]:[Columna23]],"O")/20)</f>
        <v>0</v>
      </c>
    </row>
    <row r="45" spans="2:26" ht="15" x14ac:dyDescent="0.25">
      <c r="B45" s="94">
        <v>36</v>
      </c>
      <c r="D45" s="2" t="s">
        <v>69</v>
      </c>
      <c r="E45" s="2" t="s">
        <v>71</v>
      </c>
      <c r="F45" s="2" t="s">
        <v>68</v>
      </c>
      <c r="G45" s="2" t="s">
        <v>69</v>
      </c>
      <c r="H45" s="2" t="s">
        <v>68</v>
      </c>
      <c r="I45" s="2" t="s">
        <v>69</v>
      </c>
      <c r="J45" s="2" t="s">
        <v>70</v>
      </c>
      <c r="K45" s="2" t="s">
        <v>71</v>
      </c>
      <c r="L45" s="2" t="s">
        <v>68</v>
      </c>
      <c r="M45" s="2" t="s">
        <v>68</v>
      </c>
      <c r="N45" s="2" t="s">
        <v>71</v>
      </c>
      <c r="O45" s="2" t="s">
        <v>71</v>
      </c>
      <c r="P45" s="2" t="s">
        <v>71</v>
      </c>
      <c r="Q45" s="2" t="s">
        <v>69</v>
      </c>
      <c r="R45" s="2" t="s">
        <v>70</v>
      </c>
      <c r="S45" s="2" t="s">
        <v>71</v>
      </c>
      <c r="T45" s="2" t="s">
        <v>68</v>
      </c>
      <c r="U45" s="2" t="s">
        <v>68</v>
      </c>
      <c r="V45" s="2" t="s">
        <v>71</v>
      </c>
      <c r="W45" s="2" t="s">
        <v>70</v>
      </c>
      <c r="X45" s="91">
        <f t="array" ref="X45">IF($D$12="","",(SUMPRODUCT(($D$12:$W$12=Sabana14[[#This Row],[Columna4]:[Columna23]])*1)))</f>
        <v>15</v>
      </c>
      <c r="Y45" s="87">
        <f t="shared" si="1"/>
        <v>0.75</v>
      </c>
      <c r="Z45" s="87">
        <f>IF(Y45="","",COUNTIF(Sabana14[[#This Row],[Columna4]:[Columna23]],"O")/20)</f>
        <v>0</v>
      </c>
    </row>
    <row r="46" spans="2:26" ht="15" x14ac:dyDescent="0.25">
      <c r="B46" s="94">
        <v>37</v>
      </c>
      <c r="D46" s="2" t="s">
        <v>69</v>
      </c>
      <c r="E46" s="2" t="s">
        <v>69</v>
      </c>
      <c r="F46" s="2" t="s">
        <v>69</v>
      </c>
      <c r="G46" s="2" t="s">
        <v>68</v>
      </c>
      <c r="H46" s="2" t="s">
        <v>68</v>
      </c>
      <c r="I46" s="2" t="s">
        <v>69</v>
      </c>
      <c r="J46" s="2" t="s">
        <v>69</v>
      </c>
      <c r="K46" s="2" t="s">
        <v>71</v>
      </c>
      <c r="L46" s="2" t="s">
        <v>68</v>
      </c>
      <c r="M46" s="2" t="s">
        <v>68</v>
      </c>
      <c r="N46" s="2" t="s">
        <v>69</v>
      </c>
      <c r="O46" s="2" t="s">
        <v>71</v>
      </c>
      <c r="P46" s="2" t="s">
        <v>71</v>
      </c>
      <c r="Q46" s="2" t="s">
        <v>68</v>
      </c>
      <c r="R46" s="2" t="s">
        <v>70</v>
      </c>
      <c r="S46" s="2" t="s">
        <v>71</v>
      </c>
      <c r="T46" s="2" t="s">
        <v>70</v>
      </c>
      <c r="U46" s="2" t="s">
        <v>68</v>
      </c>
      <c r="V46" s="2" t="s">
        <v>68</v>
      </c>
      <c r="W46" s="2" t="s">
        <v>70</v>
      </c>
      <c r="X46" s="91">
        <f t="array" ref="X46">IF($D$12="","",(SUMPRODUCT(($D$12:$W$12=Sabana14[[#This Row],[Columna4]:[Columna23]])*1)))</f>
        <v>14</v>
      </c>
      <c r="Y46" s="87">
        <f t="shared" si="1"/>
        <v>0.7</v>
      </c>
      <c r="Z46" s="87">
        <f>IF(Y46="","",COUNTIF(Sabana14[[#This Row],[Columna4]:[Columna23]],"O")/20)</f>
        <v>0</v>
      </c>
    </row>
    <row r="47" spans="2:26" ht="15" x14ac:dyDescent="0.25">
      <c r="B47" s="94">
        <v>38</v>
      </c>
      <c r="D47" s="2" t="s">
        <v>69</v>
      </c>
      <c r="E47" s="2" t="s">
        <v>71</v>
      </c>
      <c r="F47" s="2" t="s">
        <v>68</v>
      </c>
      <c r="G47" s="2" t="s">
        <v>68</v>
      </c>
      <c r="H47" s="2" t="s">
        <v>68</v>
      </c>
      <c r="I47" s="2" t="s">
        <v>70</v>
      </c>
      <c r="J47" s="2" t="s">
        <v>70</v>
      </c>
      <c r="K47" s="2" t="s">
        <v>71</v>
      </c>
      <c r="L47" s="2" t="s">
        <v>68</v>
      </c>
      <c r="M47" s="2" t="s">
        <v>68</v>
      </c>
      <c r="N47" s="2" t="s">
        <v>68</v>
      </c>
      <c r="O47" s="2" t="s">
        <v>70</v>
      </c>
      <c r="P47" s="2" t="s">
        <v>71</v>
      </c>
      <c r="Q47" s="2" t="s">
        <v>69</v>
      </c>
      <c r="R47" s="2" t="s">
        <v>68</v>
      </c>
      <c r="S47" s="2" t="s">
        <v>71</v>
      </c>
      <c r="T47" s="2" t="s">
        <v>68</v>
      </c>
      <c r="U47" s="2" t="s">
        <v>68</v>
      </c>
      <c r="V47" s="2" t="s">
        <v>70</v>
      </c>
      <c r="W47" s="2" t="s">
        <v>70</v>
      </c>
      <c r="X47" s="91">
        <f t="array" ref="X47">IF($D$12="","",(SUMPRODUCT(($D$12:$W$12=Sabana14[[#This Row],[Columna4]:[Columna23]])*1)))</f>
        <v>16</v>
      </c>
      <c r="Y47" s="87">
        <f t="shared" si="1"/>
        <v>0.8</v>
      </c>
      <c r="Z47" s="87">
        <f>IF(Y47="","",COUNTIF(Sabana14[[#This Row],[Columna4]:[Columna23]],"O")/20)</f>
        <v>0</v>
      </c>
    </row>
    <row r="48" spans="2:26" ht="15" x14ac:dyDescent="0.25">
      <c r="B48" s="94">
        <v>39</v>
      </c>
      <c r="C48" s="81"/>
      <c r="D48" s="2" t="s">
        <v>69</v>
      </c>
      <c r="E48" s="2" t="s">
        <v>68</v>
      </c>
      <c r="F48" s="2" t="s">
        <v>69</v>
      </c>
      <c r="G48" s="2" t="s">
        <v>68</v>
      </c>
      <c r="H48" s="2" t="s">
        <v>68</v>
      </c>
      <c r="I48" s="2" t="s">
        <v>68</v>
      </c>
      <c r="J48" s="2" t="s">
        <v>70</v>
      </c>
      <c r="K48" s="2" t="s">
        <v>71</v>
      </c>
      <c r="L48" s="2" t="s">
        <v>68</v>
      </c>
      <c r="M48" s="2" t="s">
        <v>68</v>
      </c>
      <c r="N48" s="2" t="s">
        <v>69</v>
      </c>
      <c r="O48" s="2" t="s">
        <v>71</v>
      </c>
      <c r="P48" s="2" t="s">
        <v>71</v>
      </c>
      <c r="Q48" s="2" t="s">
        <v>69</v>
      </c>
      <c r="R48" s="2" t="s">
        <v>70</v>
      </c>
      <c r="S48" s="2" t="s">
        <v>71</v>
      </c>
      <c r="T48" s="2" t="s">
        <v>68</v>
      </c>
      <c r="U48" s="2" t="s">
        <v>69</v>
      </c>
      <c r="V48" s="2" t="s">
        <v>69</v>
      </c>
      <c r="W48" s="2" t="s">
        <v>68</v>
      </c>
      <c r="X48" s="91">
        <f t="array" ref="X48">IF($D$12="","",(SUMPRODUCT(($D$12:$W$12=Sabana14[[#This Row],[Columna4]:[Columna23]])*1)))</f>
        <v>11</v>
      </c>
      <c r="Y48" s="87">
        <f t="shared" si="1"/>
        <v>0.55000000000000004</v>
      </c>
      <c r="Z48" s="87">
        <f>IF(Y48="","",COUNTIF(Sabana14[[#This Row],[Columna4]:[Columna23]],"O")/20)</f>
        <v>0</v>
      </c>
    </row>
    <row r="49" spans="2:26" ht="15" x14ac:dyDescent="0.25">
      <c r="B49" s="94">
        <v>40</v>
      </c>
      <c r="C49" s="81"/>
      <c r="D49" s="2" t="s">
        <v>69</v>
      </c>
      <c r="E49" s="2" t="s">
        <v>71</v>
      </c>
      <c r="F49" s="2" t="s">
        <v>68</v>
      </c>
      <c r="G49" s="2" t="s">
        <v>68</v>
      </c>
      <c r="H49" s="2" t="s">
        <v>68</v>
      </c>
      <c r="I49" s="2" t="s">
        <v>69</v>
      </c>
      <c r="J49" s="2" t="s">
        <v>70</v>
      </c>
      <c r="K49" s="2" t="s">
        <v>71</v>
      </c>
      <c r="L49" s="2" t="s">
        <v>68</v>
      </c>
      <c r="M49" s="2" t="s">
        <v>68</v>
      </c>
      <c r="N49" s="2" t="s">
        <v>68</v>
      </c>
      <c r="O49" s="2" t="s">
        <v>70</v>
      </c>
      <c r="P49" s="2" t="s">
        <v>71</v>
      </c>
      <c r="Q49" s="2" t="s">
        <v>69</v>
      </c>
      <c r="R49" s="2" t="s">
        <v>71</v>
      </c>
      <c r="S49" s="2" t="s">
        <v>71</v>
      </c>
      <c r="T49" s="2" t="s">
        <v>68</v>
      </c>
      <c r="U49" s="2" t="s">
        <v>68</v>
      </c>
      <c r="V49" s="2" t="s">
        <v>68</v>
      </c>
      <c r="W49" s="2" t="s">
        <v>71</v>
      </c>
      <c r="X49" s="91">
        <f t="array" ref="X49">IF($D$12="","",(SUMPRODUCT(($D$12:$W$12=Sabana14[[#This Row],[Columna4]:[Columna23]])*1)))</f>
        <v>17</v>
      </c>
      <c r="Y49" s="87">
        <f t="shared" si="1"/>
        <v>0.85</v>
      </c>
      <c r="Z49" s="87">
        <f>IF(Y49="","",COUNTIF(Sabana14[[#This Row],[Columna4]:[Columna23]],"O")/20)</f>
        <v>0</v>
      </c>
    </row>
    <row r="50" spans="2:26" ht="15" x14ac:dyDescent="0.25">
      <c r="B50" s="94">
        <v>41</v>
      </c>
      <c r="C50" s="81"/>
      <c r="D50" s="2" t="s">
        <v>69</v>
      </c>
      <c r="E50" s="2" t="s">
        <v>71</v>
      </c>
      <c r="F50" s="2" t="s">
        <v>68</v>
      </c>
      <c r="G50" s="2" t="s">
        <v>71</v>
      </c>
      <c r="H50" s="2" t="s">
        <v>68</v>
      </c>
      <c r="I50" s="2" t="s">
        <v>69</v>
      </c>
      <c r="J50" s="2" t="s">
        <v>70</v>
      </c>
      <c r="K50" s="2" t="s">
        <v>70</v>
      </c>
      <c r="L50" s="2" t="s">
        <v>71</v>
      </c>
      <c r="M50" s="2" t="s">
        <v>70</v>
      </c>
      <c r="N50" s="2" t="s">
        <v>70</v>
      </c>
      <c r="O50" s="2" t="s">
        <v>71</v>
      </c>
      <c r="P50" s="2" t="s">
        <v>68</v>
      </c>
      <c r="Q50" s="2" t="s">
        <v>70</v>
      </c>
      <c r="R50" s="2" t="s">
        <v>71</v>
      </c>
      <c r="S50" s="2" t="s">
        <v>68</v>
      </c>
      <c r="T50" s="2" t="s">
        <v>69</v>
      </c>
      <c r="U50" s="2" t="s">
        <v>68</v>
      </c>
      <c r="V50" s="2" t="s">
        <v>68</v>
      </c>
      <c r="W50" s="2" t="s">
        <v>70</v>
      </c>
      <c r="X50" s="91">
        <f t="array" ref="X50">IF($D$12="","",(SUMPRODUCT(($D$12:$W$12=Sabana14[[#This Row],[Columna4]:[Columna23]])*1)))</f>
        <v>9</v>
      </c>
      <c r="Y50" s="87">
        <f t="shared" si="1"/>
        <v>0.45</v>
      </c>
      <c r="Z50" s="87">
        <f>IF(Y50="","",COUNTIF(Sabana14[[#This Row],[Columna4]:[Columna23]],"O")/20)</f>
        <v>0</v>
      </c>
    </row>
    <row r="51" spans="2:26" ht="14.25" customHeight="1" x14ac:dyDescent="0.25">
      <c r="B51" s="94">
        <v>42</v>
      </c>
      <c r="C51" s="81"/>
      <c r="D51" s="2" t="s">
        <v>69</v>
      </c>
      <c r="E51" s="2" t="s">
        <v>71</v>
      </c>
      <c r="F51" s="2" t="s">
        <v>69</v>
      </c>
      <c r="G51" s="2" t="s">
        <v>68</v>
      </c>
      <c r="H51" s="2" t="s">
        <v>68</v>
      </c>
      <c r="I51" s="2" t="s">
        <v>69</v>
      </c>
      <c r="J51" s="2" t="s">
        <v>70</v>
      </c>
      <c r="K51" s="2" t="s">
        <v>71</v>
      </c>
      <c r="L51" s="2" t="s">
        <v>68</v>
      </c>
      <c r="M51" s="2" t="s">
        <v>68</v>
      </c>
      <c r="N51" s="2" t="s">
        <v>71</v>
      </c>
      <c r="O51" s="2" t="s">
        <v>71</v>
      </c>
      <c r="P51" s="2" t="s">
        <v>71</v>
      </c>
      <c r="Q51" s="2" t="s">
        <v>69</v>
      </c>
      <c r="R51" s="2" t="s">
        <v>70</v>
      </c>
      <c r="S51" s="2" t="s">
        <v>71</v>
      </c>
      <c r="T51" s="2" t="s">
        <v>68</v>
      </c>
      <c r="U51" s="2" t="s">
        <v>68</v>
      </c>
      <c r="V51" s="2" t="s">
        <v>70</v>
      </c>
      <c r="W51" s="2" t="s">
        <v>68</v>
      </c>
      <c r="X51" s="91">
        <f t="array" ref="X51">IF($D$12="","",(SUMPRODUCT(($D$12:$W$12=Sabana14[[#This Row],[Columna4]:[Columna23]])*1)))</f>
        <v>14</v>
      </c>
      <c r="Y51" s="87">
        <f t="shared" si="1"/>
        <v>0.7</v>
      </c>
      <c r="Z51" s="87">
        <f>IF(Y51="","",COUNTIF(Sabana14[[#This Row],[Columna4]:[Columna23]],"O")/20)</f>
        <v>0</v>
      </c>
    </row>
    <row r="52" spans="2:26" ht="15" x14ac:dyDescent="0.25">
      <c r="B52" s="94">
        <v>43</v>
      </c>
      <c r="D52" s="2" t="s">
        <v>69</v>
      </c>
      <c r="E52" s="2" t="s">
        <v>71</v>
      </c>
      <c r="F52" s="2" t="s">
        <v>68</v>
      </c>
      <c r="G52" s="2" t="s">
        <v>68</v>
      </c>
      <c r="H52" s="2" t="s">
        <v>68</v>
      </c>
      <c r="I52" s="2" t="s">
        <v>69</v>
      </c>
      <c r="J52" s="2" t="s">
        <v>70</v>
      </c>
      <c r="K52" s="2" t="s">
        <v>69</v>
      </c>
      <c r="L52" s="2" t="s">
        <v>68</v>
      </c>
      <c r="M52" s="2" t="s">
        <v>68</v>
      </c>
      <c r="N52" s="2" t="s">
        <v>68</v>
      </c>
      <c r="O52" s="2" t="s">
        <v>70</v>
      </c>
      <c r="P52" s="2" t="s">
        <v>71</v>
      </c>
      <c r="Q52" s="2" t="s">
        <v>69</v>
      </c>
      <c r="R52" s="2" t="s">
        <v>70</v>
      </c>
      <c r="S52" s="2" t="s">
        <v>71</v>
      </c>
      <c r="T52" s="2" t="s">
        <v>69</v>
      </c>
      <c r="U52" s="2" t="s">
        <v>68</v>
      </c>
      <c r="V52" s="2" t="s">
        <v>68</v>
      </c>
      <c r="W52" s="2" t="s">
        <v>70</v>
      </c>
      <c r="X52" s="91">
        <f t="array" ref="X52">IF($D$12="","",(SUMPRODUCT(($D$12:$W$12=Sabana14[[#This Row],[Columna4]:[Columna23]])*1)))</f>
        <v>18</v>
      </c>
      <c r="Y52" s="87">
        <f t="shared" si="1"/>
        <v>0.9</v>
      </c>
      <c r="Z52" s="87">
        <f>IF(Y52="","",COUNTIF(Sabana14[[#This Row],[Columna4]:[Columna23]],"O")/20)</f>
        <v>0</v>
      </c>
    </row>
    <row r="53" spans="2:26" ht="15" x14ac:dyDescent="0.25">
      <c r="B53" s="94">
        <v>44</v>
      </c>
      <c r="D53" s="2" t="s">
        <v>69</v>
      </c>
      <c r="E53" s="2" t="s">
        <v>71</v>
      </c>
      <c r="F53" s="2" t="s">
        <v>69</v>
      </c>
      <c r="G53" s="2" t="s">
        <v>68</v>
      </c>
      <c r="H53" s="2" t="s">
        <v>68</v>
      </c>
      <c r="I53" s="2" t="s">
        <v>69</v>
      </c>
      <c r="J53" s="2" t="s">
        <v>70</v>
      </c>
      <c r="K53" s="2" t="s">
        <v>71</v>
      </c>
      <c r="L53" s="2" t="s">
        <v>68</v>
      </c>
      <c r="M53" s="2" t="s">
        <v>68</v>
      </c>
      <c r="N53" s="2" t="s">
        <v>71</v>
      </c>
      <c r="O53" s="2" t="s">
        <v>71</v>
      </c>
      <c r="P53" s="2" t="s">
        <v>71</v>
      </c>
      <c r="Q53" s="2" t="s">
        <v>68</v>
      </c>
      <c r="R53" s="2" t="s">
        <v>68</v>
      </c>
      <c r="S53" s="2" t="s">
        <v>71</v>
      </c>
      <c r="T53" s="2" t="s">
        <v>68</v>
      </c>
      <c r="U53" s="2" t="s">
        <v>68</v>
      </c>
      <c r="V53" s="2" t="s">
        <v>70</v>
      </c>
      <c r="W53" s="2" t="s">
        <v>70</v>
      </c>
      <c r="X53" s="91">
        <f t="array" ref="X53">IF($D$12="","",(SUMPRODUCT(($D$12:$W$12=Sabana14[[#This Row],[Columna4]:[Columna23]])*1)))</f>
        <v>13</v>
      </c>
      <c r="Y53" s="87">
        <f t="shared" si="1"/>
        <v>0.65</v>
      </c>
      <c r="Z53" s="87">
        <f>IF(Y53="","",COUNTIF(Sabana14[[#This Row],[Columna4]:[Columna23]],"O")/20)</f>
        <v>0</v>
      </c>
    </row>
    <row r="54" spans="2:26" ht="15" x14ac:dyDescent="0.25">
      <c r="B54" s="94">
        <v>45</v>
      </c>
      <c r="D54" s="2" t="s">
        <v>69</v>
      </c>
      <c r="E54" s="2" t="s">
        <v>71</v>
      </c>
      <c r="F54" s="2" t="s">
        <v>69</v>
      </c>
      <c r="G54" s="2" t="s">
        <v>68</v>
      </c>
      <c r="H54" s="2" t="s">
        <v>68</v>
      </c>
      <c r="I54" s="2" t="s">
        <v>69</v>
      </c>
      <c r="J54" s="2" t="s">
        <v>70</v>
      </c>
      <c r="K54" s="2" t="s">
        <v>71</v>
      </c>
      <c r="L54" s="2" t="s">
        <v>68</v>
      </c>
      <c r="M54" s="2" t="s">
        <v>68</v>
      </c>
      <c r="N54" s="2" t="s">
        <v>71</v>
      </c>
      <c r="O54" s="2" t="s">
        <v>71</v>
      </c>
      <c r="P54" s="2" t="s">
        <v>71</v>
      </c>
      <c r="Q54" s="2" t="s">
        <v>69</v>
      </c>
      <c r="R54" s="2" t="s">
        <v>70</v>
      </c>
      <c r="S54" s="2" t="s">
        <v>71</v>
      </c>
      <c r="T54" s="2" t="s">
        <v>68</v>
      </c>
      <c r="U54" s="2" t="s">
        <v>68</v>
      </c>
      <c r="V54" s="2" t="s">
        <v>70</v>
      </c>
      <c r="W54" s="2" t="s">
        <v>68</v>
      </c>
      <c r="X54" s="91">
        <f t="array" ref="X54">IF($D$12="","",(SUMPRODUCT(($D$12:$W$12=Sabana14[[#This Row],[Columna4]:[Columna23]])*1)))</f>
        <v>14</v>
      </c>
      <c r="Y54" s="87">
        <f t="shared" si="1"/>
        <v>0.7</v>
      </c>
      <c r="Z54" s="87">
        <f>IF(Y54="","",COUNTIF(Sabana14[[#This Row],[Columna4]:[Columna23]],"O")/20)</f>
        <v>0</v>
      </c>
    </row>
    <row r="55" spans="2:26" ht="15" x14ac:dyDescent="0.25">
      <c r="B55" s="94">
        <v>46</v>
      </c>
      <c r="D55" s="2" t="s">
        <v>69</v>
      </c>
      <c r="E55" s="2" t="s">
        <v>71</v>
      </c>
      <c r="F55" s="2" t="s">
        <v>68</v>
      </c>
      <c r="G55" s="2" t="s">
        <v>68</v>
      </c>
      <c r="H55" s="2" t="s">
        <v>68</v>
      </c>
      <c r="I55" s="2" t="s">
        <v>69</v>
      </c>
      <c r="J55" s="2" t="s">
        <v>71</v>
      </c>
      <c r="K55" s="2" t="s">
        <v>71</v>
      </c>
      <c r="L55" s="2" t="s">
        <v>68</v>
      </c>
      <c r="M55" s="2" t="s">
        <v>68</v>
      </c>
      <c r="N55" s="2" t="s">
        <v>76</v>
      </c>
      <c r="O55" s="2" t="s">
        <v>69</v>
      </c>
      <c r="P55" s="2" t="s">
        <v>71</v>
      </c>
      <c r="Q55" s="2" t="s">
        <v>69</v>
      </c>
      <c r="R55" s="2" t="s">
        <v>70</v>
      </c>
      <c r="S55" s="2" t="s">
        <v>71</v>
      </c>
      <c r="T55" s="2" t="s">
        <v>70</v>
      </c>
      <c r="U55" s="2" t="s">
        <v>68</v>
      </c>
      <c r="V55" s="2" t="s">
        <v>68</v>
      </c>
      <c r="W55" s="2" t="s">
        <v>70</v>
      </c>
      <c r="X55" s="91">
        <f t="array" ref="X55">IF($D$12="","",(SUMPRODUCT(($D$12:$W$12=Sabana14[[#This Row],[Columna4]:[Columna23]])*1)))</f>
        <v>17</v>
      </c>
      <c r="Y55" s="87">
        <f t="shared" si="1"/>
        <v>0.85</v>
      </c>
      <c r="Z55" s="87">
        <f>IF(Y55="","",COUNTIF(Sabana14[[#This Row],[Columna4]:[Columna23]],"O")/20)</f>
        <v>0.05</v>
      </c>
    </row>
    <row r="56" spans="2:26" ht="15" x14ac:dyDescent="0.25">
      <c r="B56" s="94">
        <v>47</v>
      </c>
      <c r="D56" s="2" t="s">
        <v>69</v>
      </c>
      <c r="E56" s="2" t="s">
        <v>71</v>
      </c>
      <c r="F56" s="2" t="s">
        <v>68</v>
      </c>
      <c r="G56" s="2" t="s">
        <v>68</v>
      </c>
      <c r="H56" s="2" t="s">
        <v>68</v>
      </c>
      <c r="I56" s="2" t="s">
        <v>69</v>
      </c>
      <c r="J56" s="2" t="s">
        <v>70</v>
      </c>
      <c r="K56" s="2" t="s">
        <v>71</v>
      </c>
      <c r="L56" s="2" t="s">
        <v>68</v>
      </c>
      <c r="M56" s="2" t="s">
        <v>68</v>
      </c>
      <c r="N56" s="2" t="s">
        <v>68</v>
      </c>
      <c r="O56" s="2" t="s">
        <v>70</v>
      </c>
      <c r="P56" s="2" t="s">
        <v>71</v>
      </c>
      <c r="Q56" s="2" t="s">
        <v>69</v>
      </c>
      <c r="R56" s="2" t="s">
        <v>70</v>
      </c>
      <c r="S56" s="2" t="s">
        <v>71</v>
      </c>
      <c r="T56" s="2" t="s">
        <v>70</v>
      </c>
      <c r="U56" s="2" t="s">
        <v>68</v>
      </c>
      <c r="V56" s="2" t="s">
        <v>68</v>
      </c>
      <c r="W56" s="2" t="s">
        <v>70</v>
      </c>
      <c r="X56" s="91">
        <f t="array" ref="X56">IF($D$12="","",(SUMPRODUCT(($D$12:$W$12=Sabana14[[#This Row],[Columna4]:[Columna23]])*1)))</f>
        <v>20</v>
      </c>
      <c r="Y56" s="87">
        <f t="shared" si="1"/>
        <v>1</v>
      </c>
      <c r="Z56" s="87">
        <f>IF(Y56="","",COUNTIF(Sabana14[[#This Row],[Columna4]:[Columna23]],"O")/20)</f>
        <v>0</v>
      </c>
    </row>
    <row r="57" spans="2:26" ht="15" x14ac:dyDescent="0.25">
      <c r="B57" s="94">
        <v>48</v>
      </c>
      <c r="D57" s="2" t="s">
        <v>69</v>
      </c>
      <c r="E57" s="2" t="s">
        <v>71</v>
      </c>
      <c r="F57" s="2" t="s">
        <v>68</v>
      </c>
      <c r="G57" s="2" t="s">
        <v>68</v>
      </c>
      <c r="H57" s="2" t="s">
        <v>68</v>
      </c>
      <c r="I57" s="2" t="s">
        <v>69</v>
      </c>
      <c r="J57" s="2" t="s">
        <v>70</v>
      </c>
      <c r="K57" s="2" t="s">
        <v>71</v>
      </c>
      <c r="L57" s="2" t="s">
        <v>68</v>
      </c>
      <c r="M57" s="2" t="s">
        <v>68</v>
      </c>
      <c r="N57" s="2" t="s">
        <v>68</v>
      </c>
      <c r="O57" s="2" t="s">
        <v>70</v>
      </c>
      <c r="P57" s="2" t="s">
        <v>71</v>
      </c>
      <c r="Q57" s="2" t="s">
        <v>69</v>
      </c>
      <c r="R57" s="2" t="s">
        <v>70</v>
      </c>
      <c r="S57" s="2" t="s">
        <v>71</v>
      </c>
      <c r="T57" s="2" t="s">
        <v>70</v>
      </c>
      <c r="U57" s="2" t="s">
        <v>68</v>
      </c>
      <c r="V57" s="2" t="s">
        <v>68</v>
      </c>
      <c r="W57" s="2" t="s">
        <v>70</v>
      </c>
      <c r="X57" s="91">
        <f t="array" ref="X57">IF($D$12="","",(SUMPRODUCT(($D$12:$W$12=Sabana14[[#This Row],[Columna4]:[Columna23]])*1)))</f>
        <v>20</v>
      </c>
      <c r="Y57" s="87">
        <f t="shared" si="1"/>
        <v>1</v>
      </c>
      <c r="Z57" s="87">
        <f>IF(Y57="","",COUNTIF(Sabana14[[#This Row],[Columna4]:[Columna23]],"O")/20)</f>
        <v>0</v>
      </c>
    </row>
    <row r="58" spans="2:26" ht="15" x14ac:dyDescent="0.25">
      <c r="B58" s="94">
        <v>49</v>
      </c>
      <c r="D58" s="2" t="s">
        <v>69</v>
      </c>
      <c r="E58" s="2" t="s">
        <v>71</v>
      </c>
      <c r="F58" s="2" t="s">
        <v>69</v>
      </c>
      <c r="G58" s="2" t="s">
        <v>68</v>
      </c>
      <c r="H58" s="2" t="s">
        <v>68</v>
      </c>
      <c r="I58" s="2" t="s">
        <v>69</v>
      </c>
      <c r="J58" s="2" t="s">
        <v>70</v>
      </c>
      <c r="K58" s="2" t="s">
        <v>71</v>
      </c>
      <c r="L58" s="2" t="s">
        <v>68</v>
      </c>
      <c r="M58" s="2" t="s">
        <v>68</v>
      </c>
      <c r="N58" s="2" t="s">
        <v>71</v>
      </c>
      <c r="O58" s="2" t="s">
        <v>71</v>
      </c>
      <c r="P58" s="2" t="s">
        <v>71</v>
      </c>
      <c r="Q58" s="2" t="s">
        <v>69</v>
      </c>
      <c r="R58" s="2" t="s">
        <v>70</v>
      </c>
      <c r="S58" s="2" t="s">
        <v>71</v>
      </c>
      <c r="T58" s="2" t="s">
        <v>68</v>
      </c>
      <c r="U58" s="2" t="s">
        <v>68</v>
      </c>
      <c r="V58" s="2" t="s">
        <v>70</v>
      </c>
      <c r="W58" s="2" t="s">
        <v>68</v>
      </c>
      <c r="X58" s="91">
        <f t="array" ref="X58">IF($D$12="","",(SUMPRODUCT(($D$12:$W$12=Sabana14[[#This Row],[Columna4]:[Columna23]])*1)))</f>
        <v>14</v>
      </c>
      <c r="Y58" s="87">
        <f t="shared" si="1"/>
        <v>0.7</v>
      </c>
      <c r="Z58" s="87">
        <f>IF(Y58="","",COUNTIF(Sabana14[[#This Row],[Columna4]:[Columna23]],"O")/20)</f>
        <v>0</v>
      </c>
    </row>
    <row r="59" spans="2:26" ht="15" x14ac:dyDescent="0.25">
      <c r="B59" s="94">
        <v>50</v>
      </c>
      <c r="D59" s="2" t="s">
        <v>69</v>
      </c>
      <c r="E59" s="2" t="s">
        <v>71</v>
      </c>
      <c r="F59" s="2" t="s">
        <v>71</v>
      </c>
      <c r="G59" s="2" t="s">
        <v>68</v>
      </c>
      <c r="H59" s="2" t="s">
        <v>68</v>
      </c>
      <c r="I59" s="2" t="s">
        <v>69</v>
      </c>
      <c r="J59" s="2" t="s">
        <v>70</v>
      </c>
      <c r="K59" s="2" t="s">
        <v>71</v>
      </c>
      <c r="L59" s="2" t="s">
        <v>68</v>
      </c>
      <c r="M59" s="2" t="s">
        <v>68</v>
      </c>
      <c r="N59" s="2" t="s">
        <v>68</v>
      </c>
      <c r="O59" s="2" t="s">
        <v>70</v>
      </c>
      <c r="P59" s="2" t="s">
        <v>71</v>
      </c>
      <c r="Q59" s="2" t="s">
        <v>69</v>
      </c>
      <c r="R59" s="2" t="s">
        <v>70</v>
      </c>
      <c r="S59" s="2" t="s">
        <v>71</v>
      </c>
      <c r="T59" s="2" t="s">
        <v>69</v>
      </c>
      <c r="U59" s="2" t="s">
        <v>68</v>
      </c>
      <c r="V59" s="2" t="s">
        <v>68</v>
      </c>
      <c r="W59" s="2" t="s">
        <v>70</v>
      </c>
      <c r="X59" s="91">
        <f t="array" ref="X59">IF($D$12="","",(SUMPRODUCT(($D$12:$W$12=Sabana14[[#This Row],[Columna4]:[Columna23]])*1)))</f>
        <v>18</v>
      </c>
      <c r="Y59" s="87">
        <f t="shared" si="1"/>
        <v>0.9</v>
      </c>
      <c r="Z59" s="87">
        <f>IF(Y59="","",COUNTIF(Sabana14[[#This Row],[Columna4]:[Columna23]],"O")/20)</f>
        <v>0</v>
      </c>
    </row>
    <row r="60" spans="2:26" ht="15" x14ac:dyDescent="0.25">
      <c r="B60" s="94">
        <v>51</v>
      </c>
      <c r="D60" s="2" t="s">
        <v>69</v>
      </c>
      <c r="E60" s="2" t="s">
        <v>71</v>
      </c>
      <c r="F60" s="2" t="s">
        <v>69</v>
      </c>
      <c r="G60" s="2" t="s">
        <v>68</v>
      </c>
      <c r="H60" s="2" t="s">
        <v>68</v>
      </c>
      <c r="I60" s="2" t="s">
        <v>69</v>
      </c>
      <c r="J60" s="2" t="s">
        <v>70</v>
      </c>
      <c r="K60" s="2" t="s">
        <v>71</v>
      </c>
      <c r="L60" s="2" t="s">
        <v>68</v>
      </c>
      <c r="M60" s="2" t="s">
        <v>68</v>
      </c>
      <c r="N60" s="2" t="s">
        <v>71</v>
      </c>
      <c r="O60" s="2" t="s">
        <v>71</v>
      </c>
      <c r="P60" s="2" t="s">
        <v>71</v>
      </c>
      <c r="Q60" s="2" t="s">
        <v>69</v>
      </c>
      <c r="R60" s="2" t="s">
        <v>69</v>
      </c>
      <c r="S60" s="2" t="s">
        <v>71</v>
      </c>
      <c r="T60" s="2" t="s">
        <v>68</v>
      </c>
      <c r="U60" s="2" t="s">
        <v>68</v>
      </c>
      <c r="V60" s="2" t="s">
        <v>68</v>
      </c>
      <c r="W60" s="2" t="s">
        <v>68</v>
      </c>
      <c r="X60" s="91">
        <f t="array" ref="X60">IF($D$12="","",(SUMPRODUCT(($D$12:$W$12=Sabana14[[#This Row],[Columna4]:[Columna23]])*1)))</f>
        <v>14</v>
      </c>
      <c r="Y60" s="87">
        <f t="shared" si="1"/>
        <v>0.7</v>
      </c>
      <c r="Z60" s="87">
        <f>IF(Y60="","",COUNTIF(Sabana14[[#This Row],[Columna4]:[Columna23]],"O")/20)</f>
        <v>0</v>
      </c>
    </row>
    <row r="61" spans="2:26" ht="15" x14ac:dyDescent="0.25">
      <c r="B61" s="94">
        <v>52</v>
      </c>
      <c r="D61" s="2" t="s">
        <v>69</v>
      </c>
      <c r="E61" s="2" t="s">
        <v>71</v>
      </c>
      <c r="F61" s="2" t="s">
        <v>68</v>
      </c>
      <c r="G61" s="2" t="s">
        <v>68</v>
      </c>
      <c r="H61" s="2" t="s">
        <v>68</v>
      </c>
      <c r="I61" s="2" t="s">
        <v>69</v>
      </c>
      <c r="J61" s="2" t="s">
        <v>69</v>
      </c>
      <c r="K61" s="2" t="s">
        <v>71</v>
      </c>
      <c r="L61" s="2" t="s">
        <v>68</v>
      </c>
      <c r="M61" s="2" t="s">
        <v>68</v>
      </c>
      <c r="N61" s="2" t="s">
        <v>69</v>
      </c>
      <c r="O61" s="2" t="s">
        <v>68</v>
      </c>
      <c r="P61" s="2" t="s">
        <v>71</v>
      </c>
      <c r="Q61" s="2" t="s">
        <v>69</v>
      </c>
      <c r="R61" s="2" t="s">
        <v>70</v>
      </c>
      <c r="S61" s="2" t="s">
        <v>71</v>
      </c>
      <c r="T61" s="2" t="s">
        <v>68</v>
      </c>
      <c r="U61" s="2" t="s">
        <v>68</v>
      </c>
      <c r="V61" s="2" t="s">
        <v>68</v>
      </c>
      <c r="W61" s="2" t="s">
        <v>70</v>
      </c>
      <c r="X61" s="91">
        <f t="array" ref="X61">IF($D$12="","",(SUMPRODUCT(($D$12:$W$12=Sabana14[[#This Row],[Columna4]:[Columna23]])*1)))</f>
        <v>16</v>
      </c>
      <c r="Y61" s="87">
        <f t="shared" si="1"/>
        <v>0.8</v>
      </c>
      <c r="Z61" s="87">
        <f>IF(Y61="","",COUNTIF(Sabana14[[#This Row],[Columna4]:[Columna23]],"O")/20)</f>
        <v>0</v>
      </c>
    </row>
    <row r="62" spans="2:26" ht="15" x14ac:dyDescent="0.25">
      <c r="B62" s="94">
        <v>53</v>
      </c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91">
        <f t="array" ref="X62">IF($D$12="","",(SUMPRODUCT(($D$12:$W$12=Sabana14[[#This Row],[Columna4]:[Columna23]])*1)))</f>
        <v>0</v>
      </c>
      <c r="Y62" s="87">
        <f t="shared" si="1"/>
        <v>0</v>
      </c>
      <c r="Z62" s="87">
        <f>IF(Y62="","",COUNTIF(Sabana14[[#This Row],[Columna4]:[Columna23]],"O")/20)</f>
        <v>0</v>
      </c>
    </row>
    <row r="63" spans="2:26" ht="15" x14ac:dyDescent="0.25">
      <c r="B63" s="94">
        <v>54</v>
      </c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91">
        <f t="array" ref="X63">IF($D$12="","",(SUMPRODUCT(($D$12:$W$12=Sabana14[[#This Row],[Columna4]:[Columna23]])*1)))</f>
        <v>0</v>
      </c>
      <c r="Y63" s="87">
        <f t="shared" si="1"/>
        <v>0</v>
      </c>
      <c r="Z63" s="87">
        <f>IF(Y63="","",COUNTIF(Sabana14[[#This Row],[Columna4]:[Columna23]],"O")/20)</f>
        <v>0</v>
      </c>
    </row>
    <row r="64" spans="2:26" ht="15" x14ac:dyDescent="0.25">
      <c r="B64" s="94">
        <v>55</v>
      </c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91">
        <f t="array" ref="X64">IF($D$12="","",(SUMPRODUCT(($D$12:$W$12=Sabana14[[#This Row],[Columna4]:[Columna23]])*1)))</f>
        <v>0</v>
      </c>
      <c r="Y64" s="87">
        <f t="shared" si="1"/>
        <v>0</v>
      </c>
      <c r="Z64" s="87">
        <f>IF(Y64="","",COUNTIF(Sabana14[[#This Row],[Columna4]:[Columna23]],"O")/20)</f>
        <v>0</v>
      </c>
    </row>
    <row r="65" spans="2:26" ht="15" x14ac:dyDescent="0.25">
      <c r="B65" s="94">
        <v>56</v>
      </c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91">
        <f t="array" ref="X65">IF($D$12="","",(SUMPRODUCT(($D$12:$W$12=Sabana14[[#This Row],[Columna4]:[Columna23]])*1)))</f>
        <v>0</v>
      </c>
      <c r="Y65" s="87">
        <f t="shared" si="1"/>
        <v>0</v>
      </c>
      <c r="Z65" s="87">
        <f>IF(Y65="","",COUNTIF(Sabana14[[#This Row],[Columna4]:[Columna23]],"O")/20)</f>
        <v>0</v>
      </c>
    </row>
    <row r="66" spans="2:26" ht="15" x14ac:dyDescent="0.25">
      <c r="B66" s="94">
        <v>57</v>
      </c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91">
        <f t="array" ref="X66">IF($D$12="","",(SUMPRODUCT(($D$12:$W$12=Sabana14[[#This Row],[Columna4]:[Columna23]])*1)))</f>
        <v>0</v>
      </c>
      <c r="Y66" s="87">
        <f t="shared" si="1"/>
        <v>0</v>
      </c>
      <c r="Z66" s="87">
        <f>IF(Y66="","",COUNTIF(Sabana14[[#This Row],[Columna4]:[Columna23]],"O")/20)</f>
        <v>0</v>
      </c>
    </row>
    <row r="67" spans="2:26" ht="15" x14ac:dyDescent="0.25">
      <c r="B67" s="94">
        <v>58</v>
      </c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91">
        <f t="array" ref="X67">IF($D$12="","",(SUMPRODUCT(($D$12:$W$12=Sabana14[[#This Row],[Columna4]:[Columna23]])*1)))</f>
        <v>0</v>
      </c>
      <c r="Y67" s="87">
        <f t="shared" si="1"/>
        <v>0</v>
      </c>
      <c r="Z67" s="87">
        <f>IF(Y67="","",COUNTIF(Sabana14[[#This Row],[Columna4]:[Columna23]],"O")/20)</f>
        <v>0</v>
      </c>
    </row>
    <row r="68" spans="2:26" ht="15" x14ac:dyDescent="0.25">
      <c r="B68" s="94">
        <v>59</v>
      </c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91">
        <f t="array" ref="X68">IF($D$12="","",(SUMPRODUCT(($D$12:$W$12=Sabana14[[#This Row],[Columna4]:[Columna23]])*1)))</f>
        <v>0</v>
      </c>
      <c r="Y68" s="87">
        <f t="shared" si="1"/>
        <v>0</v>
      </c>
      <c r="Z68" s="87">
        <f>IF(Y68="","",COUNTIF(Sabana14[[#This Row],[Columna4]:[Columna23]],"O")/20)</f>
        <v>0</v>
      </c>
    </row>
    <row r="69" spans="2:26" ht="15" x14ac:dyDescent="0.25">
      <c r="B69" s="94">
        <v>60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91">
        <f t="array" ref="X69">IF($D$12="","",(SUMPRODUCT(($D$12:$W$12=Sabana14[[#This Row],[Columna4]:[Columna23]])*1)))</f>
        <v>0</v>
      </c>
      <c r="Y69" s="87">
        <f t="shared" si="1"/>
        <v>0</v>
      </c>
      <c r="Z69" s="87">
        <f>IF(Y69="","",COUNTIF(Sabana14[[#This Row],[Columna4]:[Columna23]],"O")/20)</f>
        <v>0</v>
      </c>
    </row>
    <row r="70" spans="2:26" ht="15" x14ac:dyDescent="0.25">
      <c r="B70" s="94">
        <v>61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91">
        <f t="array" ref="X70">IF($D$12="","",(SUMPRODUCT(($D$12:$W$12=Sabana14[[#This Row],[Columna4]:[Columna23]])*1)))</f>
        <v>0</v>
      </c>
      <c r="Y70" s="87">
        <f t="shared" si="1"/>
        <v>0</v>
      </c>
      <c r="Z70" s="87">
        <f>IF(Y70="","",COUNTIF(Sabana14[[#This Row],[Columna4]:[Columna23]],"O")/20)</f>
        <v>0</v>
      </c>
    </row>
    <row r="71" spans="2:26" ht="15" x14ac:dyDescent="0.25">
      <c r="B71" s="94">
        <v>62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91">
        <f t="array" ref="X71">IF($D$12="","",(SUMPRODUCT(($D$12:$W$12=Sabana14[[#This Row],[Columna4]:[Columna23]])*1)))</f>
        <v>0</v>
      </c>
      <c r="Y71" s="87">
        <f t="shared" si="1"/>
        <v>0</v>
      </c>
      <c r="Z71" s="87">
        <f>IF(Y71="","",COUNTIF(Sabana14[[#This Row],[Columna4]:[Columna23]],"O")/20)</f>
        <v>0</v>
      </c>
    </row>
    <row r="72" spans="2:26" ht="15" x14ac:dyDescent="0.25">
      <c r="B72" s="94">
        <v>63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91">
        <f t="array" ref="X72">IF($D$12="","",(SUMPRODUCT(($D$12:$W$12=Sabana14[[#This Row],[Columna4]:[Columna23]])*1)))</f>
        <v>0</v>
      </c>
      <c r="Y72" s="87">
        <f t="shared" si="1"/>
        <v>0</v>
      </c>
      <c r="Z72" s="87">
        <f>IF(Y72="","",COUNTIF(Sabana14[[#This Row],[Columna4]:[Columna23]],"O")/20)</f>
        <v>0</v>
      </c>
    </row>
    <row r="73" spans="2:26" ht="15" x14ac:dyDescent="0.25">
      <c r="B73" s="94">
        <v>64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91">
        <f t="array" ref="X73">IF($D$12="","",(SUMPRODUCT(($D$12:$W$12=Sabana14[[#This Row],[Columna4]:[Columna23]])*1)))</f>
        <v>0</v>
      </c>
      <c r="Y73" s="87">
        <f t="shared" si="1"/>
        <v>0</v>
      </c>
      <c r="Z73" s="87">
        <f>IF(Y73="","",COUNTIF(Sabana14[[#This Row],[Columna4]:[Columna23]],"O")/20)</f>
        <v>0</v>
      </c>
    </row>
    <row r="74" spans="2:26" ht="15" x14ac:dyDescent="0.25">
      <c r="B74" s="94">
        <v>65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91">
        <f t="array" ref="X74">IF($D$12="","",(SUMPRODUCT(($D$12:$W$12=Sabana14[[#This Row],[Columna4]:[Columna23]])*1)))</f>
        <v>0</v>
      </c>
      <c r="Y74" s="87">
        <f t="shared" si="1"/>
        <v>0</v>
      </c>
      <c r="Z74" s="87">
        <f>IF(Y74="","",COUNTIF(Sabana14[[#This Row],[Columna4]:[Columna23]],"O")/20)</f>
        <v>0</v>
      </c>
    </row>
    <row r="75" spans="2:26" ht="15" x14ac:dyDescent="0.25">
      <c r="B75" s="94">
        <v>66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91">
        <f t="array" ref="X75">IF($D$12="","",(SUMPRODUCT(($D$12:$W$12=Sabana14[[#This Row],[Columna4]:[Columna23]])*1)))</f>
        <v>0</v>
      </c>
      <c r="Y75" s="87">
        <f t="shared" si="1"/>
        <v>0</v>
      </c>
      <c r="Z75" s="87">
        <f>IF(Y75="","",COUNTIF(Sabana14[[#This Row],[Columna4]:[Columna23]],"O")/20)</f>
        <v>0</v>
      </c>
    </row>
    <row r="76" spans="2:26" ht="15" x14ac:dyDescent="0.25">
      <c r="B76" s="94">
        <v>67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91">
        <f t="array" ref="X76">IF($D$12="","",(SUMPRODUCT(($D$12:$W$12=Sabana14[[#This Row],[Columna4]:[Columna23]])*1)))</f>
        <v>0</v>
      </c>
      <c r="Y76" s="87">
        <f t="shared" si="1"/>
        <v>0</v>
      </c>
      <c r="Z76" s="87">
        <f>IF(Y76="","",COUNTIF(Sabana14[[#This Row],[Columna4]:[Columna23]],"O")/20)</f>
        <v>0</v>
      </c>
    </row>
    <row r="77" spans="2:26" ht="15" x14ac:dyDescent="0.25">
      <c r="B77" s="94">
        <v>68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91">
        <f t="array" ref="X77">IF($D$12="","",(SUMPRODUCT(($D$12:$W$12=Sabana14[[#This Row],[Columna4]:[Columna23]])*1)))</f>
        <v>0</v>
      </c>
      <c r="Y77" s="87">
        <f t="shared" si="1"/>
        <v>0</v>
      </c>
      <c r="Z77" s="87">
        <f>IF(Y77="","",COUNTIF(Sabana14[[#This Row],[Columna4]:[Columna23]],"O")/20)</f>
        <v>0</v>
      </c>
    </row>
    <row r="78" spans="2:26" ht="15" x14ac:dyDescent="0.25">
      <c r="B78" s="94">
        <v>69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91">
        <f t="array" ref="X78">IF($D$12="","",(SUMPRODUCT(($D$12:$W$12=Sabana14[[#This Row],[Columna4]:[Columna23]])*1)))</f>
        <v>0</v>
      </c>
      <c r="Y78" s="87">
        <f t="shared" si="1"/>
        <v>0</v>
      </c>
      <c r="Z78" s="87">
        <f>IF(Y78="","",COUNTIF(Sabana14[[#This Row],[Columna4]:[Columna23]],"O")/20)</f>
        <v>0</v>
      </c>
    </row>
    <row r="79" spans="2:26" ht="15" x14ac:dyDescent="0.25">
      <c r="B79" s="94">
        <v>70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91">
        <f t="array" ref="X79">IF($D$12="","",(SUMPRODUCT(($D$12:$W$12=Sabana14[[#This Row],[Columna4]:[Columna23]])*1)))</f>
        <v>0</v>
      </c>
      <c r="Y79" s="87">
        <f t="shared" si="1"/>
        <v>0</v>
      </c>
      <c r="Z79" s="87">
        <f>IF(Y79="","",COUNTIF(Sabana14[[#This Row],[Columna4]:[Columna23]],"O")/20)</f>
        <v>0</v>
      </c>
    </row>
    <row r="80" spans="2:26" ht="15" x14ac:dyDescent="0.25">
      <c r="B80" s="94">
        <v>71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91">
        <f t="array" ref="X80">IF($D$12="","",(SUMPRODUCT(($D$12:$W$12=Sabana14[[#This Row],[Columna4]:[Columna23]])*1)))</f>
        <v>0</v>
      </c>
      <c r="Y80" s="87">
        <f t="shared" si="1"/>
        <v>0</v>
      </c>
      <c r="Z80" s="87">
        <f>IF(Y80="","",COUNTIF(Sabana14[[#This Row],[Columna4]:[Columna23]],"O")/20)</f>
        <v>0</v>
      </c>
    </row>
    <row r="81" spans="2:26" ht="15" x14ac:dyDescent="0.25">
      <c r="B81" s="94">
        <v>72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91">
        <f t="array" ref="X81">IF($D$12="","",(SUMPRODUCT(($D$12:$W$12=Sabana14[[#This Row],[Columna4]:[Columna23]])*1)))</f>
        <v>0</v>
      </c>
      <c r="Y81" s="87">
        <f t="shared" si="1"/>
        <v>0</v>
      </c>
      <c r="Z81" s="87">
        <f>IF(Y81="","",COUNTIF(Sabana14[[#This Row],[Columna4]:[Columna23]],"O")/20)</f>
        <v>0</v>
      </c>
    </row>
    <row r="82" spans="2:26" ht="15" x14ac:dyDescent="0.25">
      <c r="B82" s="94">
        <v>73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91">
        <f t="array" ref="X82">IF($D$12="","",(SUMPRODUCT(($D$12:$W$12=Sabana14[[#This Row],[Columna4]:[Columna23]])*1)))</f>
        <v>0</v>
      </c>
      <c r="Y82" s="87">
        <f t="shared" si="1"/>
        <v>0</v>
      </c>
      <c r="Z82" s="87">
        <f>IF(Y82="","",COUNTIF(Sabana14[[#This Row],[Columna4]:[Columna23]],"O")/20)</f>
        <v>0</v>
      </c>
    </row>
    <row r="83" spans="2:26" ht="15" x14ac:dyDescent="0.25">
      <c r="B83" s="94">
        <v>74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91">
        <f t="array" ref="X83">IF($D$12="","",(SUMPRODUCT(($D$12:$W$12=Sabana14[[#This Row],[Columna4]:[Columna23]])*1)))</f>
        <v>0</v>
      </c>
      <c r="Y83" s="87">
        <f t="shared" ref="Y83:Y146" si="2">IF(X83="","",(X83/20))</f>
        <v>0</v>
      </c>
      <c r="Z83" s="87">
        <f>IF(Y83="","",COUNTIF(Sabana14[[#This Row],[Columna4]:[Columna23]],"O")/20)</f>
        <v>0</v>
      </c>
    </row>
    <row r="84" spans="2:26" ht="15" x14ac:dyDescent="0.25">
      <c r="B84" s="94">
        <v>75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91">
        <f t="array" ref="X84">IF($D$12="","",(SUMPRODUCT(($D$12:$W$12=Sabana14[[#This Row],[Columna4]:[Columna23]])*1)))</f>
        <v>0</v>
      </c>
      <c r="Y84" s="87">
        <f t="shared" si="2"/>
        <v>0</v>
      </c>
      <c r="Z84" s="87">
        <f>IF(Y84="","",COUNTIF(Sabana14[[#This Row],[Columna4]:[Columna23]],"O")/20)</f>
        <v>0</v>
      </c>
    </row>
    <row r="85" spans="2:26" ht="15" x14ac:dyDescent="0.25">
      <c r="B85" s="94">
        <v>76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91">
        <f t="array" ref="X85">IF($D$12="","",(SUMPRODUCT(($D$12:$W$12=Sabana14[[#This Row],[Columna4]:[Columna23]])*1)))</f>
        <v>0</v>
      </c>
      <c r="Y85" s="87">
        <f t="shared" si="2"/>
        <v>0</v>
      </c>
      <c r="Z85" s="87">
        <f>IF(Y85="","",COUNTIF(Sabana14[[#This Row],[Columna4]:[Columna23]],"O")/20)</f>
        <v>0</v>
      </c>
    </row>
    <row r="86" spans="2:26" ht="15" x14ac:dyDescent="0.25">
      <c r="B86" s="94">
        <v>77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91">
        <f t="array" ref="X86">IF($D$12="","",(SUMPRODUCT(($D$12:$W$12=Sabana14[[#This Row],[Columna4]:[Columna23]])*1)))</f>
        <v>0</v>
      </c>
      <c r="Y86" s="87">
        <f t="shared" si="2"/>
        <v>0</v>
      </c>
      <c r="Z86" s="87">
        <f>IF(Y86="","",COUNTIF(Sabana14[[#This Row],[Columna4]:[Columna23]],"O")/20)</f>
        <v>0</v>
      </c>
    </row>
    <row r="87" spans="2:26" ht="15" x14ac:dyDescent="0.25">
      <c r="B87" s="94">
        <v>78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91">
        <f t="array" ref="X87">IF($D$12="","",(SUMPRODUCT(($D$12:$W$12=Sabana14[[#This Row],[Columna4]:[Columna23]])*1)))</f>
        <v>0</v>
      </c>
      <c r="Y87" s="87">
        <f t="shared" si="2"/>
        <v>0</v>
      </c>
      <c r="Z87" s="87">
        <f>IF(Y87="","",COUNTIF(Sabana14[[#This Row],[Columna4]:[Columna23]],"O")/20)</f>
        <v>0</v>
      </c>
    </row>
    <row r="88" spans="2:26" ht="15" x14ac:dyDescent="0.25">
      <c r="B88" s="94">
        <v>79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91">
        <f t="array" ref="X88">IF($D$12="","",(SUMPRODUCT(($D$12:$W$12=Sabana14[[#This Row],[Columna4]:[Columna23]])*1)))</f>
        <v>0</v>
      </c>
      <c r="Y88" s="87">
        <f t="shared" si="2"/>
        <v>0</v>
      </c>
      <c r="Z88" s="87">
        <f>IF(Y88="","",COUNTIF(Sabana14[[#This Row],[Columna4]:[Columna23]],"O")/20)</f>
        <v>0</v>
      </c>
    </row>
    <row r="89" spans="2:26" ht="15" x14ac:dyDescent="0.25">
      <c r="B89" s="94">
        <v>80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91">
        <f t="array" ref="X89">IF($D$12="","",(SUMPRODUCT(($D$12:$W$12=Sabana14[[#This Row],[Columna4]:[Columna23]])*1)))</f>
        <v>0</v>
      </c>
      <c r="Y89" s="87">
        <f t="shared" si="2"/>
        <v>0</v>
      </c>
      <c r="Z89" s="87">
        <f>IF(Y89="","",COUNTIF(Sabana14[[#This Row],[Columna4]:[Columna23]],"O")/20)</f>
        <v>0</v>
      </c>
    </row>
    <row r="90" spans="2:26" ht="15" x14ac:dyDescent="0.25">
      <c r="B90" s="94">
        <v>81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91">
        <f t="array" ref="X90">IF($D$12="","",(SUMPRODUCT(($D$12:$W$12=Sabana14[[#This Row],[Columna4]:[Columna23]])*1)))</f>
        <v>0</v>
      </c>
      <c r="Y90" s="87">
        <f t="shared" si="2"/>
        <v>0</v>
      </c>
      <c r="Z90" s="87">
        <f>IF(Y90="","",COUNTIF(Sabana14[[#This Row],[Columna4]:[Columna23]],"O")/20)</f>
        <v>0</v>
      </c>
    </row>
    <row r="91" spans="2:26" ht="15" x14ac:dyDescent="0.25">
      <c r="B91" s="94">
        <v>82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91">
        <f t="array" ref="X91">IF($D$12="","",(SUMPRODUCT(($D$12:$W$12=Sabana14[[#This Row],[Columna4]:[Columna23]])*1)))</f>
        <v>0</v>
      </c>
      <c r="Y91" s="87">
        <f t="shared" si="2"/>
        <v>0</v>
      </c>
      <c r="Z91" s="87">
        <f>IF(Y91="","",COUNTIF(Sabana14[[#This Row],[Columna4]:[Columna23]],"O")/20)</f>
        <v>0</v>
      </c>
    </row>
    <row r="92" spans="2:26" ht="15" x14ac:dyDescent="0.25">
      <c r="B92" s="94">
        <v>83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91">
        <f t="array" ref="X92">IF($D$12="","",(SUMPRODUCT(($D$12:$W$12=Sabana14[[#This Row],[Columna4]:[Columna23]])*1)))</f>
        <v>0</v>
      </c>
      <c r="Y92" s="87">
        <f t="shared" si="2"/>
        <v>0</v>
      </c>
      <c r="Z92" s="87">
        <f>IF(Y92="","",COUNTIF(Sabana14[[#This Row],[Columna4]:[Columna23]],"O")/20)</f>
        <v>0</v>
      </c>
    </row>
    <row r="93" spans="2:26" ht="15" x14ac:dyDescent="0.25">
      <c r="B93" s="94">
        <v>84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91">
        <f t="array" ref="X93">IF($D$12="","",(SUMPRODUCT(($D$12:$W$12=Sabana14[[#This Row],[Columna4]:[Columna23]])*1)))</f>
        <v>0</v>
      </c>
      <c r="Y93" s="87">
        <f t="shared" si="2"/>
        <v>0</v>
      </c>
      <c r="Z93" s="87">
        <f>IF(Y93="","",COUNTIF(Sabana14[[#This Row],[Columna4]:[Columna23]],"O")/20)</f>
        <v>0</v>
      </c>
    </row>
    <row r="94" spans="2:26" ht="15" x14ac:dyDescent="0.25">
      <c r="B94" s="94">
        <v>85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91">
        <f t="array" ref="X94">IF($D$12="","",(SUMPRODUCT(($D$12:$W$12=Sabana14[[#This Row],[Columna4]:[Columna23]])*1)))</f>
        <v>0</v>
      </c>
      <c r="Y94" s="87">
        <f t="shared" si="2"/>
        <v>0</v>
      </c>
      <c r="Z94" s="87">
        <f>IF(Y94="","",COUNTIF(Sabana14[[#This Row],[Columna4]:[Columna23]],"O")/20)</f>
        <v>0</v>
      </c>
    </row>
    <row r="95" spans="2:26" ht="15" x14ac:dyDescent="0.25">
      <c r="B95" s="94">
        <v>86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91">
        <f t="array" ref="X95">IF($D$12="","",(SUMPRODUCT(($D$12:$W$12=Sabana14[[#This Row],[Columna4]:[Columna23]])*1)))</f>
        <v>0</v>
      </c>
      <c r="Y95" s="87">
        <f t="shared" si="2"/>
        <v>0</v>
      </c>
      <c r="Z95" s="87">
        <f>IF(Y95="","",COUNTIF(Sabana14[[#This Row],[Columna4]:[Columna23]],"O")/20)</f>
        <v>0</v>
      </c>
    </row>
    <row r="96" spans="2:26" ht="15" x14ac:dyDescent="0.25">
      <c r="B96" s="94">
        <v>87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91">
        <f t="array" ref="X96">IF($D$12="","",(SUMPRODUCT(($D$12:$W$12=Sabana14[[#This Row],[Columna4]:[Columna23]])*1)))</f>
        <v>0</v>
      </c>
      <c r="Y96" s="87">
        <f t="shared" si="2"/>
        <v>0</v>
      </c>
      <c r="Z96" s="87">
        <f>IF(Y96="","",COUNTIF(Sabana14[[#This Row],[Columna4]:[Columna23]],"O")/20)</f>
        <v>0</v>
      </c>
    </row>
    <row r="97" spans="2:26" ht="15" x14ac:dyDescent="0.25">
      <c r="B97" s="94">
        <v>88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91">
        <f t="array" ref="X97">IF($D$12="","",(SUMPRODUCT(($D$12:$W$12=Sabana14[[#This Row],[Columna4]:[Columna23]])*1)))</f>
        <v>0</v>
      </c>
      <c r="Y97" s="87">
        <f t="shared" si="2"/>
        <v>0</v>
      </c>
      <c r="Z97" s="87">
        <f>IF(Y97="","",COUNTIF(Sabana14[[#This Row],[Columna4]:[Columna23]],"O")/20)</f>
        <v>0</v>
      </c>
    </row>
    <row r="98" spans="2:26" ht="15" x14ac:dyDescent="0.25">
      <c r="B98" s="94">
        <v>89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91">
        <f t="array" ref="X98">IF($D$12="","",(SUMPRODUCT(($D$12:$W$12=Sabana14[[#This Row],[Columna4]:[Columna23]])*1)))</f>
        <v>0</v>
      </c>
      <c r="Y98" s="87">
        <f t="shared" si="2"/>
        <v>0</v>
      </c>
      <c r="Z98" s="87">
        <f>IF(Y98="","",COUNTIF(Sabana14[[#This Row],[Columna4]:[Columna23]],"O")/20)</f>
        <v>0</v>
      </c>
    </row>
    <row r="99" spans="2:26" ht="15" x14ac:dyDescent="0.25">
      <c r="B99" s="94">
        <v>90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91">
        <f t="array" ref="X99">IF($D$12="","",(SUMPRODUCT(($D$12:$W$12=Sabana14[[#This Row],[Columna4]:[Columna23]])*1)))</f>
        <v>0</v>
      </c>
      <c r="Y99" s="87">
        <f t="shared" si="2"/>
        <v>0</v>
      </c>
      <c r="Z99" s="87">
        <f>IF(Y99="","",COUNTIF(Sabana14[[#This Row],[Columna4]:[Columna23]],"O")/20)</f>
        <v>0</v>
      </c>
    </row>
    <row r="100" spans="2:26" ht="15" x14ac:dyDescent="0.25">
      <c r="B100" s="94">
        <v>91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91">
        <f t="array" ref="X100">IF($D$12="","",(SUMPRODUCT(($D$12:$W$12=Sabana14[[#This Row],[Columna4]:[Columna23]])*1)))</f>
        <v>0</v>
      </c>
      <c r="Y100" s="87">
        <f t="shared" si="2"/>
        <v>0</v>
      </c>
      <c r="Z100" s="87">
        <f>IF(Y100="","",COUNTIF(Sabana14[[#This Row],[Columna4]:[Columna23]],"O")/20)</f>
        <v>0</v>
      </c>
    </row>
    <row r="101" spans="2:26" ht="15" x14ac:dyDescent="0.25">
      <c r="B101" s="94">
        <v>92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91">
        <f t="array" ref="X101">IF($D$12="","",(SUMPRODUCT(($D$12:$W$12=Sabana14[[#This Row],[Columna4]:[Columna23]])*1)))</f>
        <v>0</v>
      </c>
      <c r="Y101" s="87">
        <f t="shared" si="2"/>
        <v>0</v>
      </c>
      <c r="Z101" s="87">
        <f>IF(Y101="","",COUNTIF(Sabana14[[#This Row],[Columna4]:[Columna23]],"O")/20)</f>
        <v>0</v>
      </c>
    </row>
    <row r="102" spans="2:26" ht="15" x14ac:dyDescent="0.25">
      <c r="B102" s="94">
        <v>93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91">
        <f t="array" ref="X102">IF($D$12="","",(SUMPRODUCT(($D$12:$W$12=Sabana14[[#This Row],[Columna4]:[Columna23]])*1)))</f>
        <v>0</v>
      </c>
      <c r="Y102" s="87">
        <f t="shared" si="2"/>
        <v>0</v>
      </c>
      <c r="Z102" s="87">
        <f>IF(Y102="","",COUNTIF(Sabana14[[#This Row],[Columna4]:[Columna23]],"O")/20)</f>
        <v>0</v>
      </c>
    </row>
    <row r="103" spans="2:26" ht="15" x14ac:dyDescent="0.25">
      <c r="B103" s="94">
        <v>94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91">
        <f t="array" ref="X103">IF($D$12="","",(SUMPRODUCT(($D$12:$W$12=Sabana14[[#This Row],[Columna4]:[Columna23]])*1)))</f>
        <v>0</v>
      </c>
      <c r="Y103" s="87">
        <f t="shared" si="2"/>
        <v>0</v>
      </c>
      <c r="Z103" s="87">
        <f>IF(Y103="","",COUNTIF(Sabana14[[#This Row],[Columna4]:[Columna23]],"O")/20)</f>
        <v>0</v>
      </c>
    </row>
    <row r="104" spans="2:26" ht="15" x14ac:dyDescent="0.25">
      <c r="B104" s="94">
        <v>95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91">
        <f t="array" ref="X104">IF($D$12="","",(SUMPRODUCT(($D$12:$W$12=Sabana14[[#This Row],[Columna4]:[Columna23]])*1)))</f>
        <v>0</v>
      </c>
      <c r="Y104" s="87">
        <f t="shared" si="2"/>
        <v>0</v>
      </c>
      <c r="Z104" s="87">
        <f>IF(Y104="","",COUNTIF(Sabana14[[#This Row],[Columna4]:[Columna23]],"O")/20)</f>
        <v>0</v>
      </c>
    </row>
    <row r="105" spans="2:26" ht="15" x14ac:dyDescent="0.25">
      <c r="B105" s="94">
        <v>96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91">
        <f t="array" ref="X105">IF($D$12="","",(SUMPRODUCT(($D$12:$W$12=Sabana14[[#This Row],[Columna4]:[Columna23]])*1)))</f>
        <v>0</v>
      </c>
      <c r="Y105" s="87">
        <f t="shared" si="2"/>
        <v>0</v>
      </c>
      <c r="Z105" s="87">
        <f>IF(Y105="","",COUNTIF(Sabana14[[#This Row],[Columna4]:[Columna23]],"O")/20)</f>
        <v>0</v>
      </c>
    </row>
    <row r="106" spans="2:26" ht="15" x14ac:dyDescent="0.25">
      <c r="B106" s="94">
        <v>97</v>
      </c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91">
        <f t="array" ref="X106">IF($D$12="","",(SUMPRODUCT(($D$12:$W$12=Sabana14[[#This Row],[Columna4]:[Columna23]])*1)))</f>
        <v>0</v>
      </c>
      <c r="Y106" s="87">
        <f t="shared" si="2"/>
        <v>0</v>
      </c>
      <c r="Z106" s="87">
        <f>IF(Y106="","",COUNTIF(Sabana14[[#This Row],[Columna4]:[Columna23]],"O")/20)</f>
        <v>0</v>
      </c>
    </row>
    <row r="107" spans="2:26" ht="15" x14ac:dyDescent="0.25">
      <c r="B107" s="94">
        <v>98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91">
        <f t="array" ref="X107">IF($D$12="","",(SUMPRODUCT(($D$12:$W$12=Sabana14[[#This Row],[Columna4]:[Columna23]])*1)))</f>
        <v>0</v>
      </c>
      <c r="Y107" s="87">
        <f t="shared" si="2"/>
        <v>0</v>
      </c>
      <c r="Z107" s="87">
        <f>IF(Y107="","",COUNTIF(Sabana14[[#This Row],[Columna4]:[Columna23]],"O")/20)</f>
        <v>0</v>
      </c>
    </row>
    <row r="108" spans="2:26" ht="15" x14ac:dyDescent="0.25">
      <c r="B108" s="94">
        <v>99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91">
        <f t="array" ref="X108">IF($D$12="","",(SUMPRODUCT(($D$12:$W$12=Sabana14[[#This Row],[Columna4]:[Columna23]])*1)))</f>
        <v>0</v>
      </c>
      <c r="Y108" s="87">
        <f t="shared" si="2"/>
        <v>0</v>
      </c>
      <c r="Z108" s="87">
        <f>IF(Y108="","",COUNTIF(Sabana14[[#This Row],[Columna4]:[Columna23]],"O")/20)</f>
        <v>0</v>
      </c>
    </row>
    <row r="109" spans="2:26" ht="15" x14ac:dyDescent="0.25">
      <c r="B109" s="94">
        <v>100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91">
        <f t="array" ref="X109">IF($D$12="","",(SUMPRODUCT(($D$12:$W$12=Sabana14[[#This Row],[Columna4]:[Columna23]])*1)))</f>
        <v>0</v>
      </c>
      <c r="Y109" s="87">
        <f t="shared" si="2"/>
        <v>0</v>
      </c>
      <c r="Z109" s="87">
        <f>IF(Y109="","",COUNTIF(Sabana14[[#This Row],[Columna4]:[Columna23]],"O")/20)</f>
        <v>0</v>
      </c>
    </row>
    <row r="110" spans="2:26" ht="15" x14ac:dyDescent="0.25">
      <c r="B110" s="94">
        <v>101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91">
        <f t="array" ref="X110">IF($D$12="","",(SUMPRODUCT(($D$12:$W$12=Sabana14[[#This Row],[Columna4]:[Columna23]])*1)))</f>
        <v>0</v>
      </c>
      <c r="Y110" s="87">
        <f t="shared" si="2"/>
        <v>0</v>
      </c>
      <c r="Z110" s="87">
        <f>IF(Y110="","",COUNTIF(Sabana14[[#This Row],[Columna4]:[Columna23]],"O")/20)</f>
        <v>0</v>
      </c>
    </row>
    <row r="111" spans="2:26" ht="15" x14ac:dyDescent="0.25">
      <c r="B111" s="94">
        <v>102</v>
      </c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91">
        <f t="array" ref="X111">IF($D$12="","",(SUMPRODUCT(($D$12:$W$12=Sabana14[[#This Row],[Columna4]:[Columna23]])*1)))</f>
        <v>0</v>
      </c>
      <c r="Y111" s="87">
        <f t="shared" si="2"/>
        <v>0</v>
      </c>
      <c r="Z111" s="87">
        <f>IF(Y111="","",COUNTIF(Sabana14[[#This Row],[Columna4]:[Columna23]],"O")/20)</f>
        <v>0</v>
      </c>
    </row>
    <row r="112" spans="2:26" ht="15" x14ac:dyDescent="0.25">
      <c r="B112" s="94">
        <v>103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91">
        <f t="array" ref="X112">IF($D$12="","",(SUMPRODUCT(($D$12:$W$12=Sabana14[[#This Row],[Columna4]:[Columna23]])*1)))</f>
        <v>0</v>
      </c>
      <c r="Y112" s="87">
        <f t="shared" si="2"/>
        <v>0</v>
      </c>
      <c r="Z112" s="87">
        <f>IF(Y112="","",COUNTIF(Sabana14[[#This Row],[Columna4]:[Columna23]],"O")/20)</f>
        <v>0</v>
      </c>
    </row>
    <row r="113" spans="2:26" ht="15" x14ac:dyDescent="0.25">
      <c r="B113" s="94">
        <v>104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91">
        <f t="array" ref="X113">IF($D$12="","",(SUMPRODUCT(($D$12:$W$12=Sabana14[[#This Row],[Columna4]:[Columna23]])*1)))</f>
        <v>0</v>
      </c>
      <c r="Y113" s="87">
        <f t="shared" si="2"/>
        <v>0</v>
      </c>
      <c r="Z113" s="87">
        <f>IF(Y113="","",COUNTIF(Sabana14[[#This Row],[Columna4]:[Columna23]],"O")/20)</f>
        <v>0</v>
      </c>
    </row>
    <row r="114" spans="2:26" ht="15" x14ac:dyDescent="0.25">
      <c r="B114" s="94">
        <v>105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91">
        <f t="array" ref="X114">IF($D$12="","",(SUMPRODUCT(($D$12:$W$12=Sabana14[[#This Row],[Columna4]:[Columna23]])*1)))</f>
        <v>0</v>
      </c>
      <c r="Y114" s="87">
        <f t="shared" si="2"/>
        <v>0</v>
      </c>
      <c r="Z114" s="87">
        <f>IF(Y114="","",COUNTIF(Sabana14[[#This Row],[Columna4]:[Columna23]],"O")/20)</f>
        <v>0</v>
      </c>
    </row>
    <row r="115" spans="2:26" ht="15" x14ac:dyDescent="0.25">
      <c r="B115" s="94">
        <v>106</v>
      </c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91">
        <f t="array" ref="X115">IF($D$12="","",(SUMPRODUCT(($D$12:$W$12=Sabana14[[#This Row],[Columna4]:[Columna23]])*1)))</f>
        <v>0</v>
      </c>
      <c r="Y115" s="87">
        <f t="shared" si="2"/>
        <v>0</v>
      </c>
      <c r="Z115" s="87">
        <f>IF(Y115="","",COUNTIF(Sabana14[[#This Row],[Columna4]:[Columna23]],"O")/20)</f>
        <v>0</v>
      </c>
    </row>
    <row r="116" spans="2:26" ht="15" x14ac:dyDescent="0.25">
      <c r="B116" s="94">
        <v>107</v>
      </c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91">
        <f t="array" ref="X116">IF($D$12="","",(SUMPRODUCT(($D$12:$W$12=Sabana14[[#This Row],[Columna4]:[Columna23]])*1)))</f>
        <v>0</v>
      </c>
      <c r="Y116" s="87">
        <f t="shared" si="2"/>
        <v>0</v>
      </c>
      <c r="Z116" s="87">
        <f>IF(Y116="","",COUNTIF(Sabana14[[#This Row],[Columna4]:[Columna23]],"O")/20)</f>
        <v>0</v>
      </c>
    </row>
    <row r="117" spans="2:26" ht="15" x14ac:dyDescent="0.25">
      <c r="B117" s="94">
        <v>108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91">
        <f t="array" ref="X117">IF($D$12="","",(SUMPRODUCT(($D$12:$W$12=Sabana14[[#This Row],[Columna4]:[Columna23]])*1)))</f>
        <v>0</v>
      </c>
      <c r="Y117" s="87">
        <f t="shared" si="2"/>
        <v>0</v>
      </c>
      <c r="Z117" s="87">
        <f>IF(Y117="","",COUNTIF(Sabana14[[#This Row],[Columna4]:[Columna23]],"O")/20)</f>
        <v>0</v>
      </c>
    </row>
    <row r="118" spans="2:26" ht="15" x14ac:dyDescent="0.25">
      <c r="B118" s="94">
        <v>109</v>
      </c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91">
        <f t="array" ref="X118">IF($D$12="","",(SUMPRODUCT(($D$12:$W$12=Sabana14[[#This Row],[Columna4]:[Columna23]])*1)))</f>
        <v>0</v>
      </c>
      <c r="Y118" s="87">
        <f t="shared" si="2"/>
        <v>0</v>
      </c>
      <c r="Z118" s="87">
        <f>IF(Y118="","",COUNTIF(Sabana14[[#This Row],[Columna4]:[Columna23]],"O")/20)</f>
        <v>0</v>
      </c>
    </row>
    <row r="119" spans="2:26" ht="15" x14ac:dyDescent="0.25">
      <c r="B119" s="94">
        <v>110</v>
      </c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91">
        <f t="array" ref="X119">IF($D$12="","",(SUMPRODUCT(($D$12:$W$12=Sabana14[[#This Row],[Columna4]:[Columna23]])*1)))</f>
        <v>0</v>
      </c>
      <c r="Y119" s="87">
        <f t="shared" si="2"/>
        <v>0</v>
      </c>
      <c r="Z119" s="87">
        <f>IF(Y119="","",COUNTIF(Sabana14[[#This Row],[Columna4]:[Columna23]],"O")/20)</f>
        <v>0</v>
      </c>
    </row>
    <row r="120" spans="2:26" ht="15" x14ac:dyDescent="0.25">
      <c r="B120" s="94">
        <v>111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91">
        <f t="array" ref="X120">IF($D$12="","",(SUMPRODUCT(($D$12:$W$12=Sabana14[[#This Row],[Columna4]:[Columna23]])*1)))</f>
        <v>0</v>
      </c>
      <c r="Y120" s="87">
        <f t="shared" si="2"/>
        <v>0</v>
      </c>
      <c r="Z120" s="87">
        <f>IF(Y120="","",COUNTIF(Sabana14[[#This Row],[Columna4]:[Columna23]],"O")/20)</f>
        <v>0</v>
      </c>
    </row>
    <row r="121" spans="2:26" ht="15" x14ac:dyDescent="0.25">
      <c r="B121" s="94">
        <v>112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91">
        <f t="array" ref="X121">IF($D$12="","",(SUMPRODUCT(($D$12:$W$12=Sabana14[[#This Row],[Columna4]:[Columna23]])*1)))</f>
        <v>0</v>
      </c>
      <c r="Y121" s="87">
        <f t="shared" si="2"/>
        <v>0</v>
      </c>
      <c r="Z121" s="87">
        <f>IF(Y121="","",COUNTIF(Sabana14[[#This Row],[Columna4]:[Columna23]],"O")/20)</f>
        <v>0</v>
      </c>
    </row>
    <row r="122" spans="2:26" ht="15" x14ac:dyDescent="0.25">
      <c r="B122" s="94">
        <v>113</v>
      </c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91">
        <f t="array" ref="X122">IF($D$12="","",(SUMPRODUCT(($D$12:$W$12=Sabana14[[#This Row],[Columna4]:[Columna23]])*1)))</f>
        <v>0</v>
      </c>
      <c r="Y122" s="87">
        <f t="shared" si="2"/>
        <v>0</v>
      </c>
      <c r="Z122" s="87">
        <f>IF(Y122="","",COUNTIF(Sabana14[[#This Row],[Columna4]:[Columna23]],"O")/20)</f>
        <v>0</v>
      </c>
    </row>
    <row r="123" spans="2:26" ht="15" x14ac:dyDescent="0.25">
      <c r="B123" s="94">
        <v>114</v>
      </c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91">
        <f t="array" ref="X123">IF($D$12="","",(SUMPRODUCT(($D$12:$W$12=Sabana14[[#This Row],[Columna4]:[Columna23]])*1)))</f>
        <v>0</v>
      </c>
      <c r="Y123" s="87">
        <f t="shared" si="2"/>
        <v>0</v>
      </c>
      <c r="Z123" s="87">
        <f>IF(Y123="","",COUNTIF(Sabana14[[#This Row],[Columna4]:[Columna23]],"O")/20)</f>
        <v>0</v>
      </c>
    </row>
    <row r="124" spans="2:26" ht="15" x14ac:dyDescent="0.25">
      <c r="B124" s="94">
        <v>115</v>
      </c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91">
        <f t="array" ref="X124">IF($D$12="","",(SUMPRODUCT(($D$12:$W$12=Sabana14[[#This Row],[Columna4]:[Columna23]])*1)))</f>
        <v>0</v>
      </c>
      <c r="Y124" s="87">
        <f t="shared" si="2"/>
        <v>0</v>
      </c>
      <c r="Z124" s="87">
        <f>IF(Y124="","",COUNTIF(Sabana14[[#This Row],[Columna4]:[Columna23]],"O")/20)</f>
        <v>0</v>
      </c>
    </row>
    <row r="125" spans="2:26" ht="15" x14ac:dyDescent="0.25">
      <c r="B125" s="94">
        <v>116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91">
        <f t="array" ref="X125">IF($D$12="","",(SUMPRODUCT(($D$12:$W$12=Sabana14[[#This Row],[Columna4]:[Columna23]])*1)))</f>
        <v>0</v>
      </c>
      <c r="Y125" s="87">
        <f t="shared" si="2"/>
        <v>0</v>
      </c>
      <c r="Z125" s="87">
        <f>IF(Y125="","",COUNTIF(Sabana14[[#This Row],[Columna4]:[Columna23]],"O")/20)</f>
        <v>0</v>
      </c>
    </row>
    <row r="126" spans="2:26" ht="15" x14ac:dyDescent="0.25">
      <c r="B126" s="94">
        <v>117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91">
        <f t="array" ref="X126">IF($D$12="","",(SUMPRODUCT(($D$12:$W$12=Sabana14[[#This Row],[Columna4]:[Columna23]])*1)))</f>
        <v>0</v>
      </c>
      <c r="Y126" s="87">
        <f t="shared" si="2"/>
        <v>0</v>
      </c>
      <c r="Z126" s="87">
        <f>IF(Y126="","",COUNTIF(Sabana14[[#This Row],[Columna4]:[Columna23]],"O")/20)</f>
        <v>0</v>
      </c>
    </row>
    <row r="127" spans="2:26" ht="15" x14ac:dyDescent="0.25">
      <c r="B127" s="94">
        <v>118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91">
        <f t="array" ref="X127">IF($D$12="","",(SUMPRODUCT(($D$12:$W$12=Sabana14[[#This Row],[Columna4]:[Columna23]])*1)))</f>
        <v>0</v>
      </c>
      <c r="Y127" s="87">
        <f t="shared" si="2"/>
        <v>0</v>
      </c>
      <c r="Z127" s="87">
        <f>IF(Y127="","",COUNTIF(Sabana14[[#This Row],[Columna4]:[Columna23]],"O")/20)</f>
        <v>0</v>
      </c>
    </row>
    <row r="128" spans="2:26" ht="15" x14ac:dyDescent="0.25">
      <c r="B128" s="94">
        <v>119</v>
      </c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91">
        <f t="array" ref="X128">IF($D$12="","",(SUMPRODUCT(($D$12:$W$12=Sabana14[[#This Row],[Columna4]:[Columna23]])*1)))</f>
        <v>0</v>
      </c>
      <c r="Y128" s="87">
        <f t="shared" si="2"/>
        <v>0</v>
      </c>
      <c r="Z128" s="87">
        <f>IF(Y128="","",COUNTIF(Sabana14[[#This Row],[Columna4]:[Columna23]],"O")/20)</f>
        <v>0</v>
      </c>
    </row>
    <row r="129" spans="2:26" ht="15" x14ac:dyDescent="0.25">
      <c r="B129" s="94">
        <v>120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91">
        <f t="array" ref="X129">IF($D$12="","",(SUMPRODUCT(($D$12:$W$12=Sabana14[[#This Row],[Columna4]:[Columna23]])*1)))</f>
        <v>0</v>
      </c>
      <c r="Y129" s="87">
        <f t="shared" si="2"/>
        <v>0</v>
      </c>
      <c r="Z129" s="87">
        <f>IF(Y129="","",COUNTIF(Sabana14[[#This Row],[Columna4]:[Columna23]],"O")/20)</f>
        <v>0</v>
      </c>
    </row>
    <row r="130" spans="2:26" ht="15" x14ac:dyDescent="0.25">
      <c r="B130" s="94">
        <v>121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91">
        <f t="array" ref="X130">IF($D$12="","",(SUMPRODUCT(($D$12:$W$12=Sabana14[[#This Row],[Columna4]:[Columna23]])*1)))</f>
        <v>0</v>
      </c>
      <c r="Y130" s="87">
        <f t="shared" si="2"/>
        <v>0</v>
      </c>
      <c r="Z130" s="87">
        <f>IF(Y130="","",COUNTIF(Sabana14[[#This Row],[Columna4]:[Columna23]],"O")/20)</f>
        <v>0</v>
      </c>
    </row>
    <row r="131" spans="2:26" ht="15" x14ac:dyDescent="0.25">
      <c r="B131" s="94">
        <v>122</v>
      </c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91">
        <f t="array" ref="X131">IF($D$12="","",(SUMPRODUCT(($D$12:$W$12=Sabana14[[#This Row],[Columna4]:[Columna23]])*1)))</f>
        <v>0</v>
      </c>
      <c r="Y131" s="87">
        <f t="shared" si="2"/>
        <v>0</v>
      </c>
      <c r="Z131" s="87">
        <f>IF(Y131="","",COUNTIF(Sabana14[[#This Row],[Columna4]:[Columna23]],"O")/20)</f>
        <v>0</v>
      </c>
    </row>
    <row r="132" spans="2:26" ht="15" x14ac:dyDescent="0.25">
      <c r="B132" s="94">
        <v>123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91">
        <f t="array" ref="X132">IF($D$12="","",(SUMPRODUCT(($D$12:$W$12=Sabana14[[#This Row],[Columna4]:[Columna23]])*1)))</f>
        <v>0</v>
      </c>
      <c r="Y132" s="87">
        <f t="shared" si="2"/>
        <v>0</v>
      </c>
      <c r="Z132" s="87">
        <f>IF(Y132="","",COUNTIF(Sabana14[[#This Row],[Columna4]:[Columna23]],"O")/20)</f>
        <v>0</v>
      </c>
    </row>
    <row r="133" spans="2:26" ht="15" x14ac:dyDescent="0.25">
      <c r="B133" s="94">
        <v>124</v>
      </c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91">
        <f t="array" ref="X133">IF($D$12="","",(SUMPRODUCT(($D$12:$W$12=Sabana14[[#This Row],[Columna4]:[Columna23]])*1)))</f>
        <v>0</v>
      </c>
      <c r="Y133" s="87">
        <f t="shared" si="2"/>
        <v>0</v>
      </c>
      <c r="Z133" s="87">
        <f>IF(Y133="","",COUNTIF(Sabana14[[#This Row],[Columna4]:[Columna23]],"O")/20)</f>
        <v>0</v>
      </c>
    </row>
    <row r="134" spans="2:26" ht="15" x14ac:dyDescent="0.25">
      <c r="B134" s="94">
        <v>125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91">
        <f t="array" ref="X134">IF($D$12="","",(SUMPRODUCT(($D$12:$W$12=Sabana14[[#This Row],[Columna4]:[Columna23]])*1)))</f>
        <v>0</v>
      </c>
      <c r="Y134" s="87">
        <f t="shared" si="2"/>
        <v>0</v>
      </c>
      <c r="Z134" s="87">
        <f>IF(Y134="","",COUNTIF(Sabana14[[#This Row],[Columna4]:[Columna23]],"O")/20)</f>
        <v>0</v>
      </c>
    </row>
    <row r="135" spans="2:26" ht="15" x14ac:dyDescent="0.25">
      <c r="B135" s="94">
        <v>126</v>
      </c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91">
        <f t="array" ref="X135">IF($D$12="","",(SUMPRODUCT(($D$12:$W$12=Sabana14[[#This Row],[Columna4]:[Columna23]])*1)))</f>
        <v>0</v>
      </c>
      <c r="Y135" s="87">
        <f t="shared" si="2"/>
        <v>0</v>
      </c>
      <c r="Z135" s="87">
        <f>IF(Y135="","",COUNTIF(Sabana14[[#This Row],[Columna4]:[Columna23]],"O")/20)</f>
        <v>0</v>
      </c>
    </row>
    <row r="136" spans="2:26" ht="15" x14ac:dyDescent="0.25">
      <c r="B136" s="94">
        <v>127</v>
      </c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91">
        <f t="array" ref="X136">IF($D$12="","",(SUMPRODUCT(($D$12:$W$12=Sabana14[[#This Row],[Columna4]:[Columna23]])*1)))</f>
        <v>0</v>
      </c>
      <c r="Y136" s="87">
        <f t="shared" si="2"/>
        <v>0</v>
      </c>
      <c r="Z136" s="87">
        <f>IF(Y136="","",COUNTIF(Sabana14[[#This Row],[Columna4]:[Columna23]],"O")/20)</f>
        <v>0</v>
      </c>
    </row>
    <row r="137" spans="2:26" ht="15" x14ac:dyDescent="0.25">
      <c r="B137" s="94">
        <v>128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91">
        <f t="array" ref="X137">IF($D$12="","",(SUMPRODUCT(($D$12:$W$12=Sabana14[[#This Row],[Columna4]:[Columna23]])*1)))</f>
        <v>0</v>
      </c>
      <c r="Y137" s="87">
        <f t="shared" si="2"/>
        <v>0</v>
      </c>
      <c r="Z137" s="87">
        <f>IF(Y137="","",COUNTIF(Sabana14[[#This Row],[Columna4]:[Columna23]],"O")/20)</f>
        <v>0</v>
      </c>
    </row>
    <row r="138" spans="2:26" ht="15" x14ac:dyDescent="0.25">
      <c r="B138" s="94">
        <v>129</v>
      </c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91">
        <f t="array" ref="X138">IF($D$12="","",(SUMPRODUCT(($D$12:$W$12=Sabana14[[#This Row],[Columna4]:[Columna23]])*1)))</f>
        <v>0</v>
      </c>
      <c r="Y138" s="87">
        <f t="shared" si="2"/>
        <v>0</v>
      </c>
      <c r="Z138" s="87">
        <f>IF(Y138="","",COUNTIF(Sabana14[[#This Row],[Columna4]:[Columna23]],"O")/20)</f>
        <v>0</v>
      </c>
    </row>
    <row r="139" spans="2:26" ht="15" x14ac:dyDescent="0.25">
      <c r="B139" s="94">
        <v>130</v>
      </c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91">
        <f t="array" ref="X139">IF($D$12="","",(SUMPRODUCT(($D$12:$W$12=Sabana14[[#This Row],[Columna4]:[Columna23]])*1)))</f>
        <v>0</v>
      </c>
      <c r="Y139" s="87">
        <f t="shared" si="2"/>
        <v>0</v>
      </c>
      <c r="Z139" s="87">
        <f>IF(Y139="","",COUNTIF(Sabana14[[#This Row],[Columna4]:[Columna23]],"O")/20)</f>
        <v>0</v>
      </c>
    </row>
    <row r="140" spans="2:26" ht="15" x14ac:dyDescent="0.25">
      <c r="B140" s="94">
        <v>131</v>
      </c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91">
        <f t="array" ref="X140">IF($D$12="","",(SUMPRODUCT(($D$12:$W$12=Sabana14[[#This Row],[Columna4]:[Columna23]])*1)))</f>
        <v>0</v>
      </c>
      <c r="Y140" s="87">
        <f t="shared" si="2"/>
        <v>0</v>
      </c>
      <c r="Z140" s="87">
        <f>IF(Y140="","",COUNTIF(Sabana14[[#This Row],[Columna4]:[Columna23]],"O")/20)</f>
        <v>0</v>
      </c>
    </row>
    <row r="141" spans="2:26" ht="15" x14ac:dyDescent="0.25">
      <c r="B141" s="94">
        <v>132</v>
      </c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91">
        <f t="array" ref="X141">IF($D$12="","",(SUMPRODUCT(($D$12:$W$12=Sabana14[[#This Row],[Columna4]:[Columna23]])*1)))</f>
        <v>0</v>
      </c>
      <c r="Y141" s="87">
        <f t="shared" si="2"/>
        <v>0</v>
      </c>
      <c r="Z141" s="87">
        <f>IF(Y141="","",COUNTIF(Sabana14[[#This Row],[Columna4]:[Columna23]],"O")/20)</f>
        <v>0</v>
      </c>
    </row>
    <row r="142" spans="2:26" ht="15" x14ac:dyDescent="0.25">
      <c r="B142" s="94">
        <v>133</v>
      </c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91">
        <f t="array" ref="X142">IF($D$12="","",(SUMPRODUCT(($D$12:$W$12=Sabana14[[#This Row],[Columna4]:[Columna23]])*1)))</f>
        <v>0</v>
      </c>
      <c r="Y142" s="87">
        <f t="shared" si="2"/>
        <v>0</v>
      </c>
      <c r="Z142" s="87">
        <f>IF(Y142="","",COUNTIF(Sabana14[[#This Row],[Columna4]:[Columna23]],"O")/20)</f>
        <v>0</v>
      </c>
    </row>
    <row r="143" spans="2:26" ht="15" x14ac:dyDescent="0.25">
      <c r="B143" s="94">
        <v>134</v>
      </c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91">
        <f t="array" ref="X143">IF($D$12="","",(SUMPRODUCT(($D$12:$W$12=Sabana14[[#This Row],[Columna4]:[Columna23]])*1)))</f>
        <v>0</v>
      </c>
      <c r="Y143" s="87">
        <f t="shared" si="2"/>
        <v>0</v>
      </c>
      <c r="Z143" s="87">
        <f>IF(Y143="","",COUNTIF(Sabana14[[#This Row],[Columna4]:[Columna23]],"O")/20)</f>
        <v>0</v>
      </c>
    </row>
    <row r="144" spans="2:26" ht="15" x14ac:dyDescent="0.25">
      <c r="B144" s="94">
        <v>135</v>
      </c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91">
        <f t="array" ref="X144">IF($D$12="","",(SUMPRODUCT(($D$12:$W$12=Sabana14[[#This Row],[Columna4]:[Columna23]])*1)))</f>
        <v>0</v>
      </c>
      <c r="Y144" s="87">
        <f t="shared" si="2"/>
        <v>0</v>
      </c>
      <c r="Z144" s="87">
        <f>IF(Y144="","",COUNTIF(Sabana14[[#This Row],[Columna4]:[Columna23]],"O")/20)</f>
        <v>0</v>
      </c>
    </row>
    <row r="145" spans="2:26" ht="15" x14ac:dyDescent="0.25">
      <c r="B145" s="94">
        <v>136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91">
        <f t="array" ref="X145">IF($D$12="","",(SUMPRODUCT(($D$12:$W$12=Sabana14[[#This Row],[Columna4]:[Columna23]])*1)))</f>
        <v>0</v>
      </c>
      <c r="Y145" s="87">
        <f t="shared" si="2"/>
        <v>0</v>
      </c>
      <c r="Z145" s="87">
        <f>IF(Y145="","",COUNTIF(Sabana14[[#This Row],[Columna4]:[Columna23]],"O")/20)</f>
        <v>0</v>
      </c>
    </row>
    <row r="146" spans="2:26" ht="15" x14ac:dyDescent="0.25">
      <c r="B146" s="94">
        <v>137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91">
        <f t="array" ref="X146">IF($D$12="","",(SUMPRODUCT(($D$12:$W$12=Sabana14[[#This Row],[Columna4]:[Columna23]])*1)))</f>
        <v>0</v>
      </c>
      <c r="Y146" s="87">
        <f t="shared" si="2"/>
        <v>0</v>
      </c>
      <c r="Z146" s="87">
        <f>IF(Y146="","",COUNTIF(Sabana14[[#This Row],[Columna4]:[Columna23]],"O")/20)</f>
        <v>0</v>
      </c>
    </row>
    <row r="147" spans="2:26" ht="15" x14ac:dyDescent="0.25">
      <c r="B147" s="94">
        <v>138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91">
        <f t="array" ref="X147">IF($D$12="","",(SUMPRODUCT(($D$12:$W$12=Sabana14[[#This Row],[Columna4]:[Columna23]])*1)))</f>
        <v>0</v>
      </c>
      <c r="Y147" s="87">
        <f t="shared" ref="Y147:Y210" si="3">IF(X147="","",(X147/20))</f>
        <v>0</v>
      </c>
      <c r="Z147" s="87">
        <f>IF(Y147="","",COUNTIF(Sabana14[[#This Row],[Columna4]:[Columna23]],"O")/20)</f>
        <v>0</v>
      </c>
    </row>
    <row r="148" spans="2:26" ht="15" x14ac:dyDescent="0.25">
      <c r="B148" s="94">
        <v>139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91">
        <f t="array" ref="X148">IF($D$12="","",(SUMPRODUCT(($D$12:$W$12=Sabana14[[#This Row],[Columna4]:[Columna23]])*1)))</f>
        <v>0</v>
      </c>
      <c r="Y148" s="87">
        <f t="shared" si="3"/>
        <v>0</v>
      </c>
      <c r="Z148" s="87">
        <f>IF(Y148="","",COUNTIF(Sabana14[[#This Row],[Columna4]:[Columna23]],"O")/20)</f>
        <v>0</v>
      </c>
    </row>
    <row r="149" spans="2:26" ht="15" x14ac:dyDescent="0.25">
      <c r="B149" s="94">
        <v>140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91">
        <f t="array" ref="X149">IF($D$12="","",(SUMPRODUCT(($D$12:$W$12=Sabana14[[#This Row],[Columna4]:[Columna23]])*1)))</f>
        <v>0</v>
      </c>
      <c r="Y149" s="87">
        <f t="shared" si="3"/>
        <v>0</v>
      </c>
      <c r="Z149" s="87">
        <f>IF(Y149="","",COUNTIF(Sabana14[[#This Row],[Columna4]:[Columna23]],"O")/20)</f>
        <v>0</v>
      </c>
    </row>
    <row r="150" spans="2:26" ht="15" x14ac:dyDescent="0.25">
      <c r="B150" s="94">
        <v>141</v>
      </c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91">
        <f t="array" ref="X150">IF($D$12="","",(SUMPRODUCT(($D$12:$W$12=Sabana14[[#This Row],[Columna4]:[Columna23]])*1)))</f>
        <v>0</v>
      </c>
      <c r="Y150" s="87">
        <f t="shared" si="3"/>
        <v>0</v>
      </c>
      <c r="Z150" s="87">
        <f>IF(Y150="","",COUNTIF(Sabana14[[#This Row],[Columna4]:[Columna23]],"O")/20)</f>
        <v>0</v>
      </c>
    </row>
    <row r="151" spans="2:26" ht="15" x14ac:dyDescent="0.25">
      <c r="B151" s="94">
        <v>142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91">
        <f t="array" ref="X151">IF($D$12="","",(SUMPRODUCT(($D$12:$W$12=Sabana14[[#This Row],[Columna4]:[Columna23]])*1)))</f>
        <v>0</v>
      </c>
      <c r="Y151" s="87">
        <f t="shared" si="3"/>
        <v>0</v>
      </c>
      <c r="Z151" s="87">
        <f>IF(Y151="","",COUNTIF(Sabana14[[#This Row],[Columna4]:[Columna23]],"O")/20)</f>
        <v>0</v>
      </c>
    </row>
    <row r="152" spans="2:26" ht="15" x14ac:dyDescent="0.25">
      <c r="B152" s="94">
        <v>143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91">
        <f t="array" ref="X152">IF($D$12="","",(SUMPRODUCT(($D$12:$W$12=Sabana14[[#This Row],[Columna4]:[Columna23]])*1)))</f>
        <v>0</v>
      </c>
      <c r="Y152" s="87">
        <f t="shared" si="3"/>
        <v>0</v>
      </c>
      <c r="Z152" s="87">
        <f>IF(Y152="","",COUNTIF(Sabana14[[#This Row],[Columna4]:[Columna23]],"O")/20)</f>
        <v>0</v>
      </c>
    </row>
    <row r="153" spans="2:26" ht="15" x14ac:dyDescent="0.25">
      <c r="B153" s="94">
        <v>144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91">
        <f t="array" ref="X153">IF($D$12="","",(SUMPRODUCT(($D$12:$W$12=Sabana14[[#This Row],[Columna4]:[Columna23]])*1)))</f>
        <v>0</v>
      </c>
      <c r="Y153" s="87">
        <f t="shared" si="3"/>
        <v>0</v>
      </c>
      <c r="Z153" s="87">
        <f>IF(Y153="","",COUNTIF(Sabana14[[#This Row],[Columna4]:[Columna23]],"O")/20)</f>
        <v>0</v>
      </c>
    </row>
    <row r="154" spans="2:26" ht="15" x14ac:dyDescent="0.25">
      <c r="B154" s="94">
        <v>145</v>
      </c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91">
        <f t="array" ref="X154">IF($D$12="","",(SUMPRODUCT(($D$12:$W$12=Sabana14[[#This Row],[Columna4]:[Columna23]])*1)))</f>
        <v>0</v>
      </c>
      <c r="Y154" s="87">
        <f t="shared" si="3"/>
        <v>0</v>
      </c>
      <c r="Z154" s="87">
        <f>IF(Y154="","",COUNTIF(Sabana14[[#This Row],[Columna4]:[Columna23]],"O")/20)</f>
        <v>0</v>
      </c>
    </row>
    <row r="155" spans="2:26" ht="15" x14ac:dyDescent="0.25">
      <c r="B155" s="94">
        <v>146</v>
      </c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91">
        <f t="array" ref="X155">IF($D$12="","",(SUMPRODUCT(($D$12:$W$12=Sabana14[[#This Row],[Columna4]:[Columna23]])*1)))</f>
        <v>0</v>
      </c>
      <c r="Y155" s="87">
        <f t="shared" si="3"/>
        <v>0</v>
      </c>
      <c r="Z155" s="87">
        <f>IF(Y155="","",COUNTIF(Sabana14[[#This Row],[Columna4]:[Columna23]],"O")/20)</f>
        <v>0</v>
      </c>
    </row>
    <row r="156" spans="2:26" ht="15" x14ac:dyDescent="0.25">
      <c r="B156" s="94">
        <v>147</v>
      </c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91">
        <f t="array" ref="X156">IF($D$12="","",(SUMPRODUCT(($D$12:$W$12=Sabana14[[#This Row],[Columna4]:[Columna23]])*1)))</f>
        <v>0</v>
      </c>
      <c r="Y156" s="87">
        <f t="shared" si="3"/>
        <v>0</v>
      </c>
      <c r="Z156" s="87">
        <f>IF(Y156="","",COUNTIF(Sabana14[[#This Row],[Columna4]:[Columna23]],"O")/20)</f>
        <v>0</v>
      </c>
    </row>
    <row r="157" spans="2:26" ht="15" x14ac:dyDescent="0.25">
      <c r="B157" s="94">
        <v>148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91">
        <f t="array" ref="X157">IF($D$12="","",(SUMPRODUCT(($D$12:$W$12=Sabana14[[#This Row],[Columna4]:[Columna23]])*1)))</f>
        <v>0</v>
      </c>
      <c r="Y157" s="87">
        <f t="shared" si="3"/>
        <v>0</v>
      </c>
      <c r="Z157" s="87">
        <f>IF(Y157="","",COUNTIF(Sabana14[[#This Row],[Columna4]:[Columna23]],"O")/20)</f>
        <v>0</v>
      </c>
    </row>
    <row r="158" spans="2:26" ht="15" x14ac:dyDescent="0.25">
      <c r="B158" s="94">
        <v>149</v>
      </c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91">
        <f t="array" ref="X158">IF($D$12="","",(SUMPRODUCT(($D$12:$W$12=Sabana14[[#This Row],[Columna4]:[Columna23]])*1)))</f>
        <v>0</v>
      </c>
      <c r="Y158" s="87">
        <f t="shared" si="3"/>
        <v>0</v>
      </c>
      <c r="Z158" s="87">
        <f>IF(Y158="","",COUNTIF(Sabana14[[#This Row],[Columna4]:[Columna23]],"O")/20)</f>
        <v>0</v>
      </c>
    </row>
    <row r="159" spans="2:26" ht="15" x14ac:dyDescent="0.25">
      <c r="B159" s="94">
        <v>150</v>
      </c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91">
        <f t="array" ref="X159">IF($D$12="","",(SUMPRODUCT(($D$12:$W$12=Sabana14[[#This Row],[Columna4]:[Columna23]])*1)))</f>
        <v>0</v>
      </c>
      <c r="Y159" s="87">
        <f t="shared" si="3"/>
        <v>0</v>
      </c>
      <c r="Z159" s="87">
        <f>IF(Y159="","",COUNTIF(Sabana14[[#This Row],[Columna4]:[Columna23]],"O")/20)</f>
        <v>0</v>
      </c>
    </row>
    <row r="160" spans="2:26" ht="15" x14ac:dyDescent="0.25">
      <c r="B160" s="94">
        <v>151</v>
      </c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91">
        <f t="array" ref="X160">IF($D$12="","",(SUMPRODUCT(($D$12:$W$12=Sabana14[[#This Row],[Columna4]:[Columna23]])*1)))</f>
        <v>0</v>
      </c>
      <c r="Y160" s="87">
        <f t="shared" si="3"/>
        <v>0</v>
      </c>
      <c r="Z160" s="87">
        <f>IF(Y160="","",COUNTIF(Sabana14[[#This Row],[Columna4]:[Columna23]],"O")/20)</f>
        <v>0</v>
      </c>
    </row>
    <row r="161" spans="2:26" ht="15" x14ac:dyDescent="0.25">
      <c r="B161" s="94">
        <v>152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91">
        <f t="array" ref="X161">IF($D$12="","",(SUMPRODUCT(($D$12:$W$12=Sabana14[[#This Row],[Columna4]:[Columna23]])*1)))</f>
        <v>0</v>
      </c>
      <c r="Y161" s="87">
        <f t="shared" si="3"/>
        <v>0</v>
      </c>
      <c r="Z161" s="87">
        <f>IF(Y161="","",COUNTIF(Sabana14[[#This Row],[Columna4]:[Columna23]],"O")/20)</f>
        <v>0</v>
      </c>
    </row>
    <row r="162" spans="2:26" ht="15" x14ac:dyDescent="0.25">
      <c r="B162" s="94">
        <v>153</v>
      </c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91">
        <f t="array" ref="X162">IF($D$12="","",(SUMPRODUCT(($D$12:$W$12=Sabana14[[#This Row],[Columna4]:[Columna23]])*1)))</f>
        <v>0</v>
      </c>
      <c r="Y162" s="87">
        <f t="shared" si="3"/>
        <v>0</v>
      </c>
      <c r="Z162" s="87">
        <f>IF(Y162="","",COUNTIF(Sabana14[[#This Row],[Columna4]:[Columna23]],"O")/20)</f>
        <v>0</v>
      </c>
    </row>
    <row r="163" spans="2:26" ht="15" x14ac:dyDescent="0.25">
      <c r="B163" s="94">
        <v>154</v>
      </c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91">
        <f t="array" ref="X163">IF($D$12="","",(SUMPRODUCT(($D$12:$W$12=Sabana14[[#This Row],[Columna4]:[Columna23]])*1)))</f>
        <v>0</v>
      </c>
      <c r="Y163" s="87">
        <f t="shared" si="3"/>
        <v>0</v>
      </c>
      <c r="Z163" s="87">
        <f>IF(Y163="","",COUNTIF(Sabana14[[#This Row],[Columna4]:[Columna23]],"O")/20)</f>
        <v>0</v>
      </c>
    </row>
    <row r="164" spans="2:26" ht="15" x14ac:dyDescent="0.25">
      <c r="B164" s="94">
        <v>155</v>
      </c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91">
        <f t="array" ref="X164">IF($D$12="","",(SUMPRODUCT(($D$12:$W$12=Sabana14[[#This Row],[Columna4]:[Columna23]])*1)))</f>
        <v>0</v>
      </c>
      <c r="Y164" s="87">
        <f t="shared" si="3"/>
        <v>0</v>
      </c>
      <c r="Z164" s="87">
        <f>IF(Y164="","",COUNTIF(Sabana14[[#This Row],[Columna4]:[Columna23]],"O")/20)</f>
        <v>0</v>
      </c>
    </row>
    <row r="165" spans="2:26" ht="15" x14ac:dyDescent="0.25">
      <c r="B165" s="94">
        <v>156</v>
      </c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91">
        <f t="array" ref="X165">IF($D$12="","",(SUMPRODUCT(($D$12:$W$12=Sabana14[[#This Row],[Columna4]:[Columna23]])*1)))</f>
        <v>0</v>
      </c>
      <c r="Y165" s="87">
        <f t="shared" si="3"/>
        <v>0</v>
      </c>
      <c r="Z165" s="87">
        <f>IF(Y165="","",COUNTIF(Sabana14[[#This Row],[Columna4]:[Columna23]],"O")/20)</f>
        <v>0</v>
      </c>
    </row>
    <row r="166" spans="2:26" ht="15" x14ac:dyDescent="0.25">
      <c r="B166" s="94">
        <v>157</v>
      </c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91">
        <f t="array" ref="X166">IF($D$12="","",(SUMPRODUCT(($D$12:$W$12=Sabana14[[#This Row],[Columna4]:[Columna23]])*1)))</f>
        <v>0</v>
      </c>
      <c r="Y166" s="87">
        <f t="shared" si="3"/>
        <v>0</v>
      </c>
      <c r="Z166" s="87">
        <f>IF(Y166="","",COUNTIF(Sabana14[[#This Row],[Columna4]:[Columna23]],"O")/20)</f>
        <v>0</v>
      </c>
    </row>
    <row r="167" spans="2:26" ht="15" x14ac:dyDescent="0.25">
      <c r="B167" s="94">
        <v>158</v>
      </c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91">
        <f t="array" ref="X167">IF($D$12="","",(SUMPRODUCT(($D$12:$W$12=Sabana14[[#This Row],[Columna4]:[Columna23]])*1)))</f>
        <v>0</v>
      </c>
      <c r="Y167" s="87">
        <f t="shared" si="3"/>
        <v>0</v>
      </c>
      <c r="Z167" s="87">
        <f>IF(Y167="","",COUNTIF(Sabana14[[#This Row],[Columna4]:[Columna23]],"O")/20)</f>
        <v>0</v>
      </c>
    </row>
    <row r="168" spans="2:26" ht="15" x14ac:dyDescent="0.25">
      <c r="B168" s="94">
        <v>159</v>
      </c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91">
        <f t="array" ref="X168">IF($D$12="","",(SUMPRODUCT(($D$12:$W$12=Sabana14[[#This Row],[Columna4]:[Columna23]])*1)))</f>
        <v>0</v>
      </c>
      <c r="Y168" s="87">
        <f t="shared" si="3"/>
        <v>0</v>
      </c>
      <c r="Z168" s="87">
        <f>IF(Y168="","",COUNTIF(Sabana14[[#This Row],[Columna4]:[Columna23]],"O")/20)</f>
        <v>0</v>
      </c>
    </row>
    <row r="169" spans="2:26" ht="15" x14ac:dyDescent="0.25">
      <c r="B169" s="94">
        <v>160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91">
        <f t="array" ref="X169">IF($D$12="","",(SUMPRODUCT(($D$12:$W$12=Sabana14[[#This Row],[Columna4]:[Columna23]])*1)))</f>
        <v>0</v>
      </c>
      <c r="Y169" s="87">
        <f t="shared" si="3"/>
        <v>0</v>
      </c>
      <c r="Z169" s="87">
        <f>IF(Y169="","",COUNTIF(Sabana14[[#This Row],[Columna4]:[Columna23]],"O")/20)</f>
        <v>0</v>
      </c>
    </row>
    <row r="170" spans="2:26" ht="15" x14ac:dyDescent="0.25">
      <c r="B170" s="94">
        <v>161</v>
      </c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91">
        <f t="array" ref="X170">IF($D$12="","",(SUMPRODUCT(($D$12:$W$12=Sabana14[[#This Row],[Columna4]:[Columna23]])*1)))</f>
        <v>0</v>
      </c>
      <c r="Y170" s="87">
        <f t="shared" si="3"/>
        <v>0</v>
      </c>
      <c r="Z170" s="87">
        <f>IF(Y170="","",COUNTIF(Sabana14[[#This Row],[Columna4]:[Columna23]],"O")/20)</f>
        <v>0</v>
      </c>
    </row>
    <row r="171" spans="2:26" ht="15" x14ac:dyDescent="0.25">
      <c r="B171" s="94">
        <v>162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91">
        <f t="array" ref="X171">IF($D$12="","",(SUMPRODUCT(($D$12:$W$12=Sabana14[[#This Row],[Columna4]:[Columna23]])*1)))</f>
        <v>0</v>
      </c>
      <c r="Y171" s="87">
        <f t="shared" si="3"/>
        <v>0</v>
      </c>
      <c r="Z171" s="87">
        <f>IF(Y171="","",COUNTIF(Sabana14[[#This Row],[Columna4]:[Columna23]],"O")/20)</f>
        <v>0</v>
      </c>
    </row>
    <row r="172" spans="2:26" ht="15" x14ac:dyDescent="0.25">
      <c r="B172" s="94">
        <v>163</v>
      </c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91">
        <f t="array" ref="X172">IF($D$12="","",(SUMPRODUCT(($D$12:$W$12=Sabana14[[#This Row],[Columna4]:[Columna23]])*1)))</f>
        <v>0</v>
      </c>
      <c r="Y172" s="87">
        <f t="shared" si="3"/>
        <v>0</v>
      </c>
      <c r="Z172" s="87">
        <f>IF(Y172="","",COUNTIF(Sabana14[[#This Row],[Columna4]:[Columna23]],"O")/20)</f>
        <v>0</v>
      </c>
    </row>
    <row r="173" spans="2:26" ht="15" x14ac:dyDescent="0.25">
      <c r="B173" s="94">
        <v>164</v>
      </c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91">
        <f t="array" ref="X173">IF($D$12="","",(SUMPRODUCT(($D$12:$W$12=Sabana14[[#This Row],[Columna4]:[Columna23]])*1)))</f>
        <v>0</v>
      </c>
      <c r="Y173" s="87">
        <f t="shared" si="3"/>
        <v>0</v>
      </c>
      <c r="Z173" s="87">
        <f>IF(Y173="","",COUNTIF(Sabana14[[#This Row],[Columna4]:[Columna23]],"O")/20)</f>
        <v>0</v>
      </c>
    </row>
    <row r="174" spans="2:26" ht="15" x14ac:dyDescent="0.25">
      <c r="B174" s="94">
        <v>165</v>
      </c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91">
        <f t="array" ref="X174">IF($D$12="","",(SUMPRODUCT(($D$12:$W$12=Sabana14[[#This Row],[Columna4]:[Columna23]])*1)))</f>
        <v>0</v>
      </c>
      <c r="Y174" s="87">
        <f t="shared" si="3"/>
        <v>0</v>
      </c>
      <c r="Z174" s="87">
        <f>IF(Y174="","",COUNTIF(Sabana14[[#This Row],[Columna4]:[Columna23]],"O")/20)</f>
        <v>0</v>
      </c>
    </row>
    <row r="175" spans="2:26" ht="15" x14ac:dyDescent="0.25">
      <c r="B175" s="94">
        <v>166</v>
      </c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91">
        <f t="array" ref="X175">IF($D$12="","",(SUMPRODUCT(($D$12:$W$12=Sabana14[[#This Row],[Columna4]:[Columna23]])*1)))</f>
        <v>0</v>
      </c>
      <c r="Y175" s="87">
        <f t="shared" si="3"/>
        <v>0</v>
      </c>
      <c r="Z175" s="87">
        <f>IF(Y175="","",COUNTIF(Sabana14[[#This Row],[Columna4]:[Columna23]],"O")/20)</f>
        <v>0</v>
      </c>
    </row>
    <row r="176" spans="2:26" ht="15" x14ac:dyDescent="0.25">
      <c r="B176" s="94">
        <v>167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91">
        <f t="array" ref="X176">IF($D$12="","",(SUMPRODUCT(($D$12:$W$12=Sabana14[[#This Row],[Columna4]:[Columna23]])*1)))</f>
        <v>0</v>
      </c>
      <c r="Y176" s="87">
        <f t="shared" si="3"/>
        <v>0</v>
      </c>
      <c r="Z176" s="87">
        <f>IF(Y176="","",COUNTIF(Sabana14[[#This Row],[Columna4]:[Columna23]],"O")/20)</f>
        <v>0</v>
      </c>
    </row>
    <row r="177" spans="2:26" ht="15" x14ac:dyDescent="0.25">
      <c r="B177" s="94">
        <v>168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91">
        <f t="array" ref="X177">IF($D$12="","",(SUMPRODUCT(($D$12:$W$12=Sabana14[[#This Row],[Columna4]:[Columna23]])*1)))</f>
        <v>0</v>
      </c>
      <c r="Y177" s="87">
        <f t="shared" si="3"/>
        <v>0</v>
      </c>
      <c r="Z177" s="87">
        <f>IF(Y177="","",COUNTIF(Sabana14[[#This Row],[Columna4]:[Columna23]],"O")/20)</f>
        <v>0</v>
      </c>
    </row>
    <row r="178" spans="2:26" ht="15" x14ac:dyDescent="0.25">
      <c r="B178" s="94">
        <v>169</v>
      </c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91">
        <f t="array" ref="X178">IF($D$12="","",(SUMPRODUCT(($D$12:$W$12=Sabana14[[#This Row],[Columna4]:[Columna23]])*1)))</f>
        <v>0</v>
      </c>
      <c r="Y178" s="87">
        <f t="shared" si="3"/>
        <v>0</v>
      </c>
      <c r="Z178" s="87">
        <f>IF(Y178="","",COUNTIF(Sabana14[[#This Row],[Columna4]:[Columna23]],"O")/20)</f>
        <v>0</v>
      </c>
    </row>
    <row r="179" spans="2:26" ht="15" x14ac:dyDescent="0.25">
      <c r="B179" s="94">
        <v>170</v>
      </c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91">
        <f t="array" ref="X179">IF($D$12="","",(SUMPRODUCT(($D$12:$W$12=Sabana14[[#This Row],[Columna4]:[Columna23]])*1)))</f>
        <v>0</v>
      </c>
      <c r="Y179" s="87">
        <f t="shared" si="3"/>
        <v>0</v>
      </c>
      <c r="Z179" s="87">
        <f>IF(Y179="","",COUNTIF(Sabana14[[#This Row],[Columna4]:[Columna23]],"O")/20)</f>
        <v>0</v>
      </c>
    </row>
    <row r="180" spans="2:26" ht="15" x14ac:dyDescent="0.25">
      <c r="B180" s="94">
        <v>171</v>
      </c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91">
        <f t="array" ref="X180">IF($D$12="","",(SUMPRODUCT(($D$12:$W$12=Sabana14[[#This Row],[Columna4]:[Columna23]])*1)))</f>
        <v>0</v>
      </c>
      <c r="Y180" s="87">
        <f t="shared" si="3"/>
        <v>0</v>
      </c>
      <c r="Z180" s="87">
        <f>IF(Y180="","",COUNTIF(Sabana14[[#This Row],[Columna4]:[Columna23]],"O")/20)</f>
        <v>0</v>
      </c>
    </row>
    <row r="181" spans="2:26" ht="15" x14ac:dyDescent="0.25">
      <c r="B181" s="94">
        <v>172</v>
      </c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91">
        <f t="array" ref="X181">IF($D$12="","",(SUMPRODUCT(($D$12:$W$12=Sabana14[[#This Row],[Columna4]:[Columna23]])*1)))</f>
        <v>0</v>
      </c>
      <c r="Y181" s="87">
        <f t="shared" si="3"/>
        <v>0</v>
      </c>
      <c r="Z181" s="87">
        <f>IF(Y181="","",COUNTIF(Sabana14[[#This Row],[Columna4]:[Columna23]],"O")/20)</f>
        <v>0</v>
      </c>
    </row>
    <row r="182" spans="2:26" ht="15" x14ac:dyDescent="0.25">
      <c r="B182" s="94">
        <v>173</v>
      </c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91">
        <f t="array" ref="X182">IF($D$12="","",(SUMPRODUCT(($D$12:$W$12=Sabana14[[#This Row],[Columna4]:[Columna23]])*1)))</f>
        <v>0</v>
      </c>
      <c r="Y182" s="87">
        <f t="shared" si="3"/>
        <v>0</v>
      </c>
      <c r="Z182" s="87">
        <f>IF(Y182="","",COUNTIF(Sabana14[[#This Row],[Columna4]:[Columna23]],"O")/20)</f>
        <v>0</v>
      </c>
    </row>
    <row r="183" spans="2:26" ht="15" x14ac:dyDescent="0.25">
      <c r="B183" s="94">
        <v>174</v>
      </c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91">
        <f t="array" ref="X183">IF($D$12="","",(SUMPRODUCT(($D$12:$W$12=Sabana14[[#This Row],[Columna4]:[Columna23]])*1)))</f>
        <v>0</v>
      </c>
      <c r="Y183" s="87">
        <f t="shared" si="3"/>
        <v>0</v>
      </c>
      <c r="Z183" s="87">
        <f>IF(Y183="","",COUNTIF(Sabana14[[#This Row],[Columna4]:[Columna23]],"O")/20)</f>
        <v>0</v>
      </c>
    </row>
    <row r="184" spans="2:26" ht="15" x14ac:dyDescent="0.25">
      <c r="B184" s="94">
        <v>175</v>
      </c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91">
        <f t="array" ref="X184">IF($D$12="","",(SUMPRODUCT(($D$12:$W$12=Sabana14[[#This Row],[Columna4]:[Columna23]])*1)))</f>
        <v>0</v>
      </c>
      <c r="Y184" s="87">
        <f t="shared" si="3"/>
        <v>0</v>
      </c>
      <c r="Z184" s="87">
        <f>IF(Y184="","",COUNTIF(Sabana14[[#This Row],[Columna4]:[Columna23]],"O")/20)</f>
        <v>0</v>
      </c>
    </row>
    <row r="185" spans="2:26" ht="15" x14ac:dyDescent="0.25">
      <c r="B185" s="94">
        <v>176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91">
        <f t="array" ref="X185">IF($D$12="","",(SUMPRODUCT(($D$12:$W$12=Sabana14[[#This Row],[Columna4]:[Columna23]])*1)))</f>
        <v>0</v>
      </c>
      <c r="Y185" s="87">
        <f t="shared" si="3"/>
        <v>0</v>
      </c>
      <c r="Z185" s="87">
        <f>IF(Y185="","",COUNTIF(Sabana14[[#This Row],[Columna4]:[Columna23]],"O")/20)</f>
        <v>0</v>
      </c>
    </row>
    <row r="186" spans="2:26" ht="15" x14ac:dyDescent="0.25">
      <c r="B186" s="94">
        <v>177</v>
      </c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91">
        <f t="array" ref="X186">IF($D$12="","",(SUMPRODUCT(($D$12:$W$12=Sabana14[[#This Row],[Columna4]:[Columna23]])*1)))</f>
        <v>0</v>
      </c>
      <c r="Y186" s="87">
        <f t="shared" si="3"/>
        <v>0</v>
      </c>
      <c r="Z186" s="87">
        <f>IF(Y186="","",COUNTIF(Sabana14[[#This Row],[Columna4]:[Columna23]],"O")/20)</f>
        <v>0</v>
      </c>
    </row>
    <row r="187" spans="2:26" ht="15" x14ac:dyDescent="0.25">
      <c r="B187" s="94">
        <v>178</v>
      </c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91">
        <f t="array" ref="X187">IF($D$12="","",(SUMPRODUCT(($D$12:$W$12=Sabana14[[#This Row],[Columna4]:[Columna23]])*1)))</f>
        <v>0</v>
      </c>
      <c r="Y187" s="87">
        <f t="shared" si="3"/>
        <v>0</v>
      </c>
      <c r="Z187" s="87">
        <f>IF(Y187="","",COUNTIF(Sabana14[[#This Row],[Columna4]:[Columna23]],"O")/20)</f>
        <v>0</v>
      </c>
    </row>
    <row r="188" spans="2:26" ht="15" x14ac:dyDescent="0.25">
      <c r="B188" s="94">
        <v>179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91">
        <f t="array" ref="X188">IF($D$12="","",(SUMPRODUCT(($D$12:$W$12=Sabana14[[#This Row],[Columna4]:[Columna23]])*1)))</f>
        <v>0</v>
      </c>
      <c r="Y188" s="87">
        <f t="shared" si="3"/>
        <v>0</v>
      </c>
      <c r="Z188" s="87">
        <f>IF(Y188="","",COUNTIF(Sabana14[[#This Row],[Columna4]:[Columna23]],"O")/20)</f>
        <v>0</v>
      </c>
    </row>
    <row r="189" spans="2:26" ht="15" x14ac:dyDescent="0.25">
      <c r="B189" s="94">
        <v>180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91">
        <f t="array" ref="X189">IF($D$12="","",(SUMPRODUCT(($D$12:$W$12=Sabana14[[#This Row],[Columna4]:[Columna23]])*1)))</f>
        <v>0</v>
      </c>
      <c r="Y189" s="87">
        <f t="shared" si="3"/>
        <v>0</v>
      </c>
      <c r="Z189" s="87">
        <f>IF(Y189="","",COUNTIF(Sabana14[[#This Row],[Columna4]:[Columna23]],"O")/20)</f>
        <v>0</v>
      </c>
    </row>
    <row r="190" spans="2:26" ht="15" x14ac:dyDescent="0.25">
      <c r="B190" s="94">
        <v>181</v>
      </c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91">
        <f t="array" ref="X190">IF($D$12="","",(SUMPRODUCT(($D$12:$W$12=Sabana14[[#This Row],[Columna4]:[Columna23]])*1)))</f>
        <v>0</v>
      </c>
      <c r="Y190" s="87">
        <f t="shared" si="3"/>
        <v>0</v>
      </c>
      <c r="Z190" s="87">
        <f>IF(Y190="","",COUNTIF(Sabana14[[#This Row],[Columna4]:[Columna23]],"O")/20)</f>
        <v>0</v>
      </c>
    </row>
    <row r="191" spans="2:26" ht="15" x14ac:dyDescent="0.25">
      <c r="B191" s="94">
        <v>182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91">
        <f t="array" ref="X191">IF($D$12="","",(SUMPRODUCT(($D$12:$W$12=Sabana14[[#This Row],[Columna4]:[Columna23]])*1)))</f>
        <v>0</v>
      </c>
      <c r="Y191" s="87">
        <f t="shared" si="3"/>
        <v>0</v>
      </c>
      <c r="Z191" s="87">
        <f>IF(Y191="","",COUNTIF(Sabana14[[#This Row],[Columna4]:[Columna23]],"O")/20)</f>
        <v>0</v>
      </c>
    </row>
    <row r="192" spans="2:26" ht="15" x14ac:dyDescent="0.25">
      <c r="B192" s="94">
        <v>183</v>
      </c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91">
        <f t="array" ref="X192">IF($D$12="","",(SUMPRODUCT(($D$12:$W$12=Sabana14[[#This Row],[Columna4]:[Columna23]])*1)))</f>
        <v>0</v>
      </c>
      <c r="Y192" s="87">
        <f t="shared" si="3"/>
        <v>0</v>
      </c>
      <c r="Z192" s="87">
        <f>IF(Y192="","",COUNTIF(Sabana14[[#This Row],[Columna4]:[Columna23]],"O")/20)</f>
        <v>0</v>
      </c>
    </row>
    <row r="193" spans="2:26" ht="15" x14ac:dyDescent="0.25">
      <c r="B193" s="94">
        <v>184</v>
      </c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91">
        <f t="array" ref="X193">IF($D$12="","",(SUMPRODUCT(($D$12:$W$12=Sabana14[[#This Row],[Columna4]:[Columna23]])*1)))</f>
        <v>0</v>
      </c>
      <c r="Y193" s="87">
        <f t="shared" si="3"/>
        <v>0</v>
      </c>
      <c r="Z193" s="87">
        <f>IF(Y193="","",COUNTIF(Sabana14[[#This Row],[Columna4]:[Columna23]],"O")/20)</f>
        <v>0</v>
      </c>
    </row>
    <row r="194" spans="2:26" ht="15" x14ac:dyDescent="0.25">
      <c r="B194" s="94">
        <v>185</v>
      </c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91">
        <f t="array" ref="X194">IF($D$12="","",(SUMPRODUCT(($D$12:$W$12=Sabana14[[#This Row],[Columna4]:[Columna23]])*1)))</f>
        <v>0</v>
      </c>
      <c r="Y194" s="87">
        <f t="shared" si="3"/>
        <v>0</v>
      </c>
      <c r="Z194" s="87">
        <f>IF(Y194="","",COUNTIF(Sabana14[[#This Row],[Columna4]:[Columna23]],"O")/20)</f>
        <v>0</v>
      </c>
    </row>
    <row r="195" spans="2:26" ht="15" x14ac:dyDescent="0.25">
      <c r="B195" s="94">
        <v>186</v>
      </c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91">
        <f t="array" ref="X195">IF($D$12="","",(SUMPRODUCT(($D$12:$W$12=Sabana14[[#This Row],[Columna4]:[Columna23]])*1)))</f>
        <v>0</v>
      </c>
      <c r="Y195" s="87">
        <f t="shared" si="3"/>
        <v>0</v>
      </c>
      <c r="Z195" s="87">
        <f>IF(Y195="","",COUNTIF(Sabana14[[#This Row],[Columna4]:[Columna23]],"O")/20)</f>
        <v>0</v>
      </c>
    </row>
    <row r="196" spans="2:26" ht="15" x14ac:dyDescent="0.25">
      <c r="B196" s="94">
        <v>187</v>
      </c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91">
        <f t="array" ref="X196">IF($D$12="","",(SUMPRODUCT(($D$12:$W$12=Sabana14[[#This Row],[Columna4]:[Columna23]])*1)))</f>
        <v>0</v>
      </c>
      <c r="Y196" s="87">
        <f t="shared" si="3"/>
        <v>0</v>
      </c>
      <c r="Z196" s="87">
        <f>IF(Y196="","",COUNTIF(Sabana14[[#This Row],[Columna4]:[Columna23]],"O")/20)</f>
        <v>0</v>
      </c>
    </row>
    <row r="197" spans="2:26" ht="15" x14ac:dyDescent="0.25">
      <c r="B197" s="94">
        <v>188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91">
        <f t="array" ref="X197">IF($D$12="","",(SUMPRODUCT(($D$12:$W$12=Sabana14[[#This Row],[Columna4]:[Columna23]])*1)))</f>
        <v>0</v>
      </c>
      <c r="Y197" s="87">
        <f t="shared" si="3"/>
        <v>0</v>
      </c>
      <c r="Z197" s="87">
        <f>IF(Y197="","",COUNTIF(Sabana14[[#This Row],[Columna4]:[Columna23]],"O")/20)</f>
        <v>0</v>
      </c>
    </row>
    <row r="198" spans="2:26" ht="15" x14ac:dyDescent="0.25">
      <c r="B198" s="94">
        <v>189</v>
      </c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91">
        <f t="array" ref="X198">IF($D$12="","",(SUMPRODUCT(($D$12:$W$12=Sabana14[[#This Row],[Columna4]:[Columna23]])*1)))</f>
        <v>0</v>
      </c>
      <c r="Y198" s="87">
        <f t="shared" si="3"/>
        <v>0</v>
      </c>
      <c r="Z198" s="87">
        <f>IF(Y198="","",COUNTIF(Sabana14[[#This Row],[Columna4]:[Columna23]],"O")/20)</f>
        <v>0</v>
      </c>
    </row>
    <row r="199" spans="2:26" ht="15" x14ac:dyDescent="0.25">
      <c r="B199" s="94">
        <v>190</v>
      </c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91">
        <f t="array" ref="X199">IF($D$12="","",(SUMPRODUCT(($D$12:$W$12=Sabana14[[#This Row],[Columna4]:[Columna23]])*1)))</f>
        <v>0</v>
      </c>
      <c r="Y199" s="87">
        <f t="shared" si="3"/>
        <v>0</v>
      </c>
      <c r="Z199" s="87">
        <f>IF(Y199="","",COUNTIF(Sabana14[[#This Row],[Columna4]:[Columna23]],"O")/20)</f>
        <v>0</v>
      </c>
    </row>
    <row r="200" spans="2:26" ht="15" x14ac:dyDescent="0.25">
      <c r="B200" s="94">
        <v>191</v>
      </c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91">
        <f t="array" ref="X200">IF($D$12="","",(SUMPRODUCT(($D$12:$W$12=Sabana14[[#This Row],[Columna4]:[Columna23]])*1)))</f>
        <v>0</v>
      </c>
      <c r="Y200" s="87">
        <f t="shared" si="3"/>
        <v>0</v>
      </c>
      <c r="Z200" s="87">
        <f>IF(Y200="","",COUNTIF(Sabana14[[#This Row],[Columna4]:[Columna23]],"O")/20)</f>
        <v>0</v>
      </c>
    </row>
    <row r="201" spans="2:26" ht="15" x14ac:dyDescent="0.25">
      <c r="B201" s="94">
        <v>192</v>
      </c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91">
        <f t="array" ref="X201">IF($D$12="","",(SUMPRODUCT(($D$12:$W$12=Sabana14[[#This Row],[Columna4]:[Columna23]])*1)))</f>
        <v>0</v>
      </c>
      <c r="Y201" s="87">
        <f t="shared" si="3"/>
        <v>0</v>
      </c>
      <c r="Z201" s="87">
        <f>IF(Y201="","",COUNTIF(Sabana14[[#This Row],[Columna4]:[Columna23]],"O")/20)</f>
        <v>0</v>
      </c>
    </row>
    <row r="202" spans="2:26" ht="15" x14ac:dyDescent="0.25">
      <c r="B202" s="94">
        <v>193</v>
      </c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91">
        <f t="array" ref="X202">IF($D$12="","",(SUMPRODUCT(($D$12:$W$12=Sabana14[[#This Row],[Columna4]:[Columna23]])*1)))</f>
        <v>0</v>
      </c>
      <c r="Y202" s="87">
        <f t="shared" si="3"/>
        <v>0</v>
      </c>
      <c r="Z202" s="87">
        <f>IF(Y202="","",COUNTIF(Sabana14[[#This Row],[Columna4]:[Columna23]],"O")/20)</f>
        <v>0</v>
      </c>
    </row>
    <row r="203" spans="2:26" ht="15" x14ac:dyDescent="0.25">
      <c r="B203" s="94">
        <v>194</v>
      </c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91">
        <f t="array" ref="X203">IF($D$12="","",(SUMPRODUCT(($D$12:$W$12=Sabana14[[#This Row],[Columna4]:[Columna23]])*1)))</f>
        <v>0</v>
      </c>
      <c r="Y203" s="87">
        <f t="shared" si="3"/>
        <v>0</v>
      </c>
      <c r="Z203" s="87">
        <f>IF(Y203="","",COUNTIF(Sabana14[[#This Row],[Columna4]:[Columna23]],"O")/20)</f>
        <v>0</v>
      </c>
    </row>
    <row r="204" spans="2:26" ht="15" x14ac:dyDescent="0.25">
      <c r="B204" s="94">
        <v>195</v>
      </c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91">
        <f t="array" ref="X204">IF($D$12="","",(SUMPRODUCT(($D$12:$W$12=Sabana14[[#This Row],[Columna4]:[Columna23]])*1)))</f>
        <v>0</v>
      </c>
      <c r="Y204" s="87">
        <f t="shared" si="3"/>
        <v>0</v>
      </c>
      <c r="Z204" s="87">
        <f>IF(Y204="","",COUNTIF(Sabana14[[#This Row],[Columna4]:[Columna23]],"O")/20)</f>
        <v>0</v>
      </c>
    </row>
    <row r="205" spans="2:26" ht="15" x14ac:dyDescent="0.25">
      <c r="B205" s="94">
        <v>196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91">
        <f t="array" ref="X205">IF($D$12="","",(SUMPRODUCT(($D$12:$W$12=Sabana14[[#This Row],[Columna4]:[Columna23]])*1)))</f>
        <v>0</v>
      </c>
      <c r="Y205" s="87">
        <f t="shared" si="3"/>
        <v>0</v>
      </c>
      <c r="Z205" s="87">
        <f>IF(Y205="","",COUNTIF(Sabana14[[#This Row],[Columna4]:[Columna23]],"O")/20)</f>
        <v>0</v>
      </c>
    </row>
    <row r="206" spans="2:26" ht="15" x14ac:dyDescent="0.25">
      <c r="B206" s="94">
        <v>197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91">
        <f t="array" ref="X206">IF($D$12="","",(SUMPRODUCT(($D$12:$W$12=Sabana14[[#This Row],[Columna4]:[Columna23]])*1)))</f>
        <v>0</v>
      </c>
      <c r="Y206" s="87">
        <f t="shared" si="3"/>
        <v>0</v>
      </c>
      <c r="Z206" s="87">
        <f>IF(Y206="","",COUNTIF(Sabana14[[#This Row],[Columna4]:[Columna23]],"O")/20)</f>
        <v>0</v>
      </c>
    </row>
    <row r="207" spans="2:26" ht="15" x14ac:dyDescent="0.25">
      <c r="B207" s="94">
        <v>198</v>
      </c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91">
        <f t="array" ref="X207">IF($D$12="","",(SUMPRODUCT(($D$12:$W$12=Sabana14[[#This Row],[Columna4]:[Columna23]])*1)))</f>
        <v>0</v>
      </c>
      <c r="Y207" s="87">
        <f t="shared" si="3"/>
        <v>0</v>
      </c>
      <c r="Z207" s="87">
        <f>IF(Y207="","",COUNTIF(Sabana14[[#This Row],[Columna4]:[Columna23]],"O")/20)</f>
        <v>0</v>
      </c>
    </row>
    <row r="208" spans="2:26" ht="15" x14ac:dyDescent="0.25">
      <c r="B208" s="94">
        <v>199</v>
      </c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91">
        <f t="array" ref="X208">IF($D$12="","",(SUMPRODUCT(($D$12:$W$12=Sabana14[[#This Row],[Columna4]:[Columna23]])*1)))</f>
        <v>0</v>
      </c>
      <c r="Y208" s="87">
        <f t="shared" si="3"/>
        <v>0</v>
      </c>
      <c r="Z208" s="87">
        <f>IF(Y208="","",COUNTIF(Sabana14[[#This Row],[Columna4]:[Columna23]],"O")/20)</f>
        <v>0</v>
      </c>
    </row>
    <row r="209" spans="2:26" ht="15" x14ac:dyDescent="0.25">
      <c r="B209" s="94">
        <v>200</v>
      </c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91">
        <f t="array" ref="X209">IF($D$12="","",(SUMPRODUCT(($D$12:$W$12=Sabana14[[#This Row],[Columna4]:[Columna23]])*1)))</f>
        <v>0</v>
      </c>
      <c r="Y209" s="87">
        <f t="shared" si="3"/>
        <v>0</v>
      </c>
      <c r="Z209" s="87">
        <f>IF(Y209="","",COUNTIF(Sabana14[[#This Row],[Columna4]:[Columna23]],"O")/20)</f>
        <v>0</v>
      </c>
    </row>
    <row r="210" spans="2:26" ht="15" x14ac:dyDescent="0.25">
      <c r="B210" s="94">
        <v>201</v>
      </c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91">
        <f t="array" ref="X210">IF($D$12="","",(SUMPRODUCT(($D$12:$W$12=Sabana14[[#This Row],[Columna4]:[Columna23]])*1)))</f>
        <v>0</v>
      </c>
      <c r="Y210" s="87">
        <f t="shared" si="3"/>
        <v>0</v>
      </c>
      <c r="Z210" s="87">
        <f>IF(Y210="","",COUNTIF(Sabana14[[#This Row],[Columna4]:[Columna23]],"O")/20)</f>
        <v>0</v>
      </c>
    </row>
    <row r="211" spans="2:26" ht="15" x14ac:dyDescent="0.25">
      <c r="B211" s="94">
        <v>202</v>
      </c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91">
        <f t="array" ref="X211">IF($D$12="","",(SUMPRODUCT(($D$12:$W$12=Sabana14[[#This Row],[Columna4]:[Columna23]])*1)))</f>
        <v>0</v>
      </c>
      <c r="Y211" s="87">
        <f t="shared" ref="Y211:Y274" si="4">IF(X211="","",(X211/20))</f>
        <v>0</v>
      </c>
      <c r="Z211" s="87">
        <f>IF(Y211="","",COUNTIF(Sabana14[[#This Row],[Columna4]:[Columna23]],"O")/20)</f>
        <v>0</v>
      </c>
    </row>
    <row r="212" spans="2:26" ht="15" x14ac:dyDescent="0.25">
      <c r="B212" s="94">
        <v>203</v>
      </c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91">
        <f t="array" ref="X212">IF($D$12="","",(SUMPRODUCT(($D$12:$W$12=Sabana14[[#This Row],[Columna4]:[Columna23]])*1)))</f>
        <v>0</v>
      </c>
      <c r="Y212" s="87">
        <f t="shared" si="4"/>
        <v>0</v>
      </c>
      <c r="Z212" s="87">
        <f>IF(Y212="","",COUNTIF(Sabana14[[#This Row],[Columna4]:[Columna23]],"O")/20)</f>
        <v>0</v>
      </c>
    </row>
    <row r="213" spans="2:26" ht="15" x14ac:dyDescent="0.25">
      <c r="B213" s="94">
        <v>204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91">
        <f t="array" ref="X213">IF($D$12="","",(SUMPRODUCT(($D$12:$W$12=Sabana14[[#This Row],[Columna4]:[Columna23]])*1)))</f>
        <v>0</v>
      </c>
      <c r="Y213" s="87">
        <f t="shared" si="4"/>
        <v>0</v>
      </c>
      <c r="Z213" s="87">
        <f>IF(Y213="","",COUNTIF(Sabana14[[#This Row],[Columna4]:[Columna23]],"O")/20)</f>
        <v>0</v>
      </c>
    </row>
    <row r="214" spans="2:26" ht="15" x14ac:dyDescent="0.25">
      <c r="B214" s="94">
        <v>205</v>
      </c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91">
        <f t="array" ref="X214">IF($D$12="","",(SUMPRODUCT(($D$12:$W$12=Sabana14[[#This Row],[Columna4]:[Columna23]])*1)))</f>
        <v>0</v>
      </c>
      <c r="Y214" s="87">
        <f t="shared" si="4"/>
        <v>0</v>
      </c>
      <c r="Z214" s="87">
        <f>IF(Y214="","",COUNTIF(Sabana14[[#This Row],[Columna4]:[Columna23]],"O")/20)</f>
        <v>0</v>
      </c>
    </row>
    <row r="215" spans="2:26" ht="15" x14ac:dyDescent="0.25">
      <c r="B215" s="94">
        <v>206</v>
      </c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91">
        <f t="array" ref="X215">IF($D$12="","",(SUMPRODUCT(($D$12:$W$12=Sabana14[[#This Row],[Columna4]:[Columna23]])*1)))</f>
        <v>0</v>
      </c>
      <c r="Y215" s="87">
        <f t="shared" si="4"/>
        <v>0</v>
      </c>
      <c r="Z215" s="87">
        <f>IF(Y215="","",COUNTIF(Sabana14[[#This Row],[Columna4]:[Columna23]],"O")/20)</f>
        <v>0</v>
      </c>
    </row>
    <row r="216" spans="2:26" ht="15" x14ac:dyDescent="0.25">
      <c r="B216" s="94">
        <v>207</v>
      </c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91">
        <f t="array" ref="X216">IF($D$12="","",(SUMPRODUCT(($D$12:$W$12=Sabana14[[#This Row],[Columna4]:[Columna23]])*1)))</f>
        <v>0</v>
      </c>
      <c r="Y216" s="87">
        <f t="shared" si="4"/>
        <v>0</v>
      </c>
      <c r="Z216" s="87">
        <f>IF(Y216="","",COUNTIF(Sabana14[[#This Row],[Columna4]:[Columna23]],"O")/20)</f>
        <v>0</v>
      </c>
    </row>
    <row r="217" spans="2:26" ht="15" x14ac:dyDescent="0.25">
      <c r="B217" s="94">
        <v>208</v>
      </c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91">
        <f t="array" ref="X217">IF($D$12="","",(SUMPRODUCT(($D$12:$W$12=Sabana14[[#This Row],[Columna4]:[Columna23]])*1)))</f>
        <v>0</v>
      </c>
      <c r="Y217" s="87">
        <f t="shared" si="4"/>
        <v>0</v>
      </c>
      <c r="Z217" s="87">
        <f>IF(Y217="","",COUNTIF(Sabana14[[#This Row],[Columna4]:[Columna23]],"O")/20)</f>
        <v>0</v>
      </c>
    </row>
    <row r="218" spans="2:26" ht="15" x14ac:dyDescent="0.25">
      <c r="B218" s="94">
        <v>209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91">
        <f t="array" ref="X218">IF($D$12="","",(SUMPRODUCT(($D$12:$W$12=Sabana14[[#This Row],[Columna4]:[Columna23]])*1)))</f>
        <v>0</v>
      </c>
      <c r="Y218" s="87">
        <f t="shared" si="4"/>
        <v>0</v>
      </c>
      <c r="Z218" s="87">
        <f>IF(Y218="","",COUNTIF(Sabana14[[#This Row],[Columna4]:[Columna23]],"O")/20)</f>
        <v>0</v>
      </c>
    </row>
    <row r="219" spans="2:26" ht="15" x14ac:dyDescent="0.25">
      <c r="B219" s="94">
        <v>210</v>
      </c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91">
        <f t="array" ref="X219">IF($D$12="","",(SUMPRODUCT(($D$12:$W$12=Sabana14[[#This Row],[Columna4]:[Columna23]])*1)))</f>
        <v>0</v>
      </c>
      <c r="Y219" s="87">
        <f t="shared" si="4"/>
        <v>0</v>
      </c>
      <c r="Z219" s="87">
        <f>IF(Y219="","",COUNTIF(Sabana14[[#This Row],[Columna4]:[Columna23]],"O")/20)</f>
        <v>0</v>
      </c>
    </row>
    <row r="220" spans="2:26" ht="15" x14ac:dyDescent="0.25">
      <c r="B220" s="94">
        <v>211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91">
        <f t="array" ref="X220">IF($D$12="","",(SUMPRODUCT(($D$12:$W$12=Sabana14[[#This Row],[Columna4]:[Columna23]])*1)))</f>
        <v>0</v>
      </c>
      <c r="Y220" s="87">
        <f t="shared" si="4"/>
        <v>0</v>
      </c>
      <c r="Z220" s="87">
        <f>IF(Y220="","",COUNTIF(Sabana14[[#This Row],[Columna4]:[Columna23]],"O")/20)</f>
        <v>0</v>
      </c>
    </row>
    <row r="221" spans="2:26" ht="15" x14ac:dyDescent="0.25">
      <c r="B221" s="94">
        <v>212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91">
        <f t="array" ref="X221">IF($D$12="","",(SUMPRODUCT(($D$12:$W$12=Sabana14[[#This Row],[Columna4]:[Columna23]])*1)))</f>
        <v>0</v>
      </c>
      <c r="Y221" s="87">
        <f t="shared" si="4"/>
        <v>0</v>
      </c>
      <c r="Z221" s="87">
        <f>IF(Y221="","",COUNTIF(Sabana14[[#This Row],[Columna4]:[Columna23]],"O")/20)</f>
        <v>0</v>
      </c>
    </row>
    <row r="222" spans="2:26" ht="15" x14ac:dyDescent="0.25">
      <c r="B222" s="94">
        <v>213</v>
      </c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91">
        <f t="array" ref="X222">IF($D$12="","",(SUMPRODUCT(($D$12:$W$12=Sabana14[[#This Row],[Columna4]:[Columna23]])*1)))</f>
        <v>0</v>
      </c>
      <c r="Y222" s="87">
        <f t="shared" si="4"/>
        <v>0</v>
      </c>
      <c r="Z222" s="87">
        <f>IF(Y222="","",COUNTIF(Sabana14[[#This Row],[Columna4]:[Columna23]],"O")/20)</f>
        <v>0</v>
      </c>
    </row>
    <row r="223" spans="2:26" ht="15" x14ac:dyDescent="0.25">
      <c r="B223" s="94">
        <v>214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91">
        <f t="array" ref="X223">IF($D$12="","",(SUMPRODUCT(($D$12:$W$12=Sabana14[[#This Row],[Columna4]:[Columna23]])*1)))</f>
        <v>0</v>
      </c>
      <c r="Y223" s="87">
        <f t="shared" si="4"/>
        <v>0</v>
      </c>
      <c r="Z223" s="87">
        <f>IF(Y223="","",COUNTIF(Sabana14[[#This Row],[Columna4]:[Columna23]],"O")/20)</f>
        <v>0</v>
      </c>
    </row>
    <row r="224" spans="2:26" ht="15" x14ac:dyDescent="0.25">
      <c r="B224" s="94">
        <v>215</v>
      </c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91">
        <f t="array" ref="X224">IF($D$12="","",(SUMPRODUCT(($D$12:$W$12=Sabana14[[#This Row],[Columna4]:[Columna23]])*1)))</f>
        <v>0</v>
      </c>
      <c r="Y224" s="87">
        <f t="shared" si="4"/>
        <v>0</v>
      </c>
      <c r="Z224" s="87">
        <f>IF(Y224="","",COUNTIF(Sabana14[[#This Row],[Columna4]:[Columna23]],"O")/20)</f>
        <v>0</v>
      </c>
    </row>
    <row r="225" spans="2:26" ht="15" x14ac:dyDescent="0.25">
      <c r="B225" s="94">
        <v>216</v>
      </c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91">
        <f t="array" ref="X225">IF($D$12="","",(SUMPRODUCT(($D$12:$W$12=Sabana14[[#This Row],[Columna4]:[Columna23]])*1)))</f>
        <v>0</v>
      </c>
      <c r="Y225" s="87">
        <f t="shared" si="4"/>
        <v>0</v>
      </c>
      <c r="Z225" s="87">
        <f>IF(Y225="","",COUNTIF(Sabana14[[#This Row],[Columna4]:[Columna23]],"O")/20)</f>
        <v>0</v>
      </c>
    </row>
    <row r="226" spans="2:26" ht="15" x14ac:dyDescent="0.25">
      <c r="B226" s="94">
        <v>217</v>
      </c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91">
        <f t="array" ref="X226">IF($D$12="","",(SUMPRODUCT(($D$12:$W$12=Sabana14[[#This Row],[Columna4]:[Columna23]])*1)))</f>
        <v>0</v>
      </c>
      <c r="Y226" s="87">
        <f t="shared" si="4"/>
        <v>0</v>
      </c>
      <c r="Z226" s="87">
        <f>IF(Y226="","",COUNTIF(Sabana14[[#This Row],[Columna4]:[Columna23]],"O")/20)</f>
        <v>0</v>
      </c>
    </row>
    <row r="227" spans="2:26" ht="15" x14ac:dyDescent="0.25">
      <c r="B227" s="94">
        <v>218</v>
      </c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91">
        <f t="array" ref="X227">IF($D$12="","",(SUMPRODUCT(($D$12:$W$12=Sabana14[[#This Row],[Columna4]:[Columna23]])*1)))</f>
        <v>0</v>
      </c>
      <c r="Y227" s="87">
        <f t="shared" si="4"/>
        <v>0</v>
      </c>
      <c r="Z227" s="87">
        <f>IF(Y227="","",COUNTIF(Sabana14[[#This Row],[Columna4]:[Columna23]],"O")/20)</f>
        <v>0</v>
      </c>
    </row>
    <row r="228" spans="2:26" ht="15" x14ac:dyDescent="0.25">
      <c r="B228" s="94">
        <v>219</v>
      </c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91">
        <f t="array" ref="X228">IF($D$12="","",(SUMPRODUCT(($D$12:$W$12=Sabana14[[#This Row],[Columna4]:[Columna23]])*1)))</f>
        <v>0</v>
      </c>
      <c r="Y228" s="87">
        <f t="shared" si="4"/>
        <v>0</v>
      </c>
      <c r="Z228" s="87">
        <f>IF(Y228="","",COUNTIF(Sabana14[[#This Row],[Columna4]:[Columna23]],"O")/20)</f>
        <v>0</v>
      </c>
    </row>
    <row r="229" spans="2:26" ht="15" x14ac:dyDescent="0.25">
      <c r="B229" s="94">
        <v>220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91">
        <f t="array" ref="X229">IF($D$12="","",(SUMPRODUCT(($D$12:$W$12=Sabana14[[#This Row],[Columna4]:[Columna23]])*1)))</f>
        <v>0</v>
      </c>
      <c r="Y229" s="87">
        <f t="shared" si="4"/>
        <v>0</v>
      </c>
      <c r="Z229" s="87">
        <f>IF(Y229="","",COUNTIF(Sabana14[[#This Row],[Columna4]:[Columna23]],"O")/20)</f>
        <v>0</v>
      </c>
    </row>
    <row r="230" spans="2:26" ht="15" x14ac:dyDescent="0.25">
      <c r="B230" s="94">
        <v>221</v>
      </c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91">
        <f t="array" ref="X230">IF($D$12="","",(SUMPRODUCT(($D$12:$W$12=Sabana14[[#This Row],[Columna4]:[Columna23]])*1)))</f>
        <v>0</v>
      </c>
      <c r="Y230" s="87">
        <f t="shared" si="4"/>
        <v>0</v>
      </c>
      <c r="Z230" s="87">
        <f>IF(Y230="","",COUNTIF(Sabana14[[#This Row],[Columna4]:[Columna23]],"O")/20)</f>
        <v>0</v>
      </c>
    </row>
    <row r="231" spans="2:26" ht="15" x14ac:dyDescent="0.25">
      <c r="B231" s="94">
        <v>222</v>
      </c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91">
        <f t="array" ref="X231">IF($D$12="","",(SUMPRODUCT(($D$12:$W$12=Sabana14[[#This Row],[Columna4]:[Columna23]])*1)))</f>
        <v>0</v>
      </c>
      <c r="Y231" s="87">
        <f t="shared" si="4"/>
        <v>0</v>
      </c>
      <c r="Z231" s="87">
        <f>IF(Y231="","",COUNTIF(Sabana14[[#This Row],[Columna4]:[Columna23]],"O")/20)</f>
        <v>0</v>
      </c>
    </row>
    <row r="232" spans="2:26" ht="15" x14ac:dyDescent="0.25">
      <c r="B232" s="94">
        <v>223</v>
      </c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91">
        <f t="array" ref="X232">IF($D$12="","",(SUMPRODUCT(($D$12:$W$12=Sabana14[[#This Row],[Columna4]:[Columna23]])*1)))</f>
        <v>0</v>
      </c>
      <c r="Y232" s="87">
        <f t="shared" si="4"/>
        <v>0</v>
      </c>
      <c r="Z232" s="87">
        <f>IF(Y232="","",COUNTIF(Sabana14[[#This Row],[Columna4]:[Columna23]],"O")/20)</f>
        <v>0</v>
      </c>
    </row>
    <row r="233" spans="2:26" ht="15" x14ac:dyDescent="0.25">
      <c r="B233" s="94">
        <v>224</v>
      </c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91">
        <f t="array" ref="X233">IF($D$12="","",(SUMPRODUCT(($D$12:$W$12=Sabana14[[#This Row],[Columna4]:[Columna23]])*1)))</f>
        <v>0</v>
      </c>
      <c r="Y233" s="87">
        <f t="shared" si="4"/>
        <v>0</v>
      </c>
      <c r="Z233" s="87">
        <f>IF(Y233="","",COUNTIF(Sabana14[[#This Row],[Columna4]:[Columna23]],"O")/20)</f>
        <v>0</v>
      </c>
    </row>
    <row r="234" spans="2:26" ht="15" x14ac:dyDescent="0.25">
      <c r="B234" s="94">
        <v>225</v>
      </c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91">
        <f t="array" ref="X234">IF($D$12="","",(SUMPRODUCT(($D$12:$W$12=Sabana14[[#This Row],[Columna4]:[Columna23]])*1)))</f>
        <v>0</v>
      </c>
      <c r="Y234" s="87">
        <f t="shared" si="4"/>
        <v>0</v>
      </c>
      <c r="Z234" s="87">
        <f>IF(Y234="","",COUNTIF(Sabana14[[#This Row],[Columna4]:[Columna23]],"O")/20)</f>
        <v>0</v>
      </c>
    </row>
    <row r="235" spans="2:26" ht="15" x14ac:dyDescent="0.25">
      <c r="B235" s="94">
        <v>226</v>
      </c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91">
        <f t="array" ref="X235">IF($D$12="","",(SUMPRODUCT(($D$12:$W$12=Sabana14[[#This Row],[Columna4]:[Columna23]])*1)))</f>
        <v>0</v>
      </c>
      <c r="Y235" s="87">
        <f t="shared" si="4"/>
        <v>0</v>
      </c>
      <c r="Z235" s="87">
        <f>IF(Y235="","",COUNTIF(Sabana14[[#This Row],[Columna4]:[Columna23]],"O")/20)</f>
        <v>0</v>
      </c>
    </row>
    <row r="236" spans="2:26" ht="15" x14ac:dyDescent="0.25">
      <c r="B236" s="94">
        <v>227</v>
      </c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91">
        <f t="array" ref="X236">IF($D$12="","",(SUMPRODUCT(($D$12:$W$12=Sabana14[[#This Row],[Columna4]:[Columna23]])*1)))</f>
        <v>0</v>
      </c>
      <c r="Y236" s="87">
        <f t="shared" si="4"/>
        <v>0</v>
      </c>
      <c r="Z236" s="87">
        <f>IF(Y236="","",COUNTIF(Sabana14[[#This Row],[Columna4]:[Columna23]],"O")/20)</f>
        <v>0</v>
      </c>
    </row>
    <row r="237" spans="2:26" ht="15" x14ac:dyDescent="0.25">
      <c r="B237" s="94">
        <v>228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91">
        <f t="array" ref="X237">IF($D$12="","",(SUMPRODUCT(($D$12:$W$12=Sabana14[[#This Row],[Columna4]:[Columna23]])*1)))</f>
        <v>0</v>
      </c>
      <c r="Y237" s="87">
        <f t="shared" si="4"/>
        <v>0</v>
      </c>
      <c r="Z237" s="87">
        <f>IF(Y237="","",COUNTIF(Sabana14[[#This Row],[Columna4]:[Columna23]],"O")/20)</f>
        <v>0</v>
      </c>
    </row>
    <row r="238" spans="2:26" ht="15" x14ac:dyDescent="0.25">
      <c r="B238" s="94">
        <v>229</v>
      </c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91">
        <f t="array" ref="X238">IF($D$12="","",(SUMPRODUCT(($D$12:$W$12=Sabana14[[#This Row],[Columna4]:[Columna23]])*1)))</f>
        <v>0</v>
      </c>
      <c r="Y238" s="87">
        <f t="shared" si="4"/>
        <v>0</v>
      </c>
      <c r="Z238" s="87">
        <f>IF(Y238="","",COUNTIF(Sabana14[[#This Row],[Columna4]:[Columna23]],"O")/20)</f>
        <v>0</v>
      </c>
    </row>
    <row r="239" spans="2:26" ht="15" x14ac:dyDescent="0.25">
      <c r="B239" s="94">
        <v>230</v>
      </c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91">
        <f t="array" ref="X239">IF($D$12="","",(SUMPRODUCT(($D$12:$W$12=Sabana14[[#This Row],[Columna4]:[Columna23]])*1)))</f>
        <v>0</v>
      </c>
      <c r="Y239" s="87">
        <f t="shared" si="4"/>
        <v>0</v>
      </c>
      <c r="Z239" s="87">
        <f>IF(Y239="","",COUNTIF(Sabana14[[#This Row],[Columna4]:[Columna23]],"O")/20)</f>
        <v>0</v>
      </c>
    </row>
    <row r="240" spans="2:26" ht="15" x14ac:dyDescent="0.25">
      <c r="B240" s="94">
        <v>231</v>
      </c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91">
        <f t="array" ref="X240">IF($D$12="","",(SUMPRODUCT(($D$12:$W$12=Sabana14[[#This Row],[Columna4]:[Columna23]])*1)))</f>
        <v>0</v>
      </c>
      <c r="Y240" s="87">
        <f t="shared" si="4"/>
        <v>0</v>
      </c>
      <c r="Z240" s="87">
        <f>IF(Y240="","",COUNTIF(Sabana14[[#This Row],[Columna4]:[Columna23]],"O")/20)</f>
        <v>0</v>
      </c>
    </row>
    <row r="241" spans="2:26" ht="15" x14ac:dyDescent="0.25">
      <c r="B241" s="94">
        <v>232</v>
      </c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91">
        <f t="array" ref="X241">IF($D$12="","",(SUMPRODUCT(($D$12:$W$12=Sabana14[[#This Row],[Columna4]:[Columna23]])*1)))</f>
        <v>0</v>
      </c>
      <c r="Y241" s="87">
        <f t="shared" si="4"/>
        <v>0</v>
      </c>
      <c r="Z241" s="87">
        <f>IF(Y241="","",COUNTIF(Sabana14[[#This Row],[Columna4]:[Columna23]],"O")/20)</f>
        <v>0</v>
      </c>
    </row>
    <row r="242" spans="2:26" ht="15" x14ac:dyDescent="0.25">
      <c r="B242" s="94">
        <v>233</v>
      </c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91">
        <f t="array" ref="X242">IF($D$12="","",(SUMPRODUCT(($D$12:$W$12=Sabana14[[#This Row],[Columna4]:[Columna23]])*1)))</f>
        <v>0</v>
      </c>
      <c r="Y242" s="87">
        <f t="shared" si="4"/>
        <v>0</v>
      </c>
      <c r="Z242" s="87">
        <f>IF(Y242="","",COUNTIF(Sabana14[[#This Row],[Columna4]:[Columna23]],"O")/20)</f>
        <v>0</v>
      </c>
    </row>
    <row r="243" spans="2:26" ht="15" x14ac:dyDescent="0.25">
      <c r="B243" s="94">
        <v>234</v>
      </c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91">
        <f t="array" ref="X243">IF($D$12="","",(SUMPRODUCT(($D$12:$W$12=Sabana14[[#This Row],[Columna4]:[Columna23]])*1)))</f>
        <v>0</v>
      </c>
      <c r="Y243" s="87">
        <f t="shared" si="4"/>
        <v>0</v>
      </c>
      <c r="Z243" s="87">
        <f>IF(Y243="","",COUNTIF(Sabana14[[#This Row],[Columna4]:[Columna23]],"O")/20)</f>
        <v>0</v>
      </c>
    </row>
    <row r="244" spans="2:26" ht="15" x14ac:dyDescent="0.25">
      <c r="B244" s="94">
        <v>235</v>
      </c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91">
        <f t="array" ref="X244">IF($D$12="","",(SUMPRODUCT(($D$12:$W$12=Sabana14[[#This Row],[Columna4]:[Columna23]])*1)))</f>
        <v>0</v>
      </c>
      <c r="Y244" s="87">
        <f t="shared" si="4"/>
        <v>0</v>
      </c>
      <c r="Z244" s="87">
        <f>IF(Y244="","",COUNTIF(Sabana14[[#This Row],[Columna4]:[Columna23]],"O")/20)</f>
        <v>0</v>
      </c>
    </row>
    <row r="245" spans="2:26" ht="15" x14ac:dyDescent="0.25">
      <c r="B245" s="94">
        <v>236</v>
      </c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91">
        <f t="array" ref="X245">IF($D$12="","",(SUMPRODUCT(($D$12:$W$12=Sabana14[[#This Row],[Columna4]:[Columna23]])*1)))</f>
        <v>0</v>
      </c>
      <c r="Y245" s="87">
        <f t="shared" si="4"/>
        <v>0</v>
      </c>
      <c r="Z245" s="87">
        <f>IF(Y245="","",COUNTIF(Sabana14[[#This Row],[Columna4]:[Columna23]],"O")/20)</f>
        <v>0</v>
      </c>
    </row>
    <row r="246" spans="2:26" ht="15" x14ac:dyDescent="0.25">
      <c r="B246" s="94">
        <v>237</v>
      </c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91">
        <f t="array" ref="X246">IF($D$12="","",(SUMPRODUCT(($D$12:$W$12=Sabana14[[#This Row],[Columna4]:[Columna23]])*1)))</f>
        <v>0</v>
      </c>
      <c r="Y246" s="87">
        <f t="shared" si="4"/>
        <v>0</v>
      </c>
      <c r="Z246" s="87">
        <f>IF(Y246="","",COUNTIF(Sabana14[[#This Row],[Columna4]:[Columna23]],"O")/20)</f>
        <v>0</v>
      </c>
    </row>
    <row r="247" spans="2:26" ht="15" x14ac:dyDescent="0.25">
      <c r="B247" s="94">
        <v>238</v>
      </c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91">
        <f t="array" ref="X247">IF($D$12="","",(SUMPRODUCT(($D$12:$W$12=Sabana14[[#This Row],[Columna4]:[Columna23]])*1)))</f>
        <v>0</v>
      </c>
      <c r="Y247" s="87">
        <f t="shared" si="4"/>
        <v>0</v>
      </c>
      <c r="Z247" s="87">
        <f>IF(Y247="","",COUNTIF(Sabana14[[#This Row],[Columna4]:[Columna23]],"O")/20)</f>
        <v>0</v>
      </c>
    </row>
    <row r="248" spans="2:26" ht="15" x14ac:dyDescent="0.25">
      <c r="B248" s="94">
        <v>239</v>
      </c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91">
        <f t="array" ref="X248">IF($D$12="","",(SUMPRODUCT(($D$12:$W$12=Sabana14[[#This Row],[Columna4]:[Columna23]])*1)))</f>
        <v>0</v>
      </c>
      <c r="Y248" s="87">
        <f t="shared" si="4"/>
        <v>0</v>
      </c>
      <c r="Z248" s="87">
        <f>IF(Y248="","",COUNTIF(Sabana14[[#This Row],[Columna4]:[Columna23]],"O")/20)</f>
        <v>0</v>
      </c>
    </row>
    <row r="249" spans="2:26" ht="15" x14ac:dyDescent="0.25">
      <c r="B249" s="94">
        <v>240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91">
        <f t="array" ref="X249">IF($D$12="","",(SUMPRODUCT(($D$12:$W$12=Sabana14[[#This Row],[Columna4]:[Columna23]])*1)))</f>
        <v>0</v>
      </c>
      <c r="Y249" s="87">
        <f t="shared" si="4"/>
        <v>0</v>
      </c>
      <c r="Z249" s="87">
        <f>IF(Y249="","",COUNTIF(Sabana14[[#This Row],[Columna4]:[Columna23]],"O")/20)</f>
        <v>0</v>
      </c>
    </row>
    <row r="250" spans="2:26" ht="15" x14ac:dyDescent="0.25">
      <c r="B250" s="94">
        <v>241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91">
        <f t="array" ref="X250">IF($D$12="","",(SUMPRODUCT(($D$12:$W$12=Sabana14[[#This Row],[Columna4]:[Columna23]])*1)))</f>
        <v>0</v>
      </c>
      <c r="Y250" s="87">
        <f t="shared" si="4"/>
        <v>0</v>
      </c>
      <c r="Z250" s="87">
        <f>IF(Y250="","",COUNTIF(Sabana14[[#This Row],[Columna4]:[Columna23]],"O")/20)</f>
        <v>0</v>
      </c>
    </row>
    <row r="251" spans="2:26" ht="15" x14ac:dyDescent="0.25">
      <c r="B251" s="94">
        <v>242</v>
      </c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91">
        <f t="array" ref="X251">IF($D$12="","",(SUMPRODUCT(($D$12:$W$12=Sabana14[[#This Row],[Columna4]:[Columna23]])*1)))</f>
        <v>0</v>
      </c>
      <c r="Y251" s="87">
        <f t="shared" si="4"/>
        <v>0</v>
      </c>
      <c r="Z251" s="87">
        <f>IF(Y251="","",COUNTIF(Sabana14[[#This Row],[Columna4]:[Columna23]],"O")/20)</f>
        <v>0</v>
      </c>
    </row>
    <row r="252" spans="2:26" ht="15" x14ac:dyDescent="0.25">
      <c r="B252" s="94">
        <v>243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91">
        <f t="array" ref="X252">IF($D$12="","",(SUMPRODUCT(($D$12:$W$12=Sabana14[[#This Row],[Columna4]:[Columna23]])*1)))</f>
        <v>0</v>
      </c>
      <c r="Y252" s="87">
        <f t="shared" si="4"/>
        <v>0</v>
      </c>
      <c r="Z252" s="87">
        <f>IF(Y252="","",COUNTIF(Sabana14[[#This Row],[Columna4]:[Columna23]],"O")/20)</f>
        <v>0</v>
      </c>
    </row>
    <row r="253" spans="2:26" ht="15" x14ac:dyDescent="0.25">
      <c r="B253" s="94">
        <v>244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91">
        <f t="array" ref="X253">IF($D$12="","",(SUMPRODUCT(($D$12:$W$12=Sabana14[[#This Row],[Columna4]:[Columna23]])*1)))</f>
        <v>0</v>
      </c>
      <c r="Y253" s="87">
        <f t="shared" si="4"/>
        <v>0</v>
      </c>
      <c r="Z253" s="87">
        <f>IF(Y253="","",COUNTIF(Sabana14[[#This Row],[Columna4]:[Columna23]],"O")/20)</f>
        <v>0</v>
      </c>
    </row>
    <row r="254" spans="2:26" ht="15" x14ac:dyDescent="0.25">
      <c r="B254" s="94">
        <v>245</v>
      </c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91">
        <f t="array" ref="X254">IF($D$12="","",(SUMPRODUCT(($D$12:$W$12=Sabana14[[#This Row],[Columna4]:[Columna23]])*1)))</f>
        <v>0</v>
      </c>
      <c r="Y254" s="87">
        <f t="shared" si="4"/>
        <v>0</v>
      </c>
      <c r="Z254" s="87">
        <f>IF(Y254="","",COUNTIF(Sabana14[[#This Row],[Columna4]:[Columna23]],"O")/20)</f>
        <v>0</v>
      </c>
    </row>
    <row r="255" spans="2:26" ht="15" x14ac:dyDescent="0.25">
      <c r="B255" s="94">
        <v>246</v>
      </c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91">
        <f t="array" ref="X255">IF($D$12="","",(SUMPRODUCT(($D$12:$W$12=Sabana14[[#This Row],[Columna4]:[Columna23]])*1)))</f>
        <v>0</v>
      </c>
      <c r="Y255" s="87">
        <f t="shared" si="4"/>
        <v>0</v>
      </c>
      <c r="Z255" s="87">
        <f>IF(Y255="","",COUNTIF(Sabana14[[#This Row],[Columna4]:[Columna23]],"O")/20)</f>
        <v>0</v>
      </c>
    </row>
    <row r="256" spans="2:26" ht="15" x14ac:dyDescent="0.25">
      <c r="B256" s="94">
        <v>247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91">
        <f t="array" ref="X256">IF($D$12="","",(SUMPRODUCT(($D$12:$W$12=Sabana14[[#This Row],[Columna4]:[Columna23]])*1)))</f>
        <v>0</v>
      </c>
      <c r="Y256" s="87">
        <f t="shared" si="4"/>
        <v>0</v>
      </c>
      <c r="Z256" s="87">
        <f>IF(Y256="","",COUNTIF(Sabana14[[#This Row],[Columna4]:[Columna23]],"O")/20)</f>
        <v>0</v>
      </c>
    </row>
    <row r="257" spans="2:26" ht="15" x14ac:dyDescent="0.25">
      <c r="B257" s="94">
        <v>248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91">
        <f t="array" ref="X257">IF($D$12="","",(SUMPRODUCT(($D$12:$W$12=Sabana14[[#This Row],[Columna4]:[Columna23]])*1)))</f>
        <v>0</v>
      </c>
      <c r="Y257" s="87">
        <f t="shared" si="4"/>
        <v>0</v>
      </c>
      <c r="Z257" s="87">
        <f>IF(Y257="","",COUNTIF(Sabana14[[#This Row],[Columna4]:[Columna23]],"O")/20)</f>
        <v>0</v>
      </c>
    </row>
    <row r="258" spans="2:26" ht="15" x14ac:dyDescent="0.25">
      <c r="B258" s="94">
        <v>249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91">
        <f t="array" ref="X258">IF($D$12="","",(SUMPRODUCT(($D$12:$W$12=Sabana14[[#This Row],[Columna4]:[Columna23]])*1)))</f>
        <v>0</v>
      </c>
      <c r="Y258" s="87">
        <f t="shared" si="4"/>
        <v>0</v>
      </c>
      <c r="Z258" s="87">
        <f>IF(Y258="","",COUNTIF(Sabana14[[#This Row],[Columna4]:[Columna23]],"O")/20)</f>
        <v>0</v>
      </c>
    </row>
    <row r="259" spans="2:26" ht="15" x14ac:dyDescent="0.25">
      <c r="B259" s="94">
        <v>250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91">
        <f t="array" ref="X259">IF($D$12="","",(SUMPRODUCT(($D$12:$W$12=Sabana14[[#This Row],[Columna4]:[Columna23]])*1)))</f>
        <v>0</v>
      </c>
      <c r="Y259" s="87">
        <f t="shared" si="4"/>
        <v>0</v>
      </c>
      <c r="Z259" s="87">
        <f>IF(Y259="","",COUNTIF(Sabana14[[#This Row],[Columna4]:[Columna23]],"O")/20)</f>
        <v>0</v>
      </c>
    </row>
    <row r="260" spans="2:26" ht="15" x14ac:dyDescent="0.25">
      <c r="B260" s="94">
        <v>251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91">
        <f t="array" ref="X260">IF($D$12="","",(SUMPRODUCT(($D$12:$W$12=Sabana14[[#This Row],[Columna4]:[Columna23]])*1)))</f>
        <v>0</v>
      </c>
      <c r="Y260" s="87">
        <f t="shared" si="4"/>
        <v>0</v>
      </c>
      <c r="Z260" s="87">
        <f>IF(Y260="","",COUNTIF(Sabana14[[#This Row],[Columna4]:[Columna23]],"O")/20)</f>
        <v>0</v>
      </c>
    </row>
    <row r="261" spans="2:26" ht="15" x14ac:dyDescent="0.25">
      <c r="B261" s="94">
        <v>252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91">
        <f t="array" ref="X261">IF($D$12="","",(SUMPRODUCT(($D$12:$W$12=Sabana14[[#This Row],[Columna4]:[Columna23]])*1)))</f>
        <v>0</v>
      </c>
      <c r="Y261" s="87">
        <f t="shared" si="4"/>
        <v>0</v>
      </c>
      <c r="Z261" s="87">
        <f>IF(Y261="","",COUNTIF(Sabana14[[#This Row],[Columna4]:[Columna23]],"O")/20)</f>
        <v>0</v>
      </c>
    </row>
    <row r="262" spans="2:26" ht="15" x14ac:dyDescent="0.25">
      <c r="B262" s="94">
        <v>253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91">
        <f t="array" ref="X262">IF($D$12="","",(SUMPRODUCT(($D$12:$W$12=Sabana14[[#This Row],[Columna4]:[Columna23]])*1)))</f>
        <v>0</v>
      </c>
      <c r="Y262" s="87">
        <f t="shared" si="4"/>
        <v>0</v>
      </c>
      <c r="Z262" s="87">
        <f>IF(Y262="","",COUNTIF(Sabana14[[#This Row],[Columna4]:[Columna23]],"O")/20)</f>
        <v>0</v>
      </c>
    </row>
    <row r="263" spans="2:26" ht="15" x14ac:dyDescent="0.25">
      <c r="B263" s="94">
        <v>254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91">
        <f t="array" ref="X263">IF($D$12="","",(SUMPRODUCT(($D$12:$W$12=Sabana14[[#This Row],[Columna4]:[Columna23]])*1)))</f>
        <v>0</v>
      </c>
      <c r="Y263" s="87">
        <f t="shared" si="4"/>
        <v>0</v>
      </c>
      <c r="Z263" s="87">
        <f>IF(Y263="","",COUNTIF(Sabana14[[#This Row],[Columna4]:[Columna23]],"O")/20)</f>
        <v>0</v>
      </c>
    </row>
    <row r="264" spans="2:26" ht="15" x14ac:dyDescent="0.25">
      <c r="B264" s="94">
        <v>255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91">
        <f t="array" ref="X264">IF($D$12="","",(SUMPRODUCT(($D$12:$W$12=Sabana14[[#This Row],[Columna4]:[Columna23]])*1)))</f>
        <v>0</v>
      </c>
      <c r="Y264" s="87">
        <f t="shared" si="4"/>
        <v>0</v>
      </c>
      <c r="Z264" s="87">
        <f>IF(Y264="","",COUNTIF(Sabana14[[#This Row],[Columna4]:[Columna23]],"O")/20)</f>
        <v>0</v>
      </c>
    </row>
    <row r="265" spans="2:26" ht="15" x14ac:dyDescent="0.25">
      <c r="B265" s="94">
        <v>256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91">
        <f t="array" ref="X265">IF($D$12="","",(SUMPRODUCT(($D$12:$W$12=Sabana14[[#This Row],[Columna4]:[Columna23]])*1)))</f>
        <v>0</v>
      </c>
      <c r="Y265" s="87">
        <f t="shared" si="4"/>
        <v>0</v>
      </c>
      <c r="Z265" s="87">
        <f>IF(Y265="","",COUNTIF(Sabana14[[#This Row],[Columna4]:[Columna23]],"O")/20)</f>
        <v>0</v>
      </c>
    </row>
    <row r="266" spans="2:26" ht="15" x14ac:dyDescent="0.25">
      <c r="B266" s="94">
        <v>257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91">
        <f t="array" ref="X266">IF($D$12="","",(SUMPRODUCT(($D$12:$W$12=Sabana14[[#This Row],[Columna4]:[Columna23]])*1)))</f>
        <v>0</v>
      </c>
      <c r="Y266" s="87">
        <f t="shared" si="4"/>
        <v>0</v>
      </c>
      <c r="Z266" s="87">
        <f>IF(Y266="","",COUNTIF(Sabana14[[#This Row],[Columna4]:[Columna23]],"O")/20)</f>
        <v>0</v>
      </c>
    </row>
    <row r="267" spans="2:26" ht="15" x14ac:dyDescent="0.25">
      <c r="B267" s="94">
        <v>258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91">
        <f t="array" ref="X267">IF($D$12="","",(SUMPRODUCT(($D$12:$W$12=Sabana14[[#This Row],[Columna4]:[Columna23]])*1)))</f>
        <v>0</v>
      </c>
      <c r="Y267" s="87">
        <f t="shared" si="4"/>
        <v>0</v>
      </c>
      <c r="Z267" s="87">
        <f>IF(Y267="","",COUNTIF(Sabana14[[#This Row],[Columna4]:[Columna23]],"O")/20)</f>
        <v>0</v>
      </c>
    </row>
    <row r="268" spans="2:26" ht="15" x14ac:dyDescent="0.25">
      <c r="B268" s="94">
        <v>259</v>
      </c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91">
        <f t="array" ref="X268">IF($D$12="","",(SUMPRODUCT(($D$12:$W$12=Sabana14[[#This Row],[Columna4]:[Columna23]])*1)))</f>
        <v>0</v>
      </c>
      <c r="Y268" s="87">
        <f t="shared" si="4"/>
        <v>0</v>
      </c>
      <c r="Z268" s="87">
        <f>IF(Y268="","",COUNTIF(Sabana14[[#This Row],[Columna4]:[Columna23]],"O")/20)</f>
        <v>0</v>
      </c>
    </row>
    <row r="269" spans="2:26" ht="15" x14ac:dyDescent="0.25">
      <c r="B269" s="94">
        <v>260</v>
      </c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91">
        <f t="array" ref="X269">IF($D$12="","",(SUMPRODUCT(($D$12:$W$12=Sabana14[[#This Row],[Columna4]:[Columna23]])*1)))</f>
        <v>0</v>
      </c>
      <c r="Y269" s="87">
        <f t="shared" si="4"/>
        <v>0</v>
      </c>
      <c r="Z269" s="87">
        <f>IF(Y269="","",COUNTIF(Sabana14[[#This Row],[Columna4]:[Columna23]],"O")/20)</f>
        <v>0</v>
      </c>
    </row>
    <row r="270" spans="2:26" ht="15" x14ac:dyDescent="0.25">
      <c r="B270" s="94">
        <v>261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91">
        <f t="array" ref="X270">IF($D$12="","",(SUMPRODUCT(($D$12:$W$12=Sabana14[[#This Row],[Columna4]:[Columna23]])*1)))</f>
        <v>0</v>
      </c>
      <c r="Y270" s="87">
        <f t="shared" si="4"/>
        <v>0</v>
      </c>
      <c r="Z270" s="87">
        <f>IF(Y270="","",COUNTIF(Sabana14[[#This Row],[Columna4]:[Columna23]],"O")/20)</f>
        <v>0</v>
      </c>
    </row>
    <row r="271" spans="2:26" ht="15" x14ac:dyDescent="0.25">
      <c r="B271" s="94">
        <v>262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91">
        <f t="array" ref="X271">IF($D$12="","",(SUMPRODUCT(($D$12:$W$12=Sabana14[[#This Row],[Columna4]:[Columna23]])*1)))</f>
        <v>0</v>
      </c>
      <c r="Y271" s="87">
        <f t="shared" si="4"/>
        <v>0</v>
      </c>
      <c r="Z271" s="87">
        <f>IF(Y271="","",COUNTIF(Sabana14[[#This Row],[Columna4]:[Columna23]],"O")/20)</f>
        <v>0</v>
      </c>
    </row>
    <row r="272" spans="2:26" ht="15" x14ac:dyDescent="0.25">
      <c r="B272" s="94">
        <v>263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91">
        <f t="array" ref="X272">IF($D$12="","",(SUMPRODUCT(($D$12:$W$12=Sabana14[[#This Row],[Columna4]:[Columna23]])*1)))</f>
        <v>0</v>
      </c>
      <c r="Y272" s="87">
        <f t="shared" si="4"/>
        <v>0</v>
      </c>
      <c r="Z272" s="87">
        <f>IF(Y272="","",COUNTIF(Sabana14[[#This Row],[Columna4]:[Columna23]],"O")/20)</f>
        <v>0</v>
      </c>
    </row>
    <row r="273" spans="2:26" ht="15" x14ac:dyDescent="0.25">
      <c r="B273" s="94">
        <v>264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91">
        <f t="array" ref="X273">IF($D$12="","",(SUMPRODUCT(($D$12:$W$12=Sabana14[[#This Row],[Columna4]:[Columna23]])*1)))</f>
        <v>0</v>
      </c>
      <c r="Y273" s="87">
        <f t="shared" si="4"/>
        <v>0</v>
      </c>
      <c r="Z273" s="87">
        <f>IF(Y273="","",COUNTIF(Sabana14[[#This Row],[Columna4]:[Columna23]],"O")/20)</f>
        <v>0</v>
      </c>
    </row>
    <row r="274" spans="2:26" ht="15" x14ac:dyDescent="0.25">
      <c r="B274" s="94">
        <v>265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91">
        <f t="array" ref="X274">IF($D$12="","",(SUMPRODUCT(($D$12:$W$12=Sabana14[[#This Row],[Columna4]:[Columna23]])*1)))</f>
        <v>0</v>
      </c>
      <c r="Y274" s="87">
        <f t="shared" si="4"/>
        <v>0</v>
      </c>
      <c r="Z274" s="87">
        <f>IF(Y274="","",COUNTIF(Sabana14[[#This Row],[Columna4]:[Columna23]],"O")/20)</f>
        <v>0</v>
      </c>
    </row>
    <row r="275" spans="2:26" ht="15" x14ac:dyDescent="0.25">
      <c r="B275" s="94">
        <v>266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91">
        <f t="array" ref="X275">IF($D$12="","",(SUMPRODUCT(($D$12:$W$12=Sabana14[[#This Row],[Columna4]:[Columna23]])*1)))</f>
        <v>0</v>
      </c>
      <c r="Y275" s="87">
        <f t="shared" ref="Y275:Y317" si="5">IF(X275="","",(X275/20))</f>
        <v>0</v>
      </c>
      <c r="Z275" s="87">
        <f>IF(Y275="","",COUNTIF(Sabana14[[#This Row],[Columna4]:[Columna23]],"O")/20)</f>
        <v>0</v>
      </c>
    </row>
    <row r="276" spans="2:26" ht="15" x14ac:dyDescent="0.25">
      <c r="B276" s="94">
        <v>267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91">
        <f t="array" ref="X276">IF($D$12="","",(SUMPRODUCT(($D$12:$W$12=Sabana14[[#This Row],[Columna4]:[Columna23]])*1)))</f>
        <v>0</v>
      </c>
      <c r="Y276" s="87">
        <f t="shared" si="5"/>
        <v>0</v>
      </c>
      <c r="Z276" s="87">
        <f>IF(Y276="","",COUNTIF(Sabana14[[#This Row],[Columna4]:[Columna23]],"O")/20)</f>
        <v>0</v>
      </c>
    </row>
    <row r="277" spans="2:26" ht="15" x14ac:dyDescent="0.25">
      <c r="B277" s="94">
        <v>268</v>
      </c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91">
        <f t="array" ref="X277">IF($D$12="","",(SUMPRODUCT(($D$12:$W$12=Sabana14[[#This Row],[Columna4]:[Columna23]])*1)))</f>
        <v>0</v>
      </c>
      <c r="Y277" s="87">
        <f t="shared" si="5"/>
        <v>0</v>
      </c>
      <c r="Z277" s="87">
        <f>IF(Y277="","",COUNTIF(Sabana14[[#This Row],[Columna4]:[Columna23]],"O")/20)</f>
        <v>0</v>
      </c>
    </row>
    <row r="278" spans="2:26" ht="15" x14ac:dyDescent="0.25">
      <c r="B278" s="94">
        <v>269</v>
      </c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91">
        <f t="array" ref="X278">IF($D$12="","",(SUMPRODUCT(($D$12:$W$12=Sabana14[[#This Row],[Columna4]:[Columna23]])*1)))</f>
        <v>0</v>
      </c>
      <c r="Y278" s="87">
        <f t="shared" si="5"/>
        <v>0</v>
      </c>
      <c r="Z278" s="87">
        <f>IF(Y278="","",COUNTIF(Sabana14[[#This Row],[Columna4]:[Columna23]],"O")/20)</f>
        <v>0</v>
      </c>
    </row>
    <row r="279" spans="2:26" ht="15" x14ac:dyDescent="0.25">
      <c r="B279" s="94">
        <v>270</v>
      </c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91">
        <f t="array" ref="X279">IF($D$12="","",(SUMPRODUCT(($D$12:$W$12=Sabana14[[#This Row],[Columna4]:[Columna23]])*1)))</f>
        <v>0</v>
      </c>
      <c r="Y279" s="87">
        <f t="shared" si="5"/>
        <v>0</v>
      </c>
      <c r="Z279" s="87">
        <f>IF(Y279="","",COUNTIF(Sabana14[[#This Row],[Columna4]:[Columna23]],"O")/20)</f>
        <v>0</v>
      </c>
    </row>
    <row r="280" spans="2:26" ht="15" x14ac:dyDescent="0.25">
      <c r="B280" s="94">
        <v>271</v>
      </c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91">
        <f t="array" ref="X280">IF($D$12="","",(SUMPRODUCT(($D$12:$W$12=Sabana14[[#This Row],[Columna4]:[Columna23]])*1)))</f>
        <v>0</v>
      </c>
      <c r="Y280" s="87">
        <f t="shared" si="5"/>
        <v>0</v>
      </c>
      <c r="Z280" s="87">
        <f>IF(Y280="","",COUNTIF(Sabana14[[#This Row],[Columna4]:[Columna23]],"O")/20)</f>
        <v>0</v>
      </c>
    </row>
    <row r="281" spans="2:26" ht="15" x14ac:dyDescent="0.25">
      <c r="B281" s="94">
        <v>272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91">
        <f t="array" ref="X281">IF($D$12="","",(SUMPRODUCT(($D$12:$W$12=Sabana14[[#This Row],[Columna4]:[Columna23]])*1)))</f>
        <v>0</v>
      </c>
      <c r="Y281" s="87">
        <f t="shared" si="5"/>
        <v>0</v>
      </c>
      <c r="Z281" s="87">
        <f>IF(Y281="","",COUNTIF(Sabana14[[#This Row],[Columna4]:[Columna23]],"O")/20)</f>
        <v>0</v>
      </c>
    </row>
    <row r="282" spans="2:26" ht="15" x14ac:dyDescent="0.25">
      <c r="B282" s="94">
        <v>273</v>
      </c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91">
        <f t="array" ref="X282">IF($D$12="","",(SUMPRODUCT(($D$12:$W$12=Sabana14[[#This Row],[Columna4]:[Columna23]])*1)))</f>
        <v>0</v>
      </c>
      <c r="Y282" s="87">
        <f t="shared" si="5"/>
        <v>0</v>
      </c>
      <c r="Z282" s="87">
        <f>IF(Y282="","",COUNTIF(Sabana14[[#This Row],[Columna4]:[Columna23]],"O")/20)</f>
        <v>0</v>
      </c>
    </row>
    <row r="283" spans="2:26" ht="15" x14ac:dyDescent="0.25">
      <c r="B283" s="94">
        <v>274</v>
      </c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91">
        <f t="array" ref="X283">IF($D$12="","",(SUMPRODUCT(($D$12:$W$12=Sabana14[[#This Row],[Columna4]:[Columna23]])*1)))</f>
        <v>0</v>
      </c>
      <c r="Y283" s="87">
        <f t="shared" si="5"/>
        <v>0</v>
      </c>
      <c r="Z283" s="87">
        <f>IF(Y283="","",COUNTIF(Sabana14[[#This Row],[Columna4]:[Columna23]],"O")/20)</f>
        <v>0</v>
      </c>
    </row>
    <row r="284" spans="2:26" ht="15" x14ac:dyDescent="0.25">
      <c r="B284" s="94">
        <v>275</v>
      </c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91">
        <f t="array" ref="X284">IF($D$12="","",(SUMPRODUCT(($D$12:$W$12=Sabana14[[#This Row],[Columna4]:[Columna23]])*1)))</f>
        <v>0</v>
      </c>
      <c r="Y284" s="87">
        <f t="shared" si="5"/>
        <v>0</v>
      </c>
      <c r="Z284" s="87">
        <f>IF(Y284="","",COUNTIF(Sabana14[[#This Row],[Columna4]:[Columna23]],"O")/20)</f>
        <v>0</v>
      </c>
    </row>
    <row r="285" spans="2:26" ht="15" x14ac:dyDescent="0.25">
      <c r="B285" s="94">
        <v>276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91">
        <f t="array" ref="X285">IF($D$12="","",(SUMPRODUCT(($D$12:$W$12=Sabana14[[#This Row],[Columna4]:[Columna23]])*1)))</f>
        <v>0</v>
      </c>
      <c r="Y285" s="87">
        <f t="shared" si="5"/>
        <v>0</v>
      </c>
      <c r="Z285" s="87">
        <f>IF(Y285="","",COUNTIF(Sabana14[[#This Row],[Columna4]:[Columna23]],"O")/20)</f>
        <v>0</v>
      </c>
    </row>
    <row r="286" spans="2:26" ht="15" x14ac:dyDescent="0.25">
      <c r="B286" s="94">
        <v>277</v>
      </c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91">
        <f t="array" ref="X286">IF($D$12="","",(SUMPRODUCT(($D$12:$W$12=Sabana14[[#This Row],[Columna4]:[Columna23]])*1)))</f>
        <v>0</v>
      </c>
      <c r="Y286" s="87">
        <f t="shared" si="5"/>
        <v>0</v>
      </c>
      <c r="Z286" s="87">
        <f>IF(Y286="","",COUNTIF(Sabana14[[#This Row],[Columna4]:[Columna23]],"O")/20)</f>
        <v>0</v>
      </c>
    </row>
    <row r="287" spans="2:26" ht="15" x14ac:dyDescent="0.25">
      <c r="B287" s="94">
        <v>278</v>
      </c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91">
        <f t="array" ref="X287">IF($D$12="","",(SUMPRODUCT(($D$12:$W$12=Sabana14[[#This Row],[Columna4]:[Columna23]])*1)))</f>
        <v>0</v>
      </c>
      <c r="Y287" s="87">
        <f t="shared" si="5"/>
        <v>0</v>
      </c>
      <c r="Z287" s="87">
        <f>IF(Y287="","",COUNTIF(Sabana14[[#This Row],[Columna4]:[Columna23]],"O")/20)</f>
        <v>0</v>
      </c>
    </row>
    <row r="288" spans="2:26" ht="15" x14ac:dyDescent="0.25">
      <c r="B288" s="94">
        <v>279</v>
      </c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91">
        <f t="array" ref="X288">IF($D$12="","",(SUMPRODUCT(($D$12:$W$12=Sabana14[[#This Row],[Columna4]:[Columna23]])*1)))</f>
        <v>0</v>
      </c>
      <c r="Y288" s="87">
        <f t="shared" si="5"/>
        <v>0</v>
      </c>
      <c r="Z288" s="87">
        <f>IF(Y288="","",COUNTIF(Sabana14[[#This Row],[Columna4]:[Columna23]],"O")/20)</f>
        <v>0</v>
      </c>
    </row>
    <row r="289" spans="2:26" ht="15" x14ac:dyDescent="0.25">
      <c r="B289" s="94">
        <v>280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91">
        <f t="array" ref="X289">IF($D$12="","",(SUMPRODUCT(($D$12:$W$12=Sabana14[[#This Row],[Columna4]:[Columna23]])*1)))</f>
        <v>0</v>
      </c>
      <c r="Y289" s="87">
        <f t="shared" si="5"/>
        <v>0</v>
      </c>
      <c r="Z289" s="87">
        <f>IF(Y289="","",COUNTIF(Sabana14[[#This Row],[Columna4]:[Columna23]],"O")/20)</f>
        <v>0</v>
      </c>
    </row>
    <row r="290" spans="2:26" ht="15" x14ac:dyDescent="0.25">
      <c r="B290" s="94">
        <v>281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91">
        <f t="array" ref="X290">IF($D$12="","",(SUMPRODUCT(($D$12:$W$12=Sabana14[[#This Row],[Columna4]:[Columna23]])*1)))</f>
        <v>0</v>
      </c>
      <c r="Y290" s="87">
        <f t="shared" si="5"/>
        <v>0</v>
      </c>
      <c r="Z290" s="87">
        <f>IF(Y290="","",COUNTIF(Sabana14[[#This Row],[Columna4]:[Columna23]],"O")/20)</f>
        <v>0</v>
      </c>
    </row>
    <row r="291" spans="2:26" ht="15" x14ac:dyDescent="0.25">
      <c r="B291" s="94">
        <v>282</v>
      </c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91">
        <f t="array" ref="X291">IF($D$12="","",(SUMPRODUCT(($D$12:$W$12=Sabana14[[#This Row],[Columna4]:[Columna23]])*1)))</f>
        <v>0</v>
      </c>
      <c r="Y291" s="87">
        <f t="shared" si="5"/>
        <v>0</v>
      </c>
      <c r="Z291" s="87">
        <f>IF(Y291="","",COUNTIF(Sabana14[[#This Row],[Columna4]:[Columna23]],"O")/20)</f>
        <v>0</v>
      </c>
    </row>
    <row r="292" spans="2:26" ht="15" x14ac:dyDescent="0.25">
      <c r="B292" s="94">
        <v>283</v>
      </c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91">
        <f t="array" ref="X292">IF($D$12="","",(SUMPRODUCT(($D$12:$W$12=Sabana14[[#This Row],[Columna4]:[Columna23]])*1)))</f>
        <v>0</v>
      </c>
      <c r="Y292" s="87">
        <f t="shared" si="5"/>
        <v>0</v>
      </c>
      <c r="Z292" s="87">
        <f>IF(Y292="","",COUNTIF(Sabana14[[#This Row],[Columna4]:[Columna23]],"O")/20)</f>
        <v>0</v>
      </c>
    </row>
    <row r="293" spans="2:26" ht="15" x14ac:dyDescent="0.25">
      <c r="B293" s="94">
        <v>284</v>
      </c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91">
        <f t="array" ref="X293">IF($D$12="","",(SUMPRODUCT(($D$12:$W$12=Sabana14[[#This Row],[Columna4]:[Columna23]])*1)))</f>
        <v>0</v>
      </c>
      <c r="Y293" s="87">
        <f t="shared" si="5"/>
        <v>0</v>
      </c>
      <c r="Z293" s="87">
        <f>IF(Y293="","",COUNTIF(Sabana14[[#This Row],[Columna4]:[Columna23]],"O")/20)</f>
        <v>0</v>
      </c>
    </row>
    <row r="294" spans="2:26" ht="15" x14ac:dyDescent="0.25">
      <c r="B294" s="94">
        <v>285</v>
      </c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91">
        <f t="array" ref="X294">IF($D$12="","",(SUMPRODUCT(($D$12:$W$12=Sabana14[[#This Row],[Columna4]:[Columna23]])*1)))</f>
        <v>0</v>
      </c>
      <c r="Y294" s="87">
        <f t="shared" si="5"/>
        <v>0</v>
      </c>
      <c r="Z294" s="87">
        <f>IF(Y294="","",COUNTIF(Sabana14[[#This Row],[Columna4]:[Columna23]],"O")/20)</f>
        <v>0</v>
      </c>
    </row>
    <row r="295" spans="2:26" ht="15" x14ac:dyDescent="0.25">
      <c r="B295" s="94">
        <v>286</v>
      </c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91">
        <f t="array" ref="X295">IF($D$12="","",(SUMPRODUCT(($D$12:$W$12=Sabana14[[#This Row],[Columna4]:[Columna23]])*1)))</f>
        <v>0</v>
      </c>
      <c r="Y295" s="87">
        <f t="shared" si="5"/>
        <v>0</v>
      </c>
      <c r="Z295" s="87">
        <f>IF(Y295="","",COUNTIF(Sabana14[[#This Row],[Columna4]:[Columna23]],"O")/20)</f>
        <v>0</v>
      </c>
    </row>
    <row r="296" spans="2:26" ht="15" x14ac:dyDescent="0.25">
      <c r="B296" s="94">
        <v>287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91">
        <f t="array" ref="X296">IF($D$12="","",(SUMPRODUCT(($D$12:$W$12=Sabana14[[#This Row],[Columna4]:[Columna23]])*1)))</f>
        <v>0</v>
      </c>
      <c r="Y296" s="87">
        <f t="shared" si="5"/>
        <v>0</v>
      </c>
      <c r="Z296" s="87">
        <f>IF(Y296="","",COUNTIF(Sabana14[[#This Row],[Columna4]:[Columna23]],"O")/20)</f>
        <v>0</v>
      </c>
    </row>
    <row r="297" spans="2:26" ht="15" x14ac:dyDescent="0.25">
      <c r="B297" s="94">
        <v>288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91">
        <f t="array" ref="X297">IF($D$12="","",(SUMPRODUCT(($D$12:$W$12=Sabana14[[#This Row],[Columna4]:[Columna23]])*1)))</f>
        <v>0</v>
      </c>
      <c r="Y297" s="87">
        <f t="shared" si="5"/>
        <v>0</v>
      </c>
      <c r="Z297" s="87">
        <f>IF(Y297="","",COUNTIF(Sabana14[[#This Row],[Columna4]:[Columna23]],"O")/20)</f>
        <v>0</v>
      </c>
    </row>
    <row r="298" spans="2:26" ht="15" x14ac:dyDescent="0.25">
      <c r="B298" s="94">
        <v>289</v>
      </c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91">
        <f t="array" ref="X298">IF($D$12="","",(SUMPRODUCT(($D$12:$W$12=Sabana14[[#This Row],[Columna4]:[Columna23]])*1)))</f>
        <v>0</v>
      </c>
      <c r="Y298" s="87">
        <f t="shared" si="5"/>
        <v>0</v>
      </c>
      <c r="Z298" s="87">
        <f>IF(Y298="","",COUNTIF(Sabana14[[#This Row],[Columna4]:[Columna23]],"O")/20)</f>
        <v>0</v>
      </c>
    </row>
    <row r="299" spans="2:26" ht="15" x14ac:dyDescent="0.25">
      <c r="B299" s="94">
        <v>290</v>
      </c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91">
        <f t="array" ref="X299">IF($D$12="","",(SUMPRODUCT(($D$12:$W$12=Sabana14[[#This Row],[Columna4]:[Columna23]])*1)))</f>
        <v>0</v>
      </c>
      <c r="Y299" s="87">
        <f t="shared" si="5"/>
        <v>0</v>
      </c>
      <c r="Z299" s="87">
        <f>IF(Y299="","",COUNTIF(Sabana14[[#This Row],[Columna4]:[Columna23]],"O")/20)</f>
        <v>0</v>
      </c>
    </row>
    <row r="300" spans="2:26" ht="15" x14ac:dyDescent="0.25">
      <c r="B300" s="94">
        <v>291</v>
      </c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91">
        <f t="array" ref="X300">IF($D$12="","",(SUMPRODUCT(($D$12:$W$12=Sabana14[[#This Row],[Columna4]:[Columna23]])*1)))</f>
        <v>0</v>
      </c>
      <c r="Y300" s="87">
        <f t="shared" si="5"/>
        <v>0</v>
      </c>
      <c r="Z300" s="87">
        <f>IF(Y300="","",COUNTIF(Sabana14[[#This Row],[Columna4]:[Columna23]],"O")/20)</f>
        <v>0</v>
      </c>
    </row>
    <row r="301" spans="2:26" ht="15" x14ac:dyDescent="0.25">
      <c r="B301" s="94">
        <v>292</v>
      </c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91">
        <f t="array" ref="X301">IF($D$12="","",(SUMPRODUCT(($D$12:$W$12=Sabana14[[#This Row],[Columna4]:[Columna23]])*1)))</f>
        <v>0</v>
      </c>
      <c r="Y301" s="87">
        <f t="shared" si="5"/>
        <v>0</v>
      </c>
      <c r="Z301" s="87">
        <f>IF(Y301="","",COUNTIF(Sabana14[[#This Row],[Columna4]:[Columna23]],"O")/20)</f>
        <v>0</v>
      </c>
    </row>
    <row r="302" spans="2:26" ht="15" x14ac:dyDescent="0.25">
      <c r="B302" s="94">
        <v>293</v>
      </c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91">
        <f t="array" ref="X302">IF($D$12="","",(SUMPRODUCT(($D$12:$W$12=Sabana14[[#This Row],[Columna4]:[Columna23]])*1)))</f>
        <v>0</v>
      </c>
      <c r="Y302" s="87">
        <f t="shared" si="5"/>
        <v>0</v>
      </c>
      <c r="Z302" s="87">
        <f>IF(Y302="","",COUNTIF(Sabana14[[#This Row],[Columna4]:[Columna23]],"O")/20)</f>
        <v>0</v>
      </c>
    </row>
    <row r="303" spans="2:26" ht="15" x14ac:dyDescent="0.25">
      <c r="B303" s="94">
        <v>294</v>
      </c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91">
        <f t="array" ref="X303">IF($D$12="","",(SUMPRODUCT(($D$12:$W$12=Sabana14[[#This Row],[Columna4]:[Columna23]])*1)))</f>
        <v>0</v>
      </c>
      <c r="Y303" s="87">
        <f t="shared" si="5"/>
        <v>0</v>
      </c>
      <c r="Z303" s="87">
        <f>IF(Y303="","",COUNTIF(Sabana14[[#This Row],[Columna4]:[Columna23]],"O")/20)</f>
        <v>0</v>
      </c>
    </row>
    <row r="304" spans="2:26" ht="15" x14ac:dyDescent="0.25">
      <c r="B304" s="94">
        <v>295</v>
      </c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91">
        <f t="array" ref="X304">IF($D$12="","",(SUMPRODUCT(($D$12:$W$12=Sabana14[[#This Row],[Columna4]:[Columna23]])*1)))</f>
        <v>0</v>
      </c>
      <c r="Y304" s="87">
        <f t="shared" si="5"/>
        <v>0</v>
      </c>
      <c r="Z304" s="87">
        <f>IF(Y304="","",COUNTIF(Sabana14[[#This Row],[Columna4]:[Columna23]],"O")/20)</f>
        <v>0</v>
      </c>
    </row>
    <row r="305" spans="2:26" ht="15" x14ac:dyDescent="0.25">
      <c r="B305" s="94">
        <v>296</v>
      </c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91">
        <f t="array" ref="X305">IF($D$12="","",(SUMPRODUCT(($D$12:$W$12=Sabana14[[#This Row],[Columna4]:[Columna23]])*1)))</f>
        <v>0</v>
      </c>
      <c r="Y305" s="87">
        <f t="shared" si="5"/>
        <v>0</v>
      </c>
      <c r="Z305" s="87">
        <f>IF(Y305="","",COUNTIF(Sabana14[[#This Row],[Columna4]:[Columna23]],"O")/20)</f>
        <v>0</v>
      </c>
    </row>
    <row r="306" spans="2:26" ht="15" x14ac:dyDescent="0.25">
      <c r="B306" s="94">
        <v>297</v>
      </c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91">
        <f t="array" ref="X306">IF($D$12="","",(SUMPRODUCT(($D$12:$W$12=Sabana14[[#This Row],[Columna4]:[Columna23]])*1)))</f>
        <v>0</v>
      </c>
      <c r="Y306" s="87">
        <f t="shared" si="5"/>
        <v>0</v>
      </c>
      <c r="Z306" s="87">
        <f>IF(Y306="","",COUNTIF(Sabana14[[#This Row],[Columna4]:[Columna23]],"O")/20)</f>
        <v>0</v>
      </c>
    </row>
    <row r="307" spans="2:26" ht="15" x14ac:dyDescent="0.25">
      <c r="B307" s="94">
        <v>298</v>
      </c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91">
        <f t="array" ref="X307">IF($D$12="","",(SUMPRODUCT(($D$12:$W$12=Sabana14[[#This Row],[Columna4]:[Columna23]])*1)))</f>
        <v>0</v>
      </c>
      <c r="Y307" s="87">
        <f t="shared" si="5"/>
        <v>0</v>
      </c>
      <c r="Z307" s="87">
        <f>IF(Y307="","",COUNTIF(Sabana14[[#This Row],[Columna4]:[Columna23]],"O")/20)</f>
        <v>0</v>
      </c>
    </row>
    <row r="308" spans="2:26" ht="15" x14ac:dyDescent="0.25">
      <c r="B308" s="94">
        <v>299</v>
      </c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91">
        <f t="array" ref="X308">IF($D$12="","",(SUMPRODUCT(($D$12:$W$12=Sabana14[[#This Row],[Columna4]:[Columna23]])*1)))</f>
        <v>0</v>
      </c>
      <c r="Y308" s="87">
        <f t="shared" si="5"/>
        <v>0</v>
      </c>
      <c r="Z308" s="87">
        <f>IF(Y308="","",COUNTIF(Sabana14[[#This Row],[Columna4]:[Columna23]],"O")/20)</f>
        <v>0</v>
      </c>
    </row>
    <row r="309" spans="2:26" ht="15" x14ac:dyDescent="0.25">
      <c r="B309" s="94">
        <v>300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91">
        <f t="array" ref="X309">IF($D$12="","",(SUMPRODUCT(($D$12:$W$12=Sabana14[[#This Row],[Columna4]:[Columna23]])*1)))</f>
        <v>0</v>
      </c>
      <c r="Y309" s="87">
        <f t="shared" si="5"/>
        <v>0</v>
      </c>
      <c r="Z309" s="87">
        <f>IF(Y309="","",COUNTIF(Sabana14[[#This Row],[Columna4]:[Columna23]],"O")/20)</f>
        <v>0</v>
      </c>
    </row>
    <row r="310" spans="2:26" ht="15" x14ac:dyDescent="0.25">
      <c r="B310" s="94">
        <v>301</v>
      </c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91">
        <f t="array" ref="X310">IF($D$12="","",(SUMPRODUCT(($D$12:$W$12=Sabana14[[#This Row],[Columna4]:[Columna23]])*1)))</f>
        <v>0</v>
      </c>
      <c r="Y310" s="87">
        <f t="shared" si="5"/>
        <v>0</v>
      </c>
      <c r="Z310" s="87">
        <f>IF(Y310="","",COUNTIF(Sabana14[[#This Row],[Columna4]:[Columna23]],"O")/20)</f>
        <v>0</v>
      </c>
    </row>
    <row r="311" spans="2:26" ht="15" x14ac:dyDescent="0.25">
      <c r="B311" s="94">
        <v>302</v>
      </c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91">
        <f t="array" ref="X311">IF($D$12="","",(SUMPRODUCT(($D$12:$W$12=Sabana14[[#This Row],[Columna4]:[Columna23]])*1)))</f>
        <v>0</v>
      </c>
      <c r="Y311" s="87">
        <f t="shared" si="5"/>
        <v>0</v>
      </c>
      <c r="Z311" s="87">
        <f>IF(Y311="","",COUNTIF(Sabana14[[#This Row],[Columna4]:[Columna23]],"O")/20)</f>
        <v>0</v>
      </c>
    </row>
    <row r="312" spans="2:26" ht="15" x14ac:dyDescent="0.25">
      <c r="B312" s="94">
        <v>303</v>
      </c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91">
        <f t="array" ref="X312">IF($D$12="","",(SUMPRODUCT(($D$12:$W$12=Sabana14[[#This Row],[Columna4]:[Columna23]])*1)))</f>
        <v>0</v>
      </c>
      <c r="Y312" s="87">
        <f t="shared" si="5"/>
        <v>0</v>
      </c>
      <c r="Z312" s="87">
        <f>IF(Y312="","",COUNTIF(Sabana14[[#This Row],[Columna4]:[Columna23]],"O")/20)</f>
        <v>0</v>
      </c>
    </row>
    <row r="313" spans="2:26" ht="15" x14ac:dyDescent="0.25">
      <c r="B313" s="94">
        <v>304</v>
      </c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91">
        <f t="array" ref="X313">IF($D$12="","",(SUMPRODUCT(($D$12:$W$12=Sabana14[[#This Row],[Columna4]:[Columna23]])*1)))</f>
        <v>0</v>
      </c>
      <c r="Y313" s="87">
        <f t="shared" si="5"/>
        <v>0</v>
      </c>
      <c r="Z313" s="87">
        <f>IF(Y313="","",COUNTIF(Sabana14[[#This Row],[Columna4]:[Columna23]],"O")/20)</f>
        <v>0</v>
      </c>
    </row>
    <row r="314" spans="2:26" ht="15" x14ac:dyDescent="0.25">
      <c r="B314" s="94">
        <v>305</v>
      </c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91">
        <f t="array" ref="X314">IF($D$12="","",(SUMPRODUCT(($D$12:$W$12=Sabana14[[#This Row],[Columna4]:[Columna23]])*1)))</f>
        <v>0</v>
      </c>
      <c r="Y314" s="87">
        <f t="shared" si="5"/>
        <v>0</v>
      </c>
      <c r="Z314" s="87">
        <f>IF(Y314="","",COUNTIF(Sabana14[[#This Row],[Columna4]:[Columna23]],"O")/20)</f>
        <v>0</v>
      </c>
    </row>
    <row r="315" spans="2:26" ht="15" x14ac:dyDescent="0.25">
      <c r="B315" s="94">
        <v>306</v>
      </c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91">
        <f t="array" ref="X315">IF($D$12="","",(SUMPRODUCT(($D$12:$W$12=Sabana14[[#This Row],[Columna4]:[Columna23]])*1)))</f>
        <v>0</v>
      </c>
      <c r="Y315" s="87">
        <f t="shared" si="5"/>
        <v>0</v>
      </c>
      <c r="Z315" s="87">
        <f>IF(Y315="","",COUNTIF(Sabana14[[#This Row],[Columna4]:[Columna23]],"O")/20)</f>
        <v>0</v>
      </c>
    </row>
    <row r="316" spans="2:26" ht="15" x14ac:dyDescent="0.25">
      <c r="B316" s="94">
        <v>307</v>
      </c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91">
        <f t="array" ref="X316">IF($D$12="","",(SUMPRODUCT(($D$12:$W$12=Sabana14[[#This Row],[Columna4]:[Columna23]])*1)))</f>
        <v>0</v>
      </c>
      <c r="Y316" s="87">
        <f t="shared" si="5"/>
        <v>0</v>
      </c>
      <c r="Z316" s="87">
        <f>IF(Y316="","",COUNTIF(Sabana14[[#This Row],[Columna4]:[Columna23]],"O")/20)</f>
        <v>0</v>
      </c>
    </row>
    <row r="317" spans="2:26" ht="15.75" thickBot="1" x14ac:dyDescent="0.3">
      <c r="B317" s="94">
        <v>308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91">
        <f t="array" ref="X317">IF($D$12="","",(SUMPRODUCT(($D$12:$W$12=Sabana14[[#This Row],[Columna4]:[Columna23]])*1)))</f>
        <v>0</v>
      </c>
      <c r="Y317" s="87">
        <f t="shared" si="5"/>
        <v>0</v>
      </c>
      <c r="Z317" s="87">
        <f>IF(Y317="","",COUNTIF(Sabana14[[#This Row],[Columna4]:[Columna23]],"O")/20)</f>
        <v>0</v>
      </c>
    </row>
    <row r="318" spans="2:26" ht="31.15" customHeight="1" x14ac:dyDescent="0.25">
      <c r="B318" s="94">
        <v>309</v>
      </c>
      <c r="C318" s="82" t="s">
        <v>10</v>
      </c>
      <c r="D318" s="41" t="str">
        <f>Sabana14[[#Headers],[Columna4]]</f>
        <v>Columna4</v>
      </c>
      <c r="E318" s="41" t="str">
        <f>Sabana14[[#Headers],[Columna5]]</f>
        <v>Columna5</v>
      </c>
      <c r="F318" s="41" t="str">
        <f>Sabana14[[#Headers],[Columna6]]</f>
        <v>Columna6</v>
      </c>
      <c r="G318" s="41" t="str">
        <f>Sabana14[[#Headers],[Columna7]]</f>
        <v>Columna7</v>
      </c>
      <c r="H318" s="41" t="str">
        <f>Sabana14[[#Headers],[Columna8]]</f>
        <v>Columna8</v>
      </c>
      <c r="I318" s="41" t="str">
        <f>Sabana14[[#Headers],[Columna9]]</f>
        <v>Columna9</v>
      </c>
      <c r="J318" s="41" t="str">
        <f>Sabana14[[#Headers],[Columna10]]</f>
        <v>Columna10</v>
      </c>
      <c r="K318" s="41" t="str">
        <f>Sabana14[[#Headers],[Columna11]]</f>
        <v>Columna11</v>
      </c>
      <c r="L318" s="41" t="str">
        <f>Sabana14[[#Headers],[Columna12]]</f>
        <v>Columna12</v>
      </c>
      <c r="M318" s="41" t="str">
        <f>Sabana14[[#Headers],[Columna13]]</f>
        <v>Columna13</v>
      </c>
      <c r="N318" s="41" t="str">
        <f>Sabana14[[#Headers],[Columna14]]</f>
        <v>Columna14</v>
      </c>
      <c r="O318" s="41" t="str">
        <f>Sabana14[[#Headers],[Columna15]]</f>
        <v>Columna15</v>
      </c>
      <c r="P318" s="41" t="str">
        <f>Sabana14[[#Headers],[Columna16]]</f>
        <v>Columna16</v>
      </c>
      <c r="Q318" s="41" t="str">
        <f>Sabana14[[#Headers],[Columna17]]</f>
        <v>Columna17</v>
      </c>
      <c r="R318" s="41" t="str">
        <f>Sabana14[[#Headers],[Columna18]]</f>
        <v>Columna18</v>
      </c>
      <c r="S318" s="41" t="str">
        <f>Sabana14[[#Headers],[Columna19]]</f>
        <v>Columna19</v>
      </c>
      <c r="T318" s="41" t="str">
        <f>Sabana14[[#Headers],[Columna20]]</f>
        <v>Columna20</v>
      </c>
      <c r="U318" s="41" t="str">
        <f>Sabana14[[#Headers],[Columna21]]</f>
        <v>Columna21</v>
      </c>
      <c r="V318" s="41" t="str">
        <f>Sabana14[[#Headers],[Columna22]]</f>
        <v>Columna22</v>
      </c>
      <c r="W318" s="42" t="str">
        <f>Sabana14[[#Headers],[Columna23]]</f>
        <v>Columna23</v>
      </c>
      <c r="X318" s="116"/>
      <c r="Y318" s="115"/>
      <c r="Z318" s="114"/>
    </row>
    <row r="319" spans="2:26" ht="15" x14ac:dyDescent="0.25">
      <c r="B319" s="94">
        <v>310</v>
      </c>
      <c r="C319" s="122" t="s">
        <v>11</v>
      </c>
      <c r="D319" s="121" t="str">
        <f t="shared" ref="D319:W319" si="6">D11</f>
        <v>I_1892597</v>
      </c>
      <c r="E319" s="121" t="str">
        <f t="shared" si="6"/>
        <v>I_1892637</v>
      </c>
      <c r="F319" s="121" t="str">
        <f t="shared" si="6"/>
        <v>I_1892585</v>
      </c>
      <c r="G319" s="121" t="str">
        <f t="shared" si="6"/>
        <v>I_1892539</v>
      </c>
      <c r="H319" s="121" t="str">
        <f t="shared" si="6"/>
        <v>I_1892565</v>
      </c>
      <c r="I319" s="121" t="str">
        <f t="shared" si="6"/>
        <v>I_1892559</v>
      </c>
      <c r="J319" s="121" t="str">
        <f t="shared" si="6"/>
        <v>I_1892543</v>
      </c>
      <c r="K319" s="121" t="str">
        <f t="shared" si="6"/>
        <v>I_1892575</v>
      </c>
      <c r="L319" s="121" t="str">
        <f t="shared" si="6"/>
        <v>I_1892643</v>
      </c>
      <c r="M319" s="121" t="str">
        <f t="shared" si="6"/>
        <v>I_1892658</v>
      </c>
      <c r="N319" s="121" t="str">
        <f t="shared" si="6"/>
        <v>I_1892621</v>
      </c>
      <c r="O319" s="121" t="str">
        <f t="shared" si="6"/>
        <v>I_1892610</v>
      </c>
      <c r="P319" s="121" t="str">
        <f t="shared" si="6"/>
        <v>I_1892609</v>
      </c>
      <c r="Q319" s="121" t="str">
        <f t="shared" si="6"/>
        <v>I_1892666</v>
      </c>
      <c r="R319" s="121" t="str">
        <f t="shared" si="6"/>
        <v>I_1892684</v>
      </c>
      <c r="S319" s="121" t="str">
        <f t="shared" si="6"/>
        <v>I_1892724</v>
      </c>
      <c r="T319" s="121" t="str">
        <f t="shared" si="6"/>
        <v>I_1892715</v>
      </c>
      <c r="U319" s="121" t="str">
        <f t="shared" si="6"/>
        <v>I_1892690</v>
      </c>
      <c r="V319" s="121" t="str">
        <f t="shared" si="6"/>
        <v>I_1892708</v>
      </c>
      <c r="W319" s="120" t="str">
        <f t="shared" si="6"/>
        <v>I_1892676</v>
      </c>
      <c r="X319" s="116"/>
      <c r="Y319" s="115"/>
      <c r="Z319" s="114"/>
    </row>
    <row r="320" spans="2:26" ht="32.65" customHeight="1" x14ac:dyDescent="0.25">
      <c r="B320" s="94">
        <v>311</v>
      </c>
      <c r="C320" s="119" t="s">
        <v>9</v>
      </c>
      <c r="D320" s="118" t="str">
        <f>IF(D325="","",IF(D325&gt;=85%,"Muy Fácil",IF(D325&gt;=60%,"Facil",IF(D325&gt;=40%,"Dificultad Moderada",IF(D325&gt;=15%,"Dificil",IF(D325&gt;=0%,"Muy Difícil",""))))))</f>
        <v>Muy Fácil</v>
      </c>
      <c r="E320" s="118" t="str">
        <f t="shared" ref="E320:W320" si="7">IF(E325="","",IF(E325&gt;=85%,"Muy Fácil",IF(E325&gt;=60%,"Facil",IF(E325&gt;=40%,"Dificultad Moderada",IF(E325&gt;=15%,"Dificil",IF(E325&gt;=0%,"Muy Difícil",""))))))</f>
        <v>Dificultad Moderada</v>
      </c>
      <c r="F320" s="118" t="str">
        <f t="shared" si="7"/>
        <v>Facil</v>
      </c>
      <c r="G320" s="118" t="str">
        <f t="shared" si="7"/>
        <v>Dificultad Moderada</v>
      </c>
      <c r="H320" s="118" t="str">
        <f t="shared" si="7"/>
        <v>Dificultad Moderada</v>
      </c>
      <c r="I320" s="118" t="str">
        <f t="shared" si="7"/>
        <v>Dificultad Moderada</v>
      </c>
      <c r="J320" s="118" t="str">
        <f t="shared" si="7"/>
        <v>Dificil</v>
      </c>
      <c r="K320" s="118" t="str">
        <f t="shared" si="7"/>
        <v>Muy Fácil</v>
      </c>
      <c r="L320" s="118" t="str">
        <f t="shared" si="7"/>
        <v>Muy Fácil</v>
      </c>
      <c r="M320" s="118" t="str">
        <f t="shared" si="7"/>
        <v>Facil</v>
      </c>
      <c r="N320" s="118" t="str">
        <f t="shared" si="7"/>
        <v>Dificultad Moderada</v>
      </c>
      <c r="O320" s="118" t="str">
        <f t="shared" si="7"/>
        <v>Dificil</v>
      </c>
      <c r="P320" s="118" t="str">
        <f t="shared" si="7"/>
        <v>Dificultad Moderada</v>
      </c>
      <c r="Q320" s="118" t="str">
        <f t="shared" si="7"/>
        <v>Facil</v>
      </c>
      <c r="R320" s="118" t="str">
        <f t="shared" si="7"/>
        <v>Dificultad Moderada</v>
      </c>
      <c r="S320" s="118" t="str">
        <f t="shared" si="7"/>
        <v>Dificultad Moderada</v>
      </c>
      <c r="T320" s="118" t="str">
        <f t="shared" si="7"/>
        <v>Dificultad Moderada</v>
      </c>
      <c r="U320" s="118" t="str">
        <f t="shared" si="7"/>
        <v>Dificultad Moderada</v>
      </c>
      <c r="V320" s="118" t="str">
        <f t="shared" si="7"/>
        <v>Dificil</v>
      </c>
      <c r="W320" s="117" t="str">
        <f t="shared" si="7"/>
        <v>Dificultad Moderada</v>
      </c>
      <c r="X320" s="116"/>
      <c r="Y320" s="115"/>
      <c r="Z320" s="114"/>
    </row>
    <row r="321" spans="1:26" ht="14.65" customHeight="1" x14ac:dyDescent="0.25">
      <c r="A321" s="103"/>
      <c r="B321" s="94">
        <v>312</v>
      </c>
      <c r="C321" s="102" t="s">
        <v>3</v>
      </c>
      <c r="D321" s="113" t="str">
        <f t="shared" ref="D321:W321" si="8">D$12</f>
        <v>B</v>
      </c>
      <c r="E321" s="113" t="str">
        <f t="shared" si="8"/>
        <v>A</v>
      </c>
      <c r="F321" s="113" t="str">
        <f t="shared" si="8"/>
        <v>C</v>
      </c>
      <c r="G321" s="113" t="str">
        <f t="shared" si="8"/>
        <v>C</v>
      </c>
      <c r="H321" s="113" t="str">
        <f t="shared" si="8"/>
        <v>C</v>
      </c>
      <c r="I321" s="113" t="str">
        <f t="shared" si="8"/>
        <v>B</v>
      </c>
      <c r="J321" s="113" t="str">
        <f t="shared" si="8"/>
        <v>D</v>
      </c>
      <c r="K321" s="113" t="str">
        <f t="shared" si="8"/>
        <v>A</v>
      </c>
      <c r="L321" s="113" t="str">
        <f t="shared" si="8"/>
        <v>C</v>
      </c>
      <c r="M321" s="113" t="str">
        <f t="shared" si="8"/>
        <v>C</v>
      </c>
      <c r="N321" s="113" t="str">
        <f t="shared" si="8"/>
        <v>C</v>
      </c>
      <c r="O321" s="113" t="str">
        <f t="shared" si="8"/>
        <v>D</v>
      </c>
      <c r="P321" s="113" t="str">
        <f t="shared" si="8"/>
        <v>A</v>
      </c>
      <c r="Q321" s="113" t="str">
        <f t="shared" si="8"/>
        <v>B</v>
      </c>
      <c r="R321" s="113" t="str">
        <f t="shared" si="8"/>
        <v>D</v>
      </c>
      <c r="S321" s="113" t="str">
        <f t="shared" si="8"/>
        <v>A</v>
      </c>
      <c r="T321" s="113" t="str">
        <f t="shared" si="8"/>
        <v>D</v>
      </c>
      <c r="U321" s="113" t="str">
        <f t="shared" si="8"/>
        <v>C</v>
      </c>
      <c r="V321" s="113" t="str">
        <f t="shared" si="8"/>
        <v>C</v>
      </c>
      <c r="W321" s="46" t="str">
        <f t="shared" si="8"/>
        <v>D</v>
      </c>
      <c r="X321" s="112"/>
      <c r="Y321" s="96"/>
      <c r="Z321" s="95"/>
    </row>
    <row r="322" spans="1:26" ht="14.65" customHeight="1" x14ac:dyDescent="0.25">
      <c r="A322" s="103"/>
      <c r="C322" s="102" t="s">
        <v>39</v>
      </c>
      <c r="D322" s="111">
        <f>IF(COUNTA(D18:D317)=0,"",IFERROR(COUNTIF(D$18:D$317,"=*"),""))</f>
        <v>44</v>
      </c>
      <c r="E322" s="111">
        <f t="shared" ref="E322:W322" si="9">IF(COUNTA(E18:E317)=0,"",IFERROR(COUNTIF(E$18:E$317,"=*"),""))</f>
        <v>44</v>
      </c>
      <c r="F322" s="111">
        <f t="shared" si="9"/>
        <v>44</v>
      </c>
      <c r="G322" s="111">
        <f t="shared" si="9"/>
        <v>44</v>
      </c>
      <c r="H322" s="111">
        <f t="shared" si="9"/>
        <v>44</v>
      </c>
      <c r="I322" s="111">
        <f t="shared" si="9"/>
        <v>44</v>
      </c>
      <c r="J322" s="111">
        <f t="shared" si="9"/>
        <v>44</v>
      </c>
      <c r="K322" s="111">
        <f t="shared" si="9"/>
        <v>44</v>
      </c>
      <c r="L322" s="111">
        <f t="shared" si="9"/>
        <v>44</v>
      </c>
      <c r="M322" s="111">
        <f t="shared" si="9"/>
        <v>44</v>
      </c>
      <c r="N322" s="111">
        <f t="shared" si="9"/>
        <v>44</v>
      </c>
      <c r="O322" s="111">
        <f t="shared" si="9"/>
        <v>44</v>
      </c>
      <c r="P322" s="111">
        <f t="shared" si="9"/>
        <v>44</v>
      </c>
      <c r="Q322" s="111">
        <f t="shared" si="9"/>
        <v>44</v>
      </c>
      <c r="R322" s="111">
        <f t="shared" si="9"/>
        <v>44</v>
      </c>
      <c r="S322" s="111">
        <f t="shared" si="9"/>
        <v>44</v>
      </c>
      <c r="T322" s="111">
        <f t="shared" si="9"/>
        <v>44</v>
      </c>
      <c r="U322" s="111">
        <f t="shared" si="9"/>
        <v>44</v>
      </c>
      <c r="V322" s="111">
        <f t="shared" si="9"/>
        <v>44</v>
      </c>
      <c r="W322" s="110">
        <f t="shared" si="9"/>
        <v>44</v>
      </c>
      <c r="X322" s="112"/>
      <c r="Y322" s="96"/>
      <c r="Z322" s="96"/>
    </row>
    <row r="323" spans="1:26" ht="15" x14ac:dyDescent="0.25">
      <c r="A323" s="103"/>
      <c r="B323" s="94">
        <v>313</v>
      </c>
      <c r="C323" s="102" t="s">
        <v>44</v>
      </c>
      <c r="D323" s="111">
        <f t="shared" ref="D323:W323" si="10">IF(COUNTA(D18,D317)=0,"",IFERROR(COUNTIF(D$18:D$317,D$321),""))</f>
        <v>41</v>
      </c>
      <c r="E323" s="111">
        <f t="shared" si="10"/>
        <v>20</v>
      </c>
      <c r="F323" s="111">
        <f t="shared" si="10"/>
        <v>28</v>
      </c>
      <c r="G323" s="111">
        <f t="shared" si="10"/>
        <v>23</v>
      </c>
      <c r="H323" s="111">
        <f t="shared" si="10"/>
        <v>25</v>
      </c>
      <c r="I323" s="111">
        <f t="shared" si="10"/>
        <v>18</v>
      </c>
      <c r="J323" s="111">
        <f t="shared" si="10"/>
        <v>17</v>
      </c>
      <c r="K323" s="111">
        <f t="shared" si="10"/>
        <v>41</v>
      </c>
      <c r="L323" s="111">
        <f t="shared" si="10"/>
        <v>42</v>
      </c>
      <c r="M323" s="111">
        <f t="shared" si="10"/>
        <v>28</v>
      </c>
      <c r="N323" s="111">
        <f t="shared" si="10"/>
        <v>19</v>
      </c>
      <c r="O323" s="111">
        <f t="shared" si="10"/>
        <v>10</v>
      </c>
      <c r="P323" s="111">
        <f t="shared" si="10"/>
        <v>25</v>
      </c>
      <c r="Q323" s="111">
        <f t="shared" si="10"/>
        <v>32</v>
      </c>
      <c r="R323" s="111">
        <f t="shared" si="10"/>
        <v>26</v>
      </c>
      <c r="S323" s="111">
        <f t="shared" si="10"/>
        <v>20</v>
      </c>
      <c r="T323" s="111">
        <f t="shared" si="10"/>
        <v>18</v>
      </c>
      <c r="U323" s="111">
        <f t="shared" si="10"/>
        <v>26</v>
      </c>
      <c r="V323" s="111">
        <f t="shared" si="10"/>
        <v>14</v>
      </c>
      <c r="W323" s="110">
        <f t="shared" si="10"/>
        <v>20</v>
      </c>
      <c r="X323" s="95"/>
      <c r="Y323" s="96"/>
      <c r="Z323" s="95"/>
    </row>
    <row r="324" spans="1:26" s="63" customFormat="1" ht="15" x14ac:dyDescent="0.25">
      <c r="A324" s="109"/>
      <c r="C324" s="108" t="s">
        <v>45</v>
      </c>
      <c r="D324" s="107">
        <f t="shared" ref="D324:W324" si="11">IF(D322="","",D322-D323)</f>
        <v>3</v>
      </c>
      <c r="E324" s="107">
        <f t="shared" si="11"/>
        <v>24</v>
      </c>
      <c r="F324" s="107">
        <f t="shared" si="11"/>
        <v>16</v>
      </c>
      <c r="G324" s="107">
        <f t="shared" si="11"/>
        <v>21</v>
      </c>
      <c r="H324" s="107">
        <f t="shared" si="11"/>
        <v>19</v>
      </c>
      <c r="I324" s="107">
        <f t="shared" si="11"/>
        <v>26</v>
      </c>
      <c r="J324" s="107">
        <f t="shared" si="11"/>
        <v>27</v>
      </c>
      <c r="K324" s="107">
        <f t="shared" si="11"/>
        <v>3</v>
      </c>
      <c r="L324" s="107">
        <f t="shared" si="11"/>
        <v>2</v>
      </c>
      <c r="M324" s="107">
        <f t="shared" si="11"/>
        <v>16</v>
      </c>
      <c r="N324" s="107">
        <f t="shared" si="11"/>
        <v>25</v>
      </c>
      <c r="O324" s="107">
        <f t="shared" si="11"/>
        <v>34</v>
      </c>
      <c r="P324" s="107">
        <f t="shared" si="11"/>
        <v>19</v>
      </c>
      <c r="Q324" s="107">
        <f t="shared" si="11"/>
        <v>12</v>
      </c>
      <c r="R324" s="107">
        <f t="shared" si="11"/>
        <v>18</v>
      </c>
      <c r="S324" s="107">
        <f t="shared" si="11"/>
        <v>24</v>
      </c>
      <c r="T324" s="107">
        <f t="shared" si="11"/>
        <v>26</v>
      </c>
      <c r="U324" s="107">
        <f t="shared" si="11"/>
        <v>18</v>
      </c>
      <c r="V324" s="107">
        <f t="shared" si="11"/>
        <v>30</v>
      </c>
      <c r="W324" s="106">
        <f t="shared" si="11"/>
        <v>24</v>
      </c>
      <c r="X324" s="105"/>
      <c r="Y324" s="104"/>
      <c r="Z324" s="104"/>
    </row>
    <row r="325" spans="1:26" ht="15" x14ac:dyDescent="0.25">
      <c r="A325" s="103"/>
      <c r="B325" s="94">
        <v>314</v>
      </c>
      <c r="C325" s="102" t="s">
        <v>46</v>
      </c>
      <c r="D325" s="101">
        <f t="shared" ref="D325:W325" si="12">IFERROR(D$323/COUNTA(D$18:D$317),"")</f>
        <v>0.93181818181818177</v>
      </c>
      <c r="E325" s="101">
        <f t="shared" si="12"/>
        <v>0.45454545454545453</v>
      </c>
      <c r="F325" s="101">
        <f t="shared" si="12"/>
        <v>0.63636363636363635</v>
      </c>
      <c r="G325" s="101">
        <f t="shared" si="12"/>
        <v>0.52272727272727271</v>
      </c>
      <c r="H325" s="101">
        <f t="shared" si="12"/>
        <v>0.56818181818181823</v>
      </c>
      <c r="I325" s="101">
        <f t="shared" si="12"/>
        <v>0.40909090909090912</v>
      </c>
      <c r="J325" s="101">
        <f t="shared" si="12"/>
        <v>0.38636363636363635</v>
      </c>
      <c r="K325" s="101">
        <f t="shared" si="12"/>
        <v>0.93181818181818177</v>
      </c>
      <c r="L325" s="101">
        <f t="shared" si="12"/>
        <v>0.95454545454545459</v>
      </c>
      <c r="M325" s="101">
        <f t="shared" si="12"/>
        <v>0.63636363636363635</v>
      </c>
      <c r="N325" s="101">
        <f t="shared" si="12"/>
        <v>0.43181818181818182</v>
      </c>
      <c r="O325" s="101">
        <f t="shared" si="12"/>
        <v>0.22727272727272727</v>
      </c>
      <c r="P325" s="101">
        <f t="shared" si="12"/>
        <v>0.56818181818181823</v>
      </c>
      <c r="Q325" s="101">
        <f t="shared" si="12"/>
        <v>0.72727272727272729</v>
      </c>
      <c r="R325" s="101">
        <f t="shared" si="12"/>
        <v>0.59090909090909094</v>
      </c>
      <c r="S325" s="101">
        <f t="shared" si="12"/>
        <v>0.45454545454545453</v>
      </c>
      <c r="T325" s="101">
        <f t="shared" si="12"/>
        <v>0.40909090909090912</v>
      </c>
      <c r="U325" s="101">
        <f t="shared" si="12"/>
        <v>0.59090909090909094</v>
      </c>
      <c r="V325" s="101">
        <f t="shared" si="12"/>
        <v>0.31818181818181818</v>
      </c>
      <c r="W325" s="100">
        <f t="shared" si="12"/>
        <v>0.45454545454545453</v>
      </c>
      <c r="X325" s="95"/>
      <c r="Y325" s="96"/>
      <c r="Z325" s="95"/>
    </row>
    <row r="326" spans="1:26" ht="15" x14ac:dyDescent="0.25">
      <c r="A326" s="103"/>
      <c r="B326" s="94">
        <v>315</v>
      </c>
      <c r="C326" s="102" t="s">
        <v>4</v>
      </c>
      <c r="D326" s="101">
        <f t="shared" ref="D326:W326" si="13">IFERROR(COUNTIF(D$18:D$317,"O")/COUNTA(D$18:D$317),"")</f>
        <v>0</v>
      </c>
      <c r="E326" s="101">
        <f t="shared" si="13"/>
        <v>0</v>
      </c>
      <c r="F326" s="101">
        <f t="shared" si="13"/>
        <v>0</v>
      </c>
      <c r="G326" s="101">
        <f t="shared" si="13"/>
        <v>0</v>
      </c>
      <c r="H326" s="101">
        <f t="shared" si="13"/>
        <v>0</v>
      </c>
      <c r="I326" s="101">
        <f t="shared" si="13"/>
        <v>0</v>
      </c>
      <c r="J326" s="101">
        <f t="shared" si="13"/>
        <v>0</v>
      </c>
      <c r="K326" s="101">
        <f t="shared" si="13"/>
        <v>0</v>
      </c>
      <c r="L326" s="101">
        <f t="shared" si="13"/>
        <v>0</v>
      </c>
      <c r="M326" s="101">
        <f t="shared" si="13"/>
        <v>0</v>
      </c>
      <c r="N326" s="101">
        <f t="shared" si="13"/>
        <v>4.5454545454545456E-2</v>
      </c>
      <c r="O326" s="101">
        <f t="shared" si="13"/>
        <v>0</v>
      </c>
      <c r="P326" s="101">
        <f t="shared" si="13"/>
        <v>0</v>
      </c>
      <c r="Q326" s="101">
        <f t="shared" si="13"/>
        <v>0</v>
      </c>
      <c r="R326" s="101">
        <f t="shared" si="13"/>
        <v>0</v>
      </c>
      <c r="S326" s="101">
        <f t="shared" si="13"/>
        <v>0</v>
      </c>
      <c r="T326" s="101">
        <f t="shared" si="13"/>
        <v>0</v>
      </c>
      <c r="U326" s="101">
        <f t="shared" si="13"/>
        <v>0</v>
      </c>
      <c r="V326" s="101">
        <f t="shared" si="13"/>
        <v>0</v>
      </c>
      <c r="W326" s="100">
        <f t="shared" si="13"/>
        <v>0</v>
      </c>
      <c r="X326" s="95"/>
      <c r="Y326" s="96"/>
      <c r="Z326" s="95"/>
    </row>
    <row r="327" spans="1:26" ht="15" x14ac:dyDescent="0.25">
      <c r="A327" s="103"/>
      <c r="B327" s="94">
        <v>316</v>
      </c>
      <c r="C327" s="102" t="s">
        <v>5</v>
      </c>
      <c r="D327" s="101">
        <f t="shared" ref="D327:W327" si="14">IFERROR(COUNTIF(D$18:D$317,"A")/COUNTA(D$18:D$317),"")</f>
        <v>0</v>
      </c>
      <c r="E327" s="101">
        <f t="shared" si="14"/>
        <v>0.45454545454545453</v>
      </c>
      <c r="F327" s="101">
        <f t="shared" si="14"/>
        <v>6.8181818181818177E-2</v>
      </c>
      <c r="G327" s="101">
        <f t="shared" si="14"/>
        <v>6.8181818181818177E-2</v>
      </c>
      <c r="H327" s="101">
        <f t="shared" si="14"/>
        <v>0.15909090909090909</v>
      </c>
      <c r="I327" s="101">
        <f t="shared" si="14"/>
        <v>2.2727272727272728E-2</v>
      </c>
      <c r="J327" s="101">
        <f t="shared" si="14"/>
        <v>2.2727272727272728E-2</v>
      </c>
      <c r="K327" s="101">
        <f t="shared" si="14"/>
        <v>0.93181818181818177</v>
      </c>
      <c r="L327" s="101">
        <f t="shared" si="14"/>
        <v>4.5454545454545456E-2</v>
      </c>
      <c r="M327" s="101">
        <f t="shared" si="14"/>
        <v>0</v>
      </c>
      <c r="N327" s="101">
        <f t="shared" si="14"/>
        <v>0.18181818181818182</v>
      </c>
      <c r="O327" s="101">
        <f t="shared" si="14"/>
        <v>0.63636363636363635</v>
      </c>
      <c r="P327" s="101">
        <f t="shared" si="14"/>
        <v>0.56818181818181823</v>
      </c>
      <c r="Q327" s="101">
        <f t="shared" si="14"/>
        <v>0.18181818181818182</v>
      </c>
      <c r="R327" s="101">
        <f t="shared" si="14"/>
        <v>0.18181818181818182</v>
      </c>
      <c r="S327" s="101">
        <f t="shared" si="14"/>
        <v>0.45454545454545453</v>
      </c>
      <c r="T327" s="101">
        <f t="shared" si="14"/>
        <v>0</v>
      </c>
      <c r="U327" s="101">
        <f t="shared" si="14"/>
        <v>0.29545454545454547</v>
      </c>
      <c r="V327" s="101">
        <f t="shared" si="14"/>
        <v>2.2727272727272728E-2</v>
      </c>
      <c r="W327" s="100">
        <f t="shared" si="14"/>
        <v>0.15909090909090909</v>
      </c>
      <c r="X327" s="95"/>
      <c r="Y327" s="96"/>
      <c r="Z327" s="95"/>
    </row>
    <row r="328" spans="1:26" ht="15" x14ac:dyDescent="0.25">
      <c r="B328" s="94">
        <v>317</v>
      </c>
      <c r="C328" s="102" t="s">
        <v>6</v>
      </c>
      <c r="D328" s="101">
        <f t="shared" ref="D328:W328" si="15">IFERROR(COUNTIF(D$18:D$317,"B")/COUNTA(D$18:D$317),"")</f>
        <v>0.93181818181818177</v>
      </c>
      <c r="E328" s="101">
        <f t="shared" si="15"/>
        <v>0.40909090909090912</v>
      </c>
      <c r="F328" s="101">
        <f t="shared" si="15"/>
        <v>0.20454545454545456</v>
      </c>
      <c r="G328" s="101">
        <f t="shared" si="15"/>
        <v>0.18181818181818182</v>
      </c>
      <c r="H328" s="101">
        <f t="shared" si="15"/>
        <v>0.20454545454545456</v>
      </c>
      <c r="I328" s="101">
        <f t="shared" si="15"/>
        <v>0.40909090909090912</v>
      </c>
      <c r="J328" s="101">
        <f t="shared" si="15"/>
        <v>0.56818181818181823</v>
      </c>
      <c r="K328" s="101">
        <f t="shared" si="15"/>
        <v>2.2727272727272728E-2</v>
      </c>
      <c r="L328" s="101">
        <f t="shared" si="15"/>
        <v>0</v>
      </c>
      <c r="M328" s="101">
        <f t="shared" si="15"/>
        <v>2.2727272727272728E-2</v>
      </c>
      <c r="N328" s="101">
        <f t="shared" si="15"/>
        <v>0.22727272727272727</v>
      </c>
      <c r="O328" s="101">
        <f t="shared" si="15"/>
        <v>6.8181818181818177E-2</v>
      </c>
      <c r="P328" s="101">
        <f t="shared" si="15"/>
        <v>2.2727272727272728E-2</v>
      </c>
      <c r="Q328" s="101">
        <f t="shared" si="15"/>
        <v>0.72727272727272729</v>
      </c>
      <c r="R328" s="101">
        <f t="shared" si="15"/>
        <v>2.2727272727272728E-2</v>
      </c>
      <c r="S328" s="101">
        <f t="shared" si="15"/>
        <v>0</v>
      </c>
      <c r="T328" s="101">
        <f t="shared" si="15"/>
        <v>0.11363636363636363</v>
      </c>
      <c r="U328" s="101">
        <f t="shared" si="15"/>
        <v>4.5454545454545456E-2</v>
      </c>
      <c r="V328" s="101">
        <f t="shared" si="15"/>
        <v>2.2727272727272728E-2</v>
      </c>
      <c r="W328" s="100">
        <f t="shared" si="15"/>
        <v>2.2727272727272728E-2</v>
      </c>
      <c r="X328" s="95"/>
      <c r="Y328" s="96"/>
      <c r="Z328" s="95"/>
    </row>
    <row r="329" spans="1:26" ht="15" x14ac:dyDescent="0.25">
      <c r="B329" s="94">
        <v>318</v>
      </c>
      <c r="C329" s="102" t="s">
        <v>7</v>
      </c>
      <c r="D329" s="101">
        <f t="shared" ref="D329:W329" si="16">IFERROR(COUNTIF(D$18:D$317,"C")/COUNTA(D$18:D$317),"")</f>
        <v>0</v>
      </c>
      <c r="E329" s="101">
        <f t="shared" si="16"/>
        <v>6.8181818181818177E-2</v>
      </c>
      <c r="F329" s="101">
        <f t="shared" si="16"/>
        <v>0.63636363636363635</v>
      </c>
      <c r="G329" s="101">
        <f t="shared" si="16"/>
        <v>0.52272727272727271</v>
      </c>
      <c r="H329" s="101">
        <f t="shared" si="16"/>
        <v>0.56818181818181823</v>
      </c>
      <c r="I329" s="101">
        <f t="shared" si="16"/>
        <v>0.52272727272727271</v>
      </c>
      <c r="J329" s="101">
        <f t="shared" si="16"/>
        <v>2.2727272727272728E-2</v>
      </c>
      <c r="K329" s="101">
        <f t="shared" si="16"/>
        <v>2.2727272727272728E-2</v>
      </c>
      <c r="L329" s="101">
        <f t="shared" si="16"/>
        <v>0.95454545454545459</v>
      </c>
      <c r="M329" s="101">
        <f t="shared" si="16"/>
        <v>0.63636363636363635</v>
      </c>
      <c r="N329" s="101">
        <f t="shared" si="16"/>
        <v>0.43181818181818182</v>
      </c>
      <c r="O329" s="101">
        <f t="shared" si="16"/>
        <v>6.8181818181818177E-2</v>
      </c>
      <c r="P329" s="101">
        <f t="shared" si="16"/>
        <v>0.18181818181818182</v>
      </c>
      <c r="Q329" s="101">
        <f t="shared" si="16"/>
        <v>6.8181818181818177E-2</v>
      </c>
      <c r="R329" s="101">
        <f t="shared" si="16"/>
        <v>0.20454545454545456</v>
      </c>
      <c r="S329" s="101">
        <f t="shared" si="16"/>
        <v>4.5454545454545456E-2</v>
      </c>
      <c r="T329" s="101">
        <f t="shared" si="16"/>
        <v>0.47727272727272729</v>
      </c>
      <c r="U329" s="101">
        <f t="shared" si="16"/>
        <v>0.59090909090909094</v>
      </c>
      <c r="V329" s="101">
        <f t="shared" si="16"/>
        <v>0.31818181818181818</v>
      </c>
      <c r="W329" s="100">
        <f t="shared" si="16"/>
        <v>0.36363636363636365</v>
      </c>
      <c r="X329" s="95"/>
      <c r="Y329" s="96"/>
      <c r="Z329" s="95"/>
    </row>
    <row r="330" spans="1:26" ht="15.75" thickBot="1" x14ac:dyDescent="0.3">
      <c r="B330" s="94">
        <v>319</v>
      </c>
      <c r="C330" s="99" t="s">
        <v>8</v>
      </c>
      <c r="D330" s="98">
        <f t="shared" ref="D330:W330" si="17">IFERROR(COUNTIF(D$18:D$317,"D")/COUNTA(D$18:D$317),"")</f>
        <v>6.8181818181818177E-2</v>
      </c>
      <c r="E330" s="98">
        <f t="shared" si="17"/>
        <v>6.8181818181818177E-2</v>
      </c>
      <c r="F330" s="98">
        <f t="shared" si="17"/>
        <v>9.0909090909090912E-2</v>
      </c>
      <c r="G330" s="98">
        <f t="shared" si="17"/>
        <v>0.22727272727272727</v>
      </c>
      <c r="H330" s="98">
        <f t="shared" si="17"/>
        <v>6.8181818181818177E-2</v>
      </c>
      <c r="I330" s="98">
        <f t="shared" si="17"/>
        <v>4.5454545454545456E-2</v>
      </c>
      <c r="J330" s="98">
        <f t="shared" si="17"/>
        <v>0.38636363636363635</v>
      </c>
      <c r="K330" s="98">
        <f t="shared" si="17"/>
        <v>2.2727272727272728E-2</v>
      </c>
      <c r="L330" s="98">
        <f t="shared" si="17"/>
        <v>0</v>
      </c>
      <c r="M330" s="98">
        <f t="shared" si="17"/>
        <v>0.34090909090909088</v>
      </c>
      <c r="N330" s="98">
        <f t="shared" si="17"/>
        <v>0.11363636363636363</v>
      </c>
      <c r="O330" s="98">
        <f t="shared" si="17"/>
        <v>0.22727272727272727</v>
      </c>
      <c r="P330" s="98">
        <f t="shared" si="17"/>
        <v>0.22727272727272727</v>
      </c>
      <c r="Q330" s="98">
        <f t="shared" si="17"/>
        <v>2.2727272727272728E-2</v>
      </c>
      <c r="R330" s="98">
        <f t="shared" si="17"/>
        <v>0.59090909090909094</v>
      </c>
      <c r="S330" s="98">
        <f t="shared" si="17"/>
        <v>0.5</v>
      </c>
      <c r="T330" s="98">
        <f t="shared" si="17"/>
        <v>0.40909090909090912</v>
      </c>
      <c r="U330" s="98">
        <f t="shared" si="17"/>
        <v>6.8181818181818177E-2</v>
      </c>
      <c r="V330" s="98">
        <f t="shared" si="17"/>
        <v>0.63636363636363635</v>
      </c>
      <c r="W330" s="97">
        <f t="shared" si="17"/>
        <v>0.45454545454545453</v>
      </c>
      <c r="X330" s="95"/>
      <c r="Y330" s="96"/>
      <c r="Z330" s="95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141" priority="23" operator="containsText" text="Dificultad Moderada">
      <formula>NOT(ISERROR(SEARCH("Dificultad Moderada",D13)))</formula>
    </cfRule>
    <cfRule type="containsText" dxfId="140" priority="24" operator="containsText" text="Muy Fácil">
      <formula>NOT(ISERROR(SEARCH("Muy Fácil",D13)))</formula>
    </cfRule>
    <cfRule type="containsText" dxfId="139" priority="25" operator="containsText" text="Facil">
      <formula>NOT(ISERROR(SEARCH("Facil",D13)))</formula>
    </cfRule>
    <cfRule type="containsText" dxfId="138" priority="26" operator="containsText" text="Dificil">
      <formula>NOT(ISERROR(SEARCH("Dificil",D13)))</formula>
    </cfRule>
    <cfRule type="containsText" dxfId="137" priority="27" operator="containsText" text="Muy Difícil">
      <formula>NOT(ISERROR(SEARCH("Muy Difícil",D13)))</formula>
    </cfRule>
  </conditionalFormatting>
  <conditionalFormatting sqref="D321:W321">
    <cfRule type="cellIs" dxfId="136" priority="17" operator="equal">
      <formula>0</formula>
    </cfRule>
    <cfRule type="containsBlanks" dxfId="135" priority="22">
      <formula>LEN(TRIM(D321))=0</formula>
    </cfRule>
  </conditionalFormatting>
  <conditionalFormatting sqref="D18:W317">
    <cfRule type="cellIs" dxfId="134" priority="13" operator="equal">
      <formula>""</formula>
    </cfRule>
    <cfRule type="cellIs" dxfId="133" priority="14" operator="equal">
      <formula>D$321</formula>
    </cfRule>
    <cfRule type="cellIs" dxfId="132" priority="15" operator="equal">
      <formula>"O"</formula>
    </cfRule>
    <cfRule type="cellIs" dxfId="131" priority="16" operator="notEqual">
      <formula>"O(""O"";$D$110)"</formula>
    </cfRule>
  </conditionalFormatting>
  <conditionalFormatting sqref="D318:W318">
    <cfRule type="containsText" dxfId="130" priority="12" operator="containsText" text="Columna">
      <formula>NOT(ISERROR(SEARCH("Columna",D318)))</formula>
    </cfRule>
  </conditionalFormatting>
  <conditionalFormatting sqref="D319:W319">
    <cfRule type="cellIs" dxfId="129" priority="11" operator="equal">
      <formula>0</formula>
    </cfRule>
  </conditionalFormatting>
  <conditionalFormatting sqref="D320:W320">
    <cfRule type="containsText" dxfId="128" priority="6" operator="containsText" text="Dificultad Moderada">
      <formula>NOT(ISERROR(SEARCH("Dificultad Moderada",D320)))</formula>
    </cfRule>
    <cfRule type="containsText" dxfId="127" priority="7" operator="containsText" text="Muy Fácil">
      <formula>NOT(ISERROR(SEARCH("Muy Fácil",D320)))</formula>
    </cfRule>
    <cfRule type="containsText" dxfId="126" priority="8" operator="containsText" text="Facil">
      <formula>NOT(ISERROR(SEARCH("Facil",D320)))</formula>
    </cfRule>
    <cfRule type="containsText" dxfId="125" priority="9" operator="containsText" text="Dificil">
      <formula>NOT(ISERROR(SEARCH("Dificil",D320)))</formula>
    </cfRule>
    <cfRule type="containsText" dxfId="124" priority="10" operator="containsText" text="Muy Difícil">
      <formula>NOT(ISERROR(SEARCH("Muy Difícil",D320)))</formula>
    </cfRule>
  </conditionalFormatting>
  <conditionalFormatting sqref="D12:W12">
    <cfRule type="containsBlanks" dxfId="123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7A4B333-1EA4-4819-B156-622943E1528E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1401B502-097D-4A7C-AC1A-DE09ACDFC331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B122B4FC-AF56-4DF8-8C5F-460B89313BB8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8108BBDD-D820-4CB5-A534-113EF0267BA1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3DBDD21E-2138-4907-AE2C-B358C53C077E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2B8F6273-ADA0-4715-A7D2-3ED0FC39AB7B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94B6EDB6-A8B9-454C-90C7-C34E96FDF0DF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CF448963-DDFF-43ED-B30C-E73BC627E8E8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Sabana sociales 6</vt:lpstr>
      <vt:lpstr>Analisis 6</vt:lpstr>
      <vt:lpstr>Sabana sociales 7</vt:lpstr>
      <vt:lpstr>2 Analisis </vt:lpstr>
      <vt:lpstr>sabana sociales  8 </vt:lpstr>
      <vt:lpstr>Analisis 8</vt:lpstr>
      <vt:lpstr>sabana sociales  9 </vt:lpstr>
      <vt:lpstr> Analisis 9</vt:lpstr>
      <vt:lpstr>sabana sociales  10 </vt:lpstr>
      <vt:lpstr> Analisis 10</vt:lpstr>
      <vt:lpstr> Sabana sociales 11</vt:lpstr>
      <vt:lpstr> Analisis 11</vt:lpstr>
      <vt:lpstr>' Sabana sociales 11'!Preguntas</vt:lpstr>
      <vt:lpstr>'2 Analisis '!Preguntas</vt:lpstr>
      <vt:lpstr>'Analisis 6'!Preguntas</vt:lpstr>
      <vt:lpstr>'sabana sociales  10 '!Preguntas</vt:lpstr>
      <vt:lpstr>'sabana sociales  8 '!Preguntas</vt:lpstr>
      <vt:lpstr>'sabana sociales  9 '!Preguntas</vt:lpstr>
      <vt:lpstr>'Sabana sociales 7'!Preguntas</vt:lpstr>
      <vt:lpstr>Preguntas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Moises</dc:creator>
  <cp:lastModifiedBy>Pc_Gloria</cp:lastModifiedBy>
  <cp:lastPrinted>2022-09-05T20:37:10Z</cp:lastPrinted>
  <dcterms:created xsi:type="dcterms:W3CDTF">2017-10-12T18:19:59Z</dcterms:created>
  <dcterms:modified xsi:type="dcterms:W3CDTF">2023-03-31T15:38:41Z</dcterms:modified>
</cp:coreProperties>
</file>