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tables/table10.xml" ContentType="application/vnd.openxmlformats-officedocument.spreadsheetml.table+xml"/>
  <Override PartName="/xl/drawings/drawing8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tables/table13.xml" ContentType="application/vnd.openxmlformats-officedocument.spreadsheetml.table+xml"/>
  <Override PartName="/xl/drawings/drawing10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tables/table16.xml" ContentType="application/vnd.openxmlformats-officedocument.spreadsheetml.table+xml"/>
  <Override PartName="/xl/drawings/drawing12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tables/table19.xml" ContentType="application/vnd.openxmlformats-officedocument.spreadsheetml.table+xml"/>
  <Override PartName="/xl/drawings/drawing14.xml" ContentType="application/vnd.openxmlformats-officedocument.drawing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tables/table22.xml" ContentType="application/vnd.openxmlformats-officedocument.spreadsheetml.table+xml"/>
  <Override PartName="/xl/drawings/drawing16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tables/table25.xml" ContentType="application/vnd.openxmlformats-officedocument.spreadsheetml.table+xml"/>
  <Override PartName="/xl/drawings/drawing18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_Gloria\Documents\11. DOC2023\ENJAMBRE\CARPETA 1. GESTION DE LA EVALUACION\"/>
    </mc:Choice>
  </mc:AlternateContent>
  <bookViews>
    <workbookView xWindow="-105" yWindow="-105" windowWidth="23250" windowHeight="12570" tabRatio="892" firstSheet="5" activeTab="16"/>
  </bookViews>
  <sheets>
    <sheet name=" SABANA 3" sheetId="6" r:id="rId1"/>
    <sheet name="2 Analisis 3" sheetId="48" r:id="rId2"/>
    <sheet name="SABANA 4 " sheetId="49" r:id="rId3"/>
    <sheet name="2 Analisis 4" sheetId="50" r:id="rId4"/>
    <sheet name="1 Sabana5" sheetId="53" r:id="rId5"/>
    <sheet name="2 Analisis 5" sheetId="54" r:id="rId6"/>
    <sheet name=" Sabana 6" sheetId="55" r:id="rId7"/>
    <sheet name=" Analisis 6" sheetId="57" r:id="rId8"/>
    <sheet name="1 Sabana 7" sheetId="58" r:id="rId9"/>
    <sheet name="2 Analisis 7" sheetId="59" r:id="rId10"/>
    <sheet name="1 Sabana8" sheetId="60" r:id="rId11"/>
    <sheet name="2 Analisis " sheetId="61" r:id="rId12"/>
    <sheet name="1 Sabana 9" sheetId="62" r:id="rId13"/>
    <sheet name="2 Analisis  9" sheetId="63" r:id="rId14"/>
    <sheet name=" Sabana10 " sheetId="64" r:id="rId15"/>
    <sheet name=" Analisis  10" sheetId="65" r:id="rId16"/>
    <sheet name=" Sabana 11" sheetId="66" r:id="rId17"/>
    <sheet name=" Analisis  11" sheetId="6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Datos1" localSheetId="15">#REF!</definedName>
    <definedName name="Datos1" localSheetId="17">#REF!</definedName>
    <definedName name="Datos1" localSheetId="7">#REF!</definedName>
    <definedName name="Datos1" localSheetId="16">#REF!</definedName>
    <definedName name="Datos1" localSheetId="6">#REF!</definedName>
    <definedName name="Datos1" localSheetId="14">#REF!</definedName>
    <definedName name="Datos1" localSheetId="8">#REF!</definedName>
    <definedName name="Datos1" localSheetId="12">#REF!</definedName>
    <definedName name="Datos1" localSheetId="10">#REF!</definedName>
    <definedName name="Datos1" localSheetId="11">#REF!</definedName>
    <definedName name="Datos1" localSheetId="13">#REF!</definedName>
    <definedName name="Datos1" localSheetId="9">#REF!</definedName>
    <definedName name="Datos1">#REF!</definedName>
    <definedName name="hj">[1]!Sabana[[#Headers],[Pregunta20]:[Pregunta2]]</definedName>
    <definedName name="Preguntas" localSheetId="15">[2]!Sabana[[#Headers],[Columna4]:[Columna23]]</definedName>
    <definedName name="Preguntas" localSheetId="17">[3]!Sabana[[#Headers],[Columna4]:[Columna23]]</definedName>
    <definedName name="Preguntas" localSheetId="7">[4]!Sabana[[#Headers],[Columna4]:[Columna23]]</definedName>
    <definedName name="Preguntas" localSheetId="16">Sabana28[[#Headers],[Columna4]:[Columna23]]</definedName>
    <definedName name="Preguntas" localSheetId="6">Sabana11[[#Headers],[Columna4]:[Columna23]]</definedName>
    <definedName name="Preguntas" localSheetId="14">Sabana25[[#Headers],[Columna4]:[Columna23]]</definedName>
    <definedName name="Preguntas" localSheetId="8">Sabana16[[#Headers],[Columna4]:[Columna23]]</definedName>
    <definedName name="Preguntas" localSheetId="12">Sabana22[[#Headers],[Columna4]:[Columna23]]</definedName>
    <definedName name="Preguntas" localSheetId="4">Sabana8[[#Headers],[Columna4]:[Columna23]]</definedName>
    <definedName name="Preguntas" localSheetId="10">Sabana19[[#Headers],[Columna4]:[Columna23]]</definedName>
    <definedName name="Preguntas" localSheetId="11">[5]!Sabana[[#Headers],[Columna4]:[Columna23]]</definedName>
    <definedName name="Preguntas" localSheetId="13">[6]!Sabana[[#Headers],[Columna4]:[Columna23]]</definedName>
    <definedName name="Preguntas" localSheetId="1">Sabana[[#Headers],[Columna4]:[Columna23]]</definedName>
    <definedName name="Preguntas" localSheetId="3">[7]!Sabana[[#Headers],[Columna4]:[Columna23]]</definedName>
    <definedName name="Preguntas" localSheetId="5">[8]!Sabana[[#Headers],[Columna4]:[Columna23]]</definedName>
    <definedName name="Preguntas" localSheetId="9">[9]!Sabana[[#Headers],[Columna4]:[Columna23]]</definedName>
    <definedName name="Preguntas" localSheetId="2">Sabana4[[#Headers],[Columna4]:[Columna23]]</definedName>
    <definedName name="Preguntas">Sabana[[#Headers],[Columna4]:[Columna23]]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9" i="67" l="1"/>
  <c r="D28" i="67"/>
  <c r="D27" i="67"/>
  <c r="D26" i="67"/>
  <c r="D25" i="67"/>
  <c r="D22" i="67"/>
  <c r="D9" i="67" s="1"/>
  <c r="D21" i="67"/>
  <c r="D20" i="67"/>
  <c r="D19" i="67"/>
  <c r="D18" i="67"/>
  <c r="D17" i="67"/>
  <c r="D16" i="67"/>
  <c r="D15" i="67"/>
  <c r="D14" i="67"/>
  <c r="D13" i="67"/>
  <c r="D12" i="67"/>
  <c r="I4" i="67"/>
  <c r="D4" i="67"/>
  <c r="I3" i="67"/>
  <c r="D3" i="67"/>
  <c r="I2" i="67"/>
  <c r="D2" i="67"/>
  <c r="W330" i="66"/>
  <c r="V330" i="66"/>
  <c r="U330" i="66"/>
  <c r="T330" i="66"/>
  <c r="S330" i="66"/>
  <c r="R330" i="66"/>
  <c r="Q330" i="66"/>
  <c r="P330" i="66"/>
  <c r="O330" i="66"/>
  <c r="N330" i="66"/>
  <c r="M330" i="66"/>
  <c r="L330" i="66"/>
  <c r="K330" i="66"/>
  <c r="J330" i="66"/>
  <c r="I330" i="66"/>
  <c r="H330" i="66"/>
  <c r="G330" i="66"/>
  <c r="F330" i="66"/>
  <c r="E330" i="66"/>
  <c r="D330" i="66"/>
  <c r="W329" i="66"/>
  <c r="V329" i="66"/>
  <c r="U329" i="66"/>
  <c r="T329" i="66"/>
  <c r="S329" i="66"/>
  <c r="R329" i="66"/>
  <c r="Q329" i="66"/>
  <c r="P329" i="66"/>
  <c r="O329" i="66"/>
  <c r="N329" i="66"/>
  <c r="M329" i="66"/>
  <c r="L329" i="66"/>
  <c r="K329" i="66"/>
  <c r="J329" i="66"/>
  <c r="I329" i="66"/>
  <c r="H329" i="66"/>
  <c r="G329" i="66"/>
  <c r="F329" i="66"/>
  <c r="E329" i="66"/>
  <c r="D329" i="66"/>
  <c r="W328" i="66"/>
  <c r="V328" i="66"/>
  <c r="U328" i="66"/>
  <c r="T328" i="66"/>
  <c r="S328" i="66"/>
  <c r="R328" i="66"/>
  <c r="Q328" i="66"/>
  <c r="P328" i="66"/>
  <c r="O328" i="66"/>
  <c r="N328" i="66"/>
  <c r="M328" i="66"/>
  <c r="L328" i="66"/>
  <c r="K328" i="66"/>
  <c r="J328" i="66"/>
  <c r="I328" i="66"/>
  <c r="H328" i="66"/>
  <c r="G328" i="66"/>
  <c r="F328" i="66"/>
  <c r="E328" i="66"/>
  <c r="D328" i="66"/>
  <c r="W327" i="66"/>
  <c r="V327" i="66"/>
  <c r="U327" i="66"/>
  <c r="T327" i="66"/>
  <c r="S327" i="66"/>
  <c r="R327" i="66"/>
  <c r="Q327" i="66"/>
  <c r="P327" i="66"/>
  <c r="O327" i="66"/>
  <c r="N327" i="66"/>
  <c r="M327" i="66"/>
  <c r="L327" i="66"/>
  <c r="K327" i="66"/>
  <c r="J327" i="66"/>
  <c r="I327" i="66"/>
  <c r="H327" i="66"/>
  <c r="G327" i="66"/>
  <c r="F327" i="66"/>
  <c r="E327" i="66"/>
  <c r="D327" i="66"/>
  <c r="W326" i="66"/>
  <c r="V326" i="66"/>
  <c r="U326" i="66"/>
  <c r="T326" i="66"/>
  <c r="S326" i="66"/>
  <c r="R326" i="66"/>
  <c r="Q326" i="66"/>
  <c r="P326" i="66"/>
  <c r="O326" i="66"/>
  <c r="N326" i="66"/>
  <c r="M326" i="66"/>
  <c r="L326" i="66"/>
  <c r="K326" i="66"/>
  <c r="J326" i="66"/>
  <c r="I326" i="66"/>
  <c r="H326" i="66"/>
  <c r="G326" i="66"/>
  <c r="F326" i="66"/>
  <c r="E326" i="66"/>
  <c r="D326" i="66"/>
  <c r="M323" i="66"/>
  <c r="M325" i="66" s="1"/>
  <c r="M320" i="66" s="1"/>
  <c r="L323" i="66"/>
  <c r="L325" i="66" s="1"/>
  <c r="L320" i="66" s="1"/>
  <c r="W322" i="66"/>
  <c r="V322" i="66"/>
  <c r="U322" i="66"/>
  <c r="T322" i="66"/>
  <c r="T324" i="66" s="1"/>
  <c r="S322" i="66"/>
  <c r="S324" i="66" s="1"/>
  <c r="R322" i="66"/>
  <c r="R324" i="66" s="1"/>
  <c r="Q322" i="66"/>
  <c r="Q324" i="66" s="1"/>
  <c r="P322" i="66"/>
  <c r="O322" i="66"/>
  <c r="N322" i="66"/>
  <c r="M322" i="66"/>
  <c r="M324" i="66" s="1"/>
  <c r="L322" i="66"/>
  <c r="K322" i="66"/>
  <c r="J322" i="66"/>
  <c r="J324" i="66" s="1"/>
  <c r="I322" i="66"/>
  <c r="H322" i="66"/>
  <c r="G322" i="66"/>
  <c r="F322" i="66"/>
  <c r="E322" i="66"/>
  <c r="D322" i="66"/>
  <c r="D324" i="66" s="1"/>
  <c r="W321" i="66"/>
  <c r="W323" i="66" s="1"/>
  <c r="W325" i="66" s="1"/>
  <c r="V321" i="66"/>
  <c r="V323" i="66" s="1"/>
  <c r="V325" i="66" s="1"/>
  <c r="V320" i="66" s="1"/>
  <c r="U321" i="66"/>
  <c r="U323" i="66" s="1"/>
  <c r="U325" i="66" s="1"/>
  <c r="U320" i="66" s="1"/>
  <c r="T321" i="66"/>
  <c r="T323" i="66" s="1"/>
  <c r="T325" i="66" s="1"/>
  <c r="T320" i="66" s="1"/>
  <c r="S321" i="66"/>
  <c r="S323" i="66" s="1"/>
  <c r="S325" i="66" s="1"/>
  <c r="S320" i="66" s="1"/>
  <c r="R321" i="66"/>
  <c r="R323" i="66" s="1"/>
  <c r="R325" i="66" s="1"/>
  <c r="Q321" i="66"/>
  <c r="Q323" i="66" s="1"/>
  <c r="Q325" i="66" s="1"/>
  <c r="Q320" i="66" s="1"/>
  <c r="P321" i="66"/>
  <c r="P323" i="66" s="1"/>
  <c r="P325" i="66" s="1"/>
  <c r="P320" i="66" s="1"/>
  <c r="O321" i="66"/>
  <c r="O323" i="66" s="1"/>
  <c r="O325" i="66" s="1"/>
  <c r="O320" i="66" s="1"/>
  <c r="N321" i="66"/>
  <c r="N323" i="66" s="1"/>
  <c r="N325" i="66" s="1"/>
  <c r="N320" i="66" s="1"/>
  <c r="M321" i="66"/>
  <c r="L321" i="66"/>
  <c r="K321" i="66"/>
  <c r="K323" i="66" s="1"/>
  <c r="K325" i="66" s="1"/>
  <c r="K320" i="66" s="1"/>
  <c r="J321" i="66"/>
  <c r="J323" i="66" s="1"/>
  <c r="J325" i="66" s="1"/>
  <c r="I321" i="66"/>
  <c r="I323" i="66" s="1"/>
  <c r="I325" i="66" s="1"/>
  <c r="H321" i="66"/>
  <c r="H323" i="66" s="1"/>
  <c r="H324" i="66" s="1"/>
  <c r="G321" i="66"/>
  <c r="G323" i="66" s="1"/>
  <c r="G325" i="66" s="1"/>
  <c r="G320" i="66" s="1"/>
  <c r="F321" i="66"/>
  <c r="F323" i="66" s="1"/>
  <c r="F325" i="66" s="1"/>
  <c r="F320" i="66" s="1"/>
  <c r="E321" i="66"/>
  <c r="E323" i="66" s="1"/>
  <c r="E325" i="66" s="1"/>
  <c r="E320" i="66" s="1"/>
  <c r="E13" i="66" s="1"/>
  <c r="D321" i="66"/>
  <c r="D323" i="66" s="1"/>
  <c r="D325" i="66" s="1"/>
  <c r="D320" i="66" s="1"/>
  <c r="W320" i="66"/>
  <c r="R320" i="66"/>
  <c r="J320" i="66"/>
  <c r="I320" i="66"/>
  <c r="W319" i="66"/>
  <c r="V319" i="66"/>
  <c r="U319" i="66"/>
  <c r="T319" i="66"/>
  <c r="S319" i="66"/>
  <c r="R319" i="66"/>
  <c r="Q319" i="66"/>
  <c r="P319" i="66"/>
  <c r="O319" i="66"/>
  <c r="N319" i="66"/>
  <c r="M319" i="66"/>
  <c r="L319" i="66"/>
  <c r="K319" i="66"/>
  <c r="J319" i="66"/>
  <c r="I319" i="66"/>
  <c r="H319" i="66"/>
  <c r="G319" i="66"/>
  <c r="F319" i="66"/>
  <c r="E319" i="66"/>
  <c r="D319" i="66"/>
  <c r="W318" i="66"/>
  <c r="V318" i="66"/>
  <c r="U318" i="66"/>
  <c r="T318" i="66"/>
  <c r="S318" i="66"/>
  <c r="R318" i="66"/>
  <c r="Q318" i="66"/>
  <c r="P318" i="66"/>
  <c r="O318" i="66"/>
  <c r="N318" i="66"/>
  <c r="M318" i="66"/>
  <c r="L318" i="66"/>
  <c r="K318" i="66"/>
  <c r="J318" i="66"/>
  <c r="I318" i="66"/>
  <c r="H318" i="66"/>
  <c r="G318" i="66"/>
  <c r="F318" i="66"/>
  <c r="E318" i="66"/>
  <c r="D318" i="66"/>
  <c r="X317" i="66"/>
  <c r="Y317" i="66" s="1"/>
  <c r="Z317" i="66" s="1"/>
  <c r="X317" i="66" a="1"/>
  <c r="X316" i="66" a="1"/>
  <c r="X316" i="66" s="1"/>
  <c r="Y316" i="66" s="1"/>
  <c r="Z316" i="66" s="1"/>
  <c r="X315" i="66" a="1"/>
  <c r="X315" i="66" s="1"/>
  <c r="Y315" i="66" s="1"/>
  <c r="Z315" i="66" s="1"/>
  <c r="X314" i="66" a="1"/>
  <c r="X314" i="66" s="1"/>
  <c r="Y314" i="66" s="1"/>
  <c r="Z314" i="66" s="1"/>
  <c r="X313" i="66" a="1"/>
  <c r="X313" i="66" s="1"/>
  <c r="Y313" i="66" s="1"/>
  <c r="Z313" i="66" s="1"/>
  <c r="Z312" i="66"/>
  <c r="Y312" i="66"/>
  <c r="X312" i="66"/>
  <c r="X312" i="66" a="1"/>
  <c r="X311" i="66"/>
  <c r="Y311" i="66" s="1"/>
  <c r="Z311" i="66" s="1"/>
  <c r="X311" i="66" a="1"/>
  <c r="Y310" i="66"/>
  <c r="Z310" i="66" s="1"/>
  <c r="X310" i="66"/>
  <c r="X310" i="66" a="1"/>
  <c r="X309" i="66" a="1"/>
  <c r="X309" i="66" s="1"/>
  <c r="Y309" i="66" s="1"/>
  <c r="Z309" i="66" s="1"/>
  <c r="X308" i="66" a="1"/>
  <c r="X308" i="66" s="1"/>
  <c r="Y308" i="66" s="1"/>
  <c r="Z308" i="66" s="1"/>
  <c r="X307" i="66" a="1"/>
  <c r="X307" i="66" s="1"/>
  <c r="Y307" i="66" s="1"/>
  <c r="Z307" i="66" s="1"/>
  <c r="Z306" i="66"/>
  <c r="X306" i="66"/>
  <c r="Y306" i="66" s="1"/>
  <c r="X306" i="66" a="1"/>
  <c r="Y305" i="66"/>
  <c r="Z305" i="66" s="1"/>
  <c r="X305" i="66"/>
  <c r="X305" i="66" a="1"/>
  <c r="X304" i="66" a="1"/>
  <c r="X304" i="66" s="1"/>
  <c r="Y304" i="66" s="1"/>
  <c r="Z304" i="66" s="1"/>
  <c r="Y303" i="66"/>
  <c r="Z303" i="66" s="1"/>
  <c r="X303" i="66"/>
  <c r="X303" i="66" a="1"/>
  <c r="X302" i="66"/>
  <c r="Y302" i="66" s="1"/>
  <c r="Z302" i="66" s="1"/>
  <c r="X302" i="66" a="1"/>
  <c r="X301" i="66" a="1"/>
  <c r="X301" i="66" s="1"/>
  <c r="Y301" i="66" s="1"/>
  <c r="Z301" i="66" s="1"/>
  <c r="X300" i="66" a="1"/>
  <c r="X300" i="66" s="1"/>
  <c r="Y300" i="66" s="1"/>
  <c r="Z300" i="66" s="1"/>
  <c r="X299" i="66"/>
  <c r="Y299" i="66" s="1"/>
  <c r="Z299" i="66" s="1"/>
  <c r="X299" i="66" a="1"/>
  <c r="Z298" i="66"/>
  <c r="X298" i="66" a="1"/>
  <c r="X298" i="66" s="1"/>
  <c r="Y298" i="66" s="1"/>
  <c r="X297" i="66" a="1"/>
  <c r="X297" i="66" s="1"/>
  <c r="Y297" i="66" s="1"/>
  <c r="Z297" i="66" s="1"/>
  <c r="Y296" i="66"/>
  <c r="Z296" i="66" s="1"/>
  <c r="X296" i="66"/>
  <c r="X296" i="66" a="1"/>
  <c r="X295" i="66"/>
  <c r="Y295" i="66" s="1"/>
  <c r="Z295" i="66" s="1"/>
  <c r="X295" i="66" a="1"/>
  <c r="X294" i="66"/>
  <c r="Y294" i="66" s="1"/>
  <c r="Z294" i="66" s="1"/>
  <c r="X294" i="66" a="1"/>
  <c r="X293" i="66" a="1"/>
  <c r="X293" i="66" s="1"/>
  <c r="Y293" i="66" s="1"/>
  <c r="Z293" i="66" s="1"/>
  <c r="Y292" i="66"/>
  <c r="Z292" i="66" s="1"/>
  <c r="X292" i="66"/>
  <c r="X292" i="66" a="1"/>
  <c r="X291" i="66" a="1"/>
  <c r="X291" i="66" s="1"/>
  <c r="Y291" i="66" s="1"/>
  <c r="Z291" i="66" s="1"/>
  <c r="X290" i="66" a="1"/>
  <c r="X290" i="66" s="1"/>
  <c r="Y290" i="66" s="1"/>
  <c r="Z290" i="66" s="1"/>
  <c r="Y289" i="66"/>
  <c r="Z289" i="66" s="1"/>
  <c r="X289" i="66"/>
  <c r="X289" i="66" a="1"/>
  <c r="X288" i="66" a="1"/>
  <c r="X288" i="66" s="1"/>
  <c r="Y288" i="66" s="1"/>
  <c r="Z288" i="66" s="1"/>
  <c r="X287" i="66"/>
  <c r="Y287" i="66" s="1"/>
  <c r="Z287" i="66" s="1"/>
  <c r="X287" i="66" a="1"/>
  <c r="X286" i="66"/>
  <c r="Y286" i="66" s="1"/>
  <c r="Z286" i="66" s="1"/>
  <c r="X286" i="66" a="1"/>
  <c r="X285" i="66" a="1"/>
  <c r="X285" i="66" s="1"/>
  <c r="Y285" i="66" s="1"/>
  <c r="Z285" i="66" s="1"/>
  <c r="X284" i="66" a="1"/>
  <c r="X284" i="66" s="1"/>
  <c r="Y284" i="66" s="1"/>
  <c r="Z284" i="66" s="1"/>
  <c r="X283" i="66" a="1"/>
  <c r="X283" i="66" s="1"/>
  <c r="Y283" i="66" s="1"/>
  <c r="Z283" i="66" s="1"/>
  <c r="Z282" i="66"/>
  <c r="X282" i="66" a="1"/>
  <c r="X282" i="66" s="1"/>
  <c r="Y282" i="66" s="1"/>
  <c r="Y281" i="66"/>
  <c r="Z281" i="66" s="1"/>
  <c r="X281" i="66" a="1"/>
  <c r="X281" i="66" s="1"/>
  <c r="Y280" i="66"/>
  <c r="Z280" i="66" s="1"/>
  <c r="X280" i="66"/>
  <c r="X280" i="66" a="1"/>
  <c r="X279" i="66"/>
  <c r="Y279" i="66" s="1"/>
  <c r="Z279" i="66" s="1"/>
  <c r="X279" i="66" a="1"/>
  <c r="X278" i="66"/>
  <c r="Y278" i="66" s="1"/>
  <c r="Z278" i="66" s="1"/>
  <c r="X278" i="66" a="1"/>
  <c r="X277" i="66" a="1"/>
  <c r="X277" i="66" s="1"/>
  <c r="Y277" i="66" s="1"/>
  <c r="Z277" i="66" s="1"/>
  <c r="Y276" i="66"/>
  <c r="Z276" i="66" s="1"/>
  <c r="X276" i="66"/>
  <c r="X276" i="66" a="1"/>
  <c r="Y275" i="66"/>
  <c r="Z275" i="66" s="1"/>
  <c r="X275" i="66"/>
  <c r="X275" i="66" a="1"/>
  <c r="X274" i="66" a="1"/>
  <c r="X274" i="66" s="1"/>
  <c r="Y274" i="66" s="1"/>
  <c r="Z274" i="66" s="1"/>
  <c r="Y273" i="66"/>
  <c r="Z273" i="66" s="1"/>
  <c r="X273" i="66"/>
  <c r="X273" i="66" a="1"/>
  <c r="X272" i="66" a="1"/>
  <c r="X272" i="66" s="1"/>
  <c r="Y272" i="66" s="1"/>
  <c r="Z272" i="66" s="1"/>
  <c r="X271" i="66"/>
  <c r="Y271" i="66" s="1"/>
  <c r="Z271" i="66" s="1"/>
  <c r="X271" i="66" a="1"/>
  <c r="X270" i="66"/>
  <c r="Y270" i="66" s="1"/>
  <c r="Z270" i="66" s="1"/>
  <c r="X270" i="66" a="1"/>
  <c r="X269" i="66" a="1"/>
  <c r="X269" i="66" s="1"/>
  <c r="Y269" i="66" s="1"/>
  <c r="Z269" i="66" s="1"/>
  <c r="X268" i="66" a="1"/>
  <c r="X268" i="66" s="1"/>
  <c r="Y268" i="66" s="1"/>
  <c r="Z268" i="66" s="1"/>
  <c r="X267" i="66"/>
  <c r="Y267" i="66" s="1"/>
  <c r="Z267" i="66" s="1"/>
  <c r="X267" i="66" a="1"/>
  <c r="Z266" i="66"/>
  <c r="Y266" i="66"/>
  <c r="X266" i="66"/>
  <c r="X266" i="66" a="1"/>
  <c r="X265" i="66" a="1"/>
  <c r="X265" i="66" s="1"/>
  <c r="Y265" i="66" s="1"/>
  <c r="Z265" i="66" s="1"/>
  <c r="Z264" i="66"/>
  <c r="Y264" i="66"/>
  <c r="X264" i="66"/>
  <c r="X264" i="66" a="1"/>
  <c r="X263" i="66" a="1"/>
  <c r="X263" i="66" s="1"/>
  <c r="Y263" i="66" s="1"/>
  <c r="Z263" i="66" s="1"/>
  <c r="Y262" i="66"/>
  <c r="Z262" i="66" s="1"/>
  <c r="X262" i="66"/>
  <c r="X262" i="66" a="1"/>
  <c r="X261" i="66" a="1"/>
  <c r="X261" i="66" s="1"/>
  <c r="Y261" i="66" s="1"/>
  <c r="Z261" i="66" s="1"/>
  <c r="X260" i="66"/>
  <c r="Y260" i="66" s="1"/>
  <c r="Z260" i="66" s="1"/>
  <c r="X260" i="66" a="1"/>
  <c r="Y259" i="66"/>
  <c r="Z259" i="66" s="1"/>
  <c r="X259" i="66"/>
  <c r="X259" i="66" a="1"/>
  <c r="X258" i="66" a="1"/>
  <c r="X258" i="66" s="1"/>
  <c r="Y258" i="66" s="1"/>
  <c r="Z258" i="66" s="1"/>
  <c r="Y257" i="66"/>
  <c r="Z257" i="66" s="1"/>
  <c r="X257" i="66"/>
  <c r="X257" i="66" a="1"/>
  <c r="Y256" i="66"/>
  <c r="Z256" i="66" s="1"/>
  <c r="X256" i="66"/>
  <c r="X256" i="66" a="1"/>
  <c r="X255" i="66"/>
  <c r="Y255" i="66" s="1"/>
  <c r="Z255" i="66" s="1"/>
  <c r="X255" i="66" a="1"/>
  <c r="X254" i="66"/>
  <c r="Y254" i="66" s="1"/>
  <c r="Z254" i="66" s="1"/>
  <c r="X254" i="66" a="1"/>
  <c r="Y253" i="66"/>
  <c r="Z253" i="66" s="1"/>
  <c r="X253" i="66"/>
  <c r="X253" i="66" a="1"/>
  <c r="X252" i="66" a="1"/>
  <c r="X252" i="66" s="1"/>
  <c r="Y252" i="66" s="1"/>
  <c r="Z252" i="66" s="1"/>
  <c r="X251" i="66" a="1"/>
  <c r="X251" i="66" s="1"/>
  <c r="Y251" i="66" s="1"/>
  <c r="Z251" i="66" s="1"/>
  <c r="Z250" i="66"/>
  <c r="Y250" i="66"/>
  <c r="X250" i="66"/>
  <c r="X250" i="66" a="1"/>
  <c r="X249" i="66"/>
  <c r="Y249" i="66" s="1"/>
  <c r="Z249" i="66" s="1"/>
  <c r="X249" i="66" a="1"/>
  <c r="Z248" i="66"/>
  <c r="Y248" i="66"/>
  <c r="X248" i="66"/>
  <c r="X248" i="66" a="1"/>
  <c r="X247" i="66" a="1"/>
  <c r="X247" i="66" s="1"/>
  <c r="Y247" i="66" s="1"/>
  <c r="Z247" i="66" s="1"/>
  <c r="X246" i="66"/>
  <c r="Y246" i="66" s="1"/>
  <c r="Z246" i="66" s="1"/>
  <c r="X246" i="66" a="1"/>
  <c r="X245" i="66" a="1"/>
  <c r="X245" i="66" s="1"/>
  <c r="Y245" i="66" s="1"/>
  <c r="Z245" i="66" s="1"/>
  <c r="X244" i="66" a="1"/>
  <c r="X244" i="66" s="1"/>
  <c r="Y244" i="66" s="1"/>
  <c r="Z244" i="66" s="1"/>
  <c r="Y243" i="66"/>
  <c r="Z243" i="66" s="1"/>
  <c r="X243" i="66"/>
  <c r="X243" i="66" a="1"/>
  <c r="X242" i="66" a="1"/>
  <c r="X242" i="66" s="1"/>
  <c r="Y242" i="66" s="1"/>
  <c r="Z242" i="66" s="1"/>
  <c r="Y241" i="66"/>
  <c r="Z241" i="66" s="1"/>
  <c r="X241" i="66"/>
  <c r="X241" i="66" a="1"/>
  <c r="Y240" i="66"/>
  <c r="Z240" i="66" s="1"/>
  <c r="X240" i="66"/>
  <c r="X240" i="66" a="1"/>
  <c r="X239" i="66" a="1"/>
  <c r="X239" i="66" s="1"/>
  <c r="Y239" i="66" s="1"/>
  <c r="Z239" i="66" s="1"/>
  <c r="X238" i="66" a="1"/>
  <c r="X238" i="66" s="1"/>
  <c r="Y238" i="66" s="1"/>
  <c r="Z238" i="66" s="1"/>
  <c r="Y237" i="66"/>
  <c r="Z237" i="66" s="1"/>
  <c r="X237" i="66"/>
  <c r="X237" i="66" a="1"/>
  <c r="X236" i="66" a="1"/>
  <c r="X236" i="66" s="1"/>
  <c r="Y236" i="66" s="1"/>
  <c r="Z236" i="66" s="1"/>
  <c r="X235" i="66" a="1"/>
  <c r="X235" i="66" s="1"/>
  <c r="Y235" i="66" s="1"/>
  <c r="Z235" i="66" s="1"/>
  <c r="Z234" i="66"/>
  <c r="Y234" i="66"/>
  <c r="X234" i="66"/>
  <c r="X234" i="66" a="1"/>
  <c r="X233" i="66"/>
  <c r="Y233" i="66" s="1"/>
  <c r="Z233" i="66" s="1"/>
  <c r="X233" i="66" a="1"/>
  <c r="Z232" i="66"/>
  <c r="Y232" i="66"/>
  <c r="X232" i="66"/>
  <c r="X232" i="66" a="1"/>
  <c r="X231" i="66" a="1"/>
  <c r="X231" i="66" s="1"/>
  <c r="Y231" i="66" s="1"/>
  <c r="Z231" i="66" s="1"/>
  <c r="X230" i="66"/>
  <c r="Y230" i="66" s="1"/>
  <c r="Z230" i="66" s="1"/>
  <c r="X230" i="66" a="1"/>
  <c r="X229" i="66" a="1"/>
  <c r="X229" i="66" s="1"/>
  <c r="Y229" i="66" s="1"/>
  <c r="Z229" i="66" s="1"/>
  <c r="X228" i="66" a="1"/>
  <c r="X228" i="66" s="1"/>
  <c r="Y228" i="66" s="1"/>
  <c r="Z228" i="66" s="1"/>
  <c r="Y227" i="66"/>
  <c r="Z227" i="66" s="1"/>
  <c r="X227" i="66"/>
  <c r="X227" i="66" a="1"/>
  <c r="X226" i="66" a="1"/>
  <c r="X226" i="66" s="1"/>
  <c r="Y226" i="66" s="1"/>
  <c r="Z226" i="66" s="1"/>
  <c r="Y225" i="66"/>
  <c r="Z225" i="66" s="1"/>
  <c r="X225" i="66"/>
  <c r="X225" i="66" a="1"/>
  <c r="Y224" i="66"/>
  <c r="Z224" i="66" s="1"/>
  <c r="X224" i="66"/>
  <c r="X224" i="66" a="1"/>
  <c r="X223" i="66" a="1"/>
  <c r="X223" i="66" s="1"/>
  <c r="Y223" i="66" s="1"/>
  <c r="Z223" i="66" s="1"/>
  <c r="X222" i="66" a="1"/>
  <c r="X222" i="66" s="1"/>
  <c r="Y222" i="66" s="1"/>
  <c r="Z222" i="66" s="1"/>
  <c r="Y221" i="66"/>
  <c r="Z221" i="66" s="1"/>
  <c r="X221" i="66"/>
  <c r="X221" i="66" a="1"/>
  <c r="X220" i="66" a="1"/>
  <c r="X220" i="66" s="1"/>
  <c r="Y220" i="66" s="1"/>
  <c r="Z220" i="66" s="1"/>
  <c r="X219" i="66" a="1"/>
  <c r="X219" i="66" s="1"/>
  <c r="Y219" i="66" s="1"/>
  <c r="Z219" i="66" s="1"/>
  <c r="Z218" i="66"/>
  <c r="Y218" i="66"/>
  <c r="X218" i="66"/>
  <c r="X218" i="66" a="1"/>
  <c r="X217" i="66"/>
  <c r="Y217" i="66" s="1"/>
  <c r="Z217" i="66" s="1"/>
  <c r="X217" i="66" a="1"/>
  <c r="Z216" i="66"/>
  <c r="Y216" i="66"/>
  <c r="X216" i="66"/>
  <c r="X216" i="66" a="1"/>
  <c r="X215" i="66" a="1"/>
  <c r="X215" i="66" s="1"/>
  <c r="Y215" i="66" s="1"/>
  <c r="Z215" i="66" s="1"/>
  <c r="X214" i="66"/>
  <c r="Y214" i="66" s="1"/>
  <c r="Z214" i="66" s="1"/>
  <c r="X214" i="66" a="1"/>
  <c r="X213" i="66" a="1"/>
  <c r="X213" i="66" s="1"/>
  <c r="Y213" i="66" s="1"/>
  <c r="Z213" i="66" s="1"/>
  <c r="X212" i="66" a="1"/>
  <c r="X212" i="66" s="1"/>
  <c r="Y212" i="66" s="1"/>
  <c r="Z212" i="66" s="1"/>
  <c r="Y211" i="66"/>
  <c r="Z211" i="66" s="1"/>
  <c r="X211" i="66"/>
  <c r="X211" i="66" a="1"/>
  <c r="X210" i="66" a="1"/>
  <c r="X210" i="66" s="1"/>
  <c r="Y210" i="66" s="1"/>
  <c r="Z210" i="66" s="1"/>
  <c r="Y209" i="66"/>
  <c r="Z209" i="66" s="1"/>
  <c r="X209" i="66"/>
  <c r="X209" i="66" a="1"/>
  <c r="Y208" i="66"/>
  <c r="Z208" i="66" s="1"/>
  <c r="X208" i="66"/>
  <c r="X208" i="66" a="1"/>
  <c r="X207" i="66" a="1"/>
  <c r="X207" i="66" s="1"/>
  <c r="Y207" i="66" s="1"/>
  <c r="Z207" i="66" s="1"/>
  <c r="X206" i="66" a="1"/>
  <c r="X206" i="66" s="1"/>
  <c r="Y206" i="66" s="1"/>
  <c r="Z206" i="66" s="1"/>
  <c r="Y205" i="66"/>
  <c r="Z205" i="66" s="1"/>
  <c r="X205" i="66"/>
  <c r="X205" i="66" a="1"/>
  <c r="X204" i="66" a="1"/>
  <c r="X204" i="66" s="1"/>
  <c r="Y204" i="66" s="1"/>
  <c r="Z204" i="66" s="1"/>
  <c r="X203" i="66" a="1"/>
  <c r="X203" i="66" s="1"/>
  <c r="Y203" i="66" s="1"/>
  <c r="Z203" i="66" s="1"/>
  <c r="Z202" i="66"/>
  <c r="Y202" i="66"/>
  <c r="X202" i="66"/>
  <c r="X202" i="66" a="1"/>
  <c r="X201" i="66"/>
  <c r="Y201" i="66" s="1"/>
  <c r="Z201" i="66" s="1"/>
  <c r="X201" i="66" a="1"/>
  <c r="Z200" i="66"/>
  <c r="Y200" i="66"/>
  <c r="X200" i="66"/>
  <c r="X200" i="66" a="1"/>
  <c r="X199" i="66" a="1"/>
  <c r="X199" i="66" s="1"/>
  <c r="Y199" i="66" s="1"/>
  <c r="Z199" i="66" s="1"/>
  <c r="X198" i="66"/>
  <c r="Y198" i="66" s="1"/>
  <c r="Z198" i="66" s="1"/>
  <c r="X198" i="66" a="1"/>
  <c r="X197" i="66" a="1"/>
  <c r="X197" i="66" s="1"/>
  <c r="Y197" i="66" s="1"/>
  <c r="Z197" i="66" s="1"/>
  <c r="X196" i="66" a="1"/>
  <c r="X196" i="66" s="1"/>
  <c r="Y196" i="66" s="1"/>
  <c r="Z196" i="66" s="1"/>
  <c r="Y195" i="66"/>
  <c r="Z195" i="66" s="1"/>
  <c r="X195" i="66"/>
  <c r="X195" i="66" a="1"/>
  <c r="X194" i="66" a="1"/>
  <c r="X194" i="66" s="1"/>
  <c r="Y194" i="66" s="1"/>
  <c r="Z194" i="66" s="1"/>
  <c r="Y193" i="66"/>
  <c r="Z193" i="66" s="1"/>
  <c r="X193" i="66"/>
  <c r="X193" i="66" a="1"/>
  <c r="Y192" i="66"/>
  <c r="Z192" i="66" s="1"/>
  <c r="X192" i="66"/>
  <c r="X192" i="66" a="1"/>
  <c r="X191" i="66" a="1"/>
  <c r="X191" i="66" s="1"/>
  <c r="Y191" i="66" s="1"/>
  <c r="Z191" i="66" s="1"/>
  <c r="X190" i="66" a="1"/>
  <c r="X190" i="66" s="1"/>
  <c r="Y190" i="66" s="1"/>
  <c r="Z190" i="66" s="1"/>
  <c r="Y189" i="66"/>
  <c r="Z189" i="66" s="1"/>
  <c r="X189" i="66"/>
  <c r="X189" i="66" a="1"/>
  <c r="X188" i="66" a="1"/>
  <c r="X188" i="66" s="1"/>
  <c r="Y188" i="66" s="1"/>
  <c r="Z188" i="66" s="1"/>
  <c r="Y187" i="66"/>
  <c r="Z187" i="66" s="1"/>
  <c r="X187" i="66" a="1"/>
  <c r="X187" i="66" s="1"/>
  <c r="Z186" i="66"/>
  <c r="Y186" i="66"/>
  <c r="X186" i="66"/>
  <c r="X186" i="66" a="1"/>
  <c r="X185" i="66"/>
  <c r="Y185" i="66" s="1"/>
  <c r="Z185" i="66" s="1"/>
  <c r="X185" i="66" a="1"/>
  <c r="Z184" i="66"/>
  <c r="Y184" i="66"/>
  <c r="X184" i="66"/>
  <c r="X184" i="66" a="1"/>
  <c r="X183" i="66" a="1"/>
  <c r="X183" i="66" s="1"/>
  <c r="Y183" i="66" s="1"/>
  <c r="Z183" i="66" s="1"/>
  <c r="X182" i="66" a="1"/>
  <c r="X182" i="66" s="1"/>
  <c r="Y182" i="66" s="1"/>
  <c r="Z182" i="66" s="1"/>
  <c r="X181" i="66" a="1"/>
  <c r="X181" i="66" s="1"/>
  <c r="Y181" i="66" s="1"/>
  <c r="Z181" i="66" s="1"/>
  <c r="X180" i="66" a="1"/>
  <c r="X180" i="66" s="1"/>
  <c r="Y180" i="66" s="1"/>
  <c r="Z180" i="66" s="1"/>
  <c r="Y179" i="66"/>
  <c r="Z179" i="66" s="1"/>
  <c r="X179" i="66"/>
  <c r="X179" i="66" a="1"/>
  <c r="X178" i="66" a="1"/>
  <c r="X178" i="66" s="1"/>
  <c r="Y178" i="66" s="1"/>
  <c r="Z178" i="66" s="1"/>
  <c r="Y177" i="66"/>
  <c r="Z177" i="66" s="1"/>
  <c r="X177" i="66"/>
  <c r="X177" i="66" a="1"/>
  <c r="Y176" i="66"/>
  <c r="Z176" i="66" s="1"/>
  <c r="X176" i="66"/>
  <c r="X176" i="66" a="1"/>
  <c r="X175" i="66" a="1"/>
  <c r="X175" i="66" s="1"/>
  <c r="Y175" i="66" s="1"/>
  <c r="Z175" i="66" s="1"/>
  <c r="X174" i="66"/>
  <c r="Y174" i="66" s="1"/>
  <c r="Z174" i="66" s="1"/>
  <c r="X174" i="66" a="1"/>
  <c r="Y173" i="66"/>
  <c r="Z173" i="66" s="1"/>
  <c r="X173" i="66"/>
  <c r="X173" i="66" a="1"/>
  <c r="Y172" i="66"/>
  <c r="Z172" i="66" s="1"/>
  <c r="X172" i="66" a="1"/>
  <c r="X172" i="66" s="1"/>
  <c r="X171" i="66"/>
  <c r="Y171" i="66" s="1"/>
  <c r="Z171" i="66" s="1"/>
  <c r="X171" i="66" a="1"/>
  <c r="X170" i="66"/>
  <c r="Y170" i="66" s="1"/>
  <c r="Z170" i="66" s="1"/>
  <c r="X170" i="66" a="1"/>
  <c r="X169" i="66" a="1"/>
  <c r="X169" i="66" s="1"/>
  <c r="Y169" i="66" s="1"/>
  <c r="Z169" i="66" s="1"/>
  <c r="X168" i="66" a="1"/>
  <c r="X168" i="66" s="1"/>
  <c r="Y168" i="66" s="1"/>
  <c r="Z168" i="66" s="1"/>
  <c r="X167" i="66" a="1"/>
  <c r="X167" i="66" s="1"/>
  <c r="Y167" i="66" s="1"/>
  <c r="Z167" i="66" s="1"/>
  <c r="Z166" i="66"/>
  <c r="Y166" i="66"/>
  <c r="X166" i="66"/>
  <c r="X166" i="66" a="1"/>
  <c r="X165" i="66"/>
  <c r="Y165" i="66" s="1"/>
  <c r="Z165" i="66" s="1"/>
  <c r="X165" i="66" a="1"/>
  <c r="Y164" i="66"/>
  <c r="Z164" i="66" s="1"/>
  <c r="X164" i="66"/>
  <c r="X164" i="66" a="1"/>
  <c r="X163" i="66" a="1"/>
  <c r="X163" i="66" s="1"/>
  <c r="Y163" i="66" s="1"/>
  <c r="Z163" i="66" s="1"/>
  <c r="X162" i="66"/>
  <c r="Y162" i="66" s="1"/>
  <c r="Z162" i="66" s="1"/>
  <c r="X162" i="66" a="1"/>
  <c r="X161" i="66" a="1"/>
  <c r="X161" i="66" s="1"/>
  <c r="Y161" i="66" s="1"/>
  <c r="Z161" i="66" s="1"/>
  <c r="X160" i="66" a="1"/>
  <c r="X160" i="66" s="1"/>
  <c r="Y160" i="66" s="1"/>
  <c r="Z160" i="66" s="1"/>
  <c r="Y159" i="66"/>
  <c r="Z159" i="66" s="1"/>
  <c r="X159" i="66"/>
  <c r="X159" i="66" a="1"/>
  <c r="X158" i="66" a="1"/>
  <c r="X158" i="66" s="1"/>
  <c r="Y158" i="66" s="1"/>
  <c r="Z158" i="66" s="1"/>
  <c r="Y157" i="66"/>
  <c r="Z157" i="66" s="1"/>
  <c r="X157" i="66"/>
  <c r="X157" i="66" a="1"/>
  <c r="X156" i="66"/>
  <c r="Y156" i="66" s="1"/>
  <c r="Z156" i="66" s="1"/>
  <c r="X156" i="66" a="1"/>
  <c r="X155" i="66"/>
  <c r="Y155" i="66" s="1"/>
  <c r="Z155" i="66" s="1"/>
  <c r="X155" i="66" a="1"/>
  <c r="X154" i="66" a="1"/>
  <c r="X154" i="66" s="1"/>
  <c r="Y154" i="66" s="1"/>
  <c r="Z154" i="66" s="1"/>
  <c r="X153" i="66" a="1"/>
  <c r="X153" i="66" s="1"/>
  <c r="Y153" i="66" s="1"/>
  <c r="Z153" i="66" s="1"/>
  <c r="X152" i="66" a="1"/>
  <c r="X152" i="66" s="1"/>
  <c r="Y152" i="66" s="1"/>
  <c r="Z152" i="66" s="1"/>
  <c r="X151" i="66" a="1"/>
  <c r="X151" i="66" s="1"/>
  <c r="Y151" i="66" s="1"/>
  <c r="Z151" i="66" s="1"/>
  <c r="Z150" i="66"/>
  <c r="Y150" i="66"/>
  <c r="X150" i="66"/>
  <c r="X150" i="66" a="1"/>
  <c r="X149" i="66"/>
  <c r="Y149" i="66" s="1"/>
  <c r="Z149" i="66" s="1"/>
  <c r="X149" i="66" a="1"/>
  <c r="Y148" i="66"/>
  <c r="Z148" i="66" s="1"/>
  <c r="X148" i="66"/>
  <c r="X148" i="66" a="1"/>
  <c r="X147" i="66" a="1"/>
  <c r="X147" i="66" s="1"/>
  <c r="Y147" i="66" s="1"/>
  <c r="Z147" i="66" s="1"/>
  <c r="X146" i="66"/>
  <c r="Y146" i="66" s="1"/>
  <c r="Z146" i="66" s="1"/>
  <c r="X146" i="66" a="1"/>
  <c r="X145" i="66" a="1"/>
  <c r="X145" i="66" s="1"/>
  <c r="Y145" i="66" s="1"/>
  <c r="Z145" i="66" s="1"/>
  <c r="X144" i="66" a="1"/>
  <c r="X144" i="66" s="1"/>
  <c r="Y144" i="66" s="1"/>
  <c r="Z144" i="66" s="1"/>
  <c r="Y143" i="66"/>
  <c r="Z143" i="66" s="1"/>
  <c r="X143" i="66"/>
  <c r="X143" i="66" a="1"/>
  <c r="Y142" i="66"/>
  <c r="Z142" i="66" s="1"/>
  <c r="X142" i="66" a="1"/>
  <c r="X142" i="66" s="1"/>
  <c r="Y141" i="66"/>
  <c r="Z141" i="66" s="1"/>
  <c r="X141" i="66"/>
  <c r="X141" i="66" a="1"/>
  <c r="X140" i="66"/>
  <c r="Y140" i="66" s="1"/>
  <c r="Z140" i="66" s="1"/>
  <c r="X140" i="66" a="1"/>
  <c r="X139" i="66"/>
  <c r="Y139" i="66" s="1"/>
  <c r="Z139" i="66" s="1"/>
  <c r="X139" i="66" a="1"/>
  <c r="X138" i="66" a="1"/>
  <c r="X138" i="66" s="1"/>
  <c r="Y138" i="66" s="1"/>
  <c r="Z138" i="66" s="1"/>
  <c r="X137" i="66" a="1"/>
  <c r="X137" i="66" s="1"/>
  <c r="Y137" i="66" s="1"/>
  <c r="Z137" i="66" s="1"/>
  <c r="X136" i="66" a="1"/>
  <c r="X136" i="66" s="1"/>
  <c r="Y136" i="66" s="1"/>
  <c r="Z136" i="66" s="1"/>
  <c r="X135" i="66" a="1"/>
  <c r="X135" i="66" s="1"/>
  <c r="Y135" i="66" s="1"/>
  <c r="Z135" i="66" s="1"/>
  <c r="Z134" i="66"/>
  <c r="Y134" i="66"/>
  <c r="X134" i="66"/>
  <c r="X134" i="66" a="1"/>
  <c r="X133" i="66"/>
  <c r="Y133" i="66" s="1"/>
  <c r="Z133" i="66" s="1"/>
  <c r="X133" i="66" a="1"/>
  <c r="Y132" i="66"/>
  <c r="Z132" i="66" s="1"/>
  <c r="X132" i="66"/>
  <c r="X132" i="66" a="1"/>
  <c r="X131" i="66" a="1"/>
  <c r="X131" i="66" s="1"/>
  <c r="Y131" i="66" s="1"/>
  <c r="Z131" i="66" s="1"/>
  <c r="X130" i="66"/>
  <c r="Y130" i="66" s="1"/>
  <c r="Z130" i="66" s="1"/>
  <c r="X130" i="66" a="1"/>
  <c r="X129" i="66" a="1"/>
  <c r="X129" i="66" s="1"/>
  <c r="Y129" i="66" s="1"/>
  <c r="Z129" i="66" s="1"/>
  <c r="Z128" i="66"/>
  <c r="X128" i="66"/>
  <c r="Y128" i="66" s="1"/>
  <c r="X128" i="66" a="1"/>
  <c r="Y127" i="66"/>
  <c r="Z127" i="66" s="1"/>
  <c r="X127" i="66"/>
  <c r="X127" i="66" a="1"/>
  <c r="X126" i="66" a="1"/>
  <c r="X126" i="66" s="1"/>
  <c r="Y126" i="66" s="1"/>
  <c r="Z126" i="66" s="1"/>
  <c r="Y125" i="66"/>
  <c r="Z125" i="66" s="1"/>
  <c r="X125" i="66"/>
  <c r="X125" i="66" a="1"/>
  <c r="X124" i="66" a="1"/>
  <c r="X124" i="66" s="1"/>
  <c r="Y124" i="66" s="1"/>
  <c r="Z124" i="66" s="1"/>
  <c r="Y123" i="66"/>
  <c r="Z123" i="66" s="1"/>
  <c r="X123" i="66"/>
  <c r="X123" i="66" a="1"/>
  <c r="X122" i="66" a="1"/>
  <c r="X122" i="66" s="1"/>
  <c r="Y122" i="66" s="1"/>
  <c r="Z122" i="66" s="1"/>
  <c r="X121" i="66" a="1"/>
  <c r="X121" i="66" s="1"/>
  <c r="Y121" i="66" s="1"/>
  <c r="Z121" i="66" s="1"/>
  <c r="X120" i="66" a="1"/>
  <c r="X120" i="66" s="1"/>
  <c r="Y120" i="66" s="1"/>
  <c r="Z120" i="66" s="1"/>
  <c r="X119" i="66" a="1"/>
  <c r="X119" i="66" s="1"/>
  <c r="Y119" i="66" s="1"/>
  <c r="Z119" i="66" s="1"/>
  <c r="Z118" i="66"/>
  <c r="Y118" i="66"/>
  <c r="X118" i="66"/>
  <c r="X118" i="66" a="1"/>
  <c r="X117" i="66" a="1"/>
  <c r="X117" i="66" s="1"/>
  <c r="Y117" i="66" s="1"/>
  <c r="Z117" i="66" s="1"/>
  <c r="Y116" i="66"/>
  <c r="Z116" i="66" s="1"/>
  <c r="X116" i="66"/>
  <c r="X116" i="66" a="1"/>
  <c r="X115" i="66" a="1"/>
  <c r="X115" i="66" s="1"/>
  <c r="Y115" i="66" s="1"/>
  <c r="Z115" i="66" s="1"/>
  <c r="X114" i="66"/>
  <c r="Y114" i="66" s="1"/>
  <c r="Z114" i="66" s="1"/>
  <c r="X114" i="66" a="1"/>
  <c r="X113" i="66" a="1"/>
  <c r="X113" i="66" s="1"/>
  <c r="Y113" i="66" s="1"/>
  <c r="Z113" i="66" s="1"/>
  <c r="X112" i="66" a="1"/>
  <c r="X112" i="66" s="1"/>
  <c r="Y112" i="66" s="1"/>
  <c r="Z112" i="66" s="1"/>
  <c r="Y111" i="66"/>
  <c r="Z111" i="66" s="1"/>
  <c r="X111" i="66"/>
  <c r="X111" i="66" a="1"/>
  <c r="Y110" i="66"/>
  <c r="Z110" i="66" s="1"/>
  <c r="X110" i="66"/>
  <c r="X110" i="66" a="1"/>
  <c r="Y109" i="66"/>
  <c r="Z109" i="66" s="1"/>
  <c r="X109" i="66"/>
  <c r="X109" i="66" a="1"/>
  <c r="X108" i="66"/>
  <c r="Y108" i="66" s="1"/>
  <c r="Z108" i="66" s="1"/>
  <c r="X108" i="66" a="1"/>
  <c r="Y107" i="66"/>
  <c r="Z107" i="66" s="1"/>
  <c r="X107" i="66"/>
  <c r="X107" i="66" a="1"/>
  <c r="X106" i="66" a="1"/>
  <c r="X106" i="66" s="1"/>
  <c r="Y106" i="66" s="1"/>
  <c r="Z106" i="66" s="1"/>
  <c r="X105" i="66" a="1"/>
  <c r="X105" i="66" s="1"/>
  <c r="Y105" i="66" s="1"/>
  <c r="Z105" i="66" s="1"/>
  <c r="X104" i="66" a="1"/>
  <c r="X104" i="66" s="1"/>
  <c r="Y104" i="66" s="1"/>
  <c r="Z104" i="66" s="1"/>
  <c r="Y103" i="66"/>
  <c r="Z103" i="66" s="1"/>
  <c r="X103" i="66"/>
  <c r="X103" i="66" a="1"/>
  <c r="Z102" i="66"/>
  <c r="Y102" i="66"/>
  <c r="X102" i="66"/>
  <c r="X102" i="66" a="1"/>
  <c r="X101" i="66"/>
  <c r="Y101" i="66" s="1"/>
  <c r="Z101" i="66" s="1"/>
  <c r="X101" i="66" a="1"/>
  <c r="Z100" i="66"/>
  <c r="Y100" i="66"/>
  <c r="X100" i="66"/>
  <c r="X100" i="66" a="1"/>
  <c r="X99" i="66" a="1"/>
  <c r="X99" i="66" s="1"/>
  <c r="Y99" i="66" s="1"/>
  <c r="Z99" i="66" s="1"/>
  <c r="Z98" i="66"/>
  <c r="Y98" i="66"/>
  <c r="X98" i="66"/>
  <c r="X98" i="66" a="1"/>
  <c r="X97" i="66"/>
  <c r="Y97" i="66" s="1"/>
  <c r="Z97" i="66" s="1"/>
  <c r="X97" i="66" a="1"/>
  <c r="Z96" i="66"/>
  <c r="Y96" i="66"/>
  <c r="X96" i="66"/>
  <c r="X96" i="66" a="1"/>
  <c r="X95" i="66" a="1"/>
  <c r="X95" i="66" s="1"/>
  <c r="Y95" i="66" s="1"/>
  <c r="Z95" i="66" s="1"/>
  <c r="Y94" i="66"/>
  <c r="Z94" i="66" s="1"/>
  <c r="X94" i="66"/>
  <c r="X94" i="66" a="1"/>
  <c r="X93" i="66" a="1"/>
  <c r="X93" i="66" s="1"/>
  <c r="Y93" i="66" s="1"/>
  <c r="Z93" i="66" s="1"/>
  <c r="Z92" i="66"/>
  <c r="Y92" i="66"/>
  <c r="X92" i="66"/>
  <c r="X92" i="66" a="1"/>
  <c r="X91" i="66" a="1"/>
  <c r="X91" i="66" s="1"/>
  <c r="Y91" i="66" s="1"/>
  <c r="Z91" i="66" s="1"/>
  <c r="Y90" i="66"/>
  <c r="Z90" i="66" s="1"/>
  <c r="X90" i="66"/>
  <c r="X90" i="66" a="1"/>
  <c r="X89" i="66" a="1"/>
  <c r="X89" i="66" s="1"/>
  <c r="Y89" i="66" s="1"/>
  <c r="Z89" i="66" s="1"/>
  <c r="Y88" i="66"/>
  <c r="Z88" i="66" s="1"/>
  <c r="X88" i="66"/>
  <c r="X88" i="66" a="1"/>
  <c r="Y87" i="66"/>
  <c r="Z87" i="66" s="1"/>
  <c r="X87" i="66"/>
  <c r="X87" i="66" a="1"/>
  <c r="Y86" i="66"/>
  <c r="Z86" i="66" s="1"/>
  <c r="X86" i="66"/>
  <c r="X86" i="66" a="1"/>
  <c r="X85" i="66"/>
  <c r="Y85" i="66" s="1"/>
  <c r="Z85" i="66" s="1"/>
  <c r="X85" i="66" a="1"/>
  <c r="Y84" i="66"/>
  <c r="Z84" i="66" s="1"/>
  <c r="X84" i="66"/>
  <c r="X84" i="66" a="1"/>
  <c r="X83" i="66" a="1"/>
  <c r="X83" i="66" s="1"/>
  <c r="Y83" i="66" s="1"/>
  <c r="Z83" i="66" s="1"/>
  <c r="Z82" i="66"/>
  <c r="Y82" i="66"/>
  <c r="X82" i="66"/>
  <c r="X82" i="66" a="1"/>
  <c r="X81" i="66"/>
  <c r="Y81" i="66" s="1"/>
  <c r="Z81" i="66" s="1"/>
  <c r="X81" i="66" a="1"/>
  <c r="Z80" i="66"/>
  <c r="Y80" i="66"/>
  <c r="X80" i="66"/>
  <c r="X80" i="66" a="1"/>
  <c r="X79" i="66" a="1"/>
  <c r="X79" i="66" s="1"/>
  <c r="Y79" i="66" s="1"/>
  <c r="Z79" i="66" s="1"/>
  <c r="Y78" i="66"/>
  <c r="Z78" i="66" s="1"/>
  <c r="X78" i="66"/>
  <c r="X78" i="66" a="1"/>
  <c r="X77" i="66" a="1"/>
  <c r="X77" i="66" s="1"/>
  <c r="Y77" i="66" s="1"/>
  <c r="Z77" i="66" s="1"/>
  <c r="Z76" i="66"/>
  <c r="Y76" i="66"/>
  <c r="X76" i="66"/>
  <c r="X76" i="66" a="1"/>
  <c r="X75" i="66" a="1"/>
  <c r="X75" i="66" s="1"/>
  <c r="Y75" i="66" s="1"/>
  <c r="Z75" i="66" s="1"/>
  <c r="Y74" i="66"/>
  <c r="Z74" i="66" s="1"/>
  <c r="X74" i="66"/>
  <c r="X74" i="66" a="1"/>
  <c r="X73" i="66" a="1"/>
  <c r="X73" i="66" s="1"/>
  <c r="Y73" i="66" s="1"/>
  <c r="Z73" i="66" s="1"/>
  <c r="Y72" i="66"/>
  <c r="Z72" i="66" s="1"/>
  <c r="X72" i="66"/>
  <c r="X72" i="66" a="1"/>
  <c r="Y71" i="66"/>
  <c r="Z71" i="66" s="1"/>
  <c r="X71" i="66"/>
  <c r="X71" i="66" a="1"/>
  <c r="Y70" i="66"/>
  <c r="Z70" i="66" s="1"/>
  <c r="X70" i="66"/>
  <c r="X70" i="66" a="1"/>
  <c r="X69" i="66"/>
  <c r="Y69" i="66" s="1"/>
  <c r="Z69" i="66" s="1"/>
  <c r="X69" i="66" a="1"/>
  <c r="Y68" i="66"/>
  <c r="Z68" i="66" s="1"/>
  <c r="X68" i="66"/>
  <c r="X68" i="66" a="1"/>
  <c r="X67" i="66" a="1"/>
  <c r="X67" i="66" s="1"/>
  <c r="Y67" i="66" s="1"/>
  <c r="Z67" i="66" s="1"/>
  <c r="Z66" i="66"/>
  <c r="Y66" i="66"/>
  <c r="X66" i="66"/>
  <c r="X66" i="66" a="1"/>
  <c r="X65" i="66"/>
  <c r="Y65" i="66" s="1"/>
  <c r="Z65" i="66" s="1"/>
  <c r="X65" i="66" a="1"/>
  <c r="Z64" i="66"/>
  <c r="Y64" i="66"/>
  <c r="X64" i="66"/>
  <c r="X64" i="66" a="1"/>
  <c r="X63" i="66" a="1"/>
  <c r="X63" i="66" s="1"/>
  <c r="Y63" i="66" s="1"/>
  <c r="Z63" i="66" s="1"/>
  <c r="Y62" i="66"/>
  <c r="Z62" i="66" s="1"/>
  <c r="X62" i="66"/>
  <c r="X62" i="66" a="1"/>
  <c r="X61" i="66" a="1"/>
  <c r="X61" i="66" s="1"/>
  <c r="Y61" i="66" s="1"/>
  <c r="Z61" i="66" s="1"/>
  <c r="Z60" i="66"/>
  <c r="Y60" i="66"/>
  <c r="X60" i="66"/>
  <c r="X60" i="66" a="1"/>
  <c r="X59" i="66" a="1"/>
  <c r="X59" i="66" s="1"/>
  <c r="Y59" i="66" s="1"/>
  <c r="Z59" i="66" s="1"/>
  <c r="Y58" i="66"/>
  <c r="Z58" i="66" s="1"/>
  <c r="X58" i="66" a="1"/>
  <c r="X58" i="66" s="1"/>
  <c r="Y57" i="66"/>
  <c r="Z57" i="66" s="1"/>
  <c r="X57" i="66"/>
  <c r="X57" i="66" a="1"/>
  <c r="X56" i="66" a="1"/>
  <c r="X56" i="66" s="1"/>
  <c r="Y56" i="66" s="1"/>
  <c r="Z56" i="66" s="1"/>
  <c r="X55" i="66" a="1"/>
  <c r="X55" i="66" s="1"/>
  <c r="Y55" i="66" s="1"/>
  <c r="Z55" i="66" s="1"/>
  <c r="X54" i="66" a="1"/>
  <c r="X54" i="66" s="1"/>
  <c r="Y54" i="66" s="1"/>
  <c r="Z54" i="66" s="1"/>
  <c r="X53" i="66" a="1"/>
  <c r="X53" i="66" s="1"/>
  <c r="Y53" i="66" s="1"/>
  <c r="Z53" i="66" s="1"/>
  <c r="Y52" i="66"/>
  <c r="Z52" i="66" s="1"/>
  <c r="X52" i="66" a="1"/>
  <c r="X52" i="66" s="1"/>
  <c r="X51" i="66" a="1"/>
  <c r="X51" i="66" s="1"/>
  <c r="Y51" i="66" s="1"/>
  <c r="Z51" i="66" s="1"/>
  <c r="Y50" i="66"/>
  <c r="Z50" i="66" s="1"/>
  <c r="X50" i="66" a="1"/>
  <c r="X50" i="66" s="1"/>
  <c r="Y49" i="66"/>
  <c r="Z49" i="66" s="1"/>
  <c r="X49" i="66"/>
  <c r="X49" i="66" a="1"/>
  <c r="X48" i="66" a="1"/>
  <c r="X48" i="66" s="1"/>
  <c r="Y48" i="66" s="1"/>
  <c r="Z48" i="66" s="1"/>
  <c r="X47" i="66" a="1"/>
  <c r="X47" i="66" s="1"/>
  <c r="Y47" i="66" s="1"/>
  <c r="Z47" i="66" s="1"/>
  <c r="X46" i="66" a="1"/>
  <c r="X46" i="66" s="1"/>
  <c r="Y46" i="66" s="1"/>
  <c r="Z46" i="66" s="1"/>
  <c r="X45" i="66" a="1"/>
  <c r="X45" i="66" s="1"/>
  <c r="Y45" i="66" s="1"/>
  <c r="Z45" i="66" s="1"/>
  <c r="Y44" i="66"/>
  <c r="Z44" i="66" s="1"/>
  <c r="X44" i="66" a="1"/>
  <c r="X44" i="66" s="1"/>
  <c r="X43" i="66" a="1"/>
  <c r="X43" i="66" s="1"/>
  <c r="Y43" i="66" s="1"/>
  <c r="Z43" i="66" s="1"/>
  <c r="Y42" i="66"/>
  <c r="Z42" i="66" s="1"/>
  <c r="X42" i="66" a="1"/>
  <c r="X42" i="66" s="1"/>
  <c r="Y41" i="66"/>
  <c r="Z41" i="66" s="1"/>
  <c r="X41" i="66"/>
  <c r="X41" i="66" a="1"/>
  <c r="X40" i="66" a="1"/>
  <c r="X40" i="66" s="1"/>
  <c r="Y40" i="66" s="1"/>
  <c r="Z40" i="66" s="1"/>
  <c r="X39" i="66" a="1"/>
  <c r="X39" i="66" s="1"/>
  <c r="Y39" i="66" s="1"/>
  <c r="Z39" i="66" s="1"/>
  <c r="X38" i="66" a="1"/>
  <c r="X38" i="66" s="1"/>
  <c r="Y38" i="66" s="1"/>
  <c r="Z38" i="66" s="1"/>
  <c r="X37" i="66" a="1"/>
  <c r="X37" i="66" s="1"/>
  <c r="Y37" i="66" s="1"/>
  <c r="Z37" i="66" s="1"/>
  <c r="Y36" i="66"/>
  <c r="Z36" i="66" s="1"/>
  <c r="X36" i="66" a="1"/>
  <c r="X36" i="66" s="1"/>
  <c r="X35" i="66" a="1"/>
  <c r="X35" i="66" s="1"/>
  <c r="Y35" i="66" s="1"/>
  <c r="Z35" i="66" s="1"/>
  <c r="Y34" i="66"/>
  <c r="Z34" i="66" s="1"/>
  <c r="X34" i="66" a="1"/>
  <c r="X34" i="66" s="1"/>
  <c r="Y33" i="66"/>
  <c r="Z33" i="66" s="1"/>
  <c r="X33" i="66"/>
  <c r="X33" i="66" a="1"/>
  <c r="X32" i="66" a="1"/>
  <c r="X32" i="66" s="1"/>
  <c r="Y32" i="66" s="1"/>
  <c r="Z32" i="66" s="1"/>
  <c r="X31" i="66" a="1"/>
  <c r="X31" i="66" s="1"/>
  <c r="Y31" i="66" s="1"/>
  <c r="Z31" i="66" s="1"/>
  <c r="X30" i="66" a="1"/>
  <c r="X30" i="66" s="1"/>
  <c r="Y30" i="66" s="1"/>
  <c r="Z30" i="66" s="1"/>
  <c r="X29" i="66" a="1"/>
  <c r="X29" i="66" s="1"/>
  <c r="Y29" i="66" s="1"/>
  <c r="Z29" i="66" s="1"/>
  <c r="Y28" i="66"/>
  <c r="Z28" i="66" s="1"/>
  <c r="X28" i="66" a="1"/>
  <c r="X28" i="66" s="1"/>
  <c r="X27" i="66" a="1"/>
  <c r="X27" i="66" s="1"/>
  <c r="Y27" i="66" s="1"/>
  <c r="Z27" i="66" s="1"/>
  <c r="X26" i="66" a="1"/>
  <c r="X26" i="66" s="1"/>
  <c r="Y26" i="66" s="1"/>
  <c r="Z26" i="66" s="1"/>
  <c r="X25" i="66" a="1"/>
  <c r="X25" i="66" s="1"/>
  <c r="Y25" i="66" s="1"/>
  <c r="Z25" i="66" s="1"/>
  <c r="Y24" i="66"/>
  <c r="Z24" i="66" s="1"/>
  <c r="X24" i="66" a="1"/>
  <c r="X24" i="66" s="1"/>
  <c r="X23" i="66" a="1"/>
  <c r="X23" i="66" s="1"/>
  <c r="Y23" i="66" s="1"/>
  <c r="Z23" i="66" s="1"/>
  <c r="X22" i="66" a="1"/>
  <c r="X22" i="66" s="1"/>
  <c r="Y22" i="66" s="1"/>
  <c r="Z22" i="66" s="1"/>
  <c r="Y21" i="66"/>
  <c r="Z21" i="66" s="1"/>
  <c r="X21" i="66"/>
  <c r="X21" i="66" a="1"/>
  <c r="X20" i="66" a="1"/>
  <c r="X20" i="66" s="1"/>
  <c r="Y20" i="66" s="1"/>
  <c r="Z20" i="66" s="1"/>
  <c r="X19" i="66"/>
  <c r="Y19" i="66" s="1"/>
  <c r="Z19" i="66" s="1"/>
  <c r="X19" i="66" a="1"/>
  <c r="X18" i="66" a="1"/>
  <c r="X18" i="66" s="1"/>
  <c r="Y18" i="66" s="1"/>
  <c r="Z18" i="66" s="1"/>
  <c r="W13" i="66"/>
  <c r="V13" i="66"/>
  <c r="U13" i="66"/>
  <c r="T13" i="66"/>
  <c r="S13" i="66"/>
  <c r="R13" i="66"/>
  <c r="Q13" i="66"/>
  <c r="P13" i="66"/>
  <c r="O13" i="66"/>
  <c r="N13" i="66"/>
  <c r="M13" i="66"/>
  <c r="L13" i="66"/>
  <c r="K13" i="66"/>
  <c r="J13" i="66"/>
  <c r="I13" i="66"/>
  <c r="G13" i="66"/>
  <c r="F13" i="66"/>
  <c r="D13" i="66"/>
  <c r="F29" i="67" l="1"/>
  <c r="E29" i="67"/>
  <c r="F26" i="67"/>
  <c r="E26" i="67"/>
  <c r="F28" i="67"/>
  <c r="F27" i="67"/>
  <c r="E27" i="67"/>
  <c r="E28" i="67"/>
  <c r="F25" i="67"/>
  <c r="E25" i="67"/>
  <c r="H325" i="66"/>
  <c r="H320" i="66" s="1"/>
  <c r="H13" i="66" s="1"/>
  <c r="L324" i="66"/>
  <c r="P324" i="66"/>
  <c r="K324" i="66"/>
  <c r="G324" i="66"/>
  <c r="O324" i="66"/>
  <c r="W324" i="66"/>
  <c r="E324" i="66"/>
  <c r="U324" i="66"/>
  <c r="I324" i="66"/>
  <c r="F324" i="66"/>
  <c r="N324" i="66"/>
  <c r="V324" i="66"/>
  <c r="D29" i="65" l="1"/>
  <c r="D28" i="65"/>
  <c r="D27" i="65"/>
  <c r="D26" i="65"/>
  <c r="D25" i="65"/>
  <c r="D22" i="65"/>
  <c r="D9" i="65" s="1"/>
  <c r="D21" i="65"/>
  <c r="D20" i="65"/>
  <c r="D19" i="65"/>
  <c r="D18" i="65"/>
  <c r="D17" i="65"/>
  <c r="D16" i="65"/>
  <c r="D15" i="65"/>
  <c r="D14" i="65"/>
  <c r="D13" i="65"/>
  <c r="D12" i="65"/>
  <c r="I4" i="65"/>
  <c r="D4" i="65"/>
  <c r="I3" i="65"/>
  <c r="D3" i="65"/>
  <c r="I2" i="65"/>
  <c r="D2" i="65"/>
  <c r="W330" i="64"/>
  <c r="V330" i="64"/>
  <c r="U330" i="64"/>
  <c r="T330" i="64"/>
  <c r="S330" i="64"/>
  <c r="R330" i="64"/>
  <c r="Q330" i="64"/>
  <c r="P330" i="64"/>
  <c r="O330" i="64"/>
  <c r="N330" i="64"/>
  <c r="M330" i="64"/>
  <c r="L330" i="64"/>
  <c r="K330" i="64"/>
  <c r="J330" i="64"/>
  <c r="I330" i="64"/>
  <c r="H330" i="64"/>
  <c r="G330" i="64"/>
  <c r="F330" i="64"/>
  <c r="E330" i="64"/>
  <c r="D330" i="64"/>
  <c r="W329" i="64"/>
  <c r="V329" i="64"/>
  <c r="U329" i="64"/>
  <c r="T329" i="64"/>
  <c r="S329" i="64"/>
  <c r="R329" i="64"/>
  <c r="Q329" i="64"/>
  <c r="P329" i="64"/>
  <c r="O329" i="64"/>
  <c r="N329" i="64"/>
  <c r="M329" i="64"/>
  <c r="L329" i="64"/>
  <c r="K329" i="64"/>
  <c r="J329" i="64"/>
  <c r="I329" i="64"/>
  <c r="H329" i="64"/>
  <c r="G329" i="64"/>
  <c r="F329" i="64"/>
  <c r="E329" i="64"/>
  <c r="D329" i="64"/>
  <c r="W328" i="64"/>
  <c r="V328" i="64"/>
  <c r="U328" i="64"/>
  <c r="T328" i="64"/>
  <c r="S328" i="64"/>
  <c r="R328" i="64"/>
  <c r="Q328" i="64"/>
  <c r="P328" i="64"/>
  <c r="O328" i="64"/>
  <c r="N328" i="64"/>
  <c r="M328" i="64"/>
  <c r="L328" i="64"/>
  <c r="K328" i="64"/>
  <c r="J328" i="64"/>
  <c r="I328" i="64"/>
  <c r="H328" i="64"/>
  <c r="G328" i="64"/>
  <c r="F328" i="64"/>
  <c r="E328" i="64"/>
  <c r="D328" i="64"/>
  <c r="W327" i="64"/>
  <c r="V327" i="64"/>
  <c r="U327" i="64"/>
  <c r="T327" i="64"/>
  <c r="S327" i="64"/>
  <c r="R327" i="64"/>
  <c r="Q327" i="64"/>
  <c r="P327" i="64"/>
  <c r="O327" i="64"/>
  <c r="N327" i="64"/>
  <c r="M327" i="64"/>
  <c r="L327" i="64"/>
  <c r="K327" i="64"/>
  <c r="J327" i="64"/>
  <c r="I327" i="64"/>
  <c r="H327" i="64"/>
  <c r="G327" i="64"/>
  <c r="F327" i="64"/>
  <c r="E327" i="64"/>
  <c r="D327" i="64"/>
  <c r="W326" i="64"/>
  <c r="V326" i="64"/>
  <c r="U326" i="64"/>
  <c r="T326" i="64"/>
  <c r="S326" i="64"/>
  <c r="R326" i="64"/>
  <c r="Q326" i="64"/>
  <c r="P326" i="64"/>
  <c r="O326" i="64"/>
  <c r="N326" i="64"/>
  <c r="M326" i="64"/>
  <c r="L326" i="64"/>
  <c r="K326" i="64"/>
  <c r="J326" i="64"/>
  <c r="I326" i="64"/>
  <c r="H326" i="64"/>
  <c r="G326" i="64"/>
  <c r="F326" i="64"/>
  <c r="E326" i="64"/>
  <c r="D326" i="64"/>
  <c r="T325" i="64"/>
  <c r="T320" i="64" s="1"/>
  <c r="R325" i="64"/>
  <c r="R320" i="64" s="1"/>
  <c r="N325" i="64"/>
  <c r="N320" i="64" s="1"/>
  <c r="N13" i="64" s="1"/>
  <c r="R324" i="64"/>
  <c r="U323" i="64"/>
  <c r="U324" i="64" s="1"/>
  <c r="T323" i="64"/>
  <c r="Q323" i="64"/>
  <c r="M323" i="64"/>
  <c r="I323" i="64"/>
  <c r="I325" i="64" s="1"/>
  <c r="I320" i="64" s="1"/>
  <c r="W322" i="64"/>
  <c r="V322" i="64"/>
  <c r="U322" i="64"/>
  <c r="T322" i="64"/>
  <c r="S322" i="64"/>
  <c r="S324" i="64" s="1"/>
  <c r="R322" i="64"/>
  <c r="Q322" i="64"/>
  <c r="P322" i="64"/>
  <c r="O322" i="64"/>
  <c r="N322" i="64"/>
  <c r="N324" i="64" s="1"/>
  <c r="M322" i="64"/>
  <c r="L322" i="64"/>
  <c r="L324" i="64" s="1"/>
  <c r="K322" i="64"/>
  <c r="J322" i="64"/>
  <c r="I322" i="64"/>
  <c r="H322" i="64"/>
  <c r="G322" i="64"/>
  <c r="F322" i="64"/>
  <c r="E322" i="64"/>
  <c r="E324" i="64" s="1"/>
  <c r="D322" i="64"/>
  <c r="W321" i="64"/>
  <c r="W323" i="64" s="1"/>
  <c r="W325" i="64" s="1"/>
  <c r="V321" i="64"/>
  <c r="V323" i="64" s="1"/>
  <c r="V325" i="64" s="1"/>
  <c r="V320" i="64" s="1"/>
  <c r="V13" i="64" s="1"/>
  <c r="U321" i="64"/>
  <c r="T321" i="64"/>
  <c r="S321" i="64"/>
  <c r="S323" i="64" s="1"/>
  <c r="S325" i="64" s="1"/>
  <c r="S320" i="64" s="1"/>
  <c r="R321" i="64"/>
  <c r="R323" i="64" s="1"/>
  <c r="Q321" i="64"/>
  <c r="P321" i="64"/>
  <c r="P323" i="64" s="1"/>
  <c r="P325" i="64" s="1"/>
  <c r="P320" i="64" s="1"/>
  <c r="O321" i="64"/>
  <c r="O323" i="64" s="1"/>
  <c r="O325" i="64" s="1"/>
  <c r="O320" i="64" s="1"/>
  <c r="N321" i="64"/>
  <c r="N323" i="64" s="1"/>
  <c r="M321" i="64"/>
  <c r="L321" i="64"/>
  <c r="L323" i="64" s="1"/>
  <c r="L325" i="64" s="1"/>
  <c r="L320" i="64" s="1"/>
  <c r="K321" i="64"/>
  <c r="K323" i="64" s="1"/>
  <c r="K325" i="64" s="1"/>
  <c r="K320" i="64" s="1"/>
  <c r="J321" i="64"/>
  <c r="J323" i="64" s="1"/>
  <c r="J325" i="64" s="1"/>
  <c r="J320" i="64" s="1"/>
  <c r="I321" i="64"/>
  <c r="H321" i="64"/>
  <c r="H323" i="64" s="1"/>
  <c r="H325" i="64" s="1"/>
  <c r="H320" i="64" s="1"/>
  <c r="H13" i="64" s="1"/>
  <c r="G321" i="64"/>
  <c r="G323" i="64" s="1"/>
  <c r="G325" i="64" s="1"/>
  <c r="F321" i="64"/>
  <c r="F323" i="64" s="1"/>
  <c r="F325" i="64" s="1"/>
  <c r="F320" i="64" s="1"/>
  <c r="F13" i="64" s="1"/>
  <c r="E321" i="64"/>
  <c r="E323" i="64" s="1"/>
  <c r="E325" i="64" s="1"/>
  <c r="E320" i="64" s="1"/>
  <c r="D321" i="64"/>
  <c r="D323" i="64" s="1"/>
  <c r="D325" i="64" s="1"/>
  <c r="D320" i="64" s="1"/>
  <c r="W320" i="64"/>
  <c r="G320" i="64"/>
  <c r="W319" i="64"/>
  <c r="V319" i="64"/>
  <c r="U319" i="64"/>
  <c r="T319" i="64"/>
  <c r="S319" i="64"/>
  <c r="R319" i="64"/>
  <c r="Q319" i="64"/>
  <c r="P319" i="64"/>
  <c r="O319" i="64"/>
  <c r="N319" i="64"/>
  <c r="M319" i="64"/>
  <c r="L319" i="64"/>
  <c r="K319" i="64"/>
  <c r="J319" i="64"/>
  <c r="I319" i="64"/>
  <c r="H319" i="64"/>
  <c r="G319" i="64"/>
  <c r="F319" i="64"/>
  <c r="E319" i="64"/>
  <c r="D319" i="64"/>
  <c r="W318" i="64"/>
  <c r="V318" i="64"/>
  <c r="U318" i="64"/>
  <c r="T318" i="64"/>
  <c r="S318" i="64"/>
  <c r="R318" i="64"/>
  <c r="Q318" i="64"/>
  <c r="P318" i="64"/>
  <c r="O318" i="64"/>
  <c r="N318" i="64"/>
  <c r="M318" i="64"/>
  <c r="L318" i="64"/>
  <c r="K318" i="64"/>
  <c r="J318" i="64"/>
  <c r="I318" i="64"/>
  <c r="H318" i="64"/>
  <c r="G318" i="64"/>
  <c r="F318" i="64"/>
  <c r="E318" i="64"/>
  <c r="D318" i="64"/>
  <c r="Y317" i="64"/>
  <c r="Z317" i="64" s="1"/>
  <c r="X317" i="64" a="1"/>
  <c r="X317" i="64" s="1"/>
  <c r="X316" i="64"/>
  <c r="Y316" i="64" s="1"/>
  <c r="Z316" i="64" s="1"/>
  <c r="X316" i="64" a="1"/>
  <c r="X315" i="64"/>
  <c r="Y315" i="64" s="1"/>
  <c r="Z315" i="64" s="1"/>
  <c r="X315" i="64" a="1"/>
  <c r="Z314" i="64"/>
  <c r="X314" i="64"/>
  <c r="Y314" i="64" s="1"/>
  <c r="X314" i="64" a="1"/>
  <c r="X313" i="64" a="1"/>
  <c r="X313" i="64" s="1"/>
  <c r="Y313" i="64" s="1"/>
  <c r="Z313" i="64" s="1"/>
  <c r="X312" i="64" a="1"/>
  <c r="X312" i="64" s="1"/>
  <c r="Y312" i="64" s="1"/>
  <c r="Z312" i="64" s="1"/>
  <c r="Y311" i="64"/>
  <c r="Z311" i="64" s="1"/>
  <c r="X311" i="64"/>
  <c r="X311" i="64" a="1"/>
  <c r="X310" i="64"/>
  <c r="Y310" i="64" s="1"/>
  <c r="Z310" i="64" s="1"/>
  <c r="X310" i="64" a="1"/>
  <c r="Y309" i="64"/>
  <c r="Z309" i="64" s="1"/>
  <c r="X309" i="64"/>
  <c r="X309" i="64" a="1"/>
  <c r="X308" i="64" a="1"/>
  <c r="X308" i="64" s="1"/>
  <c r="Y308" i="64" s="1"/>
  <c r="Z308" i="64" s="1"/>
  <c r="X307" i="64"/>
  <c r="Y307" i="64" s="1"/>
  <c r="Z307" i="64" s="1"/>
  <c r="X307" i="64" a="1"/>
  <c r="X306" i="64"/>
  <c r="Y306" i="64" s="1"/>
  <c r="Z306" i="64" s="1"/>
  <c r="X306" i="64" a="1"/>
  <c r="Y305" i="64"/>
  <c r="Z305" i="64" s="1"/>
  <c r="X305" i="64" a="1"/>
  <c r="X305" i="64" s="1"/>
  <c r="X304" i="64" a="1"/>
  <c r="X304" i="64" s="1"/>
  <c r="Y304" i="64" s="1"/>
  <c r="Z304" i="64" s="1"/>
  <c r="X303" i="64"/>
  <c r="Y303" i="64" s="1"/>
  <c r="Z303" i="64" s="1"/>
  <c r="X303" i="64" a="1"/>
  <c r="X302" i="64"/>
  <c r="Y302" i="64" s="1"/>
  <c r="Z302" i="64" s="1"/>
  <c r="X302" i="64" a="1"/>
  <c r="X301" i="64" a="1"/>
  <c r="X301" i="64" s="1"/>
  <c r="Y301" i="64" s="1"/>
  <c r="Z301" i="64" s="1"/>
  <c r="X300" i="64"/>
  <c r="Y300" i="64" s="1"/>
  <c r="Z300" i="64" s="1"/>
  <c r="X300" i="64" a="1"/>
  <c r="X299" i="64" a="1"/>
  <c r="X299" i="64" s="1"/>
  <c r="Y299" i="64" s="1"/>
  <c r="Z299" i="64" s="1"/>
  <c r="X298" i="64" a="1"/>
  <c r="X298" i="64" s="1"/>
  <c r="Y298" i="64" s="1"/>
  <c r="Z298" i="64" s="1"/>
  <c r="X297" i="64" a="1"/>
  <c r="X297" i="64" s="1"/>
  <c r="Y297" i="64" s="1"/>
  <c r="Z297" i="64" s="1"/>
  <c r="X296" i="64" a="1"/>
  <c r="X296" i="64" s="1"/>
  <c r="Y296" i="64" s="1"/>
  <c r="Z296" i="64" s="1"/>
  <c r="X295" i="64"/>
  <c r="Y295" i="64" s="1"/>
  <c r="Z295" i="64" s="1"/>
  <c r="X295" i="64" a="1"/>
  <c r="Y294" i="64"/>
  <c r="Z294" i="64" s="1"/>
  <c r="X294" i="64"/>
  <c r="X294" i="64" a="1"/>
  <c r="X293" i="64"/>
  <c r="Y293" i="64" s="1"/>
  <c r="Z293" i="64" s="1"/>
  <c r="X293" i="64" a="1"/>
  <c r="X292" i="64" a="1"/>
  <c r="X292" i="64" s="1"/>
  <c r="Y292" i="64" s="1"/>
  <c r="Z292" i="64" s="1"/>
  <c r="X291" i="64" a="1"/>
  <c r="X291" i="64" s="1"/>
  <c r="Y291" i="64" s="1"/>
  <c r="Z291" i="64" s="1"/>
  <c r="X290" i="64"/>
  <c r="Y290" i="64" s="1"/>
  <c r="Z290" i="64" s="1"/>
  <c r="X290" i="64" a="1"/>
  <c r="Y289" i="64"/>
  <c r="Z289" i="64" s="1"/>
  <c r="X289" i="64" a="1"/>
  <c r="X289" i="64" s="1"/>
  <c r="Z288" i="64"/>
  <c r="X288" i="64" a="1"/>
  <c r="X288" i="64" s="1"/>
  <c r="Y288" i="64" s="1"/>
  <c r="Y287" i="64"/>
  <c r="Z287" i="64" s="1"/>
  <c r="X287" i="64"/>
  <c r="X287" i="64" a="1"/>
  <c r="X286" i="64"/>
  <c r="Y286" i="64" s="1"/>
  <c r="Z286" i="64" s="1"/>
  <c r="X286" i="64" a="1"/>
  <c r="X285" i="64" a="1"/>
  <c r="X285" i="64" s="1"/>
  <c r="Y285" i="64" s="1"/>
  <c r="Z285" i="64" s="1"/>
  <c r="Y284" i="64"/>
  <c r="Z284" i="64" s="1"/>
  <c r="X284" i="64"/>
  <c r="X284" i="64" a="1"/>
  <c r="X283" i="64"/>
  <c r="Y283" i="64" s="1"/>
  <c r="Z283" i="64" s="1"/>
  <c r="X283" i="64" a="1"/>
  <c r="X282" i="64" a="1"/>
  <c r="X282" i="64" s="1"/>
  <c r="Y282" i="64" s="1"/>
  <c r="Z282" i="64" s="1"/>
  <c r="Y281" i="64"/>
  <c r="Z281" i="64" s="1"/>
  <c r="X281" i="64" a="1"/>
  <c r="X281" i="64" s="1"/>
  <c r="Y280" i="64"/>
  <c r="Z280" i="64" s="1"/>
  <c r="X280" i="64" a="1"/>
  <c r="X280" i="64" s="1"/>
  <c r="X279" i="64"/>
  <c r="Y279" i="64" s="1"/>
  <c r="Z279" i="64" s="1"/>
  <c r="X279" i="64" a="1"/>
  <c r="Y278" i="64"/>
  <c r="Z278" i="64" s="1"/>
  <c r="X278" i="64"/>
  <c r="X278" i="64" a="1"/>
  <c r="X277" i="64" a="1"/>
  <c r="X277" i="64" s="1"/>
  <c r="Y277" i="64" s="1"/>
  <c r="Z277" i="64" s="1"/>
  <c r="X276" i="64"/>
  <c r="Y276" i="64" s="1"/>
  <c r="Z276" i="64" s="1"/>
  <c r="X276" i="64" a="1"/>
  <c r="X275" i="64" a="1"/>
  <c r="X275" i="64" s="1"/>
  <c r="Y275" i="64" s="1"/>
  <c r="Z275" i="64" s="1"/>
  <c r="X274" i="64" a="1"/>
  <c r="X274" i="64" s="1"/>
  <c r="Y274" i="64" s="1"/>
  <c r="Z274" i="64" s="1"/>
  <c r="X273" i="64" a="1"/>
  <c r="X273" i="64" s="1"/>
  <c r="Y273" i="64" s="1"/>
  <c r="Z273" i="64" s="1"/>
  <c r="Y272" i="64"/>
  <c r="Z272" i="64" s="1"/>
  <c r="X272" i="64" a="1"/>
  <c r="X272" i="64" s="1"/>
  <c r="X271" i="64"/>
  <c r="Y271" i="64" s="1"/>
  <c r="Z271" i="64" s="1"/>
  <c r="X271" i="64" a="1"/>
  <c r="X270" i="64"/>
  <c r="Y270" i="64" s="1"/>
  <c r="Z270" i="64" s="1"/>
  <c r="X270" i="64" a="1"/>
  <c r="Y269" i="64"/>
  <c r="Z269" i="64" s="1"/>
  <c r="X269" i="64" a="1"/>
  <c r="X269" i="64" s="1"/>
  <c r="Y268" i="64"/>
  <c r="Z268" i="64" s="1"/>
  <c r="X268" i="64"/>
  <c r="X268" i="64" a="1"/>
  <c r="X267" i="64" a="1"/>
  <c r="X267" i="64" s="1"/>
  <c r="Y267" i="64" s="1"/>
  <c r="Z267" i="64" s="1"/>
  <c r="X266" i="64" a="1"/>
  <c r="X266" i="64" s="1"/>
  <c r="Y266" i="64" s="1"/>
  <c r="Z266" i="64" s="1"/>
  <c r="X265" i="64" a="1"/>
  <c r="X265" i="64" s="1"/>
  <c r="Y265" i="64" s="1"/>
  <c r="Z265" i="64" s="1"/>
  <c r="Z264" i="64"/>
  <c r="Y264" i="64"/>
  <c r="X264" i="64" a="1"/>
  <c r="X264" i="64" s="1"/>
  <c r="Y263" i="64"/>
  <c r="Z263" i="64" s="1"/>
  <c r="X263" i="64"/>
  <c r="X263" i="64" a="1"/>
  <c r="X262" i="64"/>
  <c r="Y262" i="64" s="1"/>
  <c r="Z262" i="64" s="1"/>
  <c r="X262" i="64" a="1"/>
  <c r="X261" i="64"/>
  <c r="Y261" i="64" s="1"/>
  <c r="Z261" i="64" s="1"/>
  <c r="X261" i="64" a="1"/>
  <c r="X260" i="64" a="1"/>
  <c r="X260" i="64" s="1"/>
  <c r="Y260" i="64" s="1"/>
  <c r="Z260" i="64" s="1"/>
  <c r="X259" i="64"/>
  <c r="Y259" i="64" s="1"/>
  <c r="Z259" i="64" s="1"/>
  <c r="X259" i="64" a="1"/>
  <c r="X258" i="64"/>
  <c r="Y258" i="64" s="1"/>
  <c r="Z258" i="64" s="1"/>
  <c r="X258" i="64" a="1"/>
  <c r="Y257" i="64"/>
  <c r="Z257" i="64" s="1"/>
  <c r="X257" i="64" a="1"/>
  <c r="X257" i="64" s="1"/>
  <c r="Z256" i="64"/>
  <c r="Y256" i="64"/>
  <c r="X256" i="64" a="1"/>
  <c r="X256" i="64" s="1"/>
  <c r="X255" i="64"/>
  <c r="Y255" i="64" s="1"/>
  <c r="Z255" i="64" s="1"/>
  <c r="X255" i="64" a="1"/>
  <c r="X254" i="64"/>
  <c r="Y254" i="64" s="1"/>
  <c r="Z254" i="64" s="1"/>
  <c r="X254" i="64" a="1"/>
  <c r="X253" i="64" a="1"/>
  <c r="X253" i="64" s="1"/>
  <c r="Y253" i="64" s="1"/>
  <c r="Z253" i="64" s="1"/>
  <c r="X252" i="64" a="1"/>
  <c r="X252" i="64" s="1"/>
  <c r="Y252" i="64" s="1"/>
  <c r="Z252" i="64" s="1"/>
  <c r="X251" i="64" a="1"/>
  <c r="X251" i="64" s="1"/>
  <c r="Y251" i="64" s="1"/>
  <c r="Z251" i="64" s="1"/>
  <c r="Z250" i="64"/>
  <c r="X250" i="64"/>
  <c r="Y250" i="64" s="1"/>
  <c r="X250" i="64" a="1"/>
  <c r="X249" i="64" a="1"/>
  <c r="X249" i="64" s="1"/>
  <c r="Y249" i="64" s="1"/>
  <c r="Z249" i="64" s="1"/>
  <c r="Y248" i="64"/>
  <c r="Z248" i="64" s="1"/>
  <c r="X248" i="64" a="1"/>
  <c r="X248" i="64" s="1"/>
  <c r="Y247" i="64"/>
  <c r="Z247" i="64" s="1"/>
  <c r="X247" i="64"/>
  <c r="X247" i="64" a="1"/>
  <c r="X246" i="64"/>
  <c r="Y246" i="64" s="1"/>
  <c r="Z246" i="64" s="1"/>
  <c r="X246" i="64" a="1"/>
  <c r="X245" i="64" a="1"/>
  <c r="X245" i="64" s="1"/>
  <c r="Y245" i="64" s="1"/>
  <c r="Z245" i="64" s="1"/>
  <c r="Y244" i="64"/>
  <c r="Z244" i="64" s="1"/>
  <c r="X244" i="64" a="1"/>
  <c r="X244" i="64" s="1"/>
  <c r="X243" i="64" a="1"/>
  <c r="X243" i="64" s="1"/>
  <c r="Y243" i="64" s="1"/>
  <c r="Z243" i="64" s="1"/>
  <c r="X242" i="64"/>
  <c r="Y242" i="64" s="1"/>
  <c r="Z242" i="64" s="1"/>
  <c r="X242" i="64" a="1"/>
  <c r="Y241" i="64"/>
  <c r="Z241" i="64" s="1"/>
  <c r="X241" i="64" a="1"/>
  <c r="X241" i="64" s="1"/>
  <c r="X240" i="64" a="1"/>
  <c r="X240" i="64" s="1"/>
  <c r="Y240" i="64" s="1"/>
  <c r="Z240" i="64" s="1"/>
  <c r="X239" i="64"/>
  <c r="Y239" i="64" s="1"/>
  <c r="Z239" i="64" s="1"/>
  <c r="X239" i="64" a="1"/>
  <c r="Z238" i="64"/>
  <c r="X238" i="64"/>
  <c r="Y238" i="64" s="1"/>
  <c r="X238" i="64" a="1"/>
  <c r="X237" i="64"/>
  <c r="Y237" i="64" s="1"/>
  <c r="Z237" i="64" s="1"/>
  <c r="X237" i="64" a="1"/>
  <c r="Y236" i="64"/>
  <c r="Z236" i="64" s="1"/>
  <c r="X236" i="64"/>
  <c r="X236" i="64" a="1"/>
  <c r="X235" i="64"/>
  <c r="Y235" i="64" s="1"/>
  <c r="Z235" i="64" s="1"/>
  <c r="X235" i="64" a="1"/>
  <c r="X234" i="64"/>
  <c r="Y234" i="64" s="1"/>
  <c r="Z234" i="64" s="1"/>
  <c r="X234" i="64" a="1"/>
  <c r="Y233" i="64"/>
  <c r="Z233" i="64" s="1"/>
  <c r="X233" i="64" a="1"/>
  <c r="X233" i="64" s="1"/>
  <c r="X232" i="64" a="1"/>
  <c r="X232" i="64" s="1"/>
  <c r="Y232" i="64" s="1"/>
  <c r="Z232" i="64" s="1"/>
  <c r="Y231" i="64"/>
  <c r="Z231" i="64" s="1"/>
  <c r="X231" i="64"/>
  <c r="X231" i="64" a="1"/>
  <c r="Y230" i="64"/>
  <c r="Z230" i="64" s="1"/>
  <c r="X230" i="64"/>
  <c r="X230" i="64" a="1"/>
  <c r="Y229" i="64"/>
  <c r="Z229" i="64" s="1"/>
  <c r="X229" i="64"/>
  <c r="X229" i="64" a="1"/>
  <c r="X228" i="64" a="1"/>
  <c r="X228" i="64" s="1"/>
  <c r="Y228" i="64" s="1"/>
  <c r="Z228" i="64" s="1"/>
  <c r="X227" i="64" a="1"/>
  <c r="X227" i="64" s="1"/>
  <c r="Y227" i="64" s="1"/>
  <c r="Z227" i="64" s="1"/>
  <c r="Z226" i="64"/>
  <c r="X226" i="64"/>
  <c r="Y226" i="64" s="1"/>
  <c r="X226" i="64" a="1"/>
  <c r="X225" i="64" a="1"/>
  <c r="X225" i="64" s="1"/>
  <c r="Y225" i="64" s="1"/>
  <c r="Z225" i="64" s="1"/>
  <c r="X224" i="64" a="1"/>
  <c r="X224" i="64" s="1"/>
  <c r="Y224" i="64" s="1"/>
  <c r="Z224" i="64" s="1"/>
  <c r="X223" i="64"/>
  <c r="Y223" i="64" s="1"/>
  <c r="Z223" i="64" s="1"/>
  <c r="X223" i="64" a="1"/>
  <c r="X222" i="64"/>
  <c r="Y222" i="64" s="1"/>
  <c r="Z222" i="64" s="1"/>
  <c r="X222" i="64" a="1"/>
  <c r="X221" i="64" a="1"/>
  <c r="X221" i="64" s="1"/>
  <c r="Y221" i="64" s="1"/>
  <c r="Z221" i="64" s="1"/>
  <c r="Y220" i="64"/>
  <c r="Z220" i="64" s="1"/>
  <c r="X220" i="64"/>
  <c r="X220" i="64" a="1"/>
  <c r="X219" i="64"/>
  <c r="Y219" i="64" s="1"/>
  <c r="Z219" i="64" s="1"/>
  <c r="X219" i="64" a="1"/>
  <c r="X218" i="64" a="1"/>
  <c r="X218" i="64" s="1"/>
  <c r="Y218" i="64" s="1"/>
  <c r="Z218" i="64" s="1"/>
  <c r="Y217" i="64"/>
  <c r="Z217" i="64" s="1"/>
  <c r="X217" i="64" a="1"/>
  <c r="X217" i="64" s="1"/>
  <c r="Y216" i="64"/>
  <c r="Z216" i="64" s="1"/>
  <c r="X216" i="64" a="1"/>
  <c r="X216" i="64" s="1"/>
  <c r="Y215" i="64"/>
  <c r="Z215" i="64" s="1"/>
  <c r="X215" i="64"/>
  <c r="X215" i="64" a="1"/>
  <c r="Z214" i="64"/>
  <c r="Y214" i="64"/>
  <c r="X214" i="64"/>
  <c r="X214" i="64" a="1"/>
  <c r="X213" i="64" a="1"/>
  <c r="X213" i="64" s="1"/>
  <c r="Y213" i="64" s="1"/>
  <c r="Z213" i="64" s="1"/>
  <c r="X212" i="64" a="1"/>
  <c r="X212" i="64" s="1"/>
  <c r="Y212" i="64" s="1"/>
  <c r="Z212" i="64" s="1"/>
  <c r="Y211" i="64"/>
  <c r="Z211" i="64" s="1"/>
  <c r="X211" i="64"/>
  <c r="X211" i="64" a="1"/>
  <c r="X210" i="64"/>
  <c r="Y210" i="64" s="1"/>
  <c r="Z210" i="64" s="1"/>
  <c r="X210" i="64" a="1"/>
  <c r="X209" i="64"/>
  <c r="Y209" i="64" s="1"/>
  <c r="Z209" i="64" s="1"/>
  <c r="X209" i="64" a="1"/>
  <c r="X208" i="64" a="1"/>
  <c r="X208" i="64" s="1"/>
  <c r="Y208" i="64" s="1"/>
  <c r="Z208" i="64" s="1"/>
  <c r="X207" i="64"/>
  <c r="Y207" i="64" s="1"/>
  <c r="Z207" i="64" s="1"/>
  <c r="X207" i="64" a="1"/>
  <c r="Y206" i="64"/>
  <c r="Z206" i="64" s="1"/>
  <c r="X206" i="64"/>
  <c r="X206" i="64" a="1"/>
  <c r="X205" i="64" a="1"/>
  <c r="X205" i="64" s="1"/>
  <c r="Y205" i="64" s="1"/>
  <c r="Z205" i="64" s="1"/>
  <c r="X204" i="64"/>
  <c r="Y204" i="64" s="1"/>
  <c r="Z204" i="64" s="1"/>
  <c r="X204" i="64" a="1"/>
  <c r="X203" i="64" a="1"/>
  <c r="X203" i="64" s="1"/>
  <c r="Y203" i="64" s="1"/>
  <c r="Z203" i="64" s="1"/>
  <c r="X202" i="64"/>
  <c r="Y202" i="64" s="1"/>
  <c r="Z202" i="64" s="1"/>
  <c r="X202" i="64" a="1"/>
  <c r="X201" i="64" a="1"/>
  <c r="X201" i="64" s="1"/>
  <c r="Y201" i="64" s="1"/>
  <c r="Z201" i="64" s="1"/>
  <c r="X200" i="64" a="1"/>
  <c r="X200" i="64" s="1"/>
  <c r="Y200" i="64" s="1"/>
  <c r="Z200" i="64" s="1"/>
  <c r="X199" i="64"/>
  <c r="Y199" i="64" s="1"/>
  <c r="Z199" i="64" s="1"/>
  <c r="X199" i="64" a="1"/>
  <c r="X198" i="64"/>
  <c r="Y198" i="64" s="1"/>
  <c r="Z198" i="64" s="1"/>
  <c r="X198" i="64" a="1"/>
  <c r="X197" i="64"/>
  <c r="Y197" i="64" s="1"/>
  <c r="Z197" i="64" s="1"/>
  <c r="X197" i="64" a="1"/>
  <c r="Y196" i="64"/>
  <c r="Z196" i="64" s="1"/>
  <c r="X196" i="64"/>
  <c r="X196" i="64" a="1"/>
  <c r="Y195" i="64"/>
  <c r="Z195" i="64" s="1"/>
  <c r="X195" i="64"/>
  <c r="X195" i="64" a="1"/>
  <c r="X194" i="64" a="1"/>
  <c r="X194" i="64" s="1"/>
  <c r="Y194" i="64" s="1"/>
  <c r="Z194" i="64" s="1"/>
  <c r="X193" i="64" a="1"/>
  <c r="X193" i="64" s="1"/>
  <c r="Y193" i="64" s="1"/>
  <c r="Z193" i="64" s="1"/>
  <c r="Z192" i="64"/>
  <c r="Y192" i="64"/>
  <c r="X192" i="64" a="1"/>
  <c r="X192" i="64" s="1"/>
  <c r="X191" i="64" a="1"/>
  <c r="X191" i="64" s="1"/>
  <c r="Y191" i="64" s="1"/>
  <c r="Z191" i="64" s="1"/>
  <c r="X190" i="64"/>
  <c r="Y190" i="64" s="1"/>
  <c r="Z190" i="64" s="1"/>
  <c r="X190" i="64" a="1"/>
  <c r="X189" i="64" a="1"/>
  <c r="X189" i="64" s="1"/>
  <c r="Y189" i="64" s="1"/>
  <c r="Z189" i="64" s="1"/>
  <c r="X188" i="64"/>
  <c r="Y188" i="64" s="1"/>
  <c r="Z188" i="64" s="1"/>
  <c r="X188" i="64" a="1"/>
  <c r="X187" i="64" a="1"/>
  <c r="X187" i="64" s="1"/>
  <c r="Y187" i="64" s="1"/>
  <c r="Z187" i="64" s="1"/>
  <c r="X186" i="64"/>
  <c r="Y186" i="64" s="1"/>
  <c r="Z186" i="64" s="1"/>
  <c r="X186" i="64" a="1"/>
  <c r="Y185" i="64"/>
  <c r="Z185" i="64" s="1"/>
  <c r="X185" i="64" a="1"/>
  <c r="X185" i="64" s="1"/>
  <c r="Z184" i="64"/>
  <c r="Y184" i="64"/>
  <c r="X184" i="64"/>
  <c r="X184" i="64" a="1"/>
  <c r="Y183" i="64"/>
  <c r="Z183" i="64" s="1"/>
  <c r="X183" i="64"/>
  <c r="X183" i="64" a="1"/>
  <c r="X182" i="64"/>
  <c r="Y182" i="64" s="1"/>
  <c r="Z182" i="64" s="1"/>
  <c r="X182" i="64" a="1"/>
  <c r="X181" i="64"/>
  <c r="Y181" i="64" s="1"/>
  <c r="Z181" i="64" s="1"/>
  <c r="X181" i="64" a="1"/>
  <c r="X180" i="64" a="1"/>
  <c r="X180" i="64" s="1"/>
  <c r="Y180" i="64" s="1"/>
  <c r="Z180" i="64" s="1"/>
  <c r="Y179" i="64"/>
  <c r="Z179" i="64" s="1"/>
  <c r="X179" i="64"/>
  <c r="X179" i="64" a="1"/>
  <c r="Z178" i="64"/>
  <c r="X178" i="64" a="1"/>
  <c r="X178" i="64" s="1"/>
  <c r="Y178" i="64" s="1"/>
  <c r="X177" i="64" a="1"/>
  <c r="X177" i="64" s="1"/>
  <c r="Y177" i="64" s="1"/>
  <c r="Z177" i="64" s="1"/>
  <c r="Z176" i="64"/>
  <c r="Y176" i="64"/>
  <c r="X176" i="64" a="1"/>
  <c r="X176" i="64" s="1"/>
  <c r="X175" i="64"/>
  <c r="Y175" i="64" s="1"/>
  <c r="Z175" i="64" s="1"/>
  <c r="X175" i="64" a="1"/>
  <c r="X174" i="64"/>
  <c r="Y174" i="64" s="1"/>
  <c r="Z174" i="64" s="1"/>
  <c r="X174" i="64" a="1"/>
  <c r="Y173" i="64"/>
  <c r="Z173" i="64" s="1"/>
  <c r="X173" i="64" a="1"/>
  <c r="X173" i="64" s="1"/>
  <c r="X172" i="64"/>
  <c r="Y172" i="64" s="1"/>
  <c r="Z172" i="64" s="1"/>
  <c r="X172" i="64" a="1"/>
  <c r="X171" i="64" a="1"/>
  <c r="X171" i="64" s="1"/>
  <c r="Y171" i="64" s="1"/>
  <c r="Z171" i="64" s="1"/>
  <c r="X170" i="64" a="1"/>
  <c r="X170" i="64" s="1"/>
  <c r="Y170" i="64" s="1"/>
  <c r="Z170" i="64" s="1"/>
  <c r="X169" i="64" a="1"/>
  <c r="X169" i="64" s="1"/>
  <c r="Y169" i="64" s="1"/>
  <c r="Z169" i="64" s="1"/>
  <c r="X168" i="64" a="1"/>
  <c r="X168" i="64" s="1"/>
  <c r="Y168" i="64" s="1"/>
  <c r="Z168" i="64" s="1"/>
  <c r="X167" i="64" a="1"/>
  <c r="X167" i="64" s="1"/>
  <c r="Y167" i="64" s="1"/>
  <c r="Z167" i="64" s="1"/>
  <c r="Y166" i="64"/>
  <c r="Z166" i="64" s="1"/>
  <c r="X166" i="64"/>
  <c r="X166" i="64" a="1"/>
  <c r="Z165" i="64"/>
  <c r="Y165" i="64"/>
  <c r="X165" i="64" a="1"/>
  <c r="X165" i="64" s="1"/>
  <c r="X164" i="64"/>
  <c r="Y164" i="64" s="1"/>
  <c r="Z164" i="64" s="1"/>
  <c r="X164" i="64" a="1"/>
  <c r="Y163" i="64"/>
  <c r="Z163" i="64" s="1"/>
  <c r="X163" i="64" a="1"/>
  <c r="X163" i="64" s="1"/>
  <c r="X162" i="64"/>
  <c r="Y162" i="64" s="1"/>
  <c r="Z162" i="64" s="1"/>
  <c r="X162" i="64" a="1"/>
  <c r="X161" i="64" a="1"/>
  <c r="X161" i="64" s="1"/>
  <c r="Y161" i="64" s="1"/>
  <c r="Z161" i="64" s="1"/>
  <c r="Y160" i="64"/>
  <c r="Z160" i="64" s="1"/>
  <c r="X160" i="64"/>
  <c r="X160" i="64" a="1"/>
  <c r="Z159" i="64"/>
  <c r="Y159" i="64"/>
  <c r="X159" i="64" a="1"/>
  <c r="X159" i="64" s="1"/>
  <c r="X158" i="64"/>
  <c r="Y158" i="64" s="1"/>
  <c r="Z158" i="64" s="1"/>
  <c r="X158" i="64" a="1"/>
  <c r="Y157" i="64"/>
  <c r="Z157" i="64" s="1"/>
  <c r="X157" i="64" a="1"/>
  <c r="X157" i="64" s="1"/>
  <c r="X156" i="64" a="1"/>
  <c r="X156" i="64" s="1"/>
  <c r="Y156" i="64" s="1"/>
  <c r="Z156" i="64" s="1"/>
  <c r="Z155" i="64"/>
  <c r="Y155" i="64"/>
  <c r="X155" i="64" a="1"/>
  <c r="X155" i="64" s="1"/>
  <c r="X154" i="64" a="1"/>
  <c r="X154" i="64" s="1"/>
  <c r="Y154" i="64" s="1"/>
  <c r="Z154" i="64" s="1"/>
  <c r="Y153" i="64"/>
  <c r="Z153" i="64" s="1"/>
  <c r="X153" i="64" a="1"/>
  <c r="X153" i="64" s="1"/>
  <c r="X152" i="64" a="1"/>
  <c r="X152" i="64" s="1"/>
  <c r="Y152" i="64" s="1"/>
  <c r="Z152" i="64" s="1"/>
  <c r="X151" i="64" a="1"/>
  <c r="X151" i="64" s="1"/>
  <c r="Y151" i="64" s="1"/>
  <c r="Z151" i="64" s="1"/>
  <c r="Y150" i="64"/>
  <c r="Z150" i="64" s="1"/>
  <c r="X150" i="64"/>
  <c r="X150" i="64" a="1"/>
  <c r="X149" i="64" a="1"/>
  <c r="X149" i="64" s="1"/>
  <c r="Y149" i="64" s="1"/>
  <c r="Z149" i="64" s="1"/>
  <c r="X148" i="64"/>
  <c r="Y148" i="64" s="1"/>
  <c r="Z148" i="64" s="1"/>
  <c r="X148" i="64" a="1"/>
  <c r="X147" i="64" a="1"/>
  <c r="X147" i="64" s="1"/>
  <c r="Y147" i="64" s="1"/>
  <c r="Z147" i="64" s="1"/>
  <c r="X146" i="64" a="1"/>
  <c r="X146" i="64" s="1"/>
  <c r="Y146" i="64" s="1"/>
  <c r="Z146" i="64" s="1"/>
  <c r="Z145" i="64"/>
  <c r="X145" i="64" a="1"/>
  <c r="X145" i="64" s="1"/>
  <c r="Y145" i="64" s="1"/>
  <c r="X144" i="64" a="1"/>
  <c r="X144" i="64" s="1"/>
  <c r="Y144" i="64" s="1"/>
  <c r="Z144" i="64" s="1"/>
  <c r="Y143" i="64"/>
  <c r="Z143" i="64" s="1"/>
  <c r="X143" i="64" a="1"/>
  <c r="X143" i="64" s="1"/>
  <c r="X142" i="64"/>
  <c r="Y142" i="64" s="1"/>
  <c r="Z142" i="64" s="1"/>
  <c r="X142" i="64" a="1"/>
  <c r="X141" i="64" a="1"/>
  <c r="X141" i="64" s="1"/>
  <c r="Y141" i="64" s="1"/>
  <c r="Z141" i="64" s="1"/>
  <c r="Y140" i="64"/>
  <c r="Z140" i="64" s="1"/>
  <c r="X140" i="64"/>
  <c r="X140" i="64" a="1"/>
  <c r="X139" i="64" a="1"/>
  <c r="X139" i="64" s="1"/>
  <c r="Y139" i="64" s="1"/>
  <c r="Z139" i="64" s="1"/>
  <c r="X138" i="64"/>
  <c r="Y138" i="64" s="1"/>
  <c r="Z138" i="64" s="1"/>
  <c r="X138" i="64" a="1"/>
  <c r="X137" i="64" a="1"/>
  <c r="X137" i="64" s="1"/>
  <c r="Y137" i="64" s="1"/>
  <c r="Z137" i="64" s="1"/>
  <c r="X136" i="64" a="1"/>
  <c r="X136" i="64" s="1"/>
  <c r="Y136" i="64" s="1"/>
  <c r="Z136" i="64" s="1"/>
  <c r="Y135" i="64"/>
  <c r="Z135" i="64" s="1"/>
  <c r="X135" i="64" a="1"/>
  <c r="X135" i="64" s="1"/>
  <c r="Y134" i="64"/>
  <c r="Z134" i="64" s="1"/>
  <c r="X134" i="64"/>
  <c r="X134" i="64" a="1"/>
  <c r="Y133" i="64"/>
  <c r="Z133" i="64" s="1"/>
  <c r="X133" i="64" a="1"/>
  <c r="X133" i="64" s="1"/>
  <c r="X132" i="64"/>
  <c r="Y132" i="64" s="1"/>
  <c r="Z132" i="64" s="1"/>
  <c r="X132" i="64" a="1"/>
  <c r="X131" i="64" a="1"/>
  <c r="X131" i="64" s="1"/>
  <c r="Y131" i="64" s="1"/>
  <c r="Z131" i="64" s="1"/>
  <c r="Z130" i="64"/>
  <c r="Y130" i="64"/>
  <c r="X130" i="64"/>
  <c r="X130" i="64" a="1"/>
  <c r="Z129" i="64"/>
  <c r="X129" i="64" a="1"/>
  <c r="X129" i="64" s="1"/>
  <c r="Y129" i="64" s="1"/>
  <c r="Y128" i="64"/>
  <c r="Z128" i="64" s="1"/>
  <c r="X128" i="64"/>
  <c r="X128" i="64" a="1"/>
  <c r="Z127" i="64"/>
  <c r="Y127" i="64"/>
  <c r="X127" i="64" a="1"/>
  <c r="X127" i="64" s="1"/>
  <c r="X126" i="64" a="1"/>
  <c r="X126" i="64" s="1"/>
  <c r="Y126" i="64" s="1"/>
  <c r="Z126" i="64" s="1"/>
  <c r="Z125" i="64"/>
  <c r="Y125" i="64"/>
  <c r="X125" i="64" a="1"/>
  <c r="X125" i="64" s="1"/>
  <c r="X124" i="64" a="1"/>
  <c r="X124" i="64" s="1"/>
  <c r="Y124" i="64" s="1"/>
  <c r="Z124" i="64" s="1"/>
  <c r="X123" i="64" a="1"/>
  <c r="X123" i="64" s="1"/>
  <c r="Y123" i="64" s="1"/>
  <c r="Z123" i="64" s="1"/>
  <c r="X122" i="64" a="1"/>
  <c r="X122" i="64" s="1"/>
  <c r="Y122" i="64" s="1"/>
  <c r="Z122" i="64" s="1"/>
  <c r="Y121" i="64"/>
  <c r="Z121" i="64" s="1"/>
  <c r="X121" i="64" a="1"/>
  <c r="X121" i="64" s="1"/>
  <c r="Y120" i="64"/>
  <c r="Z120" i="64" s="1"/>
  <c r="X120" i="64" a="1"/>
  <c r="X120" i="64" s="1"/>
  <c r="Y119" i="64"/>
  <c r="Z119" i="64" s="1"/>
  <c r="X119" i="64" a="1"/>
  <c r="X119" i="64" s="1"/>
  <c r="Z118" i="64"/>
  <c r="Y118" i="64"/>
  <c r="X118" i="64"/>
  <c r="X118" i="64" a="1"/>
  <c r="X117" i="64" a="1"/>
  <c r="X117" i="64" s="1"/>
  <c r="Y117" i="64" s="1"/>
  <c r="Z117" i="64" s="1"/>
  <c r="X116" i="64" a="1"/>
  <c r="X116" i="64" s="1"/>
  <c r="Y116" i="64" s="1"/>
  <c r="Z116" i="64" s="1"/>
  <c r="Y115" i="64"/>
  <c r="Z115" i="64" s="1"/>
  <c r="X115" i="64" a="1"/>
  <c r="X115" i="64" s="1"/>
  <c r="X114" i="64" a="1"/>
  <c r="X114" i="64" s="1"/>
  <c r="Y114" i="64" s="1"/>
  <c r="Z114" i="64" s="1"/>
  <c r="X113" i="64" a="1"/>
  <c r="X113" i="64" s="1"/>
  <c r="Y113" i="64" s="1"/>
  <c r="Z113" i="64" s="1"/>
  <c r="Z112" i="64"/>
  <c r="X112" i="64" a="1"/>
  <c r="X112" i="64" s="1"/>
  <c r="Y112" i="64" s="1"/>
  <c r="Y111" i="64"/>
  <c r="Z111" i="64" s="1"/>
  <c r="X111" i="64" a="1"/>
  <c r="X111" i="64" s="1"/>
  <c r="Z110" i="64"/>
  <c r="Y110" i="64"/>
  <c r="X110" i="64"/>
  <c r="X110" i="64" a="1"/>
  <c r="X109" i="64" a="1"/>
  <c r="X109" i="64" s="1"/>
  <c r="Y109" i="64" s="1"/>
  <c r="Z109" i="64" s="1"/>
  <c r="X108" i="64" a="1"/>
  <c r="X108" i="64" s="1"/>
  <c r="Y108" i="64" s="1"/>
  <c r="Z108" i="64" s="1"/>
  <c r="X107" i="64" a="1"/>
  <c r="X107" i="64" s="1"/>
  <c r="Y107" i="64" s="1"/>
  <c r="Z107" i="64" s="1"/>
  <c r="X106" i="64"/>
  <c r="Y106" i="64" s="1"/>
  <c r="Z106" i="64" s="1"/>
  <c r="X106" i="64" a="1"/>
  <c r="Y105" i="64"/>
  <c r="Z105" i="64" s="1"/>
  <c r="X105" i="64"/>
  <c r="X105" i="64" a="1"/>
  <c r="Z104" i="64"/>
  <c r="X104" i="64" a="1"/>
  <c r="X104" i="64" s="1"/>
  <c r="Y104" i="64" s="1"/>
  <c r="X103" i="64"/>
  <c r="Y103" i="64" s="1"/>
  <c r="Z103" i="64" s="1"/>
  <c r="X103" i="64" a="1"/>
  <c r="X102" i="64"/>
  <c r="Y102" i="64" s="1"/>
  <c r="Z102" i="64" s="1"/>
  <c r="X102" i="64" a="1"/>
  <c r="Z101" i="64"/>
  <c r="Y101" i="64"/>
  <c r="X101" i="64"/>
  <c r="X101" i="64" a="1"/>
  <c r="X100" i="64" a="1"/>
  <c r="X100" i="64" s="1"/>
  <c r="Y100" i="64" s="1"/>
  <c r="Z100" i="64" s="1"/>
  <c r="X99" i="64" a="1"/>
  <c r="X99" i="64" s="1"/>
  <c r="Y99" i="64" s="1"/>
  <c r="Z99" i="64" s="1"/>
  <c r="Z98" i="64"/>
  <c r="X98" i="64"/>
  <c r="Y98" i="64" s="1"/>
  <c r="X98" i="64" a="1"/>
  <c r="X97" i="64"/>
  <c r="Y97" i="64" s="1"/>
  <c r="Z97" i="64" s="1"/>
  <c r="X97" i="64" a="1"/>
  <c r="X96" i="64"/>
  <c r="Y96" i="64" s="1"/>
  <c r="Z96" i="64" s="1"/>
  <c r="X96" i="64" a="1"/>
  <c r="Y95" i="64"/>
  <c r="Z95" i="64" s="1"/>
  <c r="X95" i="64" a="1"/>
  <c r="X95" i="64" s="1"/>
  <c r="X94" i="64"/>
  <c r="Y94" i="64" s="1"/>
  <c r="Z94" i="64" s="1"/>
  <c r="X94" i="64" a="1"/>
  <c r="X93" i="64"/>
  <c r="Y93" i="64" s="1"/>
  <c r="Z93" i="64" s="1"/>
  <c r="X93" i="64" a="1"/>
  <c r="X92" i="64" a="1"/>
  <c r="X92" i="64" s="1"/>
  <c r="Y92" i="64" s="1"/>
  <c r="Z92" i="64" s="1"/>
  <c r="X91" i="64" a="1"/>
  <c r="X91" i="64" s="1"/>
  <c r="Y91" i="64" s="1"/>
  <c r="Z91" i="64" s="1"/>
  <c r="X90" i="64"/>
  <c r="Y90" i="64" s="1"/>
  <c r="Z90" i="64" s="1"/>
  <c r="X90" i="64" a="1"/>
  <c r="X89" i="64"/>
  <c r="Y89" i="64" s="1"/>
  <c r="Z89" i="64" s="1"/>
  <c r="X89" i="64" a="1"/>
  <c r="X88" i="64" a="1"/>
  <c r="X88" i="64" s="1"/>
  <c r="Y88" i="64" s="1"/>
  <c r="Z88" i="64" s="1"/>
  <c r="Z87" i="64"/>
  <c r="Y87" i="64"/>
  <c r="X87" i="64"/>
  <c r="X87" i="64" a="1"/>
  <c r="X86" i="64"/>
  <c r="Y86" i="64" s="1"/>
  <c r="Z86" i="64" s="1"/>
  <c r="X86" i="64" a="1"/>
  <c r="X85" i="64"/>
  <c r="Y85" i="64" s="1"/>
  <c r="Z85" i="64" s="1"/>
  <c r="X85" i="64" a="1"/>
  <c r="Z84" i="64"/>
  <c r="X84" i="64" a="1"/>
  <c r="X84" i="64" s="1"/>
  <c r="Y84" i="64" s="1"/>
  <c r="X83" i="64"/>
  <c r="Y83" i="64" s="1"/>
  <c r="Z83" i="64" s="1"/>
  <c r="X83" i="64" a="1"/>
  <c r="X82" i="64"/>
  <c r="Y82" i="64" s="1"/>
  <c r="Z82" i="64" s="1"/>
  <c r="X82" i="64" a="1"/>
  <c r="X81" i="64" a="1"/>
  <c r="X81" i="64" s="1"/>
  <c r="Y81" i="64" s="1"/>
  <c r="Z81" i="64" s="1"/>
  <c r="X80" i="64" a="1"/>
  <c r="X80" i="64" s="1"/>
  <c r="Y80" i="64" s="1"/>
  <c r="Z80" i="64" s="1"/>
  <c r="Y79" i="64"/>
  <c r="Z79" i="64" s="1"/>
  <c r="X79" i="64" a="1"/>
  <c r="X79" i="64" s="1"/>
  <c r="X78" i="64" a="1"/>
  <c r="X78" i="64" s="1"/>
  <c r="Y78" i="64" s="1"/>
  <c r="Z78" i="64" s="1"/>
  <c r="Z77" i="64"/>
  <c r="X77" i="64"/>
  <c r="Y77" i="64" s="1"/>
  <c r="X77" i="64" a="1"/>
  <c r="Z76" i="64"/>
  <c r="X76" i="64"/>
  <c r="Y76" i="64" s="1"/>
  <c r="X76" i="64" a="1"/>
  <c r="X75" i="64" a="1"/>
  <c r="X75" i="64" s="1"/>
  <c r="Y75" i="64" s="1"/>
  <c r="Z75" i="64" s="1"/>
  <c r="X74" i="64" a="1"/>
  <c r="X74" i="64" s="1"/>
  <c r="Y74" i="64" s="1"/>
  <c r="Z74" i="64" s="1"/>
  <c r="Z73" i="64"/>
  <c r="Y73" i="64"/>
  <c r="X73" i="64"/>
  <c r="X73" i="64" a="1"/>
  <c r="X72" i="64" a="1"/>
  <c r="X72" i="64" s="1"/>
  <c r="Y72" i="64" s="1"/>
  <c r="Z72" i="64" s="1"/>
  <c r="X71" i="64"/>
  <c r="Y71" i="64" s="1"/>
  <c r="Z71" i="64" s="1"/>
  <c r="X71" i="64" a="1"/>
  <c r="X70" i="64"/>
  <c r="Y70" i="64" s="1"/>
  <c r="Z70" i="64" s="1"/>
  <c r="X70" i="64" a="1"/>
  <c r="X69" i="64" a="1"/>
  <c r="X69" i="64" s="1"/>
  <c r="Y69" i="64" s="1"/>
  <c r="Z69" i="64" s="1"/>
  <c r="Z68" i="64"/>
  <c r="X68" i="64" a="1"/>
  <c r="X68" i="64" s="1"/>
  <c r="Y68" i="64" s="1"/>
  <c r="X67" i="64" a="1"/>
  <c r="X67" i="64" s="1"/>
  <c r="Y67" i="64" s="1"/>
  <c r="Z67" i="64" s="1"/>
  <c r="Z66" i="64"/>
  <c r="X66" i="64"/>
  <c r="Y66" i="64" s="1"/>
  <c r="X66" i="64" a="1"/>
  <c r="Z65" i="64"/>
  <c r="X65" i="64"/>
  <c r="Y65" i="64" s="1"/>
  <c r="X65" i="64" a="1"/>
  <c r="X64" i="64" a="1"/>
  <c r="X64" i="64" s="1"/>
  <c r="Y64" i="64" s="1"/>
  <c r="Z64" i="64" s="1"/>
  <c r="X63" i="64" a="1"/>
  <c r="X63" i="64" s="1"/>
  <c r="Y63" i="64" s="1"/>
  <c r="Z63" i="64" s="1"/>
  <c r="Z62" i="64"/>
  <c r="X62" i="64"/>
  <c r="Y62" i="64" s="1"/>
  <c r="X62" i="64" a="1"/>
  <c r="X61" i="64"/>
  <c r="Y61" i="64" s="1"/>
  <c r="Z61" i="64" s="1"/>
  <c r="X61" i="64" a="1"/>
  <c r="X60" i="64" a="1"/>
  <c r="X60" i="64" s="1"/>
  <c r="Y60" i="64" s="1"/>
  <c r="Z60" i="64" s="1"/>
  <c r="Z59" i="64"/>
  <c r="Y59" i="64"/>
  <c r="X59" i="64" a="1"/>
  <c r="X59" i="64" s="1"/>
  <c r="X58" i="64" a="1"/>
  <c r="X58" i="64" s="1"/>
  <c r="Y58" i="64" s="1"/>
  <c r="Z58" i="64" s="1"/>
  <c r="X57" i="64"/>
  <c r="Y57" i="64" s="1"/>
  <c r="Z57" i="64" s="1"/>
  <c r="X57" i="64" a="1"/>
  <c r="X56" i="64" a="1"/>
  <c r="X56" i="64" s="1"/>
  <c r="Y56" i="64" s="1"/>
  <c r="Z56" i="64" s="1"/>
  <c r="X55" i="64" a="1"/>
  <c r="X55" i="64" s="1"/>
  <c r="Y55" i="64" s="1"/>
  <c r="Z55" i="64" s="1"/>
  <c r="X54" i="64"/>
  <c r="Y54" i="64" s="1"/>
  <c r="Z54" i="64" s="1"/>
  <c r="X54" i="64" a="1"/>
  <c r="X53" i="64" a="1"/>
  <c r="X53" i="64" s="1"/>
  <c r="Y53" i="64" s="1"/>
  <c r="Z53" i="64" s="1"/>
  <c r="X52" i="64" a="1"/>
  <c r="X52" i="64" s="1"/>
  <c r="Y52" i="64" s="1"/>
  <c r="Z52" i="64" s="1"/>
  <c r="Y51" i="64"/>
  <c r="Z51" i="64" s="1"/>
  <c r="X51" i="64"/>
  <c r="X51" i="64" a="1"/>
  <c r="X50" i="64"/>
  <c r="Y50" i="64" s="1"/>
  <c r="Z50" i="64" s="1"/>
  <c r="X50" i="64" a="1"/>
  <c r="X49" i="64" a="1"/>
  <c r="X49" i="64" s="1"/>
  <c r="Y49" i="64" s="1"/>
  <c r="Z49" i="64" s="1"/>
  <c r="Z48" i="64"/>
  <c r="Y48" i="64"/>
  <c r="X48" i="64"/>
  <c r="X48" i="64" a="1"/>
  <c r="X47" i="64" a="1"/>
  <c r="X47" i="64" s="1"/>
  <c r="Y47" i="64" s="1"/>
  <c r="Z47" i="64" s="1"/>
  <c r="Z46" i="64"/>
  <c r="Y46" i="64"/>
  <c r="X46" i="64"/>
  <c r="X46" i="64" a="1"/>
  <c r="X45" i="64"/>
  <c r="Y45" i="64" s="1"/>
  <c r="Z45" i="64" s="1"/>
  <c r="X45" i="64" a="1"/>
  <c r="Y44" i="64"/>
  <c r="Z44" i="64" s="1"/>
  <c r="X44" i="64"/>
  <c r="X44" i="64" a="1"/>
  <c r="X43" i="64" a="1"/>
  <c r="X43" i="64" s="1"/>
  <c r="Y43" i="64" s="1"/>
  <c r="Z43" i="64" s="1"/>
  <c r="X42" i="64"/>
  <c r="Y42" i="64" s="1"/>
  <c r="Z42" i="64" s="1"/>
  <c r="X42" i="64" a="1"/>
  <c r="X41" i="64" a="1"/>
  <c r="X41" i="64" s="1"/>
  <c r="Y41" i="64" s="1"/>
  <c r="Z41" i="64" s="1"/>
  <c r="X40" i="64"/>
  <c r="Y40" i="64" s="1"/>
  <c r="Z40" i="64" s="1"/>
  <c r="X40" i="64" a="1"/>
  <c r="X39" i="64" a="1"/>
  <c r="X39" i="64" s="1"/>
  <c r="Y39" i="64" s="1"/>
  <c r="Z39" i="64" s="1"/>
  <c r="Y38" i="64"/>
  <c r="Z38" i="64" s="1"/>
  <c r="X38" i="64"/>
  <c r="X38" i="64" a="1"/>
  <c r="Z37" i="64"/>
  <c r="X37" i="64"/>
  <c r="Y37" i="64" s="1"/>
  <c r="X37" i="64" a="1"/>
  <c r="X36" i="64"/>
  <c r="Y36" i="64" s="1"/>
  <c r="Z36" i="64" s="1"/>
  <c r="X36" i="64" a="1"/>
  <c r="X35" i="64"/>
  <c r="Y35" i="64" s="1"/>
  <c r="Z35" i="64" s="1"/>
  <c r="X35" i="64" a="1"/>
  <c r="X34" i="64"/>
  <c r="Y34" i="64" s="1"/>
  <c r="Z34" i="64" s="1"/>
  <c r="X34" i="64" a="1"/>
  <c r="X33" i="64" a="1"/>
  <c r="X33" i="64" s="1"/>
  <c r="Y33" i="64" s="1"/>
  <c r="Z33" i="64" s="1"/>
  <c r="Z32" i="64"/>
  <c r="Y32" i="64"/>
  <c r="X32" i="64"/>
  <c r="X32" i="64" a="1"/>
  <c r="X31" i="64" a="1"/>
  <c r="X31" i="64" s="1"/>
  <c r="Y31" i="64" s="1"/>
  <c r="Z31" i="64" s="1"/>
  <c r="Z30" i="64"/>
  <c r="Y30" i="64"/>
  <c r="X30" i="64"/>
  <c r="X30" i="64" a="1"/>
  <c r="X29" i="64"/>
  <c r="Y29" i="64" s="1"/>
  <c r="Z29" i="64" s="1"/>
  <c r="X29" i="64" a="1"/>
  <c r="Y28" i="64"/>
  <c r="Z28" i="64" s="1"/>
  <c r="X28" i="64"/>
  <c r="X28" i="64" a="1"/>
  <c r="X27" i="64" a="1"/>
  <c r="X27" i="64" s="1"/>
  <c r="Y27" i="64" s="1"/>
  <c r="Z27" i="64" s="1"/>
  <c r="X26" i="64"/>
  <c r="Y26" i="64" s="1"/>
  <c r="Z26" i="64" s="1"/>
  <c r="X26" i="64" a="1"/>
  <c r="X25" i="64" a="1"/>
  <c r="X25" i="64" s="1"/>
  <c r="Y25" i="64" s="1"/>
  <c r="Z25" i="64" s="1"/>
  <c r="X24" i="64"/>
  <c r="Y24" i="64" s="1"/>
  <c r="Z24" i="64" s="1"/>
  <c r="X24" i="64" a="1"/>
  <c r="X23" i="64" a="1"/>
  <c r="X23" i="64" s="1"/>
  <c r="Y23" i="64" s="1"/>
  <c r="Z23" i="64" s="1"/>
  <c r="Y22" i="64"/>
  <c r="Z22" i="64" s="1"/>
  <c r="X22" i="64"/>
  <c r="X22" i="64" a="1"/>
  <c r="Z21" i="64"/>
  <c r="X21" i="64"/>
  <c r="Y21" i="64" s="1"/>
  <c r="X21" i="64" a="1"/>
  <c r="X20" i="64"/>
  <c r="Y20" i="64" s="1"/>
  <c r="Z20" i="64" s="1"/>
  <c r="X20" i="64" a="1"/>
  <c r="X19" i="64"/>
  <c r="Y19" i="64" s="1"/>
  <c r="Z19" i="64" s="1"/>
  <c r="X19" i="64" a="1"/>
  <c r="X18" i="64"/>
  <c r="Y18" i="64" s="1"/>
  <c r="Z18" i="64" s="1"/>
  <c r="X18" i="64" a="1"/>
  <c r="W13" i="64"/>
  <c r="T13" i="64"/>
  <c r="S13" i="64"/>
  <c r="R13" i="64"/>
  <c r="P13" i="64"/>
  <c r="O13" i="64"/>
  <c r="L13" i="64"/>
  <c r="K13" i="64"/>
  <c r="J13" i="64"/>
  <c r="I13" i="64"/>
  <c r="G13" i="64"/>
  <c r="E13" i="64"/>
  <c r="D13" i="64"/>
  <c r="F29" i="65" l="1"/>
  <c r="E29" i="65"/>
  <c r="F26" i="65"/>
  <c r="E26" i="65"/>
  <c r="E27" i="65"/>
  <c r="F28" i="65"/>
  <c r="E28" i="65"/>
  <c r="F25" i="65"/>
  <c r="E25" i="65"/>
  <c r="F27" i="65"/>
  <c r="M325" i="64"/>
  <c r="M320" i="64" s="1"/>
  <c r="M13" i="64" s="1"/>
  <c r="M324" i="64"/>
  <c r="Q325" i="64"/>
  <c r="Q320" i="64" s="1"/>
  <c r="Q13" i="64" s="1"/>
  <c r="Q324" i="64"/>
  <c r="D324" i="64"/>
  <c r="T324" i="64"/>
  <c r="F324" i="64"/>
  <c r="V324" i="64"/>
  <c r="P324" i="64"/>
  <c r="U325" i="64"/>
  <c r="U320" i="64" s="1"/>
  <c r="U13" i="64" s="1"/>
  <c r="H324" i="64"/>
  <c r="J324" i="64"/>
  <c r="I324" i="64"/>
  <c r="K324" i="64"/>
  <c r="G324" i="64"/>
  <c r="O324" i="64"/>
  <c r="W324" i="64"/>
  <c r="D29" i="63" l="1"/>
  <c r="D28" i="63"/>
  <c r="D27" i="63"/>
  <c r="D26" i="63"/>
  <c r="D25" i="63"/>
  <c r="D22" i="63"/>
  <c r="D9" i="63" s="1"/>
  <c r="D21" i="63"/>
  <c r="D20" i="63"/>
  <c r="D19" i="63"/>
  <c r="D18" i="63"/>
  <c r="D17" i="63"/>
  <c r="D16" i="63"/>
  <c r="D15" i="63"/>
  <c r="D14" i="63"/>
  <c r="D13" i="63"/>
  <c r="D12" i="63"/>
  <c r="I4" i="63"/>
  <c r="D4" i="63"/>
  <c r="I3" i="63"/>
  <c r="D3" i="63"/>
  <c r="I2" i="63"/>
  <c r="D2" i="63"/>
  <c r="W330" i="62"/>
  <c r="V330" i="62"/>
  <c r="U330" i="62"/>
  <c r="T330" i="62"/>
  <c r="S330" i="62"/>
  <c r="R330" i="62"/>
  <c r="Q330" i="62"/>
  <c r="P330" i="62"/>
  <c r="O330" i="62"/>
  <c r="N330" i="62"/>
  <c r="M330" i="62"/>
  <c r="L330" i="62"/>
  <c r="K330" i="62"/>
  <c r="J330" i="62"/>
  <c r="I330" i="62"/>
  <c r="H330" i="62"/>
  <c r="G330" i="62"/>
  <c r="F330" i="62"/>
  <c r="E330" i="62"/>
  <c r="D330" i="62"/>
  <c r="W329" i="62"/>
  <c r="V329" i="62"/>
  <c r="U329" i="62"/>
  <c r="T329" i="62"/>
  <c r="S329" i="62"/>
  <c r="R329" i="62"/>
  <c r="Q329" i="62"/>
  <c r="P329" i="62"/>
  <c r="O329" i="62"/>
  <c r="N329" i="62"/>
  <c r="M329" i="62"/>
  <c r="L329" i="62"/>
  <c r="K329" i="62"/>
  <c r="J329" i="62"/>
  <c r="I329" i="62"/>
  <c r="H329" i="62"/>
  <c r="G329" i="62"/>
  <c r="F329" i="62"/>
  <c r="E329" i="62"/>
  <c r="D329" i="62"/>
  <c r="W328" i="62"/>
  <c r="V328" i="62"/>
  <c r="U328" i="62"/>
  <c r="T328" i="62"/>
  <c r="S328" i="62"/>
  <c r="R328" i="62"/>
  <c r="Q328" i="62"/>
  <c r="P328" i="62"/>
  <c r="O328" i="62"/>
  <c r="N328" i="62"/>
  <c r="M328" i="62"/>
  <c r="L328" i="62"/>
  <c r="K328" i="62"/>
  <c r="J328" i="62"/>
  <c r="I328" i="62"/>
  <c r="H328" i="62"/>
  <c r="G328" i="62"/>
  <c r="F328" i="62"/>
  <c r="E328" i="62"/>
  <c r="D328" i="62"/>
  <c r="W327" i="62"/>
  <c r="V327" i="62"/>
  <c r="U327" i="62"/>
  <c r="T327" i="62"/>
  <c r="S327" i="62"/>
  <c r="R327" i="62"/>
  <c r="Q327" i="62"/>
  <c r="P327" i="62"/>
  <c r="O327" i="62"/>
  <c r="N327" i="62"/>
  <c r="M327" i="62"/>
  <c r="L327" i="62"/>
  <c r="K327" i="62"/>
  <c r="J327" i="62"/>
  <c r="I327" i="62"/>
  <c r="H327" i="62"/>
  <c r="G327" i="62"/>
  <c r="F327" i="62"/>
  <c r="E327" i="62"/>
  <c r="D327" i="62"/>
  <c r="W326" i="62"/>
  <c r="V326" i="62"/>
  <c r="U326" i="62"/>
  <c r="T326" i="62"/>
  <c r="S326" i="62"/>
  <c r="R326" i="62"/>
  <c r="Q326" i="62"/>
  <c r="P326" i="62"/>
  <c r="O326" i="62"/>
  <c r="N326" i="62"/>
  <c r="M326" i="62"/>
  <c r="L326" i="62"/>
  <c r="K326" i="62"/>
  <c r="J326" i="62"/>
  <c r="I326" i="62"/>
  <c r="H326" i="62"/>
  <c r="G326" i="62"/>
  <c r="F326" i="62"/>
  <c r="E326" i="62"/>
  <c r="D326" i="62"/>
  <c r="T325" i="62"/>
  <c r="T320" i="62" s="1"/>
  <c r="F325" i="62"/>
  <c r="F320" i="62" s="1"/>
  <c r="Q324" i="62"/>
  <c r="W323" i="62"/>
  <c r="W325" i="62" s="1"/>
  <c r="W320" i="62" s="1"/>
  <c r="V323" i="62"/>
  <c r="V325" i="62" s="1"/>
  <c r="V320" i="62" s="1"/>
  <c r="U323" i="62"/>
  <c r="U325" i="62" s="1"/>
  <c r="U320" i="62" s="1"/>
  <c r="U13" i="62" s="1"/>
  <c r="N323" i="62"/>
  <c r="N325" i="62" s="1"/>
  <c r="N320" i="62" s="1"/>
  <c r="M323" i="62"/>
  <c r="M325" i="62" s="1"/>
  <c r="M320" i="62" s="1"/>
  <c r="M13" i="62" s="1"/>
  <c r="L323" i="62"/>
  <c r="L325" i="62" s="1"/>
  <c r="L320" i="62" s="1"/>
  <c r="G323" i="62"/>
  <c r="G325" i="62" s="1"/>
  <c r="G320" i="62" s="1"/>
  <c r="W322" i="62"/>
  <c r="V322" i="62"/>
  <c r="V324" i="62" s="1"/>
  <c r="U322" i="62"/>
  <c r="U324" i="62" s="1"/>
  <c r="T322" i="62"/>
  <c r="T324" i="62" s="1"/>
  <c r="S322" i="62"/>
  <c r="R322" i="62"/>
  <c r="Q322" i="62"/>
  <c r="P322" i="62"/>
  <c r="O322" i="62"/>
  <c r="O324" i="62" s="1"/>
  <c r="N322" i="62"/>
  <c r="M322" i="62"/>
  <c r="M324" i="62" s="1"/>
  <c r="L322" i="62"/>
  <c r="L324" i="62" s="1"/>
  <c r="K322" i="62"/>
  <c r="J322" i="62"/>
  <c r="I322" i="62"/>
  <c r="H322" i="62"/>
  <c r="G322" i="62"/>
  <c r="G324" i="62" s="1"/>
  <c r="F322" i="62"/>
  <c r="F324" i="62" s="1"/>
  <c r="E322" i="62"/>
  <c r="E324" i="62" s="1"/>
  <c r="D322" i="62"/>
  <c r="D324" i="62" s="1"/>
  <c r="W321" i="62"/>
  <c r="V321" i="62"/>
  <c r="U321" i="62"/>
  <c r="T321" i="62"/>
  <c r="T323" i="62" s="1"/>
  <c r="S321" i="62"/>
  <c r="S323" i="62" s="1"/>
  <c r="S325" i="62" s="1"/>
  <c r="S320" i="62" s="1"/>
  <c r="S13" i="62" s="1"/>
  <c r="R321" i="62"/>
  <c r="R323" i="62" s="1"/>
  <c r="R325" i="62" s="1"/>
  <c r="Q321" i="62"/>
  <c r="Q323" i="62" s="1"/>
  <c r="Q325" i="62" s="1"/>
  <c r="Q320" i="62" s="1"/>
  <c r="Q13" i="62" s="1"/>
  <c r="P321" i="62"/>
  <c r="P323" i="62" s="1"/>
  <c r="O321" i="62"/>
  <c r="O323" i="62" s="1"/>
  <c r="O325" i="62" s="1"/>
  <c r="O320" i="62" s="1"/>
  <c r="N321" i="62"/>
  <c r="M321" i="62"/>
  <c r="L321" i="62"/>
  <c r="K321" i="62"/>
  <c r="K323" i="62" s="1"/>
  <c r="K325" i="62" s="1"/>
  <c r="K320" i="62" s="1"/>
  <c r="K13" i="62" s="1"/>
  <c r="J321" i="62"/>
  <c r="J323" i="62" s="1"/>
  <c r="I321" i="62"/>
  <c r="I323" i="62" s="1"/>
  <c r="I325" i="62" s="1"/>
  <c r="I320" i="62" s="1"/>
  <c r="I13" i="62" s="1"/>
  <c r="H321" i="62"/>
  <c r="H323" i="62" s="1"/>
  <c r="G321" i="62"/>
  <c r="F321" i="62"/>
  <c r="F323" i="62" s="1"/>
  <c r="E321" i="62"/>
  <c r="E323" i="62" s="1"/>
  <c r="E325" i="62" s="1"/>
  <c r="E320" i="62" s="1"/>
  <c r="D321" i="62"/>
  <c r="D323" i="62" s="1"/>
  <c r="D325" i="62" s="1"/>
  <c r="D320" i="62" s="1"/>
  <c r="R320" i="62"/>
  <c r="R13" i="62" s="1"/>
  <c r="W319" i="62"/>
  <c r="V319" i="62"/>
  <c r="U319" i="62"/>
  <c r="T319" i="62"/>
  <c r="S319" i="62"/>
  <c r="R319" i="62"/>
  <c r="Q319" i="62"/>
  <c r="P319" i="62"/>
  <c r="O319" i="62"/>
  <c r="N319" i="62"/>
  <c r="M319" i="62"/>
  <c r="L319" i="62"/>
  <c r="K319" i="62"/>
  <c r="J319" i="62"/>
  <c r="I319" i="62"/>
  <c r="H319" i="62"/>
  <c r="G319" i="62"/>
  <c r="F319" i="62"/>
  <c r="E319" i="62"/>
  <c r="D319" i="62"/>
  <c r="W318" i="62"/>
  <c r="V318" i="62"/>
  <c r="U318" i="62"/>
  <c r="T318" i="62"/>
  <c r="S318" i="62"/>
  <c r="R318" i="62"/>
  <c r="Q318" i="62"/>
  <c r="P318" i="62"/>
  <c r="O318" i="62"/>
  <c r="N318" i="62"/>
  <c r="M318" i="62"/>
  <c r="L318" i="62"/>
  <c r="K318" i="62"/>
  <c r="J318" i="62"/>
  <c r="I318" i="62"/>
  <c r="H318" i="62"/>
  <c r="G318" i="62"/>
  <c r="F318" i="62"/>
  <c r="E318" i="62"/>
  <c r="D318" i="62"/>
  <c r="X317" i="62" a="1"/>
  <c r="X317" i="62" s="1"/>
  <c r="Y317" i="62" s="1"/>
  <c r="Z317" i="62" s="1"/>
  <c r="X316" i="62" a="1"/>
  <c r="X316" i="62" s="1"/>
  <c r="Y316" i="62" s="1"/>
  <c r="Z316" i="62" s="1"/>
  <c r="X315" i="62"/>
  <c r="Y315" i="62" s="1"/>
  <c r="Z315" i="62" s="1"/>
  <c r="X315" i="62" a="1"/>
  <c r="Z314" i="62"/>
  <c r="X314" i="62" a="1"/>
  <c r="X314" i="62" s="1"/>
  <c r="Y314" i="62" s="1"/>
  <c r="X313" i="62"/>
  <c r="Y313" i="62" s="1"/>
  <c r="Z313" i="62" s="1"/>
  <c r="X313" i="62" a="1"/>
  <c r="Z312" i="62"/>
  <c r="X312" i="62" a="1"/>
  <c r="X312" i="62" s="1"/>
  <c r="Y312" i="62" s="1"/>
  <c r="X311" i="62"/>
  <c r="Y311" i="62" s="1"/>
  <c r="Z311" i="62" s="1"/>
  <c r="X311" i="62" a="1"/>
  <c r="Z310" i="62"/>
  <c r="X310" i="62" a="1"/>
  <c r="X310" i="62" s="1"/>
  <c r="Y310" i="62" s="1"/>
  <c r="X309" i="62" a="1"/>
  <c r="X309" i="62" s="1"/>
  <c r="Y309" i="62" s="1"/>
  <c r="Z309" i="62" s="1"/>
  <c r="Z308" i="62"/>
  <c r="X308" i="62" a="1"/>
  <c r="X308" i="62" s="1"/>
  <c r="Y308" i="62" s="1"/>
  <c r="Z307" i="62"/>
  <c r="X307" i="62"/>
  <c r="Y307" i="62" s="1"/>
  <c r="X307" i="62" a="1"/>
  <c r="X306" i="62" a="1"/>
  <c r="X306" i="62" s="1"/>
  <c r="Y306" i="62" s="1"/>
  <c r="Z306" i="62" s="1"/>
  <c r="Y305" i="62"/>
  <c r="Z305" i="62" s="1"/>
  <c r="X305" i="62"/>
  <c r="X305" i="62" a="1"/>
  <c r="Z304" i="62"/>
  <c r="X304" i="62" a="1"/>
  <c r="X304" i="62" s="1"/>
  <c r="Y304" i="62" s="1"/>
  <c r="X303" i="62" a="1"/>
  <c r="X303" i="62" s="1"/>
  <c r="Y303" i="62" s="1"/>
  <c r="Z303" i="62" s="1"/>
  <c r="Z302" i="62"/>
  <c r="X302" i="62" a="1"/>
  <c r="X302" i="62" s="1"/>
  <c r="Y302" i="62" s="1"/>
  <c r="X301" i="62"/>
  <c r="Y301" i="62" s="1"/>
  <c r="Z301" i="62" s="1"/>
  <c r="X301" i="62" a="1"/>
  <c r="X300" i="62" a="1"/>
  <c r="X300" i="62" s="1"/>
  <c r="Y300" i="62" s="1"/>
  <c r="Z300" i="62" s="1"/>
  <c r="Z299" i="62"/>
  <c r="X299" i="62"/>
  <c r="Y299" i="62" s="1"/>
  <c r="X299" i="62" a="1"/>
  <c r="X298" i="62" a="1"/>
  <c r="X298" i="62" s="1"/>
  <c r="Y298" i="62" s="1"/>
  <c r="Z298" i="62" s="1"/>
  <c r="X297" i="62"/>
  <c r="Y297" i="62" s="1"/>
  <c r="Z297" i="62" s="1"/>
  <c r="X297" i="62" a="1"/>
  <c r="Z296" i="62"/>
  <c r="X296" i="62" a="1"/>
  <c r="X296" i="62" s="1"/>
  <c r="Y296" i="62" s="1"/>
  <c r="X295" i="62" a="1"/>
  <c r="X295" i="62" s="1"/>
  <c r="Y295" i="62" s="1"/>
  <c r="Z295" i="62" s="1"/>
  <c r="Z294" i="62"/>
  <c r="X294" i="62" a="1"/>
  <c r="X294" i="62" s="1"/>
  <c r="Y294" i="62" s="1"/>
  <c r="X293" i="62"/>
  <c r="Y293" i="62" s="1"/>
  <c r="Z293" i="62" s="1"/>
  <c r="X293" i="62" a="1"/>
  <c r="Z292" i="62"/>
  <c r="X292" i="62" a="1"/>
  <c r="X292" i="62" s="1"/>
  <c r="Y292" i="62" s="1"/>
  <c r="X291" i="62"/>
  <c r="Y291" i="62" s="1"/>
  <c r="Z291" i="62" s="1"/>
  <c r="X291" i="62" a="1"/>
  <c r="X290" i="62" a="1"/>
  <c r="X290" i="62" s="1"/>
  <c r="Y290" i="62" s="1"/>
  <c r="Z290" i="62" s="1"/>
  <c r="Y289" i="62"/>
  <c r="Z289" i="62" s="1"/>
  <c r="X289" i="62"/>
  <c r="X289" i="62" a="1"/>
  <c r="Z288" i="62"/>
  <c r="X288" i="62" a="1"/>
  <c r="X288" i="62" s="1"/>
  <c r="Y288" i="62" s="1"/>
  <c r="Y287" i="62"/>
  <c r="Z287" i="62" s="1"/>
  <c r="X287" i="62" a="1"/>
  <c r="X287" i="62" s="1"/>
  <c r="Z286" i="62"/>
  <c r="X286" i="62" a="1"/>
  <c r="X286" i="62" s="1"/>
  <c r="Y286" i="62" s="1"/>
  <c r="X285" i="62"/>
  <c r="Y285" i="62" s="1"/>
  <c r="Z285" i="62" s="1"/>
  <c r="X285" i="62" a="1"/>
  <c r="Z284" i="62"/>
  <c r="X284" i="62" a="1"/>
  <c r="X284" i="62" s="1"/>
  <c r="Y284" i="62" s="1"/>
  <c r="Z283" i="62"/>
  <c r="X283" i="62"/>
  <c r="Y283" i="62" s="1"/>
  <c r="X283" i="62" a="1"/>
  <c r="X282" i="62" a="1"/>
  <c r="X282" i="62" s="1"/>
  <c r="Y282" i="62" s="1"/>
  <c r="Z282" i="62" s="1"/>
  <c r="Y281" i="62"/>
  <c r="Z281" i="62" s="1"/>
  <c r="X281" i="62"/>
  <c r="X281" i="62" a="1"/>
  <c r="Z280" i="62"/>
  <c r="X280" i="62" a="1"/>
  <c r="X280" i="62" s="1"/>
  <c r="Y280" i="62" s="1"/>
  <c r="X279" i="62" a="1"/>
  <c r="X279" i="62" s="1"/>
  <c r="Y279" i="62" s="1"/>
  <c r="Z279" i="62" s="1"/>
  <c r="Z278" i="62"/>
  <c r="X278" i="62" a="1"/>
  <c r="X278" i="62" s="1"/>
  <c r="Y278" i="62" s="1"/>
  <c r="X277" i="62" a="1"/>
  <c r="X277" i="62" s="1"/>
  <c r="Y277" i="62" s="1"/>
  <c r="Z277" i="62" s="1"/>
  <c r="X276" i="62" a="1"/>
  <c r="X276" i="62" s="1"/>
  <c r="Y276" i="62" s="1"/>
  <c r="Z276" i="62" s="1"/>
  <c r="Z275" i="62"/>
  <c r="X275" i="62"/>
  <c r="Y275" i="62" s="1"/>
  <c r="X275" i="62" a="1"/>
  <c r="X274" i="62" a="1"/>
  <c r="X274" i="62" s="1"/>
  <c r="Y274" i="62" s="1"/>
  <c r="Z274" i="62" s="1"/>
  <c r="X273" i="62"/>
  <c r="Y273" i="62" s="1"/>
  <c r="Z273" i="62" s="1"/>
  <c r="X273" i="62" a="1"/>
  <c r="Z272" i="62"/>
  <c r="X272" i="62" a="1"/>
  <c r="X272" i="62" s="1"/>
  <c r="Y272" i="62" s="1"/>
  <c r="X271" i="62" a="1"/>
  <c r="X271" i="62" s="1"/>
  <c r="Y271" i="62" s="1"/>
  <c r="Z271" i="62" s="1"/>
  <c r="Z270" i="62"/>
  <c r="X270" i="62" a="1"/>
  <c r="X270" i="62" s="1"/>
  <c r="Y270" i="62" s="1"/>
  <c r="X269" i="62"/>
  <c r="Y269" i="62" s="1"/>
  <c r="Z269" i="62" s="1"/>
  <c r="X269" i="62" a="1"/>
  <c r="X268" i="62" a="1"/>
  <c r="X268" i="62" s="1"/>
  <c r="Y268" i="62" s="1"/>
  <c r="Z268" i="62" s="1"/>
  <c r="X267" i="62"/>
  <c r="Y267" i="62" s="1"/>
  <c r="Z267" i="62" s="1"/>
  <c r="X267" i="62" a="1"/>
  <c r="X266" i="62" a="1"/>
  <c r="X266" i="62" s="1"/>
  <c r="Y266" i="62" s="1"/>
  <c r="Z266" i="62" s="1"/>
  <c r="X265" i="62"/>
  <c r="Y265" i="62" s="1"/>
  <c r="Z265" i="62" s="1"/>
  <c r="X265" i="62" a="1"/>
  <c r="Z264" i="62"/>
  <c r="X264" i="62" a="1"/>
  <c r="X264" i="62" s="1"/>
  <c r="Y264" i="62" s="1"/>
  <c r="X263" i="62" a="1"/>
  <c r="X263" i="62" s="1"/>
  <c r="Y263" i="62" s="1"/>
  <c r="Z263" i="62" s="1"/>
  <c r="Z262" i="62"/>
  <c r="X262" i="62" a="1"/>
  <c r="X262" i="62" s="1"/>
  <c r="Y262" i="62" s="1"/>
  <c r="Z261" i="62"/>
  <c r="X261" i="62"/>
  <c r="Y261" i="62" s="1"/>
  <c r="X261" i="62" a="1"/>
  <c r="Z260" i="62"/>
  <c r="X260" i="62" a="1"/>
  <c r="X260" i="62" s="1"/>
  <c r="Y260" i="62" s="1"/>
  <c r="X259" i="62"/>
  <c r="Y259" i="62" s="1"/>
  <c r="Z259" i="62" s="1"/>
  <c r="X259" i="62" a="1"/>
  <c r="X258" i="62" a="1"/>
  <c r="X258" i="62" s="1"/>
  <c r="Y258" i="62" s="1"/>
  <c r="Z258" i="62" s="1"/>
  <c r="Y257" i="62"/>
  <c r="Z257" i="62" s="1"/>
  <c r="X257" i="62"/>
  <c r="X257" i="62" a="1"/>
  <c r="Z256" i="62"/>
  <c r="X256" i="62" a="1"/>
  <c r="X256" i="62" s="1"/>
  <c r="Y256" i="62" s="1"/>
  <c r="X255" i="62" a="1"/>
  <c r="X255" i="62" s="1"/>
  <c r="Y255" i="62" s="1"/>
  <c r="Z255" i="62" s="1"/>
  <c r="Z254" i="62"/>
  <c r="X254" i="62" a="1"/>
  <c r="X254" i="62" s="1"/>
  <c r="Y254" i="62" s="1"/>
  <c r="X253" i="62" a="1"/>
  <c r="X253" i="62" s="1"/>
  <c r="Y253" i="62" s="1"/>
  <c r="Z253" i="62" s="1"/>
  <c r="Z252" i="62"/>
  <c r="X252" i="62" a="1"/>
  <c r="X252" i="62" s="1"/>
  <c r="Y252" i="62" s="1"/>
  <c r="Z251" i="62"/>
  <c r="X251" i="62"/>
  <c r="Y251" i="62" s="1"/>
  <c r="X251" i="62" a="1"/>
  <c r="X250" i="62" a="1"/>
  <c r="X250" i="62" s="1"/>
  <c r="Y250" i="62" s="1"/>
  <c r="Z250" i="62" s="1"/>
  <c r="Z249" i="62"/>
  <c r="Y249" i="62"/>
  <c r="X249" i="62"/>
  <c r="X249" i="62" a="1"/>
  <c r="Z248" i="62"/>
  <c r="X248" i="62" a="1"/>
  <c r="X248" i="62" s="1"/>
  <c r="Y248" i="62" s="1"/>
  <c r="X247" i="62" a="1"/>
  <c r="X247" i="62" s="1"/>
  <c r="Y247" i="62" s="1"/>
  <c r="Z247" i="62" s="1"/>
  <c r="Z246" i="62"/>
  <c r="X246" i="62" a="1"/>
  <c r="X246" i="62" s="1"/>
  <c r="Y246" i="62" s="1"/>
  <c r="X245" i="62" a="1"/>
  <c r="X245" i="62" s="1"/>
  <c r="Y245" i="62" s="1"/>
  <c r="Z245" i="62" s="1"/>
  <c r="X244" i="62" a="1"/>
  <c r="X244" i="62" s="1"/>
  <c r="Y244" i="62" s="1"/>
  <c r="Z244" i="62" s="1"/>
  <c r="Z243" i="62"/>
  <c r="X243" i="62"/>
  <c r="Y243" i="62" s="1"/>
  <c r="X243" i="62" a="1"/>
  <c r="X242" i="62" a="1"/>
  <c r="X242" i="62" s="1"/>
  <c r="Y242" i="62" s="1"/>
  <c r="Z242" i="62" s="1"/>
  <c r="X241" i="62"/>
  <c r="Y241" i="62" s="1"/>
  <c r="Z241" i="62" s="1"/>
  <c r="X241" i="62" a="1"/>
  <c r="Z240" i="62"/>
  <c r="X240" i="62" a="1"/>
  <c r="X240" i="62" s="1"/>
  <c r="Y240" i="62" s="1"/>
  <c r="X239" i="62" a="1"/>
  <c r="X239" i="62" s="1"/>
  <c r="Y239" i="62" s="1"/>
  <c r="Z239" i="62" s="1"/>
  <c r="Z238" i="62"/>
  <c r="X238" i="62" a="1"/>
  <c r="X238" i="62" s="1"/>
  <c r="Y238" i="62" s="1"/>
  <c r="X237" i="62"/>
  <c r="Y237" i="62" s="1"/>
  <c r="Z237" i="62" s="1"/>
  <c r="X237" i="62" a="1"/>
  <c r="X236" i="62" a="1"/>
  <c r="X236" i="62" s="1"/>
  <c r="Y236" i="62" s="1"/>
  <c r="Z236" i="62" s="1"/>
  <c r="X235" i="62"/>
  <c r="Y235" i="62" s="1"/>
  <c r="Z235" i="62" s="1"/>
  <c r="X235" i="62" a="1"/>
  <c r="X234" i="62" a="1"/>
  <c r="X234" i="62" s="1"/>
  <c r="Y234" i="62" s="1"/>
  <c r="Z234" i="62" s="1"/>
  <c r="X233" i="62"/>
  <c r="Y233" i="62" s="1"/>
  <c r="Z233" i="62" s="1"/>
  <c r="X233" i="62" a="1"/>
  <c r="Z232" i="62"/>
  <c r="X232" i="62" a="1"/>
  <c r="X232" i="62" s="1"/>
  <c r="Y232" i="62" s="1"/>
  <c r="X231" i="62" a="1"/>
  <c r="X231" i="62" s="1"/>
  <c r="Y231" i="62" s="1"/>
  <c r="Z231" i="62" s="1"/>
  <c r="Z230" i="62"/>
  <c r="X230" i="62" a="1"/>
  <c r="X230" i="62" s="1"/>
  <c r="Y230" i="62" s="1"/>
  <c r="X229" i="62"/>
  <c r="Y229" i="62" s="1"/>
  <c r="Z229" i="62" s="1"/>
  <c r="X229" i="62" a="1"/>
  <c r="Z228" i="62"/>
  <c r="X228" i="62" a="1"/>
  <c r="X228" i="62" s="1"/>
  <c r="Y228" i="62" s="1"/>
  <c r="X227" i="62"/>
  <c r="Y227" i="62" s="1"/>
  <c r="Z227" i="62" s="1"/>
  <c r="X227" i="62" a="1"/>
  <c r="X226" i="62" a="1"/>
  <c r="X226" i="62" s="1"/>
  <c r="Y226" i="62" s="1"/>
  <c r="Z226" i="62" s="1"/>
  <c r="Y225" i="62"/>
  <c r="Z225" i="62" s="1"/>
  <c r="X225" i="62"/>
  <c r="X225" i="62" a="1"/>
  <c r="Z224" i="62"/>
  <c r="X224" i="62" a="1"/>
  <c r="X224" i="62" s="1"/>
  <c r="Y224" i="62" s="1"/>
  <c r="X223" i="62" a="1"/>
  <c r="X223" i="62" s="1"/>
  <c r="Y223" i="62" s="1"/>
  <c r="Z223" i="62" s="1"/>
  <c r="Z222" i="62"/>
  <c r="X222" i="62" a="1"/>
  <c r="X222" i="62" s="1"/>
  <c r="Y222" i="62" s="1"/>
  <c r="X221" i="62" a="1"/>
  <c r="X221" i="62" s="1"/>
  <c r="Y221" i="62" s="1"/>
  <c r="Z221" i="62" s="1"/>
  <c r="Z220" i="62"/>
  <c r="X220" i="62" a="1"/>
  <c r="X220" i="62" s="1"/>
  <c r="Y220" i="62" s="1"/>
  <c r="Z219" i="62"/>
  <c r="X219" i="62"/>
  <c r="Y219" i="62" s="1"/>
  <c r="X219" i="62" a="1"/>
  <c r="X218" i="62" a="1"/>
  <c r="X218" i="62" s="1"/>
  <c r="Y218" i="62" s="1"/>
  <c r="Z218" i="62" s="1"/>
  <c r="Y217" i="62"/>
  <c r="Z217" i="62" s="1"/>
  <c r="X217" i="62"/>
  <c r="X217" i="62" a="1"/>
  <c r="Z216" i="62"/>
  <c r="X216" i="62" a="1"/>
  <c r="X216" i="62" s="1"/>
  <c r="Y216" i="62" s="1"/>
  <c r="X215" i="62" a="1"/>
  <c r="X215" i="62" s="1"/>
  <c r="Y215" i="62" s="1"/>
  <c r="Z215" i="62" s="1"/>
  <c r="Z214" i="62"/>
  <c r="X214" i="62" a="1"/>
  <c r="X214" i="62" s="1"/>
  <c r="Y214" i="62" s="1"/>
  <c r="X213" i="62" a="1"/>
  <c r="X213" i="62" s="1"/>
  <c r="Y213" i="62" s="1"/>
  <c r="Z213" i="62" s="1"/>
  <c r="X212" i="62" a="1"/>
  <c r="X212" i="62" s="1"/>
  <c r="Y212" i="62" s="1"/>
  <c r="Z212" i="62" s="1"/>
  <c r="Z211" i="62"/>
  <c r="X211" i="62"/>
  <c r="Y211" i="62" s="1"/>
  <c r="X211" i="62" a="1"/>
  <c r="X210" i="62" a="1"/>
  <c r="X210" i="62" s="1"/>
  <c r="Y210" i="62" s="1"/>
  <c r="Z210" i="62" s="1"/>
  <c r="X209" i="62"/>
  <c r="Y209" i="62" s="1"/>
  <c r="Z209" i="62" s="1"/>
  <c r="X209" i="62" a="1"/>
  <c r="Z208" i="62"/>
  <c r="X208" i="62" a="1"/>
  <c r="X208" i="62" s="1"/>
  <c r="Y208" i="62" s="1"/>
  <c r="X207" i="62" a="1"/>
  <c r="X207" i="62" s="1"/>
  <c r="Y207" i="62" s="1"/>
  <c r="Z207" i="62" s="1"/>
  <c r="Z206" i="62"/>
  <c r="X206" i="62" a="1"/>
  <c r="X206" i="62" s="1"/>
  <c r="Y206" i="62" s="1"/>
  <c r="X205" i="62"/>
  <c r="Y205" i="62" s="1"/>
  <c r="Z205" i="62" s="1"/>
  <c r="X205" i="62" a="1"/>
  <c r="X204" i="62" a="1"/>
  <c r="X204" i="62" s="1"/>
  <c r="Y204" i="62" s="1"/>
  <c r="Z204" i="62" s="1"/>
  <c r="X203" i="62"/>
  <c r="Y203" i="62" s="1"/>
  <c r="Z203" i="62" s="1"/>
  <c r="X203" i="62" a="1"/>
  <c r="X202" i="62" a="1"/>
  <c r="X202" i="62" s="1"/>
  <c r="Y202" i="62" s="1"/>
  <c r="Z202" i="62" s="1"/>
  <c r="X201" i="62"/>
  <c r="Y201" i="62" s="1"/>
  <c r="Z201" i="62" s="1"/>
  <c r="X201" i="62" a="1"/>
  <c r="Z200" i="62"/>
  <c r="X200" i="62" a="1"/>
  <c r="X200" i="62" s="1"/>
  <c r="Y200" i="62" s="1"/>
  <c r="X199" i="62" a="1"/>
  <c r="X199" i="62" s="1"/>
  <c r="Y199" i="62" s="1"/>
  <c r="Z199" i="62" s="1"/>
  <c r="Z198" i="62"/>
  <c r="X198" i="62" a="1"/>
  <c r="X198" i="62" s="1"/>
  <c r="Y198" i="62" s="1"/>
  <c r="Z197" i="62"/>
  <c r="X197" i="62"/>
  <c r="Y197" i="62" s="1"/>
  <c r="X197" i="62" a="1"/>
  <c r="Z196" i="62"/>
  <c r="X196" i="62" a="1"/>
  <c r="X196" i="62" s="1"/>
  <c r="Y196" i="62" s="1"/>
  <c r="X195" i="62"/>
  <c r="Y195" i="62" s="1"/>
  <c r="Z195" i="62" s="1"/>
  <c r="X195" i="62" a="1"/>
  <c r="X194" i="62" a="1"/>
  <c r="X194" i="62" s="1"/>
  <c r="Y194" i="62" s="1"/>
  <c r="Z194" i="62" s="1"/>
  <c r="Y193" i="62"/>
  <c r="Z193" i="62" s="1"/>
  <c r="X193" i="62"/>
  <c r="X193" i="62" a="1"/>
  <c r="Z192" i="62"/>
  <c r="X192" i="62" a="1"/>
  <c r="X192" i="62" s="1"/>
  <c r="Y192" i="62" s="1"/>
  <c r="X191" i="62" a="1"/>
  <c r="X191" i="62" s="1"/>
  <c r="Y191" i="62" s="1"/>
  <c r="Z191" i="62" s="1"/>
  <c r="Z190" i="62"/>
  <c r="X190" i="62" a="1"/>
  <c r="X190" i="62" s="1"/>
  <c r="Y190" i="62" s="1"/>
  <c r="X189" i="62" a="1"/>
  <c r="X189" i="62" s="1"/>
  <c r="Y189" i="62" s="1"/>
  <c r="Z189" i="62" s="1"/>
  <c r="Z188" i="62"/>
  <c r="X188" i="62" a="1"/>
  <c r="X188" i="62" s="1"/>
  <c r="Y188" i="62" s="1"/>
  <c r="Z187" i="62"/>
  <c r="X187" i="62"/>
  <c r="Y187" i="62" s="1"/>
  <c r="X187" i="62" a="1"/>
  <c r="X186" i="62" a="1"/>
  <c r="X186" i="62" s="1"/>
  <c r="Y186" i="62" s="1"/>
  <c r="Z186" i="62" s="1"/>
  <c r="Y185" i="62"/>
  <c r="Z185" i="62" s="1"/>
  <c r="X185" i="62"/>
  <c r="X185" i="62" a="1"/>
  <c r="Z184" i="62"/>
  <c r="X184" i="62" a="1"/>
  <c r="X184" i="62" s="1"/>
  <c r="Y184" i="62" s="1"/>
  <c r="X183" i="62"/>
  <c r="Y183" i="62" s="1"/>
  <c r="Z183" i="62" s="1"/>
  <c r="X183" i="62" a="1"/>
  <c r="Z182" i="62"/>
  <c r="X182" i="62" a="1"/>
  <c r="X182" i="62" s="1"/>
  <c r="Y182" i="62" s="1"/>
  <c r="X181" i="62" a="1"/>
  <c r="X181" i="62" s="1"/>
  <c r="Y181" i="62" s="1"/>
  <c r="Z181" i="62" s="1"/>
  <c r="X180" i="62" a="1"/>
  <c r="X180" i="62" s="1"/>
  <c r="Y180" i="62" s="1"/>
  <c r="Z180" i="62" s="1"/>
  <c r="Z179" i="62"/>
  <c r="X179" i="62"/>
  <c r="Y179" i="62" s="1"/>
  <c r="X179" i="62" a="1"/>
  <c r="X178" i="62" a="1"/>
  <c r="X178" i="62" s="1"/>
  <c r="Y178" i="62" s="1"/>
  <c r="Z178" i="62" s="1"/>
  <c r="X177" i="62"/>
  <c r="Y177" i="62" s="1"/>
  <c r="Z177" i="62" s="1"/>
  <c r="X177" i="62" a="1"/>
  <c r="X176" i="62" a="1"/>
  <c r="X176" i="62" s="1"/>
  <c r="Y176" i="62" s="1"/>
  <c r="Z176" i="62" s="1"/>
  <c r="X175" i="62" a="1"/>
  <c r="X175" i="62" s="1"/>
  <c r="Y175" i="62" s="1"/>
  <c r="Z175" i="62" s="1"/>
  <c r="Y174" i="62"/>
  <c r="Z174" i="62" s="1"/>
  <c r="X174" i="62" a="1"/>
  <c r="X174" i="62" s="1"/>
  <c r="X173" i="62" a="1"/>
  <c r="X173" i="62" s="1"/>
  <c r="Y173" i="62" s="1"/>
  <c r="Z173" i="62" s="1"/>
  <c r="X172" i="62" a="1"/>
  <c r="X172" i="62" s="1"/>
  <c r="Y172" i="62" s="1"/>
  <c r="Z172" i="62" s="1"/>
  <c r="X171" i="62"/>
  <c r="Y171" i="62" s="1"/>
  <c r="Z171" i="62" s="1"/>
  <c r="X171" i="62" a="1"/>
  <c r="Z170" i="62"/>
  <c r="Y170" i="62"/>
  <c r="X170" i="62" a="1"/>
  <c r="X170" i="62" s="1"/>
  <c r="X169" i="62" a="1"/>
  <c r="X169" i="62" s="1"/>
  <c r="Y169" i="62" s="1"/>
  <c r="Z169" i="62" s="1"/>
  <c r="Z168" i="62"/>
  <c r="X168" i="62" a="1"/>
  <c r="X168" i="62" s="1"/>
  <c r="Y168" i="62" s="1"/>
  <c r="X167" i="62" a="1"/>
  <c r="X167" i="62" s="1"/>
  <c r="Y167" i="62" s="1"/>
  <c r="Z167" i="62" s="1"/>
  <c r="X166" i="62" a="1"/>
  <c r="X166" i="62" s="1"/>
  <c r="Y166" i="62" s="1"/>
  <c r="Z166" i="62" s="1"/>
  <c r="X165" i="62" a="1"/>
  <c r="X165" i="62" s="1"/>
  <c r="Y165" i="62" s="1"/>
  <c r="Z165" i="62" s="1"/>
  <c r="X164" i="62" a="1"/>
  <c r="X164" i="62" s="1"/>
  <c r="Y164" i="62" s="1"/>
  <c r="Z164" i="62" s="1"/>
  <c r="Y163" i="62"/>
  <c r="Z163" i="62" s="1"/>
  <c r="X163" i="62" a="1"/>
  <c r="X163" i="62" s="1"/>
  <c r="X162" i="62" a="1"/>
  <c r="X162" i="62" s="1"/>
  <c r="Y162" i="62" s="1"/>
  <c r="Z162" i="62" s="1"/>
  <c r="X161" i="62" a="1"/>
  <c r="X161" i="62" s="1"/>
  <c r="Y161" i="62" s="1"/>
  <c r="Z161" i="62" s="1"/>
  <c r="X160" i="62" a="1"/>
  <c r="X160" i="62" s="1"/>
  <c r="Y160" i="62" s="1"/>
  <c r="Z160" i="62" s="1"/>
  <c r="X159" i="62" a="1"/>
  <c r="X159" i="62" s="1"/>
  <c r="Y159" i="62" s="1"/>
  <c r="Z159" i="62" s="1"/>
  <c r="X158" i="62"/>
  <c r="Y158" i="62" s="1"/>
  <c r="Z158" i="62" s="1"/>
  <c r="X158" i="62" a="1"/>
  <c r="X157" i="62" a="1"/>
  <c r="X157" i="62" s="1"/>
  <c r="Y157" i="62" s="1"/>
  <c r="Z157" i="62" s="1"/>
  <c r="X156" i="62" a="1"/>
  <c r="X156" i="62" s="1"/>
  <c r="Y156" i="62" s="1"/>
  <c r="Z156" i="62" s="1"/>
  <c r="X155" i="62" a="1"/>
  <c r="X155" i="62" s="1"/>
  <c r="Y155" i="62" s="1"/>
  <c r="Z155" i="62" s="1"/>
  <c r="X154" i="62" a="1"/>
  <c r="X154" i="62" s="1"/>
  <c r="Y154" i="62" s="1"/>
  <c r="Z154" i="62" s="1"/>
  <c r="X153" i="62" a="1"/>
  <c r="X153" i="62" s="1"/>
  <c r="Y153" i="62" s="1"/>
  <c r="Z153" i="62" s="1"/>
  <c r="Z152" i="62"/>
  <c r="Y152" i="62"/>
  <c r="X152" i="62" a="1"/>
  <c r="X152" i="62" s="1"/>
  <c r="X151" i="62" a="1"/>
  <c r="X151" i="62" s="1"/>
  <c r="Y151" i="62" s="1"/>
  <c r="Z151" i="62" s="1"/>
  <c r="X150" i="62" a="1"/>
  <c r="X150" i="62" s="1"/>
  <c r="Y150" i="62" s="1"/>
  <c r="Z150" i="62" s="1"/>
  <c r="X149" i="62" a="1"/>
  <c r="X149" i="62" s="1"/>
  <c r="Y149" i="62" s="1"/>
  <c r="Z149" i="62" s="1"/>
  <c r="X148" i="62" a="1"/>
  <c r="X148" i="62" s="1"/>
  <c r="Y148" i="62" s="1"/>
  <c r="Z148" i="62" s="1"/>
  <c r="Y147" i="62"/>
  <c r="Z147" i="62" s="1"/>
  <c r="X147" i="62" a="1"/>
  <c r="X147" i="62" s="1"/>
  <c r="X146" i="62" a="1"/>
  <c r="X146" i="62" s="1"/>
  <c r="Y146" i="62" s="1"/>
  <c r="Z146" i="62" s="1"/>
  <c r="X145" i="62" a="1"/>
  <c r="X145" i="62" s="1"/>
  <c r="Y145" i="62" s="1"/>
  <c r="Z145" i="62" s="1"/>
  <c r="X144" i="62" a="1"/>
  <c r="X144" i="62" s="1"/>
  <c r="Y144" i="62" s="1"/>
  <c r="Z144" i="62" s="1"/>
  <c r="X143" i="62" a="1"/>
  <c r="X143" i="62" s="1"/>
  <c r="Y143" i="62" s="1"/>
  <c r="Z143" i="62" s="1"/>
  <c r="Y142" i="62"/>
  <c r="Z142" i="62" s="1"/>
  <c r="X142" i="62"/>
  <c r="X142" i="62" a="1"/>
  <c r="X141" i="62" a="1"/>
  <c r="X141" i="62" s="1"/>
  <c r="Y141" i="62" s="1"/>
  <c r="Z141" i="62" s="1"/>
  <c r="X140" i="62" a="1"/>
  <c r="X140" i="62" s="1"/>
  <c r="Y140" i="62" s="1"/>
  <c r="Z140" i="62" s="1"/>
  <c r="X139" i="62" a="1"/>
  <c r="X139" i="62" s="1"/>
  <c r="Y139" i="62" s="1"/>
  <c r="Z139" i="62" s="1"/>
  <c r="X138" i="62" a="1"/>
  <c r="X138" i="62" s="1"/>
  <c r="Y138" i="62" s="1"/>
  <c r="Z138" i="62" s="1"/>
  <c r="X137" i="62" a="1"/>
  <c r="X137" i="62" s="1"/>
  <c r="Y137" i="62" s="1"/>
  <c r="Z137" i="62" s="1"/>
  <c r="X136" i="62" a="1"/>
  <c r="X136" i="62" s="1"/>
  <c r="Y136" i="62" s="1"/>
  <c r="Z136" i="62" s="1"/>
  <c r="X135" i="62" a="1"/>
  <c r="X135" i="62" s="1"/>
  <c r="Y135" i="62" s="1"/>
  <c r="Z135" i="62" s="1"/>
  <c r="X134" i="62"/>
  <c r="Y134" i="62" s="1"/>
  <c r="Z134" i="62" s="1"/>
  <c r="X134" i="62" a="1"/>
  <c r="X133" i="62" a="1"/>
  <c r="X133" i="62" s="1"/>
  <c r="Y133" i="62" s="1"/>
  <c r="Z133" i="62" s="1"/>
  <c r="X132" i="62" a="1"/>
  <c r="X132" i="62" s="1"/>
  <c r="Y132" i="62" s="1"/>
  <c r="Z132" i="62" s="1"/>
  <c r="X131" i="62" a="1"/>
  <c r="X131" i="62" s="1"/>
  <c r="Y131" i="62" s="1"/>
  <c r="Z131" i="62" s="1"/>
  <c r="X130" i="62" a="1"/>
  <c r="X130" i="62" s="1"/>
  <c r="Y130" i="62" s="1"/>
  <c r="Z130" i="62" s="1"/>
  <c r="X129" i="62" a="1"/>
  <c r="X129" i="62" s="1"/>
  <c r="Y129" i="62" s="1"/>
  <c r="Z129" i="62" s="1"/>
  <c r="X128" i="62" a="1"/>
  <c r="X128" i="62" s="1"/>
  <c r="Y128" i="62" s="1"/>
  <c r="Z128" i="62" s="1"/>
  <c r="X127" i="62" a="1"/>
  <c r="X127" i="62" s="1"/>
  <c r="Y127" i="62" s="1"/>
  <c r="Z127" i="62" s="1"/>
  <c r="X126" i="62" a="1"/>
  <c r="X126" i="62" s="1"/>
  <c r="Y126" i="62" s="1"/>
  <c r="Z126" i="62" s="1"/>
  <c r="X125" i="62" a="1"/>
  <c r="X125" i="62" s="1"/>
  <c r="Y125" i="62" s="1"/>
  <c r="Z125" i="62" s="1"/>
  <c r="X124" i="62" a="1"/>
  <c r="X124" i="62" s="1"/>
  <c r="Y124" i="62" s="1"/>
  <c r="Z124" i="62" s="1"/>
  <c r="X123" i="62" a="1"/>
  <c r="X123" i="62" s="1"/>
  <c r="Y123" i="62" s="1"/>
  <c r="Z123" i="62" s="1"/>
  <c r="X122" i="62" a="1"/>
  <c r="X122" i="62" s="1"/>
  <c r="Y122" i="62" s="1"/>
  <c r="Z122" i="62" s="1"/>
  <c r="X121" i="62" a="1"/>
  <c r="X121" i="62" s="1"/>
  <c r="Y121" i="62" s="1"/>
  <c r="Z121" i="62" s="1"/>
  <c r="X120" i="62" a="1"/>
  <c r="X120" i="62" s="1"/>
  <c r="Y120" i="62" s="1"/>
  <c r="Z120" i="62" s="1"/>
  <c r="X119" i="62" a="1"/>
  <c r="X119" i="62" s="1"/>
  <c r="Y119" i="62" s="1"/>
  <c r="Z119" i="62" s="1"/>
  <c r="X118" i="62"/>
  <c r="Y118" i="62" s="1"/>
  <c r="Z118" i="62" s="1"/>
  <c r="X118" i="62" a="1"/>
  <c r="X117" i="62" a="1"/>
  <c r="X117" i="62" s="1"/>
  <c r="Y117" i="62" s="1"/>
  <c r="Z117" i="62" s="1"/>
  <c r="X116" i="62" a="1"/>
  <c r="X116" i="62" s="1"/>
  <c r="Y116" i="62" s="1"/>
  <c r="Z116" i="62" s="1"/>
  <c r="X115" i="62" a="1"/>
  <c r="X115" i="62" s="1"/>
  <c r="Y115" i="62" s="1"/>
  <c r="Z115" i="62" s="1"/>
  <c r="X114" i="62" a="1"/>
  <c r="X114" i="62" s="1"/>
  <c r="Y114" i="62" s="1"/>
  <c r="Z114" i="62" s="1"/>
  <c r="X113" i="62" a="1"/>
  <c r="X113" i="62" s="1"/>
  <c r="Y113" i="62" s="1"/>
  <c r="Z113" i="62" s="1"/>
  <c r="Z112" i="62"/>
  <c r="Y112" i="62"/>
  <c r="X112" i="62" a="1"/>
  <c r="X112" i="62" s="1"/>
  <c r="X111" i="62" a="1"/>
  <c r="X111" i="62" s="1"/>
  <c r="Y111" i="62" s="1"/>
  <c r="Z111" i="62" s="1"/>
  <c r="X110" i="62" a="1"/>
  <c r="X110" i="62" s="1"/>
  <c r="Y110" i="62" s="1"/>
  <c r="Z110" i="62" s="1"/>
  <c r="X109" i="62" a="1"/>
  <c r="X109" i="62" s="1"/>
  <c r="Y109" i="62" s="1"/>
  <c r="Z109" i="62" s="1"/>
  <c r="X108" i="62" a="1"/>
  <c r="X108" i="62" s="1"/>
  <c r="Y108" i="62" s="1"/>
  <c r="Z108" i="62" s="1"/>
  <c r="Y107" i="62"/>
  <c r="Z107" i="62" s="1"/>
  <c r="X107" i="62" a="1"/>
  <c r="X107" i="62" s="1"/>
  <c r="X106" i="62" a="1"/>
  <c r="X106" i="62" s="1"/>
  <c r="Y106" i="62" s="1"/>
  <c r="Z106" i="62" s="1"/>
  <c r="X105" i="62" a="1"/>
  <c r="X105" i="62" s="1"/>
  <c r="Y105" i="62" s="1"/>
  <c r="Z105" i="62" s="1"/>
  <c r="Y104" i="62"/>
  <c r="Z104" i="62" s="1"/>
  <c r="X104" i="62" a="1"/>
  <c r="X104" i="62" s="1"/>
  <c r="X103" i="62" a="1"/>
  <c r="X103" i="62" s="1"/>
  <c r="Y103" i="62" s="1"/>
  <c r="Z103" i="62" s="1"/>
  <c r="X102" i="62" a="1"/>
  <c r="X102" i="62" s="1"/>
  <c r="Y102" i="62" s="1"/>
  <c r="Z102" i="62" s="1"/>
  <c r="X101" i="62" a="1"/>
  <c r="X101" i="62" s="1"/>
  <c r="Y101" i="62" s="1"/>
  <c r="Z101" i="62" s="1"/>
  <c r="X100" i="62" a="1"/>
  <c r="X100" i="62" s="1"/>
  <c r="Y100" i="62" s="1"/>
  <c r="Z100" i="62" s="1"/>
  <c r="Y99" i="62"/>
  <c r="Z99" i="62" s="1"/>
  <c r="X99" i="62" a="1"/>
  <c r="X99" i="62" s="1"/>
  <c r="X98" i="62" a="1"/>
  <c r="X98" i="62" s="1"/>
  <c r="Y98" i="62" s="1"/>
  <c r="Z98" i="62" s="1"/>
  <c r="X97" i="62" a="1"/>
  <c r="X97" i="62" s="1"/>
  <c r="Y97" i="62" s="1"/>
  <c r="Z97" i="62" s="1"/>
  <c r="X96" i="62" a="1"/>
  <c r="X96" i="62" s="1"/>
  <c r="Y96" i="62" s="1"/>
  <c r="Z96" i="62" s="1"/>
  <c r="X95" i="62" a="1"/>
  <c r="X95" i="62" s="1"/>
  <c r="Y95" i="62" s="1"/>
  <c r="Z95" i="62" s="1"/>
  <c r="X94" i="62" a="1"/>
  <c r="X94" i="62" s="1"/>
  <c r="Y94" i="62" s="1"/>
  <c r="Z94" i="62" s="1"/>
  <c r="X93" i="62" a="1"/>
  <c r="X93" i="62" s="1"/>
  <c r="Y93" i="62" s="1"/>
  <c r="Z93" i="62" s="1"/>
  <c r="X92" i="62" a="1"/>
  <c r="X92" i="62" s="1"/>
  <c r="Y92" i="62" s="1"/>
  <c r="Z92" i="62" s="1"/>
  <c r="X91" i="62" a="1"/>
  <c r="X91" i="62" s="1"/>
  <c r="Y91" i="62" s="1"/>
  <c r="Z91" i="62" s="1"/>
  <c r="X90" i="62" a="1"/>
  <c r="X90" i="62" s="1"/>
  <c r="Y90" i="62" s="1"/>
  <c r="Z90" i="62" s="1"/>
  <c r="X89" i="62" a="1"/>
  <c r="X89" i="62" s="1"/>
  <c r="Y89" i="62" s="1"/>
  <c r="Z89" i="62" s="1"/>
  <c r="Y88" i="62"/>
  <c r="Z88" i="62" s="1"/>
  <c r="X88" i="62" a="1"/>
  <c r="X88" i="62" s="1"/>
  <c r="X87" i="62" a="1"/>
  <c r="X87" i="62" s="1"/>
  <c r="Y87" i="62" s="1"/>
  <c r="Z87" i="62" s="1"/>
  <c r="X86" i="62" a="1"/>
  <c r="X86" i="62" s="1"/>
  <c r="Y86" i="62" s="1"/>
  <c r="Z86" i="62" s="1"/>
  <c r="X85" i="62" a="1"/>
  <c r="X85" i="62" s="1"/>
  <c r="Y85" i="62" s="1"/>
  <c r="Z85" i="62" s="1"/>
  <c r="X84" i="62" a="1"/>
  <c r="X84" i="62" s="1"/>
  <c r="Y84" i="62" s="1"/>
  <c r="Z84" i="62" s="1"/>
  <c r="Y83" i="62"/>
  <c r="Z83" i="62" s="1"/>
  <c r="X83" i="62" a="1"/>
  <c r="X83" i="62" s="1"/>
  <c r="X82" i="62" a="1"/>
  <c r="X82" i="62" s="1"/>
  <c r="Y82" i="62" s="1"/>
  <c r="Z82" i="62" s="1"/>
  <c r="X81" i="62" a="1"/>
  <c r="X81" i="62" s="1"/>
  <c r="Y81" i="62" s="1"/>
  <c r="Z81" i="62" s="1"/>
  <c r="X80" i="62" a="1"/>
  <c r="X80" i="62" s="1"/>
  <c r="Y80" i="62" s="1"/>
  <c r="Z80" i="62" s="1"/>
  <c r="X79" i="62" a="1"/>
  <c r="X79" i="62" s="1"/>
  <c r="Y79" i="62" s="1"/>
  <c r="Z79" i="62" s="1"/>
  <c r="Y78" i="62"/>
  <c r="Z78" i="62" s="1"/>
  <c r="X78" i="62"/>
  <c r="X78" i="62" a="1"/>
  <c r="X77" i="62" a="1"/>
  <c r="X77" i="62" s="1"/>
  <c r="Y77" i="62" s="1"/>
  <c r="Z77" i="62" s="1"/>
  <c r="X76" i="62" a="1"/>
  <c r="X76" i="62" s="1"/>
  <c r="Y76" i="62" s="1"/>
  <c r="Z76" i="62" s="1"/>
  <c r="X75" i="62" a="1"/>
  <c r="X75" i="62" s="1"/>
  <c r="Y75" i="62" s="1"/>
  <c r="Z75" i="62" s="1"/>
  <c r="X74" i="62" a="1"/>
  <c r="X74" i="62" s="1"/>
  <c r="Y74" i="62" s="1"/>
  <c r="Z74" i="62" s="1"/>
  <c r="X73" i="62" a="1"/>
  <c r="X73" i="62" s="1"/>
  <c r="Y73" i="62" s="1"/>
  <c r="Z73" i="62" s="1"/>
  <c r="X72" i="62" a="1"/>
  <c r="X72" i="62" s="1"/>
  <c r="Y72" i="62" s="1"/>
  <c r="Z72" i="62" s="1"/>
  <c r="X71" i="62" a="1"/>
  <c r="X71" i="62" s="1"/>
  <c r="Y71" i="62" s="1"/>
  <c r="Z71" i="62" s="1"/>
  <c r="X70" i="62"/>
  <c r="Y70" i="62" s="1"/>
  <c r="Z70" i="62" s="1"/>
  <c r="X70" i="62" a="1"/>
  <c r="X69" i="62" a="1"/>
  <c r="X69" i="62" s="1"/>
  <c r="Y69" i="62" s="1"/>
  <c r="Z69" i="62" s="1"/>
  <c r="X68" i="62" a="1"/>
  <c r="X68" i="62" s="1"/>
  <c r="Y68" i="62" s="1"/>
  <c r="Z68" i="62" s="1"/>
  <c r="X67" i="62" a="1"/>
  <c r="X67" i="62" s="1"/>
  <c r="Y67" i="62" s="1"/>
  <c r="Z67" i="62" s="1"/>
  <c r="X66" i="62" a="1"/>
  <c r="X66" i="62" s="1"/>
  <c r="Y66" i="62" s="1"/>
  <c r="Z66" i="62" s="1"/>
  <c r="X65" i="62" a="1"/>
  <c r="X65" i="62" s="1"/>
  <c r="Y65" i="62" s="1"/>
  <c r="Z65" i="62" s="1"/>
  <c r="X64" i="62" a="1"/>
  <c r="X64" i="62" s="1"/>
  <c r="Y64" i="62" s="1"/>
  <c r="Z64" i="62" s="1"/>
  <c r="X63" i="62" a="1"/>
  <c r="X63" i="62" s="1"/>
  <c r="Y63" i="62" s="1"/>
  <c r="Z63" i="62" s="1"/>
  <c r="X62" i="62" a="1"/>
  <c r="X62" i="62" s="1"/>
  <c r="Y62" i="62" s="1"/>
  <c r="Z62" i="62" s="1"/>
  <c r="X61" i="62" a="1"/>
  <c r="X61" i="62" s="1"/>
  <c r="Y61" i="62" s="1"/>
  <c r="Z61" i="62" s="1"/>
  <c r="X60" i="62" a="1"/>
  <c r="X60" i="62" s="1"/>
  <c r="Y60" i="62" s="1"/>
  <c r="Z60" i="62" s="1"/>
  <c r="X59" i="62" a="1"/>
  <c r="X59" i="62" s="1"/>
  <c r="Y59" i="62" s="1"/>
  <c r="Z59" i="62" s="1"/>
  <c r="X58" i="62" a="1"/>
  <c r="X58" i="62" s="1"/>
  <c r="Y58" i="62" s="1"/>
  <c r="Z58" i="62" s="1"/>
  <c r="X57" i="62" a="1"/>
  <c r="X57" i="62" s="1"/>
  <c r="Y57" i="62" s="1"/>
  <c r="Z57" i="62" s="1"/>
  <c r="X56" i="62" a="1"/>
  <c r="X56" i="62" s="1"/>
  <c r="Y56" i="62" s="1"/>
  <c r="Z56" i="62" s="1"/>
  <c r="X55" i="62" a="1"/>
  <c r="X55" i="62" s="1"/>
  <c r="Y55" i="62" s="1"/>
  <c r="Z55" i="62" s="1"/>
  <c r="X54" i="62"/>
  <c r="Y54" i="62" s="1"/>
  <c r="Z54" i="62" s="1"/>
  <c r="X54" i="62" a="1"/>
  <c r="X53" i="62" a="1"/>
  <c r="X53" i="62" s="1"/>
  <c r="Y53" i="62" s="1"/>
  <c r="Z53" i="62" s="1"/>
  <c r="X52" i="62" a="1"/>
  <c r="X52" i="62" s="1"/>
  <c r="Y52" i="62" s="1"/>
  <c r="Z52" i="62" s="1"/>
  <c r="X51" i="62" a="1"/>
  <c r="X51" i="62" s="1"/>
  <c r="Y51" i="62" s="1"/>
  <c r="Z51" i="62" s="1"/>
  <c r="X50" i="62" a="1"/>
  <c r="X50" i="62" s="1"/>
  <c r="Y50" i="62" s="1"/>
  <c r="Z50" i="62" s="1"/>
  <c r="Z49" i="62"/>
  <c r="Y49" i="62"/>
  <c r="X49" i="62" a="1"/>
  <c r="X49" i="62" s="1"/>
  <c r="X48" i="62" a="1"/>
  <c r="X48" i="62" s="1"/>
  <c r="Y48" i="62" s="1"/>
  <c r="Z48" i="62" s="1"/>
  <c r="X47" i="62" a="1"/>
  <c r="X47" i="62" s="1"/>
  <c r="Y47" i="62" s="1"/>
  <c r="Z47" i="62" s="1"/>
  <c r="X46" i="62" a="1"/>
  <c r="X46" i="62" s="1"/>
  <c r="Y46" i="62" s="1"/>
  <c r="Z46" i="62" s="1"/>
  <c r="Z45" i="62"/>
  <c r="Y45" i="62"/>
  <c r="X45" i="62" a="1"/>
  <c r="X45" i="62" s="1"/>
  <c r="X44" i="62" a="1"/>
  <c r="X44" i="62" s="1"/>
  <c r="Y44" i="62" s="1"/>
  <c r="Z44" i="62" s="1"/>
  <c r="X43" i="62" a="1"/>
  <c r="X43" i="62" s="1"/>
  <c r="Y43" i="62" s="1"/>
  <c r="Z43" i="62" s="1"/>
  <c r="X42" i="62" a="1"/>
  <c r="X42" i="62" s="1"/>
  <c r="Y42" i="62" s="1"/>
  <c r="Z42" i="62" s="1"/>
  <c r="Z41" i="62"/>
  <c r="Y41" i="62"/>
  <c r="X41" i="62" a="1"/>
  <c r="X41" i="62" s="1"/>
  <c r="X40" i="62" a="1"/>
  <c r="X40" i="62" s="1"/>
  <c r="Y40" i="62" s="1"/>
  <c r="Z40" i="62" s="1"/>
  <c r="X39" i="62" a="1"/>
  <c r="X39" i="62" s="1"/>
  <c r="Y39" i="62" s="1"/>
  <c r="Z39" i="62" s="1"/>
  <c r="X38" i="62" a="1"/>
  <c r="X38" i="62" s="1"/>
  <c r="Y38" i="62" s="1"/>
  <c r="Z38" i="62" s="1"/>
  <c r="Z37" i="62"/>
  <c r="Y37" i="62"/>
  <c r="X37" i="62" a="1"/>
  <c r="X37" i="62" s="1"/>
  <c r="X36" i="62" a="1"/>
  <c r="X36" i="62" s="1"/>
  <c r="Y36" i="62" s="1"/>
  <c r="Z36" i="62" s="1"/>
  <c r="X35" i="62" a="1"/>
  <c r="X35" i="62" s="1"/>
  <c r="Y35" i="62" s="1"/>
  <c r="Z35" i="62" s="1"/>
  <c r="X34" i="62" a="1"/>
  <c r="X34" i="62" s="1"/>
  <c r="Y34" i="62" s="1"/>
  <c r="Z34" i="62" s="1"/>
  <c r="Z33" i="62"/>
  <c r="Y33" i="62"/>
  <c r="X33" i="62" a="1"/>
  <c r="X33" i="62" s="1"/>
  <c r="X32" i="62" a="1"/>
  <c r="X32" i="62" s="1"/>
  <c r="Y32" i="62" s="1"/>
  <c r="Z32" i="62" s="1"/>
  <c r="X31" i="62" a="1"/>
  <c r="X31" i="62" s="1"/>
  <c r="Y31" i="62" s="1"/>
  <c r="Z31" i="62" s="1"/>
  <c r="X30" i="62" a="1"/>
  <c r="X30" i="62" s="1"/>
  <c r="Y30" i="62" s="1"/>
  <c r="Z30" i="62" s="1"/>
  <c r="Z29" i="62"/>
  <c r="Y29" i="62"/>
  <c r="X29" i="62" a="1"/>
  <c r="X29" i="62" s="1"/>
  <c r="X28" i="62" a="1"/>
  <c r="X28" i="62" s="1"/>
  <c r="Y28" i="62" s="1"/>
  <c r="Z28" i="62" s="1"/>
  <c r="X27" i="62" a="1"/>
  <c r="X27" i="62" s="1"/>
  <c r="Y27" i="62" s="1"/>
  <c r="Z27" i="62" s="1"/>
  <c r="X26" i="62" a="1"/>
  <c r="X26" i="62" s="1"/>
  <c r="Y26" i="62" s="1"/>
  <c r="Z26" i="62" s="1"/>
  <c r="Z25" i="62"/>
  <c r="Y25" i="62"/>
  <c r="X25" i="62" a="1"/>
  <c r="X25" i="62" s="1"/>
  <c r="X24" i="62" a="1"/>
  <c r="X24" i="62" s="1"/>
  <c r="Y24" i="62" s="1"/>
  <c r="Z24" i="62" s="1"/>
  <c r="X23" i="62" a="1"/>
  <c r="X23" i="62" s="1"/>
  <c r="Y23" i="62" s="1"/>
  <c r="Z23" i="62" s="1"/>
  <c r="X22" i="62" a="1"/>
  <c r="X22" i="62" s="1"/>
  <c r="Y22" i="62" s="1"/>
  <c r="Z22" i="62" s="1"/>
  <c r="X21" i="62" a="1"/>
  <c r="X21" i="62" s="1"/>
  <c r="Y21" i="62" s="1"/>
  <c r="Z21" i="62" s="1"/>
  <c r="X20" i="62" a="1"/>
  <c r="X20" i="62" s="1"/>
  <c r="Y20" i="62" s="1"/>
  <c r="Z20" i="62" s="1"/>
  <c r="X19" i="62" a="1"/>
  <c r="X19" i="62" s="1"/>
  <c r="Y19" i="62" s="1"/>
  <c r="Z19" i="62" s="1"/>
  <c r="X18" i="62" a="1"/>
  <c r="X18" i="62" s="1"/>
  <c r="Y18" i="62" s="1"/>
  <c r="Z18" i="62" s="1"/>
  <c r="W13" i="62"/>
  <c r="V13" i="62"/>
  <c r="T13" i="62"/>
  <c r="O13" i="62"/>
  <c r="N13" i="62"/>
  <c r="L13" i="62"/>
  <c r="G13" i="62"/>
  <c r="F13" i="62"/>
  <c r="E13" i="62"/>
  <c r="D13" i="62"/>
  <c r="F29" i="63" l="1"/>
  <c r="E27" i="63"/>
  <c r="E29" i="63"/>
  <c r="F26" i="63"/>
  <c r="E26" i="63"/>
  <c r="F25" i="63"/>
  <c r="F28" i="63"/>
  <c r="E28" i="63"/>
  <c r="E25" i="63"/>
  <c r="F27" i="63"/>
  <c r="H325" i="62"/>
  <c r="H320" i="62" s="1"/>
  <c r="H13" i="62" s="1"/>
  <c r="H324" i="62"/>
  <c r="P325" i="62"/>
  <c r="P320" i="62" s="1"/>
  <c r="P13" i="62" s="1"/>
  <c r="P324" i="62"/>
  <c r="R324" i="62"/>
  <c r="J325" i="62"/>
  <c r="J320" i="62" s="1"/>
  <c r="J13" i="62" s="1"/>
  <c r="J324" i="62"/>
  <c r="N324" i="62"/>
  <c r="S324" i="62"/>
  <c r="W324" i="62"/>
  <c r="I324" i="62"/>
  <c r="K324" i="62"/>
  <c r="D29" i="61" l="1"/>
  <c r="D28" i="61"/>
  <c r="D27" i="61"/>
  <c r="D26" i="61"/>
  <c r="D25" i="61"/>
  <c r="D22" i="61"/>
  <c r="D9" i="61" s="1"/>
  <c r="D21" i="61"/>
  <c r="D20" i="61"/>
  <c r="D19" i="61"/>
  <c r="D18" i="61"/>
  <c r="D17" i="61"/>
  <c r="D16" i="61"/>
  <c r="D15" i="61"/>
  <c r="D14" i="61"/>
  <c r="D13" i="61"/>
  <c r="D12" i="61"/>
  <c r="I4" i="61"/>
  <c r="D4" i="61"/>
  <c r="I3" i="61"/>
  <c r="D3" i="61"/>
  <c r="I2" i="61"/>
  <c r="D2" i="61"/>
  <c r="W330" i="60"/>
  <c r="V330" i="60"/>
  <c r="U330" i="60"/>
  <c r="T330" i="60"/>
  <c r="S330" i="60"/>
  <c r="R330" i="60"/>
  <c r="Q330" i="60"/>
  <c r="P330" i="60"/>
  <c r="O330" i="60"/>
  <c r="N330" i="60"/>
  <c r="M330" i="60"/>
  <c r="L330" i="60"/>
  <c r="K330" i="60"/>
  <c r="J330" i="60"/>
  <c r="I330" i="60"/>
  <c r="H330" i="60"/>
  <c r="G330" i="60"/>
  <c r="F330" i="60"/>
  <c r="E330" i="60"/>
  <c r="D330" i="60"/>
  <c r="W329" i="60"/>
  <c r="V329" i="60"/>
  <c r="U329" i="60"/>
  <c r="T329" i="60"/>
  <c r="S329" i="60"/>
  <c r="R329" i="60"/>
  <c r="Q329" i="60"/>
  <c r="P329" i="60"/>
  <c r="O329" i="60"/>
  <c r="N329" i="60"/>
  <c r="M329" i="60"/>
  <c r="L329" i="60"/>
  <c r="K329" i="60"/>
  <c r="J329" i="60"/>
  <c r="I329" i="60"/>
  <c r="H329" i="60"/>
  <c r="G329" i="60"/>
  <c r="F329" i="60"/>
  <c r="E329" i="60"/>
  <c r="D329" i="60"/>
  <c r="W328" i="60"/>
  <c r="V328" i="60"/>
  <c r="U328" i="60"/>
  <c r="T328" i="60"/>
  <c r="S328" i="60"/>
  <c r="R328" i="60"/>
  <c r="Q328" i="60"/>
  <c r="P328" i="60"/>
  <c r="O328" i="60"/>
  <c r="N328" i="60"/>
  <c r="M328" i="60"/>
  <c r="L328" i="60"/>
  <c r="K328" i="60"/>
  <c r="J328" i="60"/>
  <c r="I328" i="60"/>
  <c r="H328" i="60"/>
  <c r="G328" i="60"/>
  <c r="F328" i="60"/>
  <c r="E328" i="60"/>
  <c r="D328" i="60"/>
  <c r="W327" i="60"/>
  <c r="V327" i="60"/>
  <c r="U327" i="60"/>
  <c r="T327" i="60"/>
  <c r="S327" i="60"/>
  <c r="R327" i="60"/>
  <c r="Q327" i="60"/>
  <c r="P327" i="60"/>
  <c r="O327" i="60"/>
  <c r="N327" i="60"/>
  <c r="M327" i="60"/>
  <c r="L327" i="60"/>
  <c r="K327" i="60"/>
  <c r="J327" i="60"/>
  <c r="I327" i="60"/>
  <c r="H327" i="60"/>
  <c r="G327" i="60"/>
  <c r="F327" i="60"/>
  <c r="E327" i="60"/>
  <c r="D327" i="60"/>
  <c r="W326" i="60"/>
  <c r="V326" i="60"/>
  <c r="U326" i="60"/>
  <c r="T326" i="60"/>
  <c r="S326" i="60"/>
  <c r="R326" i="60"/>
  <c r="Q326" i="60"/>
  <c r="P326" i="60"/>
  <c r="O326" i="60"/>
  <c r="N326" i="60"/>
  <c r="M326" i="60"/>
  <c r="L326" i="60"/>
  <c r="K326" i="60"/>
  <c r="J326" i="60"/>
  <c r="I326" i="60"/>
  <c r="H326" i="60"/>
  <c r="G326" i="60"/>
  <c r="F326" i="60"/>
  <c r="E326" i="60"/>
  <c r="D326" i="60"/>
  <c r="T325" i="60"/>
  <c r="T320" i="60" s="1"/>
  <c r="J325" i="60"/>
  <c r="J320" i="60" s="1"/>
  <c r="U323" i="60"/>
  <c r="U325" i="60" s="1"/>
  <c r="U320" i="60" s="1"/>
  <c r="U13" i="60" s="1"/>
  <c r="T323" i="60"/>
  <c r="R323" i="60"/>
  <c r="R325" i="60" s="1"/>
  <c r="R320" i="60" s="1"/>
  <c r="K323" i="60"/>
  <c r="K325" i="60" s="1"/>
  <c r="K320" i="60" s="1"/>
  <c r="J323" i="60"/>
  <c r="G323" i="60"/>
  <c r="G325" i="60" s="1"/>
  <c r="G320" i="60" s="1"/>
  <c r="W322" i="60"/>
  <c r="V322" i="60"/>
  <c r="U322" i="60"/>
  <c r="U324" i="60" s="1"/>
  <c r="T322" i="60"/>
  <c r="T324" i="60" s="1"/>
  <c r="S322" i="60"/>
  <c r="R322" i="60"/>
  <c r="R324" i="60" s="1"/>
  <c r="Q322" i="60"/>
  <c r="P322" i="60"/>
  <c r="O322" i="60"/>
  <c r="N322" i="60"/>
  <c r="M322" i="60"/>
  <c r="M324" i="60" s="1"/>
  <c r="L322" i="60"/>
  <c r="K322" i="60"/>
  <c r="J322" i="60"/>
  <c r="J324" i="60" s="1"/>
  <c r="I322" i="60"/>
  <c r="H322" i="60"/>
  <c r="G322" i="60"/>
  <c r="G324" i="60" s="1"/>
  <c r="F322" i="60"/>
  <c r="E322" i="60"/>
  <c r="E324" i="60" s="1"/>
  <c r="D322" i="60"/>
  <c r="W321" i="60"/>
  <c r="W323" i="60" s="1"/>
  <c r="W325" i="60" s="1"/>
  <c r="W320" i="60" s="1"/>
  <c r="V321" i="60"/>
  <c r="V323" i="60" s="1"/>
  <c r="U321" i="60"/>
  <c r="T321" i="60"/>
  <c r="S321" i="60"/>
  <c r="S323" i="60" s="1"/>
  <c r="S325" i="60" s="1"/>
  <c r="S320" i="60" s="1"/>
  <c r="R321" i="60"/>
  <c r="Q321" i="60"/>
  <c r="Q323" i="60" s="1"/>
  <c r="Q325" i="60" s="1"/>
  <c r="Q320" i="60" s="1"/>
  <c r="Q13" i="60" s="1"/>
  <c r="P321" i="60"/>
  <c r="P323" i="60" s="1"/>
  <c r="P325" i="60" s="1"/>
  <c r="P320" i="60" s="1"/>
  <c r="O321" i="60"/>
  <c r="O323" i="60" s="1"/>
  <c r="O325" i="60" s="1"/>
  <c r="O320" i="60" s="1"/>
  <c r="N321" i="60"/>
  <c r="N323" i="60" s="1"/>
  <c r="N325" i="60" s="1"/>
  <c r="N320" i="60" s="1"/>
  <c r="M321" i="60"/>
  <c r="M323" i="60" s="1"/>
  <c r="M325" i="60" s="1"/>
  <c r="M320" i="60" s="1"/>
  <c r="M13" i="60" s="1"/>
  <c r="L321" i="60"/>
  <c r="L323" i="60" s="1"/>
  <c r="L325" i="60" s="1"/>
  <c r="K321" i="60"/>
  <c r="J321" i="60"/>
  <c r="I321" i="60"/>
  <c r="I323" i="60" s="1"/>
  <c r="I325" i="60" s="1"/>
  <c r="I320" i="60" s="1"/>
  <c r="I13" i="60" s="1"/>
  <c r="H321" i="60"/>
  <c r="H323" i="60" s="1"/>
  <c r="H325" i="60" s="1"/>
  <c r="G321" i="60"/>
  <c r="F321" i="60"/>
  <c r="F323" i="60" s="1"/>
  <c r="F325" i="60" s="1"/>
  <c r="F320" i="60" s="1"/>
  <c r="E321" i="60"/>
  <c r="E323" i="60" s="1"/>
  <c r="E325" i="60" s="1"/>
  <c r="E320" i="60" s="1"/>
  <c r="D321" i="60"/>
  <c r="D323" i="60" s="1"/>
  <c r="D325" i="60" s="1"/>
  <c r="D320" i="60" s="1"/>
  <c r="L320" i="60"/>
  <c r="H320" i="60"/>
  <c r="H13" i="60" s="1"/>
  <c r="W319" i="60"/>
  <c r="V319" i="60"/>
  <c r="U319" i="60"/>
  <c r="T319" i="60"/>
  <c r="S319" i="60"/>
  <c r="R319" i="60"/>
  <c r="Q319" i="60"/>
  <c r="P319" i="60"/>
  <c r="O319" i="60"/>
  <c r="N319" i="60"/>
  <c r="M319" i="60"/>
  <c r="L319" i="60"/>
  <c r="K319" i="60"/>
  <c r="J319" i="60"/>
  <c r="I319" i="60"/>
  <c r="H319" i="60"/>
  <c r="G319" i="60"/>
  <c r="F319" i="60"/>
  <c r="E319" i="60"/>
  <c r="D319" i="60"/>
  <c r="W318" i="60"/>
  <c r="V318" i="60"/>
  <c r="U318" i="60"/>
  <c r="T318" i="60"/>
  <c r="S318" i="60"/>
  <c r="R318" i="60"/>
  <c r="Q318" i="60"/>
  <c r="P318" i="60"/>
  <c r="O318" i="60"/>
  <c r="N318" i="60"/>
  <c r="M318" i="60"/>
  <c r="L318" i="60"/>
  <c r="K318" i="60"/>
  <c r="J318" i="60"/>
  <c r="I318" i="60"/>
  <c r="H318" i="60"/>
  <c r="G318" i="60"/>
  <c r="F318" i="60"/>
  <c r="E318" i="60"/>
  <c r="D318" i="60"/>
  <c r="Z317" i="60"/>
  <c r="X317" i="60"/>
  <c r="Y317" i="60" s="1"/>
  <c r="X317" i="60" a="1"/>
  <c r="X316" i="60" a="1"/>
  <c r="X316" i="60" s="1"/>
  <c r="Y316" i="60" s="1"/>
  <c r="Z316" i="60" s="1"/>
  <c r="X315" i="60" a="1"/>
  <c r="X315" i="60" s="1"/>
  <c r="Y315" i="60" s="1"/>
  <c r="Z315" i="60" s="1"/>
  <c r="Y314" i="60"/>
  <c r="Z314" i="60" s="1"/>
  <c r="X314" i="60"/>
  <c r="X314" i="60" a="1"/>
  <c r="Z313" i="60"/>
  <c r="X313" i="60" a="1"/>
  <c r="X313" i="60" s="1"/>
  <c r="Y313" i="60" s="1"/>
  <c r="Z312" i="60"/>
  <c r="X312" i="60"/>
  <c r="Y312" i="60" s="1"/>
  <c r="X312" i="60" a="1"/>
  <c r="X311" i="60"/>
  <c r="Y311" i="60" s="1"/>
  <c r="Z311" i="60" s="1"/>
  <c r="X311" i="60" a="1"/>
  <c r="Y310" i="60"/>
  <c r="Z310" i="60" s="1"/>
  <c r="X310" i="60" a="1"/>
  <c r="X310" i="60" s="1"/>
  <c r="Z309" i="60"/>
  <c r="X309" i="60" a="1"/>
  <c r="X309" i="60" s="1"/>
  <c r="Y309" i="60" s="1"/>
  <c r="X308" i="60"/>
  <c r="Y308" i="60" s="1"/>
  <c r="Z308" i="60" s="1"/>
  <c r="X308" i="60" a="1"/>
  <c r="X307" i="60"/>
  <c r="Y307" i="60" s="1"/>
  <c r="Z307" i="60" s="1"/>
  <c r="X307" i="60" a="1"/>
  <c r="Z306" i="60"/>
  <c r="X306" i="60" a="1"/>
  <c r="X306" i="60" s="1"/>
  <c r="Y306" i="60" s="1"/>
  <c r="X305" i="60"/>
  <c r="Y305" i="60" s="1"/>
  <c r="Z305" i="60" s="1"/>
  <c r="X305" i="60" a="1"/>
  <c r="X304" i="60" a="1"/>
  <c r="X304" i="60" s="1"/>
  <c r="Y304" i="60" s="1"/>
  <c r="Z304" i="60" s="1"/>
  <c r="X303" i="60" a="1"/>
  <c r="X303" i="60" s="1"/>
  <c r="Y303" i="60" s="1"/>
  <c r="Z303" i="60" s="1"/>
  <c r="X302" i="60"/>
  <c r="Y302" i="60" s="1"/>
  <c r="Z302" i="60" s="1"/>
  <c r="X302" i="60" a="1"/>
  <c r="Z301" i="60"/>
  <c r="X301" i="60"/>
  <c r="Y301" i="60" s="1"/>
  <c r="X301" i="60" a="1"/>
  <c r="Y300" i="60"/>
  <c r="Z300" i="60" s="1"/>
  <c r="X300" i="60" a="1"/>
  <c r="X300" i="60" s="1"/>
  <c r="X299" i="60" a="1"/>
  <c r="X299" i="60" s="1"/>
  <c r="Y299" i="60" s="1"/>
  <c r="Z299" i="60" s="1"/>
  <c r="Y298" i="60"/>
  <c r="Z298" i="60" s="1"/>
  <c r="X298" i="60"/>
  <c r="X298" i="60" a="1"/>
  <c r="X297" i="60" a="1"/>
  <c r="X297" i="60" s="1"/>
  <c r="Y297" i="60" s="1"/>
  <c r="Z297" i="60" s="1"/>
  <c r="X296" i="60" a="1"/>
  <c r="X296" i="60" s="1"/>
  <c r="Y296" i="60" s="1"/>
  <c r="Z296" i="60" s="1"/>
  <c r="X295" i="60"/>
  <c r="Y295" i="60" s="1"/>
  <c r="Z295" i="60" s="1"/>
  <c r="X295" i="60" a="1"/>
  <c r="X294" i="60" a="1"/>
  <c r="X294" i="60" s="1"/>
  <c r="Y294" i="60" s="1"/>
  <c r="Z294" i="60" s="1"/>
  <c r="X293" i="60" a="1"/>
  <c r="X293" i="60" s="1"/>
  <c r="Y293" i="60" s="1"/>
  <c r="Z293" i="60" s="1"/>
  <c r="Y292" i="60"/>
  <c r="Z292" i="60" s="1"/>
  <c r="X292" i="60"/>
  <c r="X292" i="60" a="1"/>
  <c r="Z291" i="60"/>
  <c r="X291" i="60"/>
  <c r="Y291" i="60" s="1"/>
  <c r="X291" i="60" a="1"/>
  <c r="X290" i="60" a="1"/>
  <c r="X290" i="60" s="1"/>
  <c r="Y290" i="60" s="1"/>
  <c r="Z290" i="60" s="1"/>
  <c r="X289" i="60"/>
  <c r="Y289" i="60" s="1"/>
  <c r="Z289" i="60" s="1"/>
  <c r="X289" i="60" a="1"/>
  <c r="Y288" i="60"/>
  <c r="Z288" i="60" s="1"/>
  <c r="X288" i="60" a="1"/>
  <c r="X288" i="60" s="1"/>
  <c r="Z287" i="60"/>
  <c r="X287" i="60" a="1"/>
  <c r="X287" i="60" s="1"/>
  <c r="Y287" i="60" s="1"/>
  <c r="X286" i="60"/>
  <c r="Y286" i="60" s="1"/>
  <c r="Z286" i="60" s="1"/>
  <c r="X286" i="60" a="1"/>
  <c r="X285" i="60"/>
  <c r="Y285" i="60" s="1"/>
  <c r="Z285" i="60" s="1"/>
  <c r="X285" i="60" a="1"/>
  <c r="Z284" i="60"/>
  <c r="X284" i="60" a="1"/>
  <c r="X284" i="60" s="1"/>
  <c r="Y284" i="60" s="1"/>
  <c r="X283" i="60"/>
  <c r="Y283" i="60" s="1"/>
  <c r="Z283" i="60" s="1"/>
  <c r="X283" i="60" a="1"/>
  <c r="X282" i="60"/>
  <c r="Y282" i="60" s="1"/>
  <c r="Z282" i="60" s="1"/>
  <c r="X282" i="60" a="1"/>
  <c r="Z281" i="60"/>
  <c r="X281" i="60" a="1"/>
  <c r="X281" i="60" s="1"/>
  <c r="Y281" i="60" s="1"/>
  <c r="X280" i="60"/>
  <c r="Y280" i="60" s="1"/>
  <c r="Z280" i="60" s="1"/>
  <c r="X280" i="60" a="1"/>
  <c r="X279" i="60"/>
  <c r="Y279" i="60" s="1"/>
  <c r="Z279" i="60" s="1"/>
  <c r="X279" i="60" a="1"/>
  <c r="Y278" i="60"/>
  <c r="Z278" i="60" s="1"/>
  <c r="X278" i="60" a="1"/>
  <c r="X278" i="60" s="1"/>
  <c r="X277" i="60" a="1"/>
  <c r="X277" i="60" s="1"/>
  <c r="Y277" i="60" s="1"/>
  <c r="Z277" i="60" s="1"/>
  <c r="Y276" i="60"/>
  <c r="Z276" i="60" s="1"/>
  <c r="X276" i="60"/>
  <c r="X276" i="60" a="1"/>
  <c r="X275" i="60"/>
  <c r="Y275" i="60" s="1"/>
  <c r="Z275" i="60" s="1"/>
  <c r="X275" i="60" a="1"/>
  <c r="X274" i="60"/>
  <c r="Y274" i="60" s="1"/>
  <c r="Z274" i="60" s="1"/>
  <c r="X274" i="60" a="1"/>
  <c r="X273" i="60" a="1"/>
  <c r="X273" i="60" s="1"/>
  <c r="Y273" i="60" s="1"/>
  <c r="Z273" i="60" s="1"/>
  <c r="X272" i="60" a="1"/>
  <c r="X272" i="60" s="1"/>
  <c r="Y272" i="60" s="1"/>
  <c r="Z272" i="60" s="1"/>
  <c r="X271" i="60" a="1"/>
  <c r="X271" i="60" s="1"/>
  <c r="Y271" i="60" s="1"/>
  <c r="Z271" i="60" s="1"/>
  <c r="Z270" i="60"/>
  <c r="X270" i="60"/>
  <c r="Y270" i="60" s="1"/>
  <c r="X270" i="60" a="1"/>
  <c r="Z269" i="60"/>
  <c r="X269" i="60"/>
  <c r="Y269" i="60" s="1"/>
  <c r="X269" i="60" a="1"/>
  <c r="X268" i="60" a="1"/>
  <c r="X268" i="60" s="1"/>
  <c r="Y268" i="60" s="1"/>
  <c r="Z268" i="60" s="1"/>
  <c r="X267" i="60"/>
  <c r="Y267" i="60" s="1"/>
  <c r="Z267" i="60" s="1"/>
  <c r="X267" i="60" a="1"/>
  <c r="X266" i="60"/>
  <c r="Y266" i="60" s="1"/>
  <c r="Z266" i="60" s="1"/>
  <c r="X266" i="60" a="1"/>
  <c r="X265" i="60" a="1"/>
  <c r="X265" i="60" s="1"/>
  <c r="Y265" i="60" s="1"/>
  <c r="Z265" i="60" s="1"/>
  <c r="X264" i="60"/>
  <c r="Y264" i="60" s="1"/>
  <c r="Z264" i="60" s="1"/>
  <c r="X264" i="60" a="1"/>
  <c r="X263" i="60"/>
  <c r="Y263" i="60" s="1"/>
  <c r="Z263" i="60" s="1"/>
  <c r="X263" i="60" a="1"/>
  <c r="Y262" i="60"/>
  <c r="Z262" i="60" s="1"/>
  <c r="X262" i="60"/>
  <c r="X262" i="60" a="1"/>
  <c r="Z261" i="60"/>
  <c r="X261" i="60" a="1"/>
  <c r="X261" i="60" s="1"/>
  <c r="Y261" i="60" s="1"/>
  <c r="Y260" i="60"/>
  <c r="Z260" i="60" s="1"/>
  <c r="X260" i="60" a="1"/>
  <c r="X260" i="60" s="1"/>
  <c r="Z259" i="60"/>
  <c r="X259" i="60"/>
  <c r="Y259" i="60" s="1"/>
  <c r="X259" i="60" a="1"/>
  <c r="X258" i="60" a="1"/>
  <c r="X258" i="60" s="1"/>
  <c r="Y258" i="60" s="1"/>
  <c r="Z258" i="60" s="1"/>
  <c r="X257" i="60" a="1"/>
  <c r="X257" i="60" s="1"/>
  <c r="Y257" i="60" s="1"/>
  <c r="Z257" i="60" s="1"/>
  <c r="Y256" i="60"/>
  <c r="Z256" i="60" s="1"/>
  <c r="X256" i="60" a="1"/>
  <c r="X256" i="60" s="1"/>
  <c r="X255" i="60" a="1"/>
  <c r="X255" i="60" s="1"/>
  <c r="Y255" i="60" s="1"/>
  <c r="Z255" i="60" s="1"/>
  <c r="X254" i="60"/>
  <c r="Y254" i="60" s="1"/>
  <c r="Z254" i="60" s="1"/>
  <c r="X254" i="60" a="1"/>
  <c r="X253" i="60" a="1"/>
  <c r="X253" i="60" s="1"/>
  <c r="Y253" i="60" s="1"/>
  <c r="Z253" i="60" s="1"/>
  <c r="Y252" i="60"/>
  <c r="Z252" i="60" s="1"/>
  <c r="X252" i="60" a="1"/>
  <c r="X252" i="60" s="1"/>
  <c r="X251" i="60" a="1"/>
  <c r="X251" i="60" s="1"/>
  <c r="Y251" i="60" s="1"/>
  <c r="Z251" i="60" s="1"/>
  <c r="X250" i="60"/>
  <c r="Y250" i="60" s="1"/>
  <c r="Z250" i="60" s="1"/>
  <c r="X250" i="60" a="1"/>
  <c r="Z249" i="60"/>
  <c r="X249" i="60" a="1"/>
  <c r="X249" i="60" s="1"/>
  <c r="Y249" i="60" s="1"/>
  <c r="Y248" i="60"/>
  <c r="Z248" i="60" s="1"/>
  <c r="X248" i="60"/>
  <c r="X248" i="60" a="1"/>
  <c r="X247" i="60"/>
  <c r="Y247" i="60" s="1"/>
  <c r="Z247" i="60" s="1"/>
  <c r="X247" i="60" a="1"/>
  <c r="X246" i="60" a="1"/>
  <c r="X246" i="60" s="1"/>
  <c r="Y246" i="60" s="1"/>
  <c r="Z246" i="60" s="1"/>
  <c r="Z245" i="60"/>
  <c r="X245" i="60" a="1"/>
  <c r="X245" i="60" s="1"/>
  <c r="Y245" i="60" s="1"/>
  <c r="X244" i="60" a="1"/>
  <c r="X244" i="60" s="1"/>
  <c r="Y244" i="60" s="1"/>
  <c r="Z244" i="60" s="1"/>
  <c r="Z243" i="60"/>
  <c r="X243" i="60"/>
  <c r="Y243" i="60" s="1"/>
  <c r="X243" i="60" a="1"/>
  <c r="Z242" i="60"/>
  <c r="X242" i="60"/>
  <c r="Y242" i="60" s="1"/>
  <c r="X242" i="60" a="1"/>
  <c r="X241" i="60"/>
  <c r="Y241" i="60" s="1"/>
  <c r="Z241" i="60" s="1"/>
  <c r="X241" i="60" a="1"/>
  <c r="X240" i="60" a="1"/>
  <c r="X240" i="60" s="1"/>
  <c r="Y240" i="60" s="1"/>
  <c r="Z240" i="60" s="1"/>
  <c r="X239" i="60" a="1"/>
  <c r="X239" i="60" s="1"/>
  <c r="Y239" i="60" s="1"/>
  <c r="Z239" i="60" s="1"/>
  <c r="X238" i="60"/>
  <c r="Y238" i="60" s="1"/>
  <c r="Z238" i="60" s="1"/>
  <c r="X238" i="60" a="1"/>
  <c r="X237" i="60"/>
  <c r="Y237" i="60" s="1"/>
  <c r="Z237" i="60" s="1"/>
  <c r="X237" i="60" a="1"/>
  <c r="Y236" i="60"/>
  <c r="Z236" i="60" s="1"/>
  <c r="X236" i="60" a="1"/>
  <c r="X236" i="60" s="1"/>
  <c r="X235" i="60"/>
  <c r="Y235" i="60" s="1"/>
  <c r="Z235" i="60" s="1"/>
  <c r="X235" i="60" a="1"/>
  <c r="Y234" i="60"/>
  <c r="Z234" i="60" s="1"/>
  <c r="X234" i="60"/>
  <c r="X234" i="60" a="1"/>
  <c r="Z233" i="60"/>
  <c r="X233" i="60" a="1"/>
  <c r="X233" i="60" s="1"/>
  <c r="Y233" i="60" s="1"/>
  <c r="Z232" i="60"/>
  <c r="X232" i="60" a="1"/>
  <c r="X232" i="60" s="1"/>
  <c r="Y232" i="60" s="1"/>
  <c r="X231" i="60"/>
  <c r="Y231" i="60" s="1"/>
  <c r="Z231" i="60" s="1"/>
  <c r="X231" i="60" a="1"/>
  <c r="X230" i="60"/>
  <c r="Y230" i="60" s="1"/>
  <c r="Z230" i="60" s="1"/>
  <c r="X230" i="60" a="1"/>
  <c r="X229" i="60" a="1"/>
  <c r="X229" i="60" s="1"/>
  <c r="Y229" i="60" s="1"/>
  <c r="Z229" i="60" s="1"/>
  <c r="X228" i="60" a="1"/>
  <c r="X228" i="60" s="1"/>
  <c r="Y228" i="60" s="1"/>
  <c r="Z228" i="60" s="1"/>
  <c r="X227" i="60"/>
  <c r="Y227" i="60" s="1"/>
  <c r="Z227" i="60" s="1"/>
  <c r="X227" i="60" a="1"/>
  <c r="X226" i="60"/>
  <c r="Y226" i="60" s="1"/>
  <c r="Z226" i="60" s="1"/>
  <c r="X226" i="60" a="1"/>
  <c r="X225" i="60"/>
  <c r="Y225" i="60" s="1"/>
  <c r="Z225" i="60" s="1"/>
  <c r="X225" i="60" a="1"/>
  <c r="Y224" i="60"/>
  <c r="Z224" i="60" s="1"/>
  <c r="X224" i="60" a="1"/>
  <c r="X224" i="60" s="1"/>
  <c r="X223" i="60"/>
  <c r="Y223" i="60" s="1"/>
  <c r="Z223" i="60" s="1"/>
  <c r="X223" i="60" a="1"/>
  <c r="X222" i="60"/>
  <c r="Y222" i="60" s="1"/>
  <c r="Z222" i="60" s="1"/>
  <c r="X222" i="60" a="1"/>
  <c r="Z221" i="60"/>
  <c r="X221" i="60"/>
  <c r="Y221" i="60" s="1"/>
  <c r="X221" i="60" a="1"/>
  <c r="Z220" i="60"/>
  <c r="Y220" i="60"/>
  <c r="X220" i="60" a="1"/>
  <c r="X220" i="60" s="1"/>
  <c r="X219" i="60"/>
  <c r="Y219" i="60" s="1"/>
  <c r="Z219" i="60" s="1"/>
  <c r="X219" i="60" a="1"/>
  <c r="Z218" i="60"/>
  <c r="Y218" i="60"/>
  <c r="X218" i="60"/>
  <c r="X218" i="60" a="1"/>
  <c r="Z217" i="60"/>
  <c r="X217" i="60" a="1"/>
  <c r="X217" i="60" s="1"/>
  <c r="Y217" i="60" s="1"/>
  <c r="X216" i="60"/>
  <c r="Y216" i="60" s="1"/>
  <c r="Z216" i="60" s="1"/>
  <c r="X216" i="60" a="1"/>
  <c r="X215" i="60"/>
  <c r="Y215" i="60" s="1"/>
  <c r="Z215" i="60" s="1"/>
  <c r="X215" i="60" a="1"/>
  <c r="X214" i="60" a="1"/>
  <c r="X214" i="60" s="1"/>
  <c r="Y214" i="60" s="1"/>
  <c r="Z214" i="60" s="1"/>
  <c r="X213" i="60" a="1"/>
  <c r="X213" i="60" s="1"/>
  <c r="Y213" i="60" s="1"/>
  <c r="Z213" i="60" s="1"/>
  <c r="X212" i="60" a="1"/>
  <c r="X212" i="60" s="1"/>
  <c r="Y212" i="60" s="1"/>
  <c r="Z212" i="60" s="1"/>
  <c r="X211" i="60"/>
  <c r="Y211" i="60" s="1"/>
  <c r="Z211" i="60" s="1"/>
  <c r="X211" i="60" a="1"/>
  <c r="X210" i="60"/>
  <c r="Y210" i="60" s="1"/>
  <c r="Z210" i="60" s="1"/>
  <c r="X210" i="60" a="1"/>
  <c r="X209" i="60"/>
  <c r="Y209" i="60" s="1"/>
  <c r="Z209" i="60" s="1"/>
  <c r="X209" i="60" a="1"/>
  <c r="Z208" i="60"/>
  <c r="Y208" i="60"/>
  <c r="X208" i="60" a="1"/>
  <c r="X208" i="60" s="1"/>
  <c r="Z207" i="60"/>
  <c r="X207" i="60"/>
  <c r="Y207" i="60" s="1"/>
  <c r="X207" i="60" a="1"/>
  <c r="X206" i="60"/>
  <c r="Y206" i="60" s="1"/>
  <c r="Z206" i="60" s="1"/>
  <c r="X206" i="60" a="1"/>
  <c r="X205" i="60"/>
  <c r="Y205" i="60" s="1"/>
  <c r="Z205" i="60" s="1"/>
  <c r="X205" i="60" a="1"/>
  <c r="X204" i="60" a="1"/>
  <c r="X204" i="60" s="1"/>
  <c r="Y204" i="60" s="1"/>
  <c r="Z204" i="60" s="1"/>
  <c r="X203" i="60"/>
  <c r="Y203" i="60" s="1"/>
  <c r="Z203" i="60" s="1"/>
  <c r="X203" i="60" a="1"/>
  <c r="X202" i="60" a="1"/>
  <c r="X202" i="60" s="1"/>
  <c r="Y202" i="60" s="1"/>
  <c r="Z202" i="60" s="1"/>
  <c r="X201" i="60" a="1"/>
  <c r="X201" i="60" s="1"/>
  <c r="Y201" i="60" s="1"/>
  <c r="Z201" i="60" s="1"/>
  <c r="X200" i="60"/>
  <c r="Y200" i="60" s="1"/>
  <c r="Z200" i="60" s="1"/>
  <c r="X200" i="60" a="1"/>
  <c r="X199" i="60"/>
  <c r="Y199" i="60" s="1"/>
  <c r="Z199" i="60" s="1"/>
  <c r="X199" i="60" a="1"/>
  <c r="X198" i="60" a="1"/>
  <c r="X198" i="60" s="1"/>
  <c r="Y198" i="60" s="1"/>
  <c r="Z198" i="60" s="1"/>
  <c r="X197" i="60" a="1"/>
  <c r="X197" i="60" s="1"/>
  <c r="Y197" i="60" s="1"/>
  <c r="Z197" i="60" s="1"/>
  <c r="X196" i="60"/>
  <c r="Y196" i="60" s="1"/>
  <c r="Z196" i="60" s="1"/>
  <c r="X196" i="60" a="1"/>
  <c r="X195" i="60"/>
  <c r="Y195" i="60" s="1"/>
  <c r="Z195" i="60" s="1"/>
  <c r="X195" i="60" a="1"/>
  <c r="X194" i="60"/>
  <c r="Y194" i="60" s="1"/>
  <c r="Z194" i="60" s="1"/>
  <c r="X194" i="60" a="1"/>
  <c r="Z193" i="60"/>
  <c r="X193" i="60"/>
  <c r="Y193" i="60" s="1"/>
  <c r="X193" i="60" a="1"/>
  <c r="Z192" i="60"/>
  <c r="Y192" i="60"/>
  <c r="X192" i="60" a="1"/>
  <c r="X192" i="60" s="1"/>
  <c r="X191" i="60" a="1"/>
  <c r="X191" i="60" s="1"/>
  <c r="Y191" i="60" s="1"/>
  <c r="Z191" i="60" s="1"/>
  <c r="X190" i="60"/>
  <c r="Y190" i="60" s="1"/>
  <c r="Z190" i="60" s="1"/>
  <c r="X190" i="60" a="1"/>
  <c r="X189" i="60"/>
  <c r="Y189" i="60" s="1"/>
  <c r="Z189" i="60" s="1"/>
  <c r="X189" i="60" a="1"/>
  <c r="X188" i="60" a="1"/>
  <c r="X188" i="60" s="1"/>
  <c r="Y188" i="60" s="1"/>
  <c r="Z188" i="60" s="1"/>
  <c r="X187" i="60"/>
  <c r="Y187" i="60" s="1"/>
  <c r="Z187" i="60" s="1"/>
  <c r="X187" i="60" a="1"/>
  <c r="X186" i="60"/>
  <c r="Y186" i="60" s="1"/>
  <c r="Z186" i="60" s="1"/>
  <c r="X186" i="60" a="1"/>
  <c r="X185" i="60" a="1"/>
  <c r="X185" i="60" s="1"/>
  <c r="Y185" i="60" s="1"/>
  <c r="Z185" i="60" s="1"/>
  <c r="X184" i="60"/>
  <c r="Y184" i="60" s="1"/>
  <c r="Z184" i="60" s="1"/>
  <c r="X184" i="60" a="1"/>
  <c r="Z183" i="60"/>
  <c r="X183" i="60"/>
  <c r="Y183" i="60" s="1"/>
  <c r="X183" i="60" a="1"/>
  <c r="Z182" i="60"/>
  <c r="X182" i="60" a="1"/>
  <c r="X182" i="60" s="1"/>
  <c r="Y182" i="60" s="1"/>
  <c r="X181" i="60"/>
  <c r="Y181" i="60" s="1"/>
  <c r="Z181" i="60" s="1"/>
  <c r="X181" i="60" a="1"/>
  <c r="X180" i="60"/>
  <c r="Y180" i="60" s="1"/>
  <c r="Z180" i="60" s="1"/>
  <c r="X180" i="60" a="1"/>
  <c r="X179" i="60"/>
  <c r="Y179" i="60" s="1"/>
  <c r="Z179" i="60" s="1"/>
  <c r="X179" i="60" a="1"/>
  <c r="Z178" i="60"/>
  <c r="X178" i="60"/>
  <c r="Y178" i="60" s="1"/>
  <c r="X178" i="60" a="1"/>
  <c r="Z177" i="60"/>
  <c r="X177" i="60"/>
  <c r="Y177" i="60" s="1"/>
  <c r="X177" i="60" a="1"/>
  <c r="X176" i="60" a="1"/>
  <c r="X176" i="60" s="1"/>
  <c r="Y176" i="60" s="1"/>
  <c r="Z176" i="60" s="1"/>
  <c r="Z175" i="60"/>
  <c r="X175" i="60" a="1"/>
  <c r="X175" i="60" s="1"/>
  <c r="Y175" i="60" s="1"/>
  <c r="X174" i="60"/>
  <c r="Y174" i="60" s="1"/>
  <c r="Z174" i="60" s="1"/>
  <c r="X174" i="60" a="1"/>
  <c r="X173" i="60"/>
  <c r="Y173" i="60" s="1"/>
  <c r="Z173" i="60" s="1"/>
  <c r="X173" i="60" a="1"/>
  <c r="Z172" i="60"/>
  <c r="Y172" i="60"/>
  <c r="X172" i="60" a="1"/>
  <c r="X172" i="60" s="1"/>
  <c r="X171" i="60" a="1"/>
  <c r="X171" i="60" s="1"/>
  <c r="Y171" i="60" s="1"/>
  <c r="Z171" i="60" s="1"/>
  <c r="X170" i="60" a="1"/>
  <c r="X170" i="60" s="1"/>
  <c r="Y170" i="60" s="1"/>
  <c r="Z170" i="60" s="1"/>
  <c r="X169" i="60" a="1"/>
  <c r="X169" i="60" s="1"/>
  <c r="Y169" i="60" s="1"/>
  <c r="Z169" i="60" s="1"/>
  <c r="Y168" i="60"/>
  <c r="Z168" i="60" s="1"/>
  <c r="X168" i="60"/>
  <c r="X168" i="60" a="1"/>
  <c r="Z167" i="60"/>
  <c r="Y167" i="60"/>
  <c r="X167" i="60" a="1"/>
  <c r="X167" i="60" s="1"/>
  <c r="X166" i="60"/>
  <c r="Y166" i="60" s="1"/>
  <c r="Z166" i="60" s="1"/>
  <c r="X166" i="60" a="1"/>
  <c r="Y165" i="60"/>
  <c r="Z165" i="60" s="1"/>
  <c r="X165" i="60" a="1"/>
  <c r="X165" i="60" s="1"/>
  <c r="X164" i="60" a="1"/>
  <c r="X164" i="60" s="1"/>
  <c r="Y164" i="60" s="1"/>
  <c r="Z164" i="60" s="1"/>
  <c r="Z163" i="60"/>
  <c r="X163" i="60" a="1"/>
  <c r="X163" i="60" s="1"/>
  <c r="Y163" i="60" s="1"/>
  <c r="X162" i="60"/>
  <c r="Y162" i="60" s="1"/>
  <c r="Z162" i="60" s="1"/>
  <c r="X162" i="60" a="1"/>
  <c r="Z161" i="60"/>
  <c r="Y161" i="60"/>
  <c r="X161" i="60" a="1"/>
  <c r="X161" i="60" s="1"/>
  <c r="Z160" i="60"/>
  <c r="Y160" i="60"/>
  <c r="X160" i="60" a="1"/>
  <c r="X160" i="60" s="1"/>
  <c r="Y159" i="60"/>
  <c r="Z159" i="60" s="1"/>
  <c r="X159" i="60" a="1"/>
  <c r="X159" i="60" s="1"/>
  <c r="Y158" i="60"/>
  <c r="Z158" i="60" s="1"/>
  <c r="X158" i="60"/>
  <c r="X158" i="60" a="1"/>
  <c r="X157" i="60" a="1"/>
  <c r="X157" i="60" s="1"/>
  <c r="Y157" i="60" s="1"/>
  <c r="Z157" i="60" s="1"/>
  <c r="X156" i="60" a="1"/>
  <c r="X156" i="60" s="1"/>
  <c r="Y156" i="60" s="1"/>
  <c r="Z156" i="60" s="1"/>
  <c r="Y155" i="60"/>
  <c r="Z155" i="60" s="1"/>
  <c r="X155" i="60" a="1"/>
  <c r="X155" i="60" s="1"/>
  <c r="X154" i="60" a="1"/>
  <c r="X154" i="60" s="1"/>
  <c r="Y154" i="60" s="1"/>
  <c r="Z154" i="60" s="1"/>
  <c r="Z153" i="60"/>
  <c r="X153" i="60" a="1"/>
  <c r="X153" i="60" s="1"/>
  <c r="Y153" i="60" s="1"/>
  <c r="Y152" i="60"/>
  <c r="Z152" i="60" s="1"/>
  <c r="X152" i="60"/>
  <c r="X152" i="60" a="1"/>
  <c r="Z151" i="60"/>
  <c r="Y151" i="60"/>
  <c r="X151" i="60" a="1"/>
  <c r="X151" i="60" s="1"/>
  <c r="X150" i="60"/>
  <c r="Y150" i="60" s="1"/>
  <c r="Z150" i="60" s="1"/>
  <c r="X150" i="60" a="1"/>
  <c r="Y149" i="60"/>
  <c r="Z149" i="60" s="1"/>
  <c r="X149" i="60" a="1"/>
  <c r="X149" i="60" s="1"/>
  <c r="X148" i="60" a="1"/>
  <c r="X148" i="60" s="1"/>
  <c r="Y148" i="60" s="1"/>
  <c r="Z148" i="60" s="1"/>
  <c r="Z147" i="60"/>
  <c r="X147" i="60" a="1"/>
  <c r="X147" i="60" s="1"/>
  <c r="Y147" i="60" s="1"/>
  <c r="Z146" i="60"/>
  <c r="X146" i="60"/>
  <c r="Y146" i="60" s="1"/>
  <c r="X146" i="60" a="1"/>
  <c r="Z145" i="60"/>
  <c r="Y145" i="60"/>
  <c r="X145" i="60" a="1"/>
  <c r="X145" i="60" s="1"/>
  <c r="X144" i="60" a="1"/>
  <c r="X144" i="60" s="1"/>
  <c r="Y144" i="60" s="1"/>
  <c r="Z144" i="60" s="1"/>
  <c r="Y143" i="60"/>
  <c r="Z143" i="60" s="1"/>
  <c r="X143" i="60" a="1"/>
  <c r="X143" i="60" s="1"/>
  <c r="Y142" i="60"/>
  <c r="Z142" i="60" s="1"/>
  <c r="X142" i="60"/>
  <c r="X142" i="60" a="1"/>
  <c r="X141" i="60" a="1"/>
  <c r="X141" i="60" s="1"/>
  <c r="Y141" i="60" s="1"/>
  <c r="Z141" i="60" s="1"/>
  <c r="X140" i="60"/>
  <c r="Y140" i="60" s="1"/>
  <c r="Z140" i="60" s="1"/>
  <c r="X140" i="60" a="1"/>
  <c r="Y139" i="60"/>
  <c r="Z139" i="60" s="1"/>
  <c r="X139" i="60" a="1"/>
  <c r="X139" i="60" s="1"/>
  <c r="Y138" i="60"/>
  <c r="Z138" i="60" s="1"/>
  <c r="X138" i="60" a="1"/>
  <c r="X138" i="60" s="1"/>
  <c r="X137" i="60" a="1"/>
  <c r="X137" i="60" s="1"/>
  <c r="Y137" i="60" s="1"/>
  <c r="Z137" i="60" s="1"/>
  <c r="Y136" i="60"/>
  <c r="Z136" i="60" s="1"/>
  <c r="X136" i="60"/>
  <c r="X136" i="60" a="1"/>
  <c r="Y135" i="60"/>
  <c r="Z135" i="60" s="1"/>
  <c r="X135" i="60" a="1"/>
  <c r="X135" i="60" s="1"/>
  <c r="X134" i="60" a="1"/>
  <c r="X134" i="60" s="1"/>
  <c r="Y134" i="60" s="1"/>
  <c r="Z134" i="60" s="1"/>
  <c r="X133" i="60" a="1"/>
  <c r="X133" i="60" s="1"/>
  <c r="Y133" i="60" s="1"/>
  <c r="Z133" i="60" s="1"/>
  <c r="X132" i="60" a="1"/>
  <c r="X132" i="60" s="1"/>
  <c r="Y132" i="60" s="1"/>
  <c r="Z132" i="60" s="1"/>
  <c r="Z131" i="60"/>
  <c r="Y131" i="60"/>
  <c r="X131" i="60" a="1"/>
  <c r="X131" i="60" s="1"/>
  <c r="Z130" i="60"/>
  <c r="X130" i="60"/>
  <c r="Y130" i="60" s="1"/>
  <c r="X130" i="60" a="1"/>
  <c r="X129" i="60" a="1"/>
  <c r="X129" i="60" s="1"/>
  <c r="Y129" i="60" s="1"/>
  <c r="Z129" i="60" s="1"/>
  <c r="X128" i="60" a="1"/>
  <c r="X128" i="60" s="1"/>
  <c r="Y128" i="60" s="1"/>
  <c r="Z128" i="60" s="1"/>
  <c r="Y127" i="60"/>
  <c r="Z127" i="60" s="1"/>
  <c r="X127" i="60" a="1"/>
  <c r="X127" i="60" s="1"/>
  <c r="X126" i="60"/>
  <c r="Y126" i="60" s="1"/>
  <c r="Z126" i="60" s="1"/>
  <c r="X126" i="60" a="1"/>
  <c r="X125" i="60" a="1"/>
  <c r="X125" i="60" s="1"/>
  <c r="Y125" i="60" s="1"/>
  <c r="Z125" i="60" s="1"/>
  <c r="X124" i="60" a="1"/>
  <c r="X124" i="60" s="1"/>
  <c r="Y124" i="60" s="1"/>
  <c r="Z124" i="60" s="1"/>
  <c r="Y123" i="60"/>
  <c r="Z123" i="60" s="1"/>
  <c r="X123" i="60" a="1"/>
  <c r="X123" i="60" s="1"/>
  <c r="X122" i="60"/>
  <c r="Y122" i="60" s="1"/>
  <c r="Z122" i="60" s="1"/>
  <c r="X122" i="60" a="1"/>
  <c r="X121" i="60" a="1"/>
  <c r="X121" i="60" s="1"/>
  <c r="Y121" i="60" s="1"/>
  <c r="Z121" i="60" s="1"/>
  <c r="X120" i="60"/>
  <c r="Y120" i="60" s="1"/>
  <c r="Z120" i="60" s="1"/>
  <c r="X120" i="60" a="1"/>
  <c r="Y119" i="60"/>
  <c r="Z119" i="60" s="1"/>
  <c r="X119" i="60" a="1"/>
  <c r="X119" i="60" s="1"/>
  <c r="X118" i="60" a="1"/>
  <c r="X118" i="60" s="1"/>
  <c r="Y118" i="60" s="1"/>
  <c r="Z118" i="60" s="1"/>
  <c r="Y117" i="60"/>
  <c r="Z117" i="60" s="1"/>
  <c r="X117" i="60" a="1"/>
  <c r="X117" i="60" s="1"/>
  <c r="X116" i="60" a="1"/>
  <c r="X116" i="60" s="1"/>
  <c r="Y116" i="60" s="1"/>
  <c r="Z116" i="60" s="1"/>
  <c r="Z115" i="60"/>
  <c r="Y115" i="60"/>
  <c r="X115" i="60" a="1"/>
  <c r="X115" i="60" s="1"/>
  <c r="Z114" i="60"/>
  <c r="X114" i="60"/>
  <c r="Y114" i="60" s="1"/>
  <c r="X114" i="60" a="1"/>
  <c r="X113" i="60" a="1"/>
  <c r="X113" i="60" s="1"/>
  <c r="Y113" i="60" s="1"/>
  <c r="Z113" i="60" s="1"/>
  <c r="X112" i="60" a="1"/>
  <c r="X112" i="60" s="1"/>
  <c r="Y112" i="60" s="1"/>
  <c r="Z112" i="60" s="1"/>
  <c r="X111" i="60" a="1"/>
  <c r="X111" i="60" s="1"/>
  <c r="Y111" i="60" s="1"/>
  <c r="Z111" i="60" s="1"/>
  <c r="X110" i="60"/>
  <c r="Y110" i="60" s="1"/>
  <c r="Z110" i="60" s="1"/>
  <c r="X110" i="60" a="1"/>
  <c r="X109" i="60" a="1"/>
  <c r="X109" i="60" s="1"/>
  <c r="Y109" i="60" s="1"/>
  <c r="Z109" i="60" s="1"/>
  <c r="Y108" i="60"/>
  <c r="Z108" i="60" s="1"/>
  <c r="X108" i="60"/>
  <c r="X108" i="60" a="1"/>
  <c r="Y107" i="60"/>
  <c r="Z107" i="60" s="1"/>
  <c r="X107" i="60" a="1"/>
  <c r="X107" i="60" s="1"/>
  <c r="X106" i="60" a="1"/>
  <c r="X106" i="60" s="1"/>
  <c r="Y106" i="60" s="1"/>
  <c r="Z106" i="60" s="1"/>
  <c r="Y105" i="60"/>
  <c r="Z105" i="60" s="1"/>
  <c r="X105" i="60" a="1"/>
  <c r="X105" i="60" s="1"/>
  <c r="X104" i="60" a="1"/>
  <c r="X104" i="60" s="1"/>
  <c r="Y104" i="60" s="1"/>
  <c r="Z104" i="60" s="1"/>
  <c r="X103" i="60" a="1"/>
  <c r="X103" i="60" s="1"/>
  <c r="Y103" i="60" s="1"/>
  <c r="Z103" i="60" s="1"/>
  <c r="X102" i="60"/>
  <c r="Y102" i="60" s="1"/>
  <c r="Z102" i="60" s="1"/>
  <c r="X102" i="60" a="1"/>
  <c r="X101" i="60" a="1"/>
  <c r="X101" i="60" s="1"/>
  <c r="Y101" i="60" s="1"/>
  <c r="Z101" i="60" s="1"/>
  <c r="Y100" i="60"/>
  <c r="Z100" i="60" s="1"/>
  <c r="X100" i="60"/>
  <c r="X100" i="60" a="1"/>
  <c r="Y99" i="60"/>
  <c r="Z99" i="60" s="1"/>
  <c r="X99" i="60" a="1"/>
  <c r="X99" i="60" s="1"/>
  <c r="X98" i="60" a="1"/>
  <c r="X98" i="60" s="1"/>
  <c r="Y98" i="60" s="1"/>
  <c r="Z98" i="60" s="1"/>
  <c r="Y97" i="60"/>
  <c r="Z97" i="60" s="1"/>
  <c r="X97" i="60" a="1"/>
  <c r="X97" i="60" s="1"/>
  <c r="X96" i="60" a="1"/>
  <c r="X96" i="60" s="1"/>
  <c r="Y96" i="60" s="1"/>
  <c r="Z96" i="60" s="1"/>
  <c r="X95" i="60" a="1"/>
  <c r="X95" i="60" s="1"/>
  <c r="Y95" i="60" s="1"/>
  <c r="Z95" i="60" s="1"/>
  <c r="X94" i="60"/>
  <c r="Y94" i="60" s="1"/>
  <c r="Z94" i="60" s="1"/>
  <c r="X94" i="60" a="1"/>
  <c r="X93" i="60" a="1"/>
  <c r="X93" i="60" s="1"/>
  <c r="Y93" i="60" s="1"/>
  <c r="Z93" i="60" s="1"/>
  <c r="Y92" i="60"/>
  <c r="Z92" i="60" s="1"/>
  <c r="X92" i="60"/>
  <c r="X92" i="60" a="1"/>
  <c r="Y91" i="60"/>
  <c r="Z91" i="60" s="1"/>
  <c r="X91" i="60" a="1"/>
  <c r="X91" i="60" s="1"/>
  <c r="X90" i="60" a="1"/>
  <c r="X90" i="60" s="1"/>
  <c r="Y90" i="60" s="1"/>
  <c r="Z90" i="60" s="1"/>
  <c r="Y89" i="60"/>
  <c r="Z89" i="60" s="1"/>
  <c r="X89" i="60" a="1"/>
  <c r="X89" i="60" s="1"/>
  <c r="X88" i="60" a="1"/>
  <c r="X88" i="60" s="1"/>
  <c r="Y88" i="60" s="1"/>
  <c r="Z88" i="60" s="1"/>
  <c r="X87" i="60" a="1"/>
  <c r="X87" i="60" s="1"/>
  <c r="Y87" i="60" s="1"/>
  <c r="Z87" i="60" s="1"/>
  <c r="X86" i="60"/>
  <c r="Y86" i="60" s="1"/>
  <c r="Z86" i="60" s="1"/>
  <c r="X86" i="60" a="1"/>
  <c r="X85" i="60" a="1"/>
  <c r="X85" i="60" s="1"/>
  <c r="Y85" i="60" s="1"/>
  <c r="Z85" i="60" s="1"/>
  <c r="Y84" i="60"/>
  <c r="Z84" i="60" s="1"/>
  <c r="X84" i="60"/>
  <c r="X84" i="60" a="1"/>
  <c r="Y83" i="60"/>
  <c r="Z83" i="60" s="1"/>
  <c r="X83" i="60" a="1"/>
  <c r="X83" i="60" s="1"/>
  <c r="X82" i="60" a="1"/>
  <c r="X82" i="60" s="1"/>
  <c r="Y82" i="60" s="1"/>
  <c r="Z82" i="60" s="1"/>
  <c r="X81" i="60" a="1"/>
  <c r="X81" i="60" s="1"/>
  <c r="Y81" i="60" s="1"/>
  <c r="Z81" i="60" s="1"/>
  <c r="X80" i="60" a="1"/>
  <c r="X80" i="60" s="1"/>
  <c r="Y80" i="60" s="1"/>
  <c r="Z80" i="60" s="1"/>
  <c r="X79" i="60" a="1"/>
  <c r="X79" i="60" s="1"/>
  <c r="Y79" i="60" s="1"/>
  <c r="Z79" i="60" s="1"/>
  <c r="X78" i="60"/>
  <c r="Y78" i="60" s="1"/>
  <c r="Z78" i="60" s="1"/>
  <c r="X78" i="60" a="1"/>
  <c r="X77" i="60" a="1"/>
  <c r="X77" i="60" s="1"/>
  <c r="Y77" i="60" s="1"/>
  <c r="Z77" i="60" s="1"/>
  <c r="X76" i="60" a="1"/>
  <c r="X76" i="60" s="1"/>
  <c r="Y76" i="60" s="1"/>
  <c r="Z76" i="60" s="1"/>
  <c r="Y75" i="60"/>
  <c r="Z75" i="60" s="1"/>
  <c r="X75" i="60" a="1"/>
  <c r="X75" i="60" s="1"/>
  <c r="X74" i="60" a="1"/>
  <c r="X74" i="60" s="1"/>
  <c r="Y74" i="60" s="1"/>
  <c r="Z74" i="60" s="1"/>
  <c r="X73" i="60" a="1"/>
  <c r="X73" i="60" s="1"/>
  <c r="Y73" i="60" s="1"/>
  <c r="Z73" i="60" s="1"/>
  <c r="X72" i="60" a="1"/>
  <c r="X72" i="60" s="1"/>
  <c r="Y72" i="60" s="1"/>
  <c r="Z72" i="60" s="1"/>
  <c r="X71" i="60" a="1"/>
  <c r="X71" i="60" s="1"/>
  <c r="Y71" i="60" s="1"/>
  <c r="Z71" i="60" s="1"/>
  <c r="X70" i="60"/>
  <c r="Y70" i="60" s="1"/>
  <c r="Z70" i="60" s="1"/>
  <c r="X70" i="60" a="1"/>
  <c r="X69" i="60" a="1"/>
  <c r="X69" i="60" s="1"/>
  <c r="Y69" i="60" s="1"/>
  <c r="Z69" i="60" s="1"/>
  <c r="X68" i="60" a="1"/>
  <c r="X68" i="60" s="1"/>
  <c r="Y68" i="60" s="1"/>
  <c r="Z68" i="60" s="1"/>
  <c r="Y67" i="60"/>
  <c r="Z67" i="60" s="1"/>
  <c r="X67" i="60" a="1"/>
  <c r="X67" i="60" s="1"/>
  <c r="X66" i="60" a="1"/>
  <c r="X66" i="60" s="1"/>
  <c r="Y66" i="60" s="1"/>
  <c r="Z66" i="60" s="1"/>
  <c r="X65" i="60" a="1"/>
  <c r="X65" i="60" s="1"/>
  <c r="Y65" i="60" s="1"/>
  <c r="Z65" i="60" s="1"/>
  <c r="X64" i="60" a="1"/>
  <c r="X64" i="60" s="1"/>
  <c r="Y64" i="60" s="1"/>
  <c r="Z64" i="60" s="1"/>
  <c r="X63" i="60" a="1"/>
  <c r="X63" i="60" s="1"/>
  <c r="Y63" i="60" s="1"/>
  <c r="Z63" i="60" s="1"/>
  <c r="X62" i="60"/>
  <c r="Y62" i="60" s="1"/>
  <c r="Z62" i="60" s="1"/>
  <c r="X62" i="60" a="1"/>
  <c r="X61" i="60" a="1"/>
  <c r="X61" i="60" s="1"/>
  <c r="Y61" i="60" s="1"/>
  <c r="Z61" i="60" s="1"/>
  <c r="X60" i="60" a="1"/>
  <c r="X60" i="60" s="1"/>
  <c r="Y60" i="60" s="1"/>
  <c r="Z60" i="60" s="1"/>
  <c r="Y59" i="60"/>
  <c r="Z59" i="60" s="1"/>
  <c r="X59" i="60" a="1"/>
  <c r="X59" i="60" s="1"/>
  <c r="X58" i="60" a="1"/>
  <c r="X58" i="60" s="1"/>
  <c r="Y58" i="60" s="1"/>
  <c r="Z58" i="60" s="1"/>
  <c r="X57" i="60" a="1"/>
  <c r="X57" i="60" s="1"/>
  <c r="Y57" i="60" s="1"/>
  <c r="Z57" i="60" s="1"/>
  <c r="X56" i="60" a="1"/>
  <c r="X56" i="60" s="1"/>
  <c r="Y56" i="60" s="1"/>
  <c r="Z56" i="60" s="1"/>
  <c r="X55" i="60" a="1"/>
  <c r="X55" i="60" s="1"/>
  <c r="Y55" i="60" s="1"/>
  <c r="Z55" i="60" s="1"/>
  <c r="X54" i="60"/>
  <c r="Y54" i="60" s="1"/>
  <c r="Z54" i="60" s="1"/>
  <c r="X54" i="60" a="1"/>
  <c r="X53" i="60" a="1"/>
  <c r="X53" i="60" s="1"/>
  <c r="Y53" i="60" s="1"/>
  <c r="Z53" i="60" s="1"/>
  <c r="X52" i="60" a="1"/>
  <c r="X52" i="60" s="1"/>
  <c r="Y52" i="60" s="1"/>
  <c r="Z52" i="60" s="1"/>
  <c r="Y51" i="60"/>
  <c r="Z51" i="60" s="1"/>
  <c r="X51" i="60" a="1"/>
  <c r="X51" i="60" s="1"/>
  <c r="X50" i="60" a="1"/>
  <c r="X50" i="60" s="1"/>
  <c r="Y50" i="60" s="1"/>
  <c r="Z50" i="60" s="1"/>
  <c r="X49" i="60" a="1"/>
  <c r="X49" i="60" s="1"/>
  <c r="Y49" i="60" s="1"/>
  <c r="Z49" i="60" s="1"/>
  <c r="X48" i="60" a="1"/>
  <c r="X48" i="60" s="1"/>
  <c r="Y48" i="60" s="1"/>
  <c r="Z48" i="60" s="1"/>
  <c r="X47" i="60" a="1"/>
  <c r="X47" i="60" s="1"/>
  <c r="Y47" i="60" s="1"/>
  <c r="Z47" i="60" s="1"/>
  <c r="X46" i="60"/>
  <c r="Y46" i="60" s="1"/>
  <c r="Z46" i="60" s="1"/>
  <c r="X46" i="60" a="1"/>
  <c r="X45" i="60" a="1"/>
  <c r="X45" i="60" s="1"/>
  <c r="Y45" i="60" s="1"/>
  <c r="Z45" i="60" s="1"/>
  <c r="X44" i="60" a="1"/>
  <c r="X44" i="60" s="1"/>
  <c r="Y44" i="60" s="1"/>
  <c r="Z44" i="60" s="1"/>
  <c r="Y43" i="60"/>
  <c r="Z43" i="60" s="1"/>
  <c r="X43" i="60" a="1"/>
  <c r="X43" i="60" s="1"/>
  <c r="X42" i="60" a="1"/>
  <c r="X42" i="60" s="1"/>
  <c r="Y42" i="60" s="1"/>
  <c r="Z42" i="60" s="1"/>
  <c r="X41" i="60" a="1"/>
  <c r="X41" i="60" s="1"/>
  <c r="Y41" i="60" s="1"/>
  <c r="Z41" i="60" s="1"/>
  <c r="X40" i="60" a="1"/>
  <c r="X40" i="60" s="1"/>
  <c r="Y40" i="60" s="1"/>
  <c r="Z40" i="60" s="1"/>
  <c r="X39" i="60" a="1"/>
  <c r="X39" i="60" s="1"/>
  <c r="Y39" i="60" s="1"/>
  <c r="Z39" i="60" s="1"/>
  <c r="X38" i="60"/>
  <c r="Y38" i="60" s="1"/>
  <c r="Z38" i="60" s="1"/>
  <c r="X38" i="60" a="1"/>
  <c r="X37" i="60" a="1"/>
  <c r="X37" i="60" s="1"/>
  <c r="Y37" i="60" s="1"/>
  <c r="Z37" i="60" s="1"/>
  <c r="X36" i="60" a="1"/>
  <c r="X36" i="60" s="1"/>
  <c r="Y36" i="60" s="1"/>
  <c r="Z36" i="60" s="1"/>
  <c r="Z35" i="60"/>
  <c r="Y35" i="60"/>
  <c r="X35" i="60" a="1"/>
  <c r="X35" i="60" s="1"/>
  <c r="X34" i="60"/>
  <c r="Y34" i="60" s="1"/>
  <c r="Z34" i="60" s="1"/>
  <c r="X34" i="60" a="1"/>
  <c r="Y33" i="60"/>
  <c r="Z33" i="60" s="1"/>
  <c r="X33" i="60" a="1"/>
  <c r="X33" i="60" s="1"/>
  <c r="X32" i="60" a="1"/>
  <c r="X32" i="60" s="1"/>
  <c r="Y32" i="60" s="1"/>
  <c r="Z32" i="60" s="1"/>
  <c r="X31" i="60" a="1"/>
  <c r="X31" i="60" s="1"/>
  <c r="Y31" i="60" s="1"/>
  <c r="Z31" i="60" s="1"/>
  <c r="X30" i="60"/>
  <c r="Y30" i="60" s="1"/>
  <c r="Z30" i="60" s="1"/>
  <c r="X30" i="60" a="1"/>
  <c r="X29" i="60" a="1"/>
  <c r="X29" i="60" s="1"/>
  <c r="Y29" i="60" s="1"/>
  <c r="Z29" i="60" s="1"/>
  <c r="X28" i="60" a="1"/>
  <c r="X28" i="60" s="1"/>
  <c r="Y28" i="60" s="1"/>
  <c r="Z28" i="60" s="1"/>
  <c r="Y27" i="60"/>
  <c r="Z27" i="60" s="1"/>
  <c r="X27" i="60" a="1"/>
  <c r="X27" i="60" s="1"/>
  <c r="Y26" i="60"/>
  <c r="Z26" i="60" s="1"/>
  <c r="X26" i="60"/>
  <c r="X26" i="60" a="1"/>
  <c r="X25" i="60" a="1"/>
  <c r="X25" i="60" s="1"/>
  <c r="Y25" i="60" s="1"/>
  <c r="Z25" i="60" s="1"/>
  <c r="X24" i="60"/>
  <c r="Y24" i="60" s="1"/>
  <c r="Z24" i="60" s="1"/>
  <c r="X24" i="60" a="1"/>
  <c r="Y23" i="60"/>
  <c r="Z23" i="60" s="1"/>
  <c r="X23" i="60" a="1"/>
  <c r="X23" i="60" s="1"/>
  <c r="X22" i="60" a="1"/>
  <c r="X22" i="60" s="1"/>
  <c r="Y22" i="60" s="1"/>
  <c r="Z22" i="60" s="1"/>
  <c r="X21" i="60" a="1"/>
  <c r="X21" i="60" s="1"/>
  <c r="Y21" i="60" s="1"/>
  <c r="Z21" i="60" s="1"/>
  <c r="X20" i="60" a="1"/>
  <c r="X20" i="60" s="1"/>
  <c r="Y20" i="60" s="1"/>
  <c r="Z20" i="60" s="1"/>
  <c r="Z19" i="60"/>
  <c r="Y19" i="60"/>
  <c r="X19" i="60" a="1"/>
  <c r="X19" i="60" s="1"/>
  <c r="X18" i="60"/>
  <c r="Y18" i="60" s="1"/>
  <c r="Z18" i="60" s="1"/>
  <c r="X18" i="60" a="1"/>
  <c r="W13" i="60"/>
  <c r="T13" i="60"/>
  <c r="S13" i="60"/>
  <c r="R13" i="60"/>
  <c r="P13" i="60"/>
  <c r="O13" i="60"/>
  <c r="N13" i="60"/>
  <c r="L13" i="60"/>
  <c r="K13" i="60"/>
  <c r="J13" i="60"/>
  <c r="G13" i="60"/>
  <c r="F13" i="60"/>
  <c r="E13" i="60"/>
  <c r="D13" i="60"/>
  <c r="F29" i="61" l="1"/>
  <c r="E29" i="61"/>
  <c r="F26" i="61"/>
  <c r="E26" i="61"/>
  <c r="E27" i="61"/>
  <c r="F28" i="61"/>
  <c r="E28" i="61"/>
  <c r="F25" i="61"/>
  <c r="E25" i="61"/>
  <c r="F27" i="61"/>
  <c r="V325" i="60"/>
  <c r="V320" i="60" s="1"/>
  <c r="V13" i="60" s="1"/>
  <c r="V324" i="60"/>
  <c r="I324" i="60"/>
  <c r="Q324" i="60"/>
  <c r="W324" i="60"/>
  <c r="K324" i="60"/>
  <c r="D324" i="60"/>
  <c r="F324" i="60"/>
  <c r="N324" i="60"/>
  <c r="H324" i="60"/>
  <c r="O324" i="60"/>
  <c r="L324" i="60"/>
  <c r="P324" i="60"/>
  <c r="S324" i="60"/>
  <c r="D29" i="59" l="1"/>
  <c r="D28" i="59"/>
  <c r="D27" i="59"/>
  <c r="D26" i="59"/>
  <c r="D25" i="59"/>
  <c r="D22" i="59"/>
  <c r="D9" i="59" s="1"/>
  <c r="D21" i="59"/>
  <c r="D20" i="59"/>
  <c r="D19" i="59"/>
  <c r="D18" i="59"/>
  <c r="D17" i="59"/>
  <c r="D16" i="59"/>
  <c r="D15" i="59"/>
  <c r="D14" i="59"/>
  <c r="D13" i="59"/>
  <c r="D12" i="59"/>
  <c r="I4" i="59"/>
  <c r="D4" i="59"/>
  <c r="I3" i="59"/>
  <c r="D3" i="59"/>
  <c r="I2" i="59"/>
  <c r="D2" i="59"/>
  <c r="W330" i="58"/>
  <c r="V330" i="58"/>
  <c r="U330" i="58"/>
  <c r="T330" i="58"/>
  <c r="S330" i="58"/>
  <c r="R330" i="58"/>
  <c r="Q330" i="58"/>
  <c r="P330" i="58"/>
  <c r="O330" i="58"/>
  <c r="N330" i="58"/>
  <c r="M330" i="58"/>
  <c r="L330" i="58"/>
  <c r="K330" i="58"/>
  <c r="J330" i="58"/>
  <c r="I330" i="58"/>
  <c r="H330" i="58"/>
  <c r="G330" i="58"/>
  <c r="F330" i="58"/>
  <c r="E330" i="58"/>
  <c r="D330" i="58"/>
  <c r="W329" i="58"/>
  <c r="V329" i="58"/>
  <c r="U329" i="58"/>
  <c r="T329" i="58"/>
  <c r="S329" i="58"/>
  <c r="R329" i="58"/>
  <c r="Q329" i="58"/>
  <c r="P329" i="58"/>
  <c r="O329" i="58"/>
  <c r="N329" i="58"/>
  <c r="M329" i="58"/>
  <c r="L329" i="58"/>
  <c r="K329" i="58"/>
  <c r="J329" i="58"/>
  <c r="I329" i="58"/>
  <c r="H329" i="58"/>
  <c r="G329" i="58"/>
  <c r="F329" i="58"/>
  <c r="E329" i="58"/>
  <c r="D329" i="58"/>
  <c r="W328" i="58"/>
  <c r="V328" i="58"/>
  <c r="U328" i="58"/>
  <c r="T328" i="58"/>
  <c r="S328" i="58"/>
  <c r="R328" i="58"/>
  <c r="Q328" i="58"/>
  <c r="P328" i="58"/>
  <c r="O328" i="58"/>
  <c r="N328" i="58"/>
  <c r="M328" i="58"/>
  <c r="L328" i="58"/>
  <c r="K328" i="58"/>
  <c r="J328" i="58"/>
  <c r="I328" i="58"/>
  <c r="H328" i="58"/>
  <c r="G328" i="58"/>
  <c r="F328" i="58"/>
  <c r="E328" i="58"/>
  <c r="D328" i="58"/>
  <c r="W327" i="58"/>
  <c r="V327" i="58"/>
  <c r="U327" i="58"/>
  <c r="T327" i="58"/>
  <c r="S327" i="58"/>
  <c r="R327" i="58"/>
  <c r="Q327" i="58"/>
  <c r="P327" i="58"/>
  <c r="O327" i="58"/>
  <c r="N327" i="58"/>
  <c r="M327" i="58"/>
  <c r="L327" i="58"/>
  <c r="K327" i="58"/>
  <c r="J327" i="58"/>
  <c r="I327" i="58"/>
  <c r="H327" i="58"/>
  <c r="G327" i="58"/>
  <c r="F327" i="58"/>
  <c r="E327" i="58"/>
  <c r="D327" i="58"/>
  <c r="W326" i="58"/>
  <c r="V326" i="58"/>
  <c r="U326" i="58"/>
  <c r="T326" i="58"/>
  <c r="S326" i="58"/>
  <c r="R326" i="58"/>
  <c r="Q326" i="58"/>
  <c r="P326" i="58"/>
  <c r="O326" i="58"/>
  <c r="N326" i="58"/>
  <c r="M326" i="58"/>
  <c r="L326" i="58"/>
  <c r="K326" i="58"/>
  <c r="J326" i="58"/>
  <c r="I326" i="58"/>
  <c r="H326" i="58"/>
  <c r="G326" i="58"/>
  <c r="F326" i="58"/>
  <c r="E326" i="58"/>
  <c r="D326" i="58"/>
  <c r="I325" i="58"/>
  <c r="I320" i="58" s="1"/>
  <c r="H325" i="58"/>
  <c r="H320" i="58" s="1"/>
  <c r="H13" i="58" s="1"/>
  <c r="M324" i="58"/>
  <c r="L324" i="58"/>
  <c r="Q323" i="58"/>
  <c r="Q325" i="58" s="1"/>
  <c r="Q320" i="58" s="1"/>
  <c r="Q13" i="58" s="1"/>
  <c r="P323" i="58"/>
  <c r="P325" i="58" s="1"/>
  <c r="P320" i="58" s="1"/>
  <c r="P13" i="58" s="1"/>
  <c r="I323" i="58"/>
  <c r="H323" i="58"/>
  <c r="W322" i="58"/>
  <c r="V322" i="58"/>
  <c r="U322" i="58"/>
  <c r="T322" i="58"/>
  <c r="S322" i="58"/>
  <c r="S324" i="58" s="1"/>
  <c r="R322" i="58"/>
  <c r="R324" i="58" s="1"/>
  <c r="Q322" i="58"/>
  <c r="P322" i="58"/>
  <c r="O322" i="58"/>
  <c r="N322" i="58"/>
  <c r="M322" i="58"/>
  <c r="L322" i="58"/>
  <c r="K322" i="58"/>
  <c r="K324" i="58" s="1"/>
  <c r="J322" i="58"/>
  <c r="J324" i="58" s="1"/>
  <c r="I322" i="58"/>
  <c r="I324" i="58" s="1"/>
  <c r="H322" i="58"/>
  <c r="H324" i="58" s="1"/>
  <c r="G322" i="58"/>
  <c r="F322" i="58"/>
  <c r="E322" i="58"/>
  <c r="D322" i="58"/>
  <c r="W321" i="58"/>
  <c r="W323" i="58" s="1"/>
  <c r="W325" i="58" s="1"/>
  <c r="W320" i="58" s="1"/>
  <c r="W13" i="58" s="1"/>
  <c r="V321" i="58"/>
  <c r="V323" i="58" s="1"/>
  <c r="V325" i="58" s="1"/>
  <c r="V320" i="58" s="1"/>
  <c r="U321" i="58"/>
  <c r="U323" i="58" s="1"/>
  <c r="U325" i="58" s="1"/>
  <c r="T321" i="58"/>
  <c r="T323" i="58" s="1"/>
  <c r="T325" i="58" s="1"/>
  <c r="S321" i="58"/>
  <c r="S323" i="58" s="1"/>
  <c r="S325" i="58" s="1"/>
  <c r="S320" i="58" s="1"/>
  <c r="R321" i="58"/>
  <c r="R323" i="58" s="1"/>
  <c r="R325" i="58" s="1"/>
  <c r="R320" i="58" s="1"/>
  <c r="Q321" i="58"/>
  <c r="P321" i="58"/>
  <c r="O321" i="58"/>
  <c r="O323" i="58" s="1"/>
  <c r="O325" i="58" s="1"/>
  <c r="O320" i="58" s="1"/>
  <c r="O13" i="58" s="1"/>
  <c r="N321" i="58"/>
  <c r="N323" i="58" s="1"/>
  <c r="N325" i="58" s="1"/>
  <c r="N320" i="58" s="1"/>
  <c r="N13" i="58" s="1"/>
  <c r="M321" i="58"/>
  <c r="M323" i="58" s="1"/>
  <c r="M325" i="58" s="1"/>
  <c r="M320" i="58" s="1"/>
  <c r="M13" i="58" s="1"/>
  <c r="L321" i="58"/>
  <c r="L323" i="58" s="1"/>
  <c r="L325" i="58" s="1"/>
  <c r="K321" i="58"/>
  <c r="K323" i="58" s="1"/>
  <c r="K325" i="58" s="1"/>
  <c r="K320" i="58" s="1"/>
  <c r="J321" i="58"/>
  <c r="J323" i="58" s="1"/>
  <c r="J325" i="58" s="1"/>
  <c r="J320" i="58" s="1"/>
  <c r="I321" i="58"/>
  <c r="H321" i="58"/>
  <c r="G321" i="58"/>
  <c r="G323" i="58" s="1"/>
  <c r="G325" i="58" s="1"/>
  <c r="G320" i="58" s="1"/>
  <c r="G13" i="58" s="1"/>
  <c r="F321" i="58"/>
  <c r="F323" i="58" s="1"/>
  <c r="F325" i="58" s="1"/>
  <c r="F320" i="58" s="1"/>
  <c r="F13" i="58" s="1"/>
  <c r="E321" i="58"/>
  <c r="E323" i="58" s="1"/>
  <c r="E325" i="58" s="1"/>
  <c r="D321" i="58"/>
  <c r="D323" i="58" s="1"/>
  <c r="D325" i="58" s="1"/>
  <c r="U320" i="58"/>
  <c r="T320" i="58"/>
  <c r="L320" i="58"/>
  <c r="E320" i="58"/>
  <c r="D320" i="58"/>
  <c r="W319" i="58"/>
  <c r="V319" i="58"/>
  <c r="U319" i="58"/>
  <c r="T319" i="58"/>
  <c r="S319" i="58"/>
  <c r="R319" i="58"/>
  <c r="Q319" i="58"/>
  <c r="P319" i="58"/>
  <c r="O319" i="58"/>
  <c r="N319" i="58"/>
  <c r="M319" i="58"/>
  <c r="L319" i="58"/>
  <c r="K319" i="58"/>
  <c r="J319" i="58"/>
  <c r="I319" i="58"/>
  <c r="H319" i="58"/>
  <c r="G319" i="58"/>
  <c r="F319" i="58"/>
  <c r="E319" i="58"/>
  <c r="D319" i="58"/>
  <c r="W318" i="58"/>
  <c r="V318" i="58"/>
  <c r="U318" i="58"/>
  <c r="T318" i="58"/>
  <c r="S318" i="58"/>
  <c r="R318" i="58"/>
  <c r="Q318" i="58"/>
  <c r="P318" i="58"/>
  <c r="O318" i="58"/>
  <c r="N318" i="58"/>
  <c r="M318" i="58"/>
  <c r="L318" i="58"/>
  <c r="K318" i="58"/>
  <c r="J318" i="58"/>
  <c r="I318" i="58"/>
  <c r="H318" i="58"/>
  <c r="G318" i="58"/>
  <c r="F318" i="58"/>
  <c r="E318" i="58"/>
  <c r="D318" i="58"/>
  <c r="X317" i="58" a="1"/>
  <c r="X317" i="58" s="1"/>
  <c r="Y317" i="58" s="1"/>
  <c r="Z317" i="58" s="1"/>
  <c r="X316" i="58" a="1"/>
  <c r="X316" i="58" s="1"/>
  <c r="Y316" i="58" s="1"/>
  <c r="Z316" i="58" s="1"/>
  <c r="X315" i="58" a="1"/>
  <c r="X315" i="58" s="1"/>
  <c r="Y315" i="58" s="1"/>
  <c r="Z315" i="58" s="1"/>
  <c r="X314" i="58" a="1"/>
  <c r="X314" i="58" s="1"/>
  <c r="Y314" i="58" s="1"/>
  <c r="Z314" i="58" s="1"/>
  <c r="X313" i="58" a="1"/>
  <c r="X313" i="58" s="1"/>
  <c r="Y313" i="58" s="1"/>
  <c r="Z313" i="58" s="1"/>
  <c r="X312" i="58"/>
  <c r="Y312" i="58" s="1"/>
  <c r="Z312" i="58" s="1"/>
  <c r="X312" i="58" a="1"/>
  <c r="X311" i="58" a="1"/>
  <c r="X311" i="58" s="1"/>
  <c r="Y311" i="58" s="1"/>
  <c r="Z311" i="58" s="1"/>
  <c r="X310" i="58" a="1"/>
  <c r="X310" i="58" s="1"/>
  <c r="Y310" i="58" s="1"/>
  <c r="Z310" i="58" s="1"/>
  <c r="X309" i="58" a="1"/>
  <c r="X309" i="58" s="1"/>
  <c r="Y309" i="58" s="1"/>
  <c r="Z309" i="58" s="1"/>
  <c r="X308" i="58" a="1"/>
  <c r="X308" i="58" s="1"/>
  <c r="Y308" i="58" s="1"/>
  <c r="Z308" i="58" s="1"/>
  <c r="X307" i="58" a="1"/>
  <c r="X307" i="58" s="1"/>
  <c r="Y307" i="58" s="1"/>
  <c r="Z307" i="58" s="1"/>
  <c r="X306" i="58"/>
  <c r="Y306" i="58" s="1"/>
  <c r="Z306" i="58" s="1"/>
  <c r="X306" i="58" a="1"/>
  <c r="X305" i="58" a="1"/>
  <c r="X305" i="58" s="1"/>
  <c r="Y305" i="58" s="1"/>
  <c r="Z305" i="58" s="1"/>
  <c r="X304" i="58"/>
  <c r="Y304" i="58" s="1"/>
  <c r="Z304" i="58" s="1"/>
  <c r="X304" i="58" a="1"/>
  <c r="X303" i="58" a="1"/>
  <c r="X303" i="58" s="1"/>
  <c r="Y303" i="58" s="1"/>
  <c r="Z303" i="58" s="1"/>
  <c r="X302" i="58" a="1"/>
  <c r="X302" i="58" s="1"/>
  <c r="Y302" i="58" s="1"/>
  <c r="Z302" i="58" s="1"/>
  <c r="X301" i="58" a="1"/>
  <c r="X301" i="58" s="1"/>
  <c r="Y301" i="58" s="1"/>
  <c r="Z301" i="58" s="1"/>
  <c r="X300" i="58" a="1"/>
  <c r="X300" i="58" s="1"/>
  <c r="Y300" i="58" s="1"/>
  <c r="Z300" i="58" s="1"/>
  <c r="X299" i="58" a="1"/>
  <c r="X299" i="58" s="1"/>
  <c r="Y299" i="58" s="1"/>
  <c r="Z299" i="58" s="1"/>
  <c r="X298" i="58" a="1"/>
  <c r="X298" i="58" s="1"/>
  <c r="Y298" i="58" s="1"/>
  <c r="Z298" i="58" s="1"/>
  <c r="X297" i="58" a="1"/>
  <c r="X297" i="58" s="1"/>
  <c r="Y297" i="58" s="1"/>
  <c r="Z297" i="58" s="1"/>
  <c r="X296" i="58"/>
  <c r="Y296" i="58" s="1"/>
  <c r="Z296" i="58" s="1"/>
  <c r="X296" i="58" a="1"/>
  <c r="X295" i="58" a="1"/>
  <c r="X295" i="58" s="1"/>
  <c r="Y295" i="58" s="1"/>
  <c r="Z295" i="58" s="1"/>
  <c r="X294" i="58" a="1"/>
  <c r="X294" i="58" s="1"/>
  <c r="Y294" i="58" s="1"/>
  <c r="Z294" i="58" s="1"/>
  <c r="X293" i="58" a="1"/>
  <c r="X293" i="58" s="1"/>
  <c r="Y293" i="58" s="1"/>
  <c r="Z293" i="58" s="1"/>
  <c r="X292" i="58" a="1"/>
  <c r="X292" i="58" s="1"/>
  <c r="Y292" i="58" s="1"/>
  <c r="Z292" i="58" s="1"/>
  <c r="X291" i="58" a="1"/>
  <c r="X291" i="58" s="1"/>
  <c r="Y291" i="58" s="1"/>
  <c r="Z291" i="58" s="1"/>
  <c r="X290" i="58"/>
  <c r="Y290" i="58" s="1"/>
  <c r="Z290" i="58" s="1"/>
  <c r="X290" i="58" a="1"/>
  <c r="X289" i="58" a="1"/>
  <c r="X289" i="58" s="1"/>
  <c r="Y289" i="58" s="1"/>
  <c r="Z289" i="58" s="1"/>
  <c r="X288" i="58"/>
  <c r="Y288" i="58" s="1"/>
  <c r="Z288" i="58" s="1"/>
  <c r="X288" i="58" a="1"/>
  <c r="X287" i="58" a="1"/>
  <c r="X287" i="58" s="1"/>
  <c r="Y287" i="58" s="1"/>
  <c r="Z287" i="58" s="1"/>
  <c r="X286" i="58" a="1"/>
  <c r="X286" i="58" s="1"/>
  <c r="Y286" i="58" s="1"/>
  <c r="Z286" i="58" s="1"/>
  <c r="X285" i="58" a="1"/>
  <c r="X285" i="58" s="1"/>
  <c r="Y285" i="58" s="1"/>
  <c r="Z285" i="58" s="1"/>
  <c r="X284" i="58" a="1"/>
  <c r="X284" i="58" s="1"/>
  <c r="Y284" i="58" s="1"/>
  <c r="Z284" i="58" s="1"/>
  <c r="X283" i="58" a="1"/>
  <c r="X283" i="58" s="1"/>
  <c r="Y283" i="58" s="1"/>
  <c r="Z283" i="58" s="1"/>
  <c r="X282" i="58" a="1"/>
  <c r="X282" i="58" s="1"/>
  <c r="Y282" i="58" s="1"/>
  <c r="Z282" i="58" s="1"/>
  <c r="X281" i="58" a="1"/>
  <c r="X281" i="58" s="1"/>
  <c r="Y281" i="58" s="1"/>
  <c r="Z281" i="58" s="1"/>
  <c r="X280" i="58"/>
  <c r="Y280" i="58" s="1"/>
  <c r="Z280" i="58" s="1"/>
  <c r="X280" i="58" a="1"/>
  <c r="X279" i="58" a="1"/>
  <c r="X279" i="58" s="1"/>
  <c r="Y279" i="58" s="1"/>
  <c r="Z279" i="58" s="1"/>
  <c r="X278" i="58" a="1"/>
  <c r="X278" i="58" s="1"/>
  <c r="Y278" i="58" s="1"/>
  <c r="Z278" i="58" s="1"/>
  <c r="X277" i="58" a="1"/>
  <c r="X277" i="58" s="1"/>
  <c r="Y277" i="58" s="1"/>
  <c r="Z277" i="58" s="1"/>
  <c r="X276" i="58" a="1"/>
  <c r="X276" i="58" s="1"/>
  <c r="Y276" i="58" s="1"/>
  <c r="Z276" i="58" s="1"/>
  <c r="X275" i="58" a="1"/>
  <c r="X275" i="58" s="1"/>
  <c r="Y275" i="58" s="1"/>
  <c r="Z275" i="58" s="1"/>
  <c r="X274" i="58"/>
  <c r="Y274" i="58" s="1"/>
  <c r="Z274" i="58" s="1"/>
  <c r="X274" i="58" a="1"/>
  <c r="X273" i="58" a="1"/>
  <c r="X273" i="58" s="1"/>
  <c r="Y273" i="58" s="1"/>
  <c r="Z273" i="58" s="1"/>
  <c r="X272" i="58"/>
  <c r="Y272" i="58" s="1"/>
  <c r="Z272" i="58" s="1"/>
  <c r="X272" i="58" a="1"/>
  <c r="X271" i="58" a="1"/>
  <c r="X271" i="58" s="1"/>
  <c r="Y271" i="58" s="1"/>
  <c r="Z271" i="58" s="1"/>
  <c r="X270" i="58" a="1"/>
  <c r="X270" i="58" s="1"/>
  <c r="Y270" i="58" s="1"/>
  <c r="Z270" i="58" s="1"/>
  <c r="X269" i="58" a="1"/>
  <c r="X269" i="58" s="1"/>
  <c r="Y269" i="58" s="1"/>
  <c r="Z269" i="58" s="1"/>
  <c r="X268" i="58" a="1"/>
  <c r="X268" i="58" s="1"/>
  <c r="Y268" i="58" s="1"/>
  <c r="Z268" i="58" s="1"/>
  <c r="X267" i="58" a="1"/>
  <c r="X267" i="58" s="1"/>
  <c r="Y267" i="58" s="1"/>
  <c r="Z267" i="58" s="1"/>
  <c r="X266" i="58" a="1"/>
  <c r="X266" i="58" s="1"/>
  <c r="Y266" i="58" s="1"/>
  <c r="Z266" i="58" s="1"/>
  <c r="X265" i="58" a="1"/>
  <c r="X265" i="58" s="1"/>
  <c r="Y265" i="58" s="1"/>
  <c r="Z265" i="58" s="1"/>
  <c r="X264" i="58"/>
  <c r="Y264" i="58" s="1"/>
  <c r="Z264" i="58" s="1"/>
  <c r="X264" i="58" a="1"/>
  <c r="X263" i="58" a="1"/>
  <c r="X263" i="58" s="1"/>
  <c r="Y263" i="58" s="1"/>
  <c r="Z263" i="58" s="1"/>
  <c r="X262" i="58" a="1"/>
  <c r="X262" i="58" s="1"/>
  <c r="Y262" i="58" s="1"/>
  <c r="Z262" i="58" s="1"/>
  <c r="X261" i="58" a="1"/>
  <c r="X261" i="58" s="1"/>
  <c r="Y261" i="58" s="1"/>
  <c r="Z261" i="58" s="1"/>
  <c r="X260" i="58" a="1"/>
  <c r="X260" i="58" s="1"/>
  <c r="Y260" i="58" s="1"/>
  <c r="Z260" i="58" s="1"/>
  <c r="X259" i="58" a="1"/>
  <c r="X259" i="58" s="1"/>
  <c r="Y259" i="58" s="1"/>
  <c r="Z259" i="58" s="1"/>
  <c r="X258" i="58"/>
  <c r="Y258" i="58" s="1"/>
  <c r="Z258" i="58" s="1"/>
  <c r="X258" i="58" a="1"/>
  <c r="X257" i="58" a="1"/>
  <c r="X257" i="58" s="1"/>
  <c r="Y257" i="58" s="1"/>
  <c r="Z257" i="58" s="1"/>
  <c r="X256" i="58"/>
  <c r="Y256" i="58" s="1"/>
  <c r="Z256" i="58" s="1"/>
  <c r="X256" i="58" a="1"/>
  <c r="X255" i="58" a="1"/>
  <c r="X255" i="58" s="1"/>
  <c r="Y255" i="58" s="1"/>
  <c r="Z255" i="58" s="1"/>
  <c r="X254" i="58" a="1"/>
  <c r="X254" i="58" s="1"/>
  <c r="Y254" i="58" s="1"/>
  <c r="Z254" i="58" s="1"/>
  <c r="X253" i="58" a="1"/>
  <c r="X253" i="58" s="1"/>
  <c r="Y253" i="58" s="1"/>
  <c r="Z253" i="58" s="1"/>
  <c r="X252" i="58" a="1"/>
  <c r="X252" i="58" s="1"/>
  <c r="Y252" i="58" s="1"/>
  <c r="Z252" i="58" s="1"/>
  <c r="X251" i="58" a="1"/>
  <c r="X251" i="58" s="1"/>
  <c r="Y251" i="58" s="1"/>
  <c r="Z251" i="58" s="1"/>
  <c r="X250" i="58" a="1"/>
  <c r="X250" i="58" s="1"/>
  <c r="Y250" i="58" s="1"/>
  <c r="Z250" i="58" s="1"/>
  <c r="X249" i="58" a="1"/>
  <c r="X249" i="58" s="1"/>
  <c r="Y249" i="58" s="1"/>
  <c r="Z249" i="58" s="1"/>
  <c r="X248" i="58"/>
  <c r="Y248" i="58" s="1"/>
  <c r="Z248" i="58" s="1"/>
  <c r="X248" i="58" a="1"/>
  <c r="X247" i="58" a="1"/>
  <c r="X247" i="58" s="1"/>
  <c r="Y247" i="58" s="1"/>
  <c r="Z247" i="58" s="1"/>
  <c r="X246" i="58" a="1"/>
  <c r="X246" i="58" s="1"/>
  <c r="Y246" i="58" s="1"/>
  <c r="Z246" i="58" s="1"/>
  <c r="X245" i="58" a="1"/>
  <c r="X245" i="58" s="1"/>
  <c r="Y245" i="58" s="1"/>
  <c r="Z245" i="58" s="1"/>
  <c r="X244" i="58" a="1"/>
  <c r="X244" i="58" s="1"/>
  <c r="Y244" i="58" s="1"/>
  <c r="Z244" i="58" s="1"/>
  <c r="X243" i="58" a="1"/>
  <c r="X243" i="58" s="1"/>
  <c r="Y243" i="58" s="1"/>
  <c r="Z243" i="58" s="1"/>
  <c r="X242" i="58"/>
  <c r="Y242" i="58" s="1"/>
  <c r="Z242" i="58" s="1"/>
  <c r="X242" i="58" a="1"/>
  <c r="X241" i="58" a="1"/>
  <c r="X241" i="58" s="1"/>
  <c r="Y241" i="58" s="1"/>
  <c r="Z241" i="58" s="1"/>
  <c r="X240" i="58"/>
  <c r="Y240" i="58" s="1"/>
  <c r="Z240" i="58" s="1"/>
  <c r="X240" i="58" a="1"/>
  <c r="X239" i="58" a="1"/>
  <c r="X239" i="58" s="1"/>
  <c r="Y239" i="58" s="1"/>
  <c r="Z239" i="58" s="1"/>
  <c r="X238" i="58" a="1"/>
  <c r="X238" i="58" s="1"/>
  <c r="Y238" i="58" s="1"/>
  <c r="Z238" i="58" s="1"/>
  <c r="X237" i="58" a="1"/>
  <c r="X237" i="58" s="1"/>
  <c r="Y237" i="58" s="1"/>
  <c r="Z237" i="58" s="1"/>
  <c r="X236" i="58" a="1"/>
  <c r="X236" i="58" s="1"/>
  <c r="Y236" i="58" s="1"/>
  <c r="Z236" i="58" s="1"/>
  <c r="X235" i="58" a="1"/>
  <c r="X235" i="58" s="1"/>
  <c r="Y235" i="58" s="1"/>
  <c r="Z235" i="58" s="1"/>
  <c r="X234" i="58" a="1"/>
  <c r="X234" i="58" s="1"/>
  <c r="Y234" i="58" s="1"/>
  <c r="Z234" i="58" s="1"/>
  <c r="X233" i="58" a="1"/>
  <c r="X233" i="58" s="1"/>
  <c r="Y233" i="58" s="1"/>
  <c r="Z233" i="58" s="1"/>
  <c r="X232" i="58"/>
  <c r="Y232" i="58" s="1"/>
  <c r="Z232" i="58" s="1"/>
  <c r="X232" i="58" a="1"/>
  <c r="X231" i="58" a="1"/>
  <c r="X231" i="58" s="1"/>
  <c r="Y231" i="58" s="1"/>
  <c r="Z231" i="58" s="1"/>
  <c r="X230" i="58" a="1"/>
  <c r="X230" i="58" s="1"/>
  <c r="Y230" i="58" s="1"/>
  <c r="Z230" i="58" s="1"/>
  <c r="X229" i="58" a="1"/>
  <c r="X229" i="58" s="1"/>
  <c r="Y229" i="58" s="1"/>
  <c r="Z229" i="58" s="1"/>
  <c r="X228" i="58" a="1"/>
  <c r="X228" i="58" s="1"/>
  <c r="Y228" i="58" s="1"/>
  <c r="Z228" i="58" s="1"/>
  <c r="X227" i="58" a="1"/>
  <c r="X227" i="58" s="1"/>
  <c r="Y227" i="58" s="1"/>
  <c r="Z227" i="58" s="1"/>
  <c r="X226" i="58"/>
  <c r="Y226" i="58" s="1"/>
  <c r="Z226" i="58" s="1"/>
  <c r="X226" i="58" a="1"/>
  <c r="X225" i="58" a="1"/>
  <c r="X225" i="58" s="1"/>
  <c r="Y225" i="58" s="1"/>
  <c r="Z225" i="58" s="1"/>
  <c r="X224" i="58"/>
  <c r="Y224" i="58" s="1"/>
  <c r="Z224" i="58" s="1"/>
  <c r="X224" i="58" a="1"/>
  <c r="X223" i="58" a="1"/>
  <c r="X223" i="58" s="1"/>
  <c r="Y223" i="58" s="1"/>
  <c r="Z223" i="58" s="1"/>
  <c r="X222" i="58" a="1"/>
  <c r="X222" i="58" s="1"/>
  <c r="Y222" i="58" s="1"/>
  <c r="Z222" i="58" s="1"/>
  <c r="X221" i="58" a="1"/>
  <c r="X221" i="58" s="1"/>
  <c r="Y221" i="58" s="1"/>
  <c r="Z221" i="58" s="1"/>
  <c r="X220" i="58" a="1"/>
  <c r="X220" i="58" s="1"/>
  <c r="Y220" i="58" s="1"/>
  <c r="Z220" i="58" s="1"/>
  <c r="X219" i="58" a="1"/>
  <c r="X219" i="58" s="1"/>
  <c r="Y219" i="58" s="1"/>
  <c r="Z219" i="58" s="1"/>
  <c r="X218" i="58" a="1"/>
  <c r="X218" i="58" s="1"/>
  <c r="Y218" i="58" s="1"/>
  <c r="Z218" i="58" s="1"/>
  <c r="X217" i="58" a="1"/>
  <c r="X217" i="58" s="1"/>
  <c r="Y217" i="58" s="1"/>
  <c r="Z217" i="58" s="1"/>
  <c r="X216" i="58"/>
  <c r="Y216" i="58" s="1"/>
  <c r="Z216" i="58" s="1"/>
  <c r="X216" i="58" a="1"/>
  <c r="X215" i="58" a="1"/>
  <c r="X215" i="58" s="1"/>
  <c r="Y215" i="58" s="1"/>
  <c r="Z215" i="58" s="1"/>
  <c r="X214" i="58"/>
  <c r="Y214" i="58" s="1"/>
  <c r="Z214" i="58" s="1"/>
  <c r="X214" i="58" a="1"/>
  <c r="X213" i="58" a="1"/>
  <c r="X213" i="58" s="1"/>
  <c r="Y213" i="58" s="1"/>
  <c r="Z213" i="58" s="1"/>
  <c r="X212" i="58" a="1"/>
  <c r="X212" i="58" s="1"/>
  <c r="Y212" i="58" s="1"/>
  <c r="Z212" i="58" s="1"/>
  <c r="X211" i="58" a="1"/>
  <c r="X211" i="58" s="1"/>
  <c r="Y211" i="58" s="1"/>
  <c r="Z211" i="58" s="1"/>
  <c r="X210" i="58"/>
  <c r="Y210" i="58" s="1"/>
  <c r="Z210" i="58" s="1"/>
  <c r="X210" i="58" a="1"/>
  <c r="X209" i="58" a="1"/>
  <c r="X209" i="58" s="1"/>
  <c r="Y209" i="58" s="1"/>
  <c r="Z209" i="58" s="1"/>
  <c r="X208" i="58"/>
  <c r="Y208" i="58" s="1"/>
  <c r="Z208" i="58" s="1"/>
  <c r="X208" i="58" a="1"/>
  <c r="X207" i="58" a="1"/>
  <c r="X207" i="58" s="1"/>
  <c r="Y207" i="58" s="1"/>
  <c r="Z207" i="58" s="1"/>
  <c r="X206" i="58" a="1"/>
  <c r="X206" i="58" s="1"/>
  <c r="Y206" i="58" s="1"/>
  <c r="Z206" i="58" s="1"/>
  <c r="X205" i="58" a="1"/>
  <c r="X205" i="58" s="1"/>
  <c r="Y205" i="58" s="1"/>
  <c r="Z205" i="58" s="1"/>
  <c r="X204" i="58" a="1"/>
  <c r="X204" i="58" s="1"/>
  <c r="Y204" i="58" s="1"/>
  <c r="Z204" i="58" s="1"/>
  <c r="X203" i="58" a="1"/>
  <c r="X203" i="58" s="1"/>
  <c r="Y203" i="58" s="1"/>
  <c r="Z203" i="58" s="1"/>
  <c r="X202" i="58" a="1"/>
  <c r="X202" i="58" s="1"/>
  <c r="Y202" i="58" s="1"/>
  <c r="Z202" i="58" s="1"/>
  <c r="X201" i="58" a="1"/>
  <c r="X201" i="58" s="1"/>
  <c r="Y201" i="58" s="1"/>
  <c r="Z201" i="58" s="1"/>
  <c r="X200" i="58"/>
  <c r="Y200" i="58" s="1"/>
  <c r="Z200" i="58" s="1"/>
  <c r="X200" i="58" a="1"/>
  <c r="X199" i="58" a="1"/>
  <c r="X199" i="58" s="1"/>
  <c r="Y199" i="58" s="1"/>
  <c r="Z199" i="58" s="1"/>
  <c r="X198" i="58"/>
  <c r="Y198" i="58" s="1"/>
  <c r="Z198" i="58" s="1"/>
  <c r="X198" i="58" a="1"/>
  <c r="X197" i="58" a="1"/>
  <c r="X197" i="58" s="1"/>
  <c r="Y197" i="58" s="1"/>
  <c r="Z197" i="58" s="1"/>
  <c r="X196" i="58" a="1"/>
  <c r="X196" i="58" s="1"/>
  <c r="Y196" i="58" s="1"/>
  <c r="Z196" i="58" s="1"/>
  <c r="X195" i="58" a="1"/>
  <c r="X195" i="58" s="1"/>
  <c r="Y195" i="58" s="1"/>
  <c r="Z195" i="58" s="1"/>
  <c r="X194" i="58"/>
  <c r="Y194" i="58" s="1"/>
  <c r="Z194" i="58" s="1"/>
  <c r="X194" i="58" a="1"/>
  <c r="X193" i="58" a="1"/>
  <c r="X193" i="58" s="1"/>
  <c r="Y193" i="58" s="1"/>
  <c r="Z193" i="58" s="1"/>
  <c r="X192" i="58"/>
  <c r="Y192" i="58" s="1"/>
  <c r="Z192" i="58" s="1"/>
  <c r="X192" i="58" a="1"/>
  <c r="X191" i="58" a="1"/>
  <c r="X191" i="58" s="1"/>
  <c r="Y191" i="58" s="1"/>
  <c r="Z191" i="58" s="1"/>
  <c r="X190" i="58" a="1"/>
  <c r="X190" i="58" s="1"/>
  <c r="Y190" i="58" s="1"/>
  <c r="Z190" i="58" s="1"/>
  <c r="X189" i="58" a="1"/>
  <c r="X189" i="58" s="1"/>
  <c r="Y189" i="58" s="1"/>
  <c r="Z189" i="58" s="1"/>
  <c r="X188" i="58" a="1"/>
  <c r="X188" i="58" s="1"/>
  <c r="Y188" i="58" s="1"/>
  <c r="Z188" i="58" s="1"/>
  <c r="X187" i="58" a="1"/>
  <c r="X187" i="58" s="1"/>
  <c r="Y187" i="58" s="1"/>
  <c r="Z187" i="58" s="1"/>
  <c r="X186" i="58" a="1"/>
  <c r="X186" i="58" s="1"/>
  <c r="Y186" i="58" s="1"/>
  <c r="Z186" i="58" s="1"/>
  <c r="X185" i="58" a="1"/>
  <c r="X185" i="58" s="1"/>
  <c r="Y185" i="58" s="1"/>
  <c r="Z185" i="58" s="1"/>
  <c r="X184" i="58"/>
  <c r="Y184" i="58" s="1"/>
  <c r="Z184" i="58" s="1"/>
  <c r="X184" i="58" a="1"/>
  <c r="X183" i="58" a="1"/>
  <c r="X183" i="58" s="1"/>
  <c r="Y183" i="58" s="1"/>
  <c r="Z183" i="58" s="1"/>
  <c r="X182" i="58"/>
  <c r="Y182" i="58" s="1"/>
  <c r="Z182" i="58" s="1"/>
  <c r="X182" i="58" a="1"/>
  <c r="X181" i="58" a="1"/>
  <c r="X181" i="58" s="1"/>
  <c r="Y181" i="58" s="1"/>
  <c r="Z181" i="58" s="1"/>
  <c r="X180" i="58" a="1"/>
  <c r="X180" i="58" s="1"/>
  <c r="Y180" i="58" s="1"/>
  <c r="Z180" i="58" s="1"/>
  <c r="X179" i="58" a="1"/>
  <c r="X179" i="58" s="1"/>
  <c r="Y179" i="58" s="1"/>
  <c r="Z179" i="58" s="1"/>
  <c r="X178" i="58"/>
  <c r="Y178" i="58" s="1"/>
  <c r="Z178" i="58" s="1"/>
  <c r="X178" i="58" a="1"/>
  <c r="X177" i="58" a="1"/>
  <c r="X177" i="58" s="1"/>
  <c r="Y177" i="58" s="1"/>
  <c r="Z177" i="58" s="1"/>
  <c r="X176" i="58"/>
  <c r="Y176" i="58" s="1"/>
  <c r="Z176" i="58" s="1"/>
  <c r="X176" i="58" a="1"/>
  <c r="X175" i="58" a="1"/>
  <c r="X175" i="58" s="1"/>
  <c r="Y175" i="58" s="1"/>
  <c r="Z175" i="58" s="1"/>
  <c r="X174" i="58" a="1"/>
  <c r="X174" i="58" s="1"/>
  <c r="Y174" i="58" s="1"/>
  <c r="Z174" i="58" s="1"/>
  <c r="X173" i="58" a="1"/>
  <c r="X173" i="58" s="1"/>
  <c r="Y173" i="58" s="1"/>
  <c r="Z173" i="58" s="1"/>
  <c r="X172" i="58"/>
  <c r="Y172" i="58" s="1"/>
  <c r="Z172" i="58" s="1"/>
  <c r="X172" i="58" a="1"/>
  <c r="X171" i="58" a="1"/>
  <c r="X171" i="58" s="1"/>
  <c r="Y171" i="58" s="1"/>
  <c r="Z171" i="58" s="1"/>
  <c r="X170" i="58" a="1"/>
  <c r="X170" i="58" s="1"/>
  <c r="Y170" i="58" s="1"/>
  <c r="Z170" i="58" s="1"/>
  <c r="Y169" i="58"/>
  <c r="Z169" i="58" s="1"/>
  <c r="X169" i="58"/>
  <c r="X169" i="58" a="1"/>
  <c r="X168" i="58" a="1"/>
  <c r="X168" i="58" s="1"/>
  <c r="Y168" i="58" s="1"/>
  <c r="Z168" i="58" s="1"/>
  <c r="X167" i="58"/>
  <c r="Y167" i="58" s="1"/>
  <c r="Z167" i="58" s="1"/>
  <c r="X167" i="58" a="1"/>
  <c r="X166" i="58"/>
  <c r="Y166" i="58" s="1"/>
  <c r="Z166" i="58" s="1"/>
  <c r="X166" i="58" a="1"/>
  <c r="X165" i="58" a="1"/>
  <c r="X165" i="58" s="1"/>
  <c r="Y165" i="58" s="1"/>
  <c r="Z165" i="58" s="1"/>
  <c r="Y164" i="58"/>
  <c r="Z164" i="58" s="1"/>
  <c r="X164" i="58"/>
  <c r="X164" i="58" a="1"/>
  <c r="Y163" i="58"/>
  <c r="Z163" i="58" s="1"/>
  <c r="X163" i="58"/>
  <c r="X163" i="58" a="1"/>
  <c r="X162" i="58" a="1"/>
  <c r="X162" i="58" s="1"/>
  <c r="Y162" i="58" s="1"/>
  <c r="Z162" i="58" s="1"/>
  <c r="X161" i="58" a="1"/>
  <c r="X161" i="58" s="1"/>
  <c r="Y161" i="58" s="1"/>
  <c r="Z161" i="58" s="1"/>
  <c r="X160" i="58" a="1"/>
  <c r="X160" i="58" s="1"/>
  <c r="Y160" i="58" s="1"/>
  <c r="Z160" i="58" s="1"/>
  <c r="X159" i="58"/>
  <c r="Y159" i="58" s="1"/>
  <c r="Z159" i="58" s="1"/>
  <c r="X159" i="58" a="1"/>
  <c r="X158" i="58"/>
  <c r="Y158" i="58" s="1"/>
  <c r="Z158" i="58" s="1"/>
  <c r="X158" i="58" a="1"/>
  <c r="X157" i="58" a="1"/>
  <c r="X157" i="58" s="1"/>
  <c r="Y157" i="58" s="1"/>
  <c r="Z157" i="58" s="1"/>
  <c r="Y156" i="58"/>
  <c r="Z156" i="58" s="1"/>
  <c r="X156" i="58"/>
  <c r="X156" i="58" a="1"/>
  <c r="Y155" i="58"/>
  <c r="Z155" i="58" s="1"/>
  <c r="X155" i="58"/>
  <c r="X155" i="58" a="1"/>
  <c r="X154" i="58" a="1"/>
  <c r="X154" i="58" s="1"/>
  <c r="Y154" i="58" s="1"/>
  <c r="Z154" i="58" s="1"/>
  <c r="X153" i="58" a="1"/>
  <c r="X153" i="58" s="1"/>
  <c r="Y153" i="58" s="1"/>
  <c r="Z153" i="58" s="1"/>
  <c r="X152" i="58" a="1"/>
  <c r="X152" i="58" s="1"/>
  <c r="Y152" i="58" s="1"/>
  <c r="Z152" i="58" s="1"/>
  <c r="X151" i="58"/>
  <c r="Y151" i="58" s="1"/>
  <c r="Z151" i="58" s="1"/>
  <c r="X151" i="58" a="1"/>
  <c r="X150" i="58"/>
  <c r="Y150" i="58" s="1"/>
  <c r="Z150" i="58" s="1"/>
  <c r="X150" i="58" a="1"/>
  <c r="X149" i="58" a="1"/>
  <c r="X149" i="58" s="1"/>
  <c r="Y149" i="58" s="1"/>
  <c r="Z149" i="58" s="1"/>
  <c r="Y148" i="58"/>
  <c r="Z148" i="58" s="1"/>
  <c r="X148" i="58"/>
  <c r="X148" i="58" a="1"/>
  <c r="Y147" i="58"/>
  <c r="Z147" i="58" s="1"/>
  <c r="X147" i="58"/>
  <c r="X147" i="58" a="1"/>
  <c r="X146" i="58" a="1"/>
  <c r="X146" i="58" s="1"/>
  <c r="Y146" i="58" s="1"/>
  <c r="Z146" i="58" s="1"/>
  <c r="X145" i="58" a="1"/>
  <c r="X145" i="58" s="1"/>
  <c r="Y145" i="58" s="1"/>
  <c r="Z145" i="58" s="1"/>
  <c r="X144" i="58" a="1"/>
  <c r="X144" i="58" s="1"/>
  <c r="Y144" i="58" s="1"/>
  <c r="Z144" i="58" s="1"/>
  <c r="X143" i="58"/>
  <c r="Y143" i="58" s="1"/>
  <c r="Z143" i="58" s="1"/>
  <c r="X143" i="58" a="1"/>
  <c r="X142" i="58"/>
  <c r="Y142" i="58" s="1"/>
  <c r="Z142" i="58" s="1"/>
  <c r="X142" i="58" a="1"/>
  <c r="X141" i="58" a="1"/>
  <c r="X141" i="58" s="1"/>
  <c r="Y141" i="58" s="1"/>
  <c r="Z141" i="58" s="1"/>
  <c r="Y140" i="58"/>
  <c r="Z140" i="58" s="1"/>
  <c r="X140" i="58"/>
  <c r="X140" i="58" a="1"/>
  <c r="Y139" i="58"/>
  <c r="Z139" i="58" s="1"/>
  <c r="X139" i="58"/>
  <c r="X139" i="58" a="1"/>
  <c r="X138" i="58" a="1"/>
  <c r="X138" i="58" s="1"/>
  <c r="Y138" i="58" s="1"/>
  <c r="Z138" i="58" s="1"/>
  <c r="X137" i="58" a="1"/>
  <c r="X137" i="58" s="1"/>
  <c r="Y137" i="58" s="1"/>
  <c r="Z137" i="58" s="1"/>
  <c r="X136" i="58" a="1"/>
  <c r="X136" i="58" s="1"/>
  <c r="Y136" i="58" s="1"/>
  <c r="Z136" i="58" s="1"/>
  <c r="X135" i="58"/>
  <c r="Y135" i="58" s="1"/>
  <c r="Z135" i="58" s="1"/>
  <c r="X135" i="58" a="1"/>
  <c r="X134" i="58"/>
  <c r="Y134" i="58" s="1"/>
  <c r="Z134" i="58" s="1"/>
  <c r="X134" i="58" a="1"/>
  <c r="X133" i="58" a="1"/>
  <c r="X133" i="58" s="1"/>
  <c r="Y133" i="58" s="1"/>
  <c r="Z133" i="58" s="1"/>
  <c r="Y132" i="58"/>
  <c r="Z132" i="58" s="1"/>
  <c r="X132" i="58"/>
  <c r="X132" i="58" a="1"/>
  <c r="Y131" i="58"/>
  <c r="Z131" i="58" s="1"/>
  <c r="X131" i="58"/>
  <c r="X131" i="58" a="1"/>
  <c r="X130" i="58" a="1"/>
  <c r="X130" i="58" s="1"/>
  <c r="Y130" i="58" s="1"/>
  <c r="Z130" i="58" s="1"/>
  <c r="X129" i="58" a="1"/>
  <c r="X129" i="58" s="1"/>
  <c r="Y129" i="58" s="1"/>
  <c r="Z129" i="58" s="1"/>
  <c r="X128" i="58" a="1"/>
  <c r="X128" i="58" s="1"/>
  <c r="Y128" i="58" s="1"/>
  <c r="Z128" i="58" s="1"/>
  <c r="X127" i="58"/>
  <c r="Y127" i="58" s="1"/>
  <c r="Z127" i="58" s="1"/>
  <c r="X127" i="58" a="1"/>
  <c r="X126" i="58"/>
  <c r="Y126" i="58" s="1"/>
  <c r="Z126" i="58" s="1"/>
  <c r="X126" i="58" a="1"/>
  <c r="X125" i="58" a="1"/>
  <c r="X125" i="58" s="1"/>
  <c r="Y125" i="58" s="1"/>
  <c r="Z125" i="58" s="1"/>
  <c r="Y124" i="58"/>
  <c r="Z124" i="58" s="1"/>
  <c r="X124" i="58"/>
  <c r="X124" i="58" a="1"/>
  <c r="Y123" i="58"/>
  <c r="Z123" i="58" s="1"/>
  <c r="X123" i="58"/>
  <c r="X123" i="58" a="1"/>
  <c r="X122" i="58" a="1"/>
  <c r="X122" i="58" s="1"/>
  <c r="Y122" i="58" s="1"/>
  <c r="Z122" i="58" s="1"/>
  <c r="X121" i="58" a="1"/>
  <c r="X121" i="58" s="1"/>
  <c r="Y121" i="58" s="1"/>
  <c r="Z121" i="58" s="1"/>
  <c r="X120" i="58" a="1"/>
  <c r="X120" i="58" s="1"/>
  <c r="Y120" i="58" s="1"/>
  <c r="Z120" i="58" s="1"/>
  <c r="X119" i="58"/>
  <c r="Y119" i="58" s="1"/>
  <c r="Z119" i="58" s="1"/>
  <c r="X119" i="58" a="1"/>
  <c r="X118" i="58"/>
  <c r="Y118" i="58" s="1"/>
  <c r="Z118" i="58" s="1"/>
  <c r="X118" i="58" a="1"/>
  <c r="X117" i="58" a="1"/>
  <c r="X117" i="58" s="1"/>
  <c r="Y117" i="58" s="1"/>
  <c r="Z117" i="58" s="1"/>
  <c r="Y116" i="58"/>
  <c r="Z116" i="58" s="1"/>
  <c r="X116" i="58"/>
  <c r="X116" i="58" a="1"/>
  <c r="Y115" i="58"/>
  <c r="Z115" i="58" s="1"/>
  <c r="X115" i="58"/>
  <c r="X115" i="58" a="1"/>
  <c r="X114" i="58" a="1"/>
  <c r="X114" i="58" s="1"/>
  <c r="Y114" i="58" s="1"/>
  <c r="Z114" i="58" s="1"/>
  <c r="X113" i="58" a="1"/>
  <c r="X113" i="58" s="1"/>
  <c r="Y113" i="58" s="1"/>
  <c r="Z113" i="58" s="1"/>
  <c r="X112" i="58" a="1"/>
  <c r="X112" i="58" s="1"/>
  <c r="Y112" i="58" s="1"/>
  <c r="Z112" i="58" s="1"/>
  <c r="X111" i="58"/>
  <c r="Y111" i="58" s="1"/>
  <c r="Z111" i="58" s="1"/>
  <c r="X111" i="58" a="1"/>
  <c r="X110" i="58"/>
  <c r="Y110" i="58" s="1"/>
  <c r="Z110" i="58" s="1"/>
  <c r="X110" i="58" a="1"/>
  <c r="X109" i="58" a="1"/>
  <c r="X109" i="58" s="1"/>
  <c r="Y109" i="58" s="1"/>
  <c r="Z109" i="58" s="1"/>
  <c r="Y108" i="58"/>
  <c r="Z108" i="58" s="1"/>
  <c r="X108" i="58"/>
  <c r="X108" i="58" a="1"/>
  <c r="Y107" i="58"/>
  <c r="Z107" i="58" s="1"/>
  <c r="X107" i="58"/>
  <c r="X107" i="58" a="1"/>
  <c r="X106" i="58" a="1"/>
  <c r="X106" i="58" s="1"/>
  <c r="Y106" i="58" s="1"/>
  <c r="Z106" i="58" s="1"/>
  <c r="X105" i="58" a="1"/>
  <c r="X105" i="58" s="1"/>
  <c r="Y105" i="58" s="1"/>
  <c r="Z105" i="58" s="1"/>
  <c r="X104" i="58" a="1"/>
  <c r="X104" i="58" s="1"/>
  <c r="Y104" i="58" s="1"/>
  <c r="Z104" i="58" s="1"/>
  <c r="X103" i="58"/>
  <c r="Y103" i="58" s="1"/>
  <c r="Z103" i="58" s="1"/>
  <c r="X103" i="58" a="1"/>
  <c r="X102" i="58"/>
  <c r="Y102" i="58" s="1"/>
  <c r="Z102" i="58" s="1"/>
  <c r="X102" i="58" a="1"/>
  <c r="X101" i="58" a="1"/>
  <c r="X101" i="58" s="1"/>
  <c r="Y101" i="58" s="1"/>
  <c r="Z101" i="58" s="1"/>
  <c r="Y100" i="58"/>
  <c r="Z100" i="58" s="1"/>
  <c r="X100" i="58"/>
  <c r="X100" i="58" a="1"/>
  <c r="Y99" i="58"/>
  <c r="Z99" i="58" s="1"/>
  <c r="X99" i="58"/>
  <c r="X99" i="58" a="1"/>
  <c r="X98" i="58" a="1"/>
  <c r="X98" i="58" s="1"/>
  <c r="Y98" i="58" s="1"/>
  <c r="Z98" i="58" s="1"/>
  <c r="X97" i="58" a="1"/>
  <c r="X97" i="58" s="1"/>
  <c r="Y97" i="58" s="1"/>
  <c r="Z97" i="58" s="1"/>
  <c r="X96" i="58" a="1"/>
  <c r="X96" i="58" s="1"/>
  <c r="Y96" i="58" s="1"/>
  <c r="Z96" i="58" s="1"/>
  <c r="X95" i="58"/>
  <c r="Y95" i="58" s="1"/>
  <c r="Z95" i="58" s="1"/>
  <c r="X95" i="58" a="1"/>
  <c r="X94" i="58"/>
  <c r="Y94" i="58" s="1"/>
  <c r="Z94" i="58" s="1"/>
  <c r="X94" i="58" a="1"/>
  <c r="X93" i="58" a="1"/>
  <c r="X93" i="58" s="1"/>
  <c r="Y93" i="58" s="1"/>
  <c r="Z93" i="58" s="1"/>
  <c r="Y92" i="58"/>
  <c r="Z92" i="58" s="1"/>
  <c r="X92" i="58"/>
  <c r="X92" i="58" a="1"/>
  <c r="Y91" i="58"/>
  <c r="Z91" i="58" s="1"/>
  <c r="X91" i="58"/>
  <c r="X91" i="58" a="1"/>
  <c r="X90" i="58" a="1"/>
  <c r="X90" i="58" s="1"/>
  <c r="Y90" i="58" s="1"/>
  <c r="Z90" i="58" s="1"/>
  <c r="X89" i="58" a="1"/>
  <c r="X89" i="58" s="1"/>
  <c r="Y89" i="58" s="1"/>
  <c r="Z89" i="58" s="1"/>
  <c r="X88" i="58" a="1"/>
  <c r="X88" i="58" s="1"/>
  <c r="Y88" i="58" s="1"/>
  <c r="Z88" i="58" s="1"/>
  <c r="X87" i="58"/>
  <c r="Y87" i="58" s="1"/>
  <c r="Z87" i="58" s="1"/>
  <c r="X87" i="58" a="1"/>
  <c r="X86" i="58"/>
  <c r="Y86" i="58" s="1"/>
  <c r="Z86" i="58" s="1"/>
  <c r="X86" i="58" a="1"/>
  <c r="X85" i="58" a="1"/>
  <c r="X85" i="58" s="1"/>
  <c r="Y85" i="58" s="1"/>
  <c r="Z85" i="58" s="1"/>
  <c r="Y84" i="58"/>
  <c r="Z84" i="58" s="1"/>
  <c r="X84" i="58"/>
  <c r="X84" i="58" a="1"/>
  <c r="Y83" i="58"/>
  <c r="Z83" i="58" s="1"/>
  <c r="X83" i="58"/>
  <c r="X83" i="58" a="1"/>
  <c r="X82" i="58" a="1"/>
  <c r="X82" i="58" s="1"/>
  <c r="Y82" i="58" s="1"/>
  <c r="Z82" i="58" s="1"/>
  <c r="X81" i="58" a="1"/>
  <c r="X81" i="58" s="1"/>
  <c r="Y81" i="58" s="1"/>
  <c r="Z81" i="58" s="1"/>
  <c r="X80" i="58" a="1"/>
  <c r="X80" i="58" s="1"/>
  <c r="Y80" i="58" s="1"/>
  <c r="Z80" i="58" s="1"/>
  <c r="X79" i="58"/>
  <c r="Y79" i="58" s="1"/>
  <c r="Z79" i="58" s="1"/>
  <c r="X79" i="58" a="1"/>
  <c r="Y78" i="58"/>
  <c r="Z78" i="58" s="1"/>
  <c r="X78" i="58"/>
  <c r="X78" i="58" a="1"/>
  <c r="X77" i="58" a="1"/>
  <c r="X77" i="58" s="1"/>
  <c r="Y77" i="58" s="1"/>
  <c r="Z77" i="58" s="1"/>
  <c r="X76" i="58"/>
  <c r="Y76" i="58" s="1"/>
  <c r="Z76" i="58" s="1"/>
  <c r="X76" i="58" a="1"/>
  <c r="X75" i="58" a="1"/>
  <c r="X75" i="58" s="1"/>
  <c r="Y75" i="58" s="1"/>
  <c r="Z75" i="58" s="1"/>
  <c r="X74" i="58" a="1"/>
  <c r="X74" i="58" s="1"/>
  <c r="Y74" i="58" s="1"/>
  <c r="Z74" i="58" s="1"/>
  <c r="X73" i="58" a="1"/>
  <c r="X73" i="58" s="1"/>
  <c r="Y73" i="58" s="1"/>
  <c r="Z73" i="58" s="1"/>
  <c r="Y72" i="58"/>
  <c r="Z72" i="58" s="1"/>
  <c r="X72" i="58"/>
  <c r="X72" i="58" a="1"/>
  <c r="Y71" i="58"/>
  <c r="Z71" i="58" s="1"/>
  <c r="X71" i="58"/>
  <c r="X71" i="58" a="1"/>
  <c r="X70" i="58"/>
  <c r="Y70" i="58" s="1"/>
  <c r="Z70" i="58" s="1"/>
  <c r="X70" i="58" a="1"/>
  <c r="X69" i="58"/>
  <c r="Y69" i="58" s="1"/>
  <c r="Z69" i="58" s="1"/>
  <c r="X69" i="58" a="1"/>
  <c r="X68" i="58" a="1"/>
  <c r="X68" i="58" s="1"/>
  <c r="Y68" i="58" s="1"/>
  <c r="Z68" i="58" s="1"/>
  <c r="X67" i="58" a="1"/>
  <c r="X67" i="58" s="1"/>
  <c r="Y67" i="58" s="1"/>
  <c r="Z67" i="58" s="1"/>
  <c r="X66" i="58" a="1"/>
  <c r="X66" i="58" s="1"/>
  <c r="Y66" i="58" s="1"/>
  <c r="Z66" i="58" s="1"/>
  <c r="Y65" i="58"/>
  <c r="Z65" i="58" s="1"/>
  <c r="X65" i="58"/>
  <c r="X65" i="58" a="1"/>
  <c r="X64" i="58" a="1"/>
  <c r="X64" i="58" s="1"/>
  <c r="Y64" i="58" s="1"/>
  <c r="Z64" i="58" s="1"/>
  <c r="X63" i="58"/>
  <c r="Y63" i="58" s="1"/>
  <c r="Z63" i="58" s="1"/>
  <c r="X63" i="58" a="1"/>
  <c r="Y62" i="58"/>
  <c r="Z62" i="58" s="1"/>
  <c r="X62" i="58"/>
  <c r="X62" i="58" a="1"/>
  <c r="X61" i="58" a="1"/>
  <c r="X61" i="58" s="1"/>
  <c r="Y61" i="58" s="1"/>
  <c r="Z61" i="58" s="1"/>
  <c r="X60" i="58"/>
  <c r="Y60" i="58" s="1"/>
  <c r="Z60" i="58" s="1"/>
  <c r="X60" i="58" a="1"/>
  <c r="X59" i="58" a="1"/>
  <c r="X59" i="58" s="1"/>
  <c r="Y59" i="58" s="1"/>
  <c r="Z59" i="58" s="1"/>
  <c r="X58" i="58" a="1"/>
  <c r="X58" i="58" s="1"/>
  <c r="Y58" i="58" s="1"/>
  <c r="Z58" i="58" s="1"/>
  <c r="X57" i="58" a="1"/>
  <c r="X57" i="58" s="1"/>
  <c r="Y57" i="58" s="1"/>
  <c r="Z57" i="58" s="1"/>
  <c r="Y56" i="58"/>
  <c r="Z56" i="58" s="1"/>
  <c r="X56" i="58"/>
  <c r="X56" i="58" a="1"/>
  <c r="Y55" i="58"/>
  <c r="Z55" i="58" s="1"/>
  <c r="X55" i="58"/>
  <c r="X55" i="58" a="1"/>
  <c r="X54" i="58"/>
  <c r="Y54" i="58" s="1"/>
  <c r="Z54" i="58" s="1"/>
  <c r="X54" i="58" a="1"/>
  <c r="X53" i="58"/>
  <c r="Y53" i="58" s="1"/>
  <c r="Z53" i="58" s="1"/>
  <c r="X53" i="58" a="1"/>
  <c r="X52" i="58" a="1"/>
  <c r="X52" i="58" s="1"/>
  <c r="Y52" i="58" s="1"/>
  <c r="Z52" i="58" s="1"/>
  <c r="X51" i="58" a="1"/>
  <c r="X51" i="58" s="1"/>
  <c r="Y51" i="58" s="1"/>
  <c r="Z51" i="58" s="1"/>
  <c r="X50" i="58" a="1"/>
  <c r="X50" i="58" s="1"/>
  <c r="Y50" i="58" s="1"/>
  <c r="Z50" i="58" s="1"/>
  <c r="Y49" i="58"/>
  <c r="Z49" i="58" s="1"/>
  <c r="X49" i="58"/>
  <c r="X49" i="58" a="1"/>
  <c r="X48" i="58" a="1"/>
  <c r="X48" i="58" s="1"/>
  <c r="Y48" i="58" s="1"/>
  <c r="Z48" i="58" s="1"/>
  <c r="X47" i="58"/>
  <c r="Y47" i="58" s="1"/>
  <c r="Z47" i="58" s="1"/>
  <c r="X47" i="58" a="1"/>
  <c r="Y46" i="58"/>
  <c r="Z46" i="58" s="1"/>
  <c r="X46" i="58"/>
  <c r="X46" i="58" a="1"/>
  <c r="X45" i="58" a="1"/>
  <c r="X45" i="58" s="1"/>
  <c r="Y45" i="58" s="1"/>
  <c r="Z45" i="58" s="1"/>
  <c r="X44" i="58"/>
  <c r="Y44" i="58" s="1"/>
  <c r="Z44" i="58" s="1"/>
  <c r="X44" i="58" a="1"/>
  <c r="X43" i="58" a="1"/>
  <c r="X43" i="58" s="1"/>
  <c r="Y43" i="58" s="1"/>
  <c r="Z43" i="58" s="1"/>
  <c r="X42" i="58" a="1"/>
  <c r="X42" i="58" s="1"/>
  <c r="Y42" i="58" s="1"/>
  <c r="Z42" i="58" s="1"/>
  <c r="X41" i="58" a="1"/>
  <c r="X41" i="58" s="1"/>
  <c r="Y41" i="58" s="1"/>
  <c r="Z41" i="58" s="1"/>
  <c r="Y40" i="58"/>
  <c r="Z40" i="58" s="1"/>
  <c r="X40" i="58"/>
  <c r="X40" i="58" a="1"/>
  <c r="Y39" i="58"/>
  <c r="Z39" i="58" s="1"/>
  <c r="X39" i="58"/>
  <c r="X39" i="58" a="1"/>
  <c r="X38" i="58"/>
  <c r="Y38" i="58" s="1"/>
  <c r="Z38" i="58" s="1"/>
  <c r="X38" i="58" a="1"/>
  <c r="X37" i="58"/>
  <c r="Y37" i="58" s="1"/>
  <c r="Z37" i="58" s="1"/>
  <c r="X37" i="58" a="1"/>
  <c r="X36" i="58" a="1"/>
  <c r="X36" i="58" s="1"/>
  <c r="Y36" i="58" s="1"/>
  <c r="Z36" i="58" s="1"/>
  <c r="X35" i="58" a="1"/>
  <c r="X35" i="58" s="1"/>
  <c r="Y35" i="58" s="1"/>
  <c r="Z35" i="58" s="1"/>
  <c r="X34" i="58" a="1"/>
  <c r="X34" i="58" s="1"/>
  <c r="Y34" i="58" s="1"/>
  <c r="Z34" i="58" s="1"/>
  <c r="Y33" i="58"/>
  <c r="Z33" i="58" s="1"/>
  <c r="X33" i="58"/>
  <c r="X33" i="58" a="1"/>
  <c r="X32" i="58" a="1"/>
  <c r="X32" i="58" s="1"/>
  <c r="Y32" i="58" s="1"/>
  <c r="Z32" i="58" s="1"/>
  <c r="X31" i="58"/>
  <c r="Y31" i="58" s="1"/>
  <c r="Z31" i="58" s="1"/>
  <c r="X31" i="58" a="1"/>
  <c r="Y30" i="58"/>
  <c r="Z30" i="58" s="1"/>
  <c r="X30" i="58"/>
  <c r="X30" i="58" a="1"/>
  <c r="X29" i="58" a="1"/>
  <c r="X29" i="58" s="1"/>
  <c r="Y29" i="58" s="1"/>
  <c r="Z29" i="58" s="1"/>
  <c r="X28" i="58"/>
  <c r="Y28" i="58" s="1"/>
  <c r="Z28" i="58" s="1"/>
  <c r="X28" i="58" a="1"/>
  <c r="X27" i="58" a="1"/>
  <c r="X27" i="58" s="1"/>
  <c r="Y27" i="58" s="1"/>
  <c r="Z27" i="58" s="1"/>
  <c r="X26" i="58" a="1"/>
  <c r="X26" i="58" s="1"/>
  <c r="Y26" i="58" s="1"/>
  <c r="Z26" i="58" s="1"/>
  <c r="X25" i="58" a="1"/>
  <c r="X25" i="58" s="1"/>
  <c r="Y25" i="58" s="1"/>
  <c r="Z25" i="58" s="1"/>
  <c r="Y24" i="58"/>
  <c r="Z24" i="58" s="1"/>
  <c r="X24" i="58"/>
  <c r="X24" i="58" a="1"/>
  <c r="Y23" i="58"/>
  <c r="Z23" i="58" s="1"/>
  <c r="X23" i="58"/>
  <c r="X23" i="58" a="1"/>
  <c r="X22" i="58"/>
  <c r="Y22" i="58" s="1"/>
  <c r="Z22" i="58" s="1"/>
  <c r="X22" i="58" a="1"/>
  <c r="X21" i="58"/>
  <c r="Y21" i="58" s="1"/>
  <c r="Z21" i="58" s="1"/>
  <c r="X21" i="58" a="1"/>
  <c r="X20" i="58" a="1"/>
  <c r="X20" i="58" s="1"/>
  <c r="Y20" i="58" s="1"/>
  <c r="Z20" i="58" s="1"/>
  <c r="X19" i="58" a="1"/>
  <c r="X19" i="58" s="1"/>
  <c r="Y19" i="58" s="1"/>
  <c r="Z19" i="58" s="1"/>
  <c r="X18" i="58" a="1"/>
  <c r="X18" i="58" s="1"/>
  <c r="Y18" i="58" s="1"/>
  <c r="Z18" i="58" s="1"/>
  <c r="V13" i="58"/>
  <c r="U13" i="58"/>
  <c r="T13" i="58"/>
  <c r="S13" i="58"/>
  <c r="R13" i="58"/>
  <c r="L13" i="58"/>
  <c r="K13" i="58"/>
  <c r="J13" i="58"/>
  <c r="I13" i="58"/>
  <c r="E13" i="58"/>
  <c r="D13" i="58"/>
  <c r="F29" i="59" l="1"/>
  <c r="E29" i="59"/>
  <c r="F26" i="59"/>
  <c r="F25" i="59"/>
  <c r="E26" i="59"/>
  <c r="F28" i="59"/>
  <c r="E28" i="59"/>
  <c r="E25" i="59"/>
  <c r="F27" i="59"/>
  <c r="E27" i="59"/>
  <c r="D324" i="58"/>
  <c r="E324" i="58"/>
  <c r="F324" i="58"/>
  <c r="N324" i="58"/>
  <c r="V324" i="58"/>
  <c r="G324" i="58"/>
  <c r="O324" i="58"/>
  <c r="W324" i="58"/>
  <c r="P324" i="58"/>
  <c r="T324" i="58"/>
  <c r="Q324" i="58"/>
  <c r="U324" i="58"/>
  <c r="D2" i="57" l="1"/>
  <c r="I2" i="57"/>
  <c r="D3" i="57"/>
  <c r="I3" i="57"/>
  <c r="D4" i="57"/>
  <c r="I4" i="57"/>
  <c r="D9" i="57"/>
  <c r="E27" i="57" s="1"/>
  <c r="D12" i="57"/>
  <c r="D13" i="57"/>
  <c r="D14" i="57"/>
  <c r="D15" i="57"/>
  <c r="D16" i="57"/>
  <c r="D17" i="57"/>
  <c r="D18" i="57"/>
  <c r="D19" i="57"/>
  <c r="D20" i="57"/>
  <c r="D21" i="57"/>
  <c r="D22" i="57"/>
  <c r="D25" i="57"/>
  <c r="D26" i="57"/>
  <c r="E26" i="57"/>
  <c r="F26" i="57"/>
  <c r="D27" i="57"/>
  <c r="F27" i="57" s="1"/>
  <c r="D28" i="57"/>
  <c r="D29" i="57"/>
  <c r="F29" i="57" s="1"/>
  <c r="E29" i="57"/>
  <c r="W330" i="55"/>
  <c r="V330" i="55"/>
  <c r="U330" i="55"/>
  <c r="T330" i="55"/>
  <c r="S330" i="55"/>
  <c r="R330" i="55"/>
  <c r="Q330" i="55"/>
  <c r="P330" i="55"/>
  <c r="O330" i="55"/>
  <c r="N330" i="55"/>
  <c r="M330" i="55"/>
  <c r="L330" i="55"/>
  <c r="K330" i="55"/>
  <c r="J330" i="55"/>
  <c r="I330" i="55"/>
  <c r="H330" i="55"/>
  <c r="G330" i="55"/>
  <c r="F330" i="55"/>
  <c r="E330" i="55"/>
  <c r="D330" i="55"/>
  <c r="W329" i="55"/>
  <c r="V329" i="55"/>
  <c r="U329" i="55"/>
  <c r="T329" i="55"/>
  <c r="S329" i="55"/>
  <c r="R329" i="55"/>
  <c r="Q329" i="55"/>
  <c r="P329" i="55"/>
  <c r="O329" i="55"/>
  <c r="N329" i="55"/>
  <c r="M329" i="55"/>
  <c r="L329" i="55"/>
  <c r="K329" i="55"/>
  <c r="J329" i="55"/>
  <c r="I329" i="55"/>
  <c r="H329" i="55"/>
  <c r="G329" i="55"/>
  <c r="F329" i="55"/>
  <c r="E329" i="55"/>
  <c r="D329" i="55"/>
  <c r="W328" i="55"/>
  <c r="V328" i="55"/>
  <c r="U328" i="55"/>
  <c r="T328" i="55"/>
  <c r="S328" i="55"/>
  <c r="R328" i="55"/>
  <c r="Q328" i="55"/>
  <c r="P328" i="55"/>
  <c r="O328" i="55"/>
  <c r="N328" i="55"/>
  <c r="M328" i="55"/>
  <c r="L328" i="55"/>
  <c r="K328" i="55"/>
  <c r="J328" i="55"/>
  <c r="I328" i="55"/>
  <c r="H328" i="55"/>
  <c r="G328" i="55"/>
  <c r="F328" i="55"/>
  <c r="E328" i="55"/>
  <c r="D328" i="55"/>
  <c r="W327" i="55"/>
  <c r="V327" i="55"/>
  <c r="U327" i="55"/>
  <c r="T327" i="55"/>
  <c r="S327" i="55"/>
  <c r="R327" i="55"/>
  <c r="Q327" i="55"/>
  <c r="P327" i="55"/>
  <c r="O327" i="55"/>
  <c r="N327" i="55"/>
  <c r="M327" i="55"/>
  <c r="L327" i="55"/>
  <c r="K327" i="55"/>
  <c r="J327" i="55"/>
  <c r="I327" i="55"/>
  <c r="H327" i="55"/>
  <c r="G327" i="55"/>
  <c r="F327" i="55"/>
  <c r="E327" i="55"/>
  <c r="D327" i="55"/>
  <c r="W326" i="55"/>
  <c r="V326" i="55"/>
  <c r="U326" i="55"/>
  <c r="T326" i="55"/>
  <c r="S326" i="55"/>
  <c r="R326" i="55"/>
  <c r="Q326" i="55"/>
  <c r="P326" i="55"/>
  <c r="O326" i="55"/>
  <c r="N326" i="55"/>
  <c r="M326" i="55"/>
  <c r="L326" i="55"/>
  <c r="K326" i="55"/>
  <c r="J326" i="55"/>
  <c r="I326" i="55"/>
  <c r="H326" i="55"/>
  <c r="G326" i="55"/>
  <c r="F326" i="55"/>
  <c r="E326" i="55"/>
  <c r="D326" i="55"/>
  <c r="P325" i="55"/>
  <c r="T324" i="55"/>
  <c r="D324" i="55"/>
  <c r="P323" i="55"/>
  <c r="J323" i="55"/>
  <c r="J325" i="55" s="1"/>
  <c r="J320" i="55" s="1"/>
  <c r="I323" i="55"/>
  <c r="I325" i="55" s="1"/>
  <c r="I320" i="55" s="1"/>
  <c r="H323" i="55"/>
  <c r="H325" i="55" s="1"/>
  <c r="W322" i="55"/>
  <c r="V322" i="55"/>
  <c r="U322" i="55"/>
  <c r="T322" i="55"/>
  <c r="S322" i="55"/>
  <c r="S324" i="55" s="1"/>
  <c r="R322" i="55"/>
  <c r="Q322" i="55"/>
  <c r="P322" i="55"/>
  <c r="P324" i="55" s="1"/>
  <c r="O322" i="55"/>
  <c r="N322" i="55"/>
  <c r="M322" i="55"/>
  <c r="L322" i="55"/>
  <c r="K322" i="55"/>
  <c r="K324" i="55" s="1"/>
  <c r="J322" i="55"/>
  <c r="J324" i="55" s="1"/>
  <c r="I322" i="55"/>
  <c r="I324" i="55" s="1"/>
  <c r="H322" i="55"/>
  <c r="H324" i="55" s="1"/>
  <c r="G322" i="55"/>
  <c r="F322" i="55"/>
  <c r="E322" i="55"/>
  <c r="D322" i="55"/>
  <c r="W321" i="55"/>
  <c r="W323" i="55" s="1"/>
  <c r="W325" i="55" s="1"/>
  <c r="W320" i="55" s="1"/>
  <c r="W13" i="55" s="1"/>
  <c r="V321" i="55"/>
  <c r="V323" i="55" s="1"/>
  <c r="V325" i="55" s="1"/>
  <c r="V320" i="55" s="1"/>
  <c r="U321" i="55"/>
  <c r="U323" i="55" s="1"/>
  <c r="T321" i="55"/>
  <c r="T323" i="55" s="1"/>
  <c r="T325" i="55" s="1"/>
  <c r="T320" i="55" s="1"/>
  <c r="S321" i="55"/>
  <c r="S323" i="55" s="1"/>
  <c r="S325" i="55" s="1"/>
  <c r="R321" i="55"/>
  <c r="R323" i="55" s="1"/>
  <c r="R325" i="55" s="1"/>
  <c r="Q321" i="55"/>
  <c r="Q323" i="55" s="1"/>
  <c r="Q325" i="55" s="1"/>
  <c r="Q320" i="55" s="1"/>
  <c r="P321" i="55"/>
  <c r="O321" i="55"/>
  <c r="O323" i="55" s="1"/>
  <c r="O325" i="55" s="1"/>
  <c r="O320" i="55" s="1"/>
  <c r="O13" i="55" s="1"/>
  <c r="N321" i="55"/>
  <c r="N323" i="55" s="1"/>
  <c r="N325" i="55" s="1"/>
  <c r="N320" i="55" s="1"/>
  <c r="M321" i="55"/>
  <c r="M323" i="55" s="1"/>
  <c r="M325" i="55" s="1"/>
  <c r="M320" i="55" s="1"/>
  <c r="L321" i="55"/>
  <c r="L323" i="55" s="1"/>
  <c r="K321" i="55"/>
  <c r="K323" i="55" s="1"/>
  <c r="K325" i="55" s="1"/>
  <c r="J321" i="55"/>
  <c r="I321" i="55"/>
  <c r="H321" i="55"/>
  <c r="G321" i="55"/>
  <c r="G323" i="55" s="1"/>
  <c r="G325" i="55" s="1"/>
  <c r="F321" i="55"/>
  <c r="F323" i="55" s="1"/>
  <c r="E321" i="55"/>
  <c r="E323" i="55" s="1"/>
  <c r="D321" i="55"/>
  <c r="D323" i="55" s="1"/>
  <c r="D325" i="55" s="1"/>
  <c r="D320" i="55" s="1"/>
  <c r="S320" i="55"/>
  <c r="R320" i="55"/>
  <c r="P320" i="55"/>
  <c r="K320" i="55"/>
  <c r="H320" i="55"/>
  <c r="G320" i="55"/>
  <c r="W319" i="55"/>
  <c r="V319" i="55"/>
  <c r="U319" i="55"/>
  <c r="T319" i="55"/>
  <c r="S319" i="55"/>
  <c r="R319" i="55"/>
  <c r="Q319" i="55"/>
  <c r="P319" i="55"/>
  <c r="O319" i="55"/>
  <c r="N319" i="55"/>
  <c r="M319" i="55"/>
  <c r="L319" i="55"/>
  <c r="K319" i="55"/>
  <c r="J319" i="55"/>
  <c r="I319" i="55"/>
  <c r="H319" i="55"/>
  <c r="G319" i="55"/>
  <c r="F319" i="55"/>
  <c r="E319" i="55"/>
  <c r="D319" i="55"/>
  <c r="W318" i="55"/>
  <c r="V318" i="55"/>
  <c r="U318" i="55"/>
  <c r="T318" i="55"/>
  <c r="S318" i="55"/>
  <c r="R318" i="55"/>
  <c r="Q318" i="55"/>
  <c r="P318" i="55"/>
  <c r="O318" i="55"/>
  <c r="N318" i="55"/>
  <c r="M318" i="55"/>
  <c r="L318" i="55"/>
  <c r="K318" i="55"/>
  <c r="J318" i="55"/>
  <c r="I318" i="55"/>
  <c r="H318" i="55"/>
  <c r="G318" i="55"/>
  <c r="F318" i="55"/>
  <c r="E318" i="55"/>
  <c r="D318" i="55"/>
  <c r="X317" i="55" a="1"/>
  <c r="X317" i="55" s="1"/>
  <c r="Y317" i="55" s="1"/>
  <c r="Z317" i="55" s="1"/>
  <c r="Y316" i="55"/>
  <c r="Z316" i="55" s="1"/>
  <c r="X316" i="55"/>
  <c r="X316" i="55" a="1"/>
  <c r="Y315" i="55"/>
  <c r="Z315" i="55" s="1"/>
  <c r="X315" i="55" a="1"/>
  <c r="X315" i="55" s="1"/>
  <c r="X314" i="55"/>
  <c r="Y314" i="55" s="1"/>
  <c r="Z314" i="55" s="1"/>
  <c r="X314" i="55" a="1"/>
  <c r="X313" i="55" a="1"/>
  <c r="X313" i="55" s="1"/>
  <c r="Y313" i="55" s="1"/>
  <c r="Z313" i="55" s="1"/>
  <c r="X312" i="55" a="1"/>
  <c r="X312" i="55" s="1"/>
  <c r="Y312" i="55" s="1"/>
  <c r="Z312" i="55" s="1"/>
  <c r="Z311" i="55"/>
  <c r="Y311" i="55"/>
  <c r="X311" i="55" a="1"/>
  <c r="X311" i="55" s="1"/>
  <c r="X310" i="55" a="1"/>
  <c r="X310" i="55" s="1"/>
  <c r="Y310" i="55" s="1"/>
  <c r="Z310" i="55" s="1"/>
  <c r="Z309" i="55"/>
  <c r="Y309" i="55"/>
  <c r="X309" i="55" a="1"/>
  <c r="X309" i="55" s="1"/>
  <c r="X308" i="55" a="1"/>
  <c r="X308" i="55" s="1"/>
  <c r="Y308" i="55" s="1"/>
  <c r="Z308" i="55" s="1"/>
  <c r="Z307" i="55"/>
  <c r="Y307" i="55"/>
  <c r="X307" i="55" a="1"/>
  <c r="X307" i="55" s="1"/>
  <c r="X306" i="55"/>
  <c r="Y306" i="55" s="1"/>
  <c r="Z306" i="55" s="1"/>
  <c r="X306" i="55" a="1"/>
  <c r="X305" i="55" a="1"/>
  <c r="X305" i="55" s="1"/>
  <c r="Y305" i="55" s="1"/>
  <c r="Z305" i="55" s="1"/>
  <c r="X304" i="55" a="1"/>
  <c r="X304" i="55" s="1"/>
  <c r="Y304" i="55" s="1"/>
  <c r="Z304" i="55" s="1"/>
  <c r="Y303" i="55"/>
  <c r="Z303" i="55" s="1"/>
  <c r="X303" i="55" a="1"/>
  <c r="X303" i="55" s="1"/>
  <c r="Z302" i="55"/>
  <c r="Y302" i="55"/>
  <c r="X302" i="55"/>
  <c r="X302" i="55" a="1"/>
  <c r="X301" i="55" a="1"/>
  <c r="X301" i="55" s="1"/>
  <c r="Y301" i="55" s="1"/>
  <c r="Z301" i="55" s="1"/>
  <c r="Y300" i="55"/>
  <c r="Z300" i="55" s="1"/>
  <c r="X300" i="55"/>
  <c r="X300" i="55" a="1"/>
  <c r="Y299" i="55"/>
  <c r="Z299" i="55" s="1"/>
  <c r="X299" i="55" a="1"/>
  <c r="X299" i="55" s="1"/>
  <c r="X298" i="55"/>
  <c r="Y298" i="55" s="1"/>
  <c r="Z298" i="55" s="1"/>
  <c r="X298" i="55" a="1"/>
  <c r="X297" i="55" a="1"/>
  <c r="X297" i="55" s="1"/>
  <c r="Y297" i="55" s="1"/>
  <c r="Z297" i="55" s="1"/>
  <c r="X296" i="55" a="1"/>
  <c r="X296" i="55" s="1"/>
  <c r="Y296" i="55" s="1"/>
  <c r="Z296" i="55" s="1"/>
  <c r="Z295" i="55"/>
  <c r="Y295" i="55"/>
  <c r="X295" i="55" a="1"/>
  <c r="X295" i="55" s="1"/>
  <c r="X294" i="55"/>
  <c r="Y294" i="55" s="1"/>
  <c r="Z294" i="55" s="1"/>
  <c r="X294" i="55" a="1"/>
  <c r="Z293" i="55"/>
  <c r="Y293" i="55"/>
  <c r="X293" i="55" a="1"/>
  <c r="X293" i="55" s="1"/>
  <c r="X292" i="55" a="1"/>
  <c r="X292" i="55" s="1"/>
  <c r="Y292" i="55" s="1"/>
  <c r="Z292" i="55" s="1"/>
  <c r="Y291" i="55"/>
  <c r="Z291" i="55" s="1"/>
  <c r="X291" i="55" a="1"/>
  <c r="X291" i="55" s="1"/>
  <c r="X290" i="55"/>
  <c r="Y290" i="55" s="1"/>
  <c r="Z290" i="55" s="1"/>
  <c r="X290" i="55" a="1"/>
  <c r="Y289" i="55"/>
  <c r="Z289" i="55" s="1"/>
  <c r="X289" i="55" a="1"/>
  <c r="X289" i="55" s="1"/>
  <c r="X288" i="55" a="1"/>
  <c r="X288" i="55" s="1"/>
  <c r="Y288" i="55" s="1"/>
  <c r="Z288" i="55" s="1"/>
  <c r="X287" i="55" a="1"/>
  <c r="X287" i="55" s="1"/>
  <c r="Y287" i="55" s="1"/>
  <c r="Z287" i="55" s="1"/>
  <c r="Z286" i="55"/>
  <c r="Y286" i="55"/>
  <c r="X286" i="55"/>
  <c r="X286" i="55" a="1"/>
  <c r="X285" i="55" a="1"/>
  <c r="X285" i="55" s="1"/>
  <c r="Y285" i="55" s="1"/>
  <c r="Z285" i="55" s="1"/>
  <c r="Y284" i="55"/>
  <c r="Z284" i="55" s="1"/>
  <c r="X284" i="55"/>
  <c r="X284" i="55" a="1"/>
  <c r="Y283" i="55"/>
  <c r="Z283" i="55" s="1"/>
  <c r="X283" i="55" a="1"/>
  <c r="X283" i="55" s="1"/>
  <c r="X282" i="55"/>
  <c r="Y282" i="55" s="1"/>
  <c r="Z282" i="55" s="1"/>
  <c r="X282" i="55" a="1"/>
  <c r="X281" i="55" a="1"/>
  <c r="X281" i="55" s="1"/>
  <c r="Y281" i="55" s="1"/>
  <c r="Z281" i="55" s="1"/>
  <c r="X280" i="55"/>
  <c r="Y280" i="55" s="1"/>
  <c r="Z280" i="55" s="1"/>
  <c r="X280" i="55" a="1"/>
  <c r="X279" i="55" a="1"/>
  <c r="X279" i="55" s="1"/>
  <c r="Y279" i="55" s="1"/>
  <c r="Z279" i="55" s="1"/>
  <c r="X278" i="55" a="1"/>
  <c r="X278" i="55" s="1"/>
  <c r="Y278" i="55" s="1"/>
  <c r="Z278" i="55" s="1"/>
  <c r="Z277" i="55"/>
  <c r="Y277" i="55"/>
  <c r="X277" i="55" a="1"/>
  <c r="X277" i="55" s="1"/>
  <c r="X276" i="55" a="1"/>
  <c r="X276" i="55" s="1"/>
  <c r="Y276" i="55" s="1"/>
  <c r="Z276" i="55" s="1"/>
  <c r="Y275" i="55"/>
  <c r="Z275" i="55" s="1"/>
  <c r="X275" i="55" a="1"/>
  <c r="X275" i="55" s="1"/>
  <c r="X274" i="55"/>
  <c r="Y274" i="55" s="1"/>
  <c r="Z274" i="55" s="1"/>
  <c r="X274" i="55" a="1"/>
  <c r="X273" i="55" a="1"/>
  <c r="X273" i="55" s="1"/>
  <c r="Y273" i="55" s="1"/>
  <c r="Z273" i="55" s="1"/>
  <c r="X272" i="55" a="1"/>
  <c r="X272" i="55" s="1"/>
  <c r="Y272" i="55" s="1"/>
  <c r="Z272" i="55" s="1"/>
  <c r="X271" i="55" a="1"/>
  <c r="X271" i="55" s="1"/>
  <c r="Y271" i="55" s="1"/>
  <c r="Z271" i="55" s="1"/>
  <c r="Z270" i="55"/>
  <c r="X270" i="55" a="1"/>
  <c r="X270" i="55" s="1"/>
  <c r="Y270" i="55" s="1"/>
  <c r="Z269" i="55"/>
  <c r="X269" i="55" a="1"/>
  <c r="X269" i="55" s="1"/>
  <c r="Y269" i="55" s="1"/>
  <c r="Z268" i="55"/>
  <c r="Y268" i="55"/>
  <c r="X268" i="55"/>
  <c r="X268" i="55" a="1"/>
  <c r="Y267" i="55"/>
  <c r="Z267" i="55" s="1"/>
  <c r="X267" i="55" a="1"/>
  <c r="X267" i="55" s="1"/>
  <c r="X266" i="55"/>
  <c r="Y266" i="55" s="1"/>
  <c r="Z266" i="55" s="1"/>
  <c r="X266" i="55" a="1"/>
  <c r="X265" i="55" a="1"/>
  <c r="X265" i="55" s="1"/>
  <c r="Y265" i="55" s="1"/>
  <c r="Z265" i="55" s="1"/>
  <c r="Y264" i="55"/>
  <c r="Z264" i="55" s="1"/>
  <c r="X264" i="55"/>
  <c r="X264" i="55" a="1"/>
  <c r="X263" i="55" a="1"/>
  <c r="X263" i="55" s="1"/>
  <c r="Y263" i="55" s="1"/>
  <c r="Z263" i="55" s="1"/>
  <c r="X262" i="55"/>
  <c r="Y262" i="55" s="1"/>
  <c r="Z262" i="55" s="1"/>
  <c r="X262" i="55" a="1"/>
  <c r="Z261" i="55"/>
  <c r="Y261" i="55"/>
  <c r="X261" i="55" a="1"/>
  <c r="X261" i="55" s="1"/>
  <c r="X260" i="55" a="1"/>
  <c r="X260" i="55" s="1"/>
  <c r="Y260" i="55" s="1"/>
  <c r="Z260" i="55" s="1"/>
  <c r="Y259" i="55"/>
  <c r="Z259" i="55" s="1"/>
  <c r="X259" i="55" a="1"/>
  <c r="X259" i="55" s="1"/>
  <c r="X258" i="55"/>
  <c r="Y258" i="55" s="1"/>
  <c r="Z258" i="55" s="1"/>
  <c r="X258" i="55" a="1"/>
  <c r="X257" i="55" a="1"/>
  <c r="X257" i="55" s="1"/>
  <c r="Y257" i="55" s="1"/>
  <c r="Z257" i="55" s="1"/>
  <c r="X256" i="55" a="1"/>
  <c r="X256" i="55" s="1"/>
  <c r="Y256" i="55" s="1"/>
  <c r="Z256" i="55" s="1"/>
  <c r="Y255" i="55"/>
  <c r="Z255" i="55" s="1"/>
  <c r="X255" i="55" a="1"/>
  <c r="X255" i="55" s="1"/>
  <c r="X254" i="55" a="1"/>
  <c r="X254" i="55" s="1"/>
  <c r="Y254" i="55" s="1"/>
  <c r="Z254" i="55" s="1"/>
  <c r="Z253" i="55"/>
  <c r="X253" i="55" a="1"/>
  <c r="X253" i="55" s="1"/>
  <c r="Y253" i="55" s="1"/>
  <c r="Z252" i="55"/>
  <c r="Y252" i="55"/>
  <c r="X252" i="55"/>
  <c r="X252" i="55" a="1"/>
  <c r="Y251" i="55"/>
  <c r="Z251" i="55" s="1"/>
  <c r="X251" i="55" a="1"/>
  <c r="X251" i="55" s="1"/>
  <c r="X250" i="55"/>
  <c r="Y250" i="55" s="1"/>
  <c r="Z250" i="55" s="1"/>
  <c r="X250" i="55" a="1"/>
  <c r="X249" i="55" a="1"/>
  <c r="X249" i="55" s="1"/>
  <c r="Y249" i="55" s="1"/>
  <c r="Z249" i="55" s="1"/>
  <c r="X248" i="55" a="1"/>
  <c r="X248" i="55" s="1"/>
  <c r="Y248" i="55" s="1"/>
  <c r="Z248" i="55" s="1"/>
  <c r="X247" i="55" a="1"/>
  <c r="X247" i="55" s="1"/>
  <c r="Y247" i="55" s="1"/>
  <c r="Z247" i="55" s="1"/>
  <c r="X246" i="55"/>
  <c r="Y246" i="55" s="1"/>
  <c r="Z246" i="55" s="1"/>
  <c r="X246" i="55" a="1"/>
  <c r="Z245" i="55"/>
  <c r="Y245" i="55"/>
  <c r="X245" i="55" a="1"/>
  <c r="X245" i="55" s="1"/>
  <c r="Y244" i="55"/>
  <c r="Z244" i="55" s="1"/>
  <c r="X244" i="55" a="1"/>
  <c r="X244" i="55" s="1"/>
  <c r="Y243" i="55"/>
  <c r="Z243" i="55" s="1"/>
  <c r="X243" i="55" a="1"/>
  <c r="X243" i="55" s="1"/>
  <c r="X242" i="55"/>
  <c r="Y242" i="55" s="1"/>
  <c r="Z242" i="55" s="1"/>
  <c r="X242" i="55" a="1"/>
  <c r="X241" i="55" a="1"/>
  <c r="X241" i="55" s="1"/>
  <c r="Y241" i="55" s="1"/>
  <c r="Z241" i="55" s="1"/>
  <c r="X240" i="55" a="1"/>
  <c r="X240" i="55" s="1"/>
  <c r="Y240" i="55" s="1"/>
  <c r="Z240" i="55" s="1"/>
  <c r="Y239" i="55"/>
  <c r="Z239" i="55" s="1"/>
  <c r="X239" i="55" a="1"/>
  <c r="X239" i="55" s="1"/>
  <c r="Z238" i="55"/>
  <c r="X238" i="55" a="1"/>
  <c r="X238" i="55" s="1"/>
  <c r="Y238" i="55" s="1"/>
  <c r="X237" i="55" a="1"/>
  <c r="X237" i="55" s="1"/>
  <c r="Y237" i="55" s="1"/>
  <c r="Z237" i="55" s="1"/>
  <c r="Y236" i="55"/>
  <c r="Z236" i="55" s="1"/>
  <c r="X236" i="55"/>
  <c r="X236" i="55" a="1"/>
  <c r="Y235" i="55"/>
  <c r="Z235" i="55" s="1"/>
  <c r="X235" i="55" a="1"/>
  <c r="X235" i="55" s="1"/>
  <c r="Y234" i="55"/>
  <c r="Z234" i="55" s="1"/>
  <c r="X234" i="55"/>
  <c r="X234" i="55" a="1"/>
  <c r="X233" i="55" a="1"/>
  <c r="X233" i="55" s="1"/>
  <c r="Y233" i="55" s="1"/>
  <c r="Z233" i="55" s="1"/>
  <c r="X232" i="55"/>
  <c r="Y232" i="55" s="1"/>
  <c r="Z232" i="55" s="1"/>
  <c r="X232" i="55" a="1"/>
  <c r="X231" i="55" a="1"/>
  <c r="X231" i="55" s="1"/>
  <c r="Y231" i="55" s="1"/>
  <c r="Z231" i="55" s="1"/>
  <c r="X230" i="55"/>
  <c r="Y230" i="55" s="1"/>
  <c r="Z230" i="55" s="1"/>
  <c r="X230" i="55" a="1"/>
  <c r="Y229" i="55"/>
  <c r="Z229" i="55" s="1"/>
  <c r="X229" i="55" a="1"/>
  <c r="X229" i="55" s="1"/>
  <c r="Y228" i="55"/>
  <c r="Z228" i="55" s="1"/>
  <c r="X228" i="55" a="1"/>
  <c r="X228" i="55" s="1"/>
  <c r="Z227" i="55"/>
  <c r="Y227" i="55"/>
  <c r="X227" i="55" a="1"/>
  <c r="X227" i="55" s="1"/>
  <c r="Y226" i="55"/>
  <c r="Z226" i="55" s="1"/>
  <c r="X226" i="55"/>
  <c r="X226" i="55" a="1"/>
  <c r="X225" i="55" a="1"/>
  <c r="X225" i="55" s="1"/>
  <c r="Y225" i="55" s="1"/>
  <c r="Z225" i="55" s="1"/>
  <c r="X224" i="55" a="1"/>
  <c r="X224" i="55" s="1"/>
  <c r="Y224" i="55" s="1"/>
  <c r="Z224" i="55" s="1"/>
  <c r="X223" i="55" a="1"/>
  <c r="X223" i="55" s="1"/>
  <c r="Y223" i="55" s="1"/>
  <c r="Z223" i="55" s="1"/>
  <c r="X222" i="55" a="1"/>
  <c r="X222" i="55" s="1"/>
  <c r="Y222" i="55" s="1"/>
  <c r="Z222" i="55" s="1"/>
  <c r="Z221" i="55"/>
  <c r="X221" i="55" a="1"/>
  <c r="X221" i="55" s="1"/>
  <c r="Y221" i="55" s="1"/>
  <c r="X220" i="55"/>
  <c r="Y220" i="55" s="1"/>
  <c r="Z220" i="55" s="1"/>
  <c r="X220" i="55" a="1"/>
  <c r="Y219" i="55"/>
  <c r="Z219" i="55" s="1"/>
  <c r="X219" i="55" a="1"/>
  <c r="X219" i="55" s="1"/>
  <c r="X218" i="55" a="1"/>
  <c r="X218" i="55" s="1"/>
  <c r="Y218" i="55" s="1"/>
  <c r="Z218" i="55" s="1"/>
  <c r="X217" i="55" a="1"/>
  <c r="X217" i="55" s="1"/>
  <c r="Y217" i="55" s="1"/>
  <c r="Z217" i="55" s="1"/>
  <c r="Y216" i="55"/>
  <c r="Z216" i="55" s="1"/>
  <c r="X216" i="55"/>
  <c r="X216" i="55" a="1"/>
  <c r="Z215" i="55"/>
  <c r="X215" i="55" a="1"/>
  <c r="X215" i="55" s="1"/>
  <c r="Y215" i="55" s="1"/>
  <c r="X214" i="55"/>
  <c r="Y214" i="55" s="1"/>
  <c r="Z214" i="55" s="1"/>
  <c r="X214" i="55" a="1"/>
  <c r="Z213" i="55"/>
  <c r="Y213" i="55"/>
  <c r="X213" i="55" a="1"/>
  <c r="X213" i="55" s="1"/>
  <c r="X212" i="55" a="1"/>
  <c r="X212" i="55" s="1"/>
  <c r="Y212" i="55" s="1"/>
  <c r="Z212" i="55" s="1"/>
  <c r="Y211" i="55"/>
  <c r="Z211" i="55" s="1"/>
  <c r="X211" i="55" a="1"/>
  <c r="X211" i="55" s="1"/>
  <c r="Y210" i="55"/>
  <c r="Z210" i="55" s="1"/>
  <c r="X210" i="55"/>
  <c r="X210" i="55" a="1"/>
  <c r="X209" i="55" a="1"/>
  <c r="X209" i="55" s="1"/>
  <c r="Y209" i="55" s="1"/>
  <c r="Z209" i="55" s="1"/>
  <c r="X208" i="55" a="1"/>
  <c r="X208" i="55" s="1"/>
  <c r="Y208" i="55" s="1"/>
  <c r="Z208" i="55" s="1"/>
  <c r="X207" i="55" a="1"/>
  <c r="X207" i="55" s="1"/>
  <c r="Y207" i="55" s="1"/>
  <c r="Z207" i="55" s="1"/>
  <c r="X206" i="55" a="1"/>
  <c r="X206" i="55" s="1"/>
  <c r="Y206" i="55" s="1"/>
  <c r="Z206" i="55" s="1"/>
  <c r="Z205" i="55"/>
  <c r="X205" i="55" a="1"/>
  <c r="X205" i="55" s="1"/>
  <c r="Y205" i="55" s="1"/>
  <c r="X204" i="55"/>
  <c r="Y204" i="55" s="1"/>
  <c r="Z204" i="55" s="1"/>
  <c r="X204" i="55" a="1"/>
  <c r="Y203" i="55"/>
  <c r="Z203" i="55" s="1"/>
  <c r="X203" i="55" a="1"/>
  <c r="X203" i="55" s="1"/>
  <c r="Z202" i="55"/>
  <c r="Y202" i="55"/>
  <c r="X202" i="55" a="1"/>
  <c r="X202" i="55" s="1"/>
  <c r="X201" i="55" a="1"/>
  <c r="X201" i="55" s="1"/>
  <c r="Y201" i="55" s="1"/>
  <c r="Z201" i="55" s="1"/>
  <c r="X200" i="55" a="1"/>
  <c r="X200" i="55" s="1"/>
  <c r="Y200" i="55" s="1"/>
  <c r="Z200" i="55" s="1"/>
  <c r="Z199" i="55"/>
  <c r="X199" i="55" a="1"/>
  <c r="X199" i="55" s="1"/>
  <c r="Y199" i="55" s="1"/>
  <c r="Z198" i="55"/>
  <c r="X198" i="55" a="1"/>
  <c r="X198" i="55" s="1"/>
  <c r="Y198" i="55" s="1"/>
  <c r="Y197" i="55"/>
  <c r="Z197" i="55" s="1"/>
  <c r="X197" i="55" a="1"/>
  <c r="X197" i="55" s="1"/>
  <c r="Z196" i="55"/>
  <c r="X196" i="55" a="1"/>
  <c r="X196" i="55" s="1"/>
  <c r="Y196" i="55" s="1"/>
  <c r="X195" i="55" a="1"/>
  <c r="X195" i="55" s="1"/>
  <c r="Y195" i="55" s="1"/>
  <c r="Z195" i="55" s="1"/>
  <c r="Y194" i="55"/>
  <c r="Z194" i="55" s="1"/>
  <c r="X194" i="55"/>
  <c r="X194" i="55" a="1"/>
  <c r="Y193" i="55"/>
  <c r="Z193" i="55" s="1"/>
  <c r="X193" i="55" a="1"/>
  <c r="X193" i="55" s="1"/>
  <c r="X192" i="55"/>
  <c r="Y192" i="55" s="1"/>
  <c r="Z192" i="55" s="1"/>
  <c r="X192" i="55" a="1"/>
  <c r="Z191" i="55"/>
  <c r="Y191" i="55"/>
  <c r="X191" i="55" a="1"/>
  <c r="X191" i="55" s="1"/>
  <c r="X190" i="55" a="1"/>
  <c r="X190" i="55" s="1"/>
  <c r="Y190" i="55" s="1"/>
  <c r="Z190" i="55" s="1"/>
  <c r="Y189" i="55"/>
  <c r="Z189" i="55" s="1"/>
  <c r="X189" i="55" a="1"/>
  <c r="X189" i="55" s="1"/>
  <c r="Z188" i="55"/>
  <c r="X188" i="55"/>
  <c r="Y188" i="55" s="1"/>
  <c r="X188" i="55" a="1"/>
  <c r="X187" i="55" a="1"/>
  <c r="X187" i="55" s="1"/>
  <c r="Y187" i="55" s="1"/>
  <c r="Z187" i="55" s="1"/>
  <c r="Y186" i="55"/>
  <c r="Z186" i="55" s="1"/>
  <c r="X186" i="55" a="1"/>
  <c r="X186" i="55" s="1"/>
  <c r="X185" i="55" a="1"/>
  <c r="X185" i="55" s="1"/>
  <c r="Y185" i="55" s="1"/>
  <c r="Z185" i="55" s="1"/>
  <c r="X184" i="55" a="1"/>
  <c r="X184" i="55" s="1"/>
  <c r="Y184" i="55" s="1"/>
  <c r="Z184" i="55" s="1"/>
  <c r="X183" i="55" a="1"/>
  <c r="X183" i="55" s="1"/>
  <c r="Y183" i="55" s="1"/>
  <c r="Z183" i="55" s="1"/>
  <c r="X182" i="55" a="1"/>
  <c r="X182" i="55" s="1"/>
  <c r="Y182" i="55" s="1"/>
  <c r="Z182" i="55" s="1"/>
  <c r="Z181" i="55"/>
  <c r="Y181" i="55"/>
  <c r="X181" i="55" a="1"/>
  <c r="X181" i="55" s="1"/>
  <c r="X180" i="55" a="1"/>
  <c r="X180" i="55" s="1"/>
  <c r="Y180" i="55" s="1"/>
  <c r="Z180" i="55" s="1"/>
  <c r="Y179" i="55"/>
  <c r="Z179" i="55" s="1"/>
  <c r="X179" i="55" a="1"/>
  <c r="X179" i="55" s="1"/>
  <c r="X178" i="55"/>
  <c r="Y178" i="55" s="1"/>
  <c r="Z178" i="55" s="1"/>
  <c r="X178" i="55" a="1"/>
  <c r="X177" i="55" a="1"/>
  <c r="X177" i="55" s="1"/>
  <c r="Y177" i="55" s="1"/>
  <c r="Z177" i="55" s="1"/>
  <c r="X176" i="55"/>
  <c r="Y176" i="55" s="1"/>
  <c r="Z176" i="55" s="1"/>
  <c r="X176" i="55" a="1"/>
  <c r="X175" i="55" a="1"/>
  <c r="X175" i="55" s="1"/>
  <c r="Y175" i="55" s="1"/>
  <c r="Z175" i="55" s="1"/>
  <c r="X174" i="55" a="1"/>
  <c r="X174" i="55" s="1"/>
  <c r="Y174" i="55" s="1"/>
  <c r="Z174" i="55" s="1"/>
  <c r="X173" i="55" a="1"/>
  <c r="X173" i="55" s="1"/>
  <c r="Y173" i="55" s="1"/>
  <c r="Z173" i="55" s="1"/>
  <c r="Y172" i="55"/>
  <c r="Z172" i="55" s="1"/>
  <c r="X172" i="55"/>
  <c r="X172" i="55" a="1"/>
  <c r="Z171" i="55"/>
  <c r="Y171" i="55"/>
  <c r="X171" i="55" a="1"/>
  <c r="X171" i="55" s="1"/>
  <c r="X170" i="55"/>
  <c r="Y170" i="55" s="1"/>
  <c r="Z170" i="55" s="1"/>
  <c r="X170" i="55" a="1"/>
  <c r="X169" i="55" a="1"/>
  <c r="X169" i="55" s="1"/>
  <c r="Y169" i="55" s="1"/>
  <c r="Z169" i="55" s="1"/>
  <c r="Z168" i="55"/>
  <c r="X168" i="55"/>
  <c r="Y168" i="55" s="1"/>
  <c r="X168" i="55" a="1"/>
  <c r="X167" i="55"/>
  <c r="Y167" i="55" s="1"/>
  <c r="Z167" i="55" s="1"/>
  <c r="X167" i="55" a="1"/>
  <c r="X166" i="55" a="1"/>
  <c r="X166" i="55" s="1"/>
  <c r="Y166" i="55" s="1"/>
  <c r="Z166" i="55" s="1"/>
  <c r="X165" i="55" a="1"/>
  <c r="X165" i="55" s="1"/>
  <c r="Y165" i="55" s="1"/>
  <c r="Z165" i="55" s="1"/>
  <c r="Y164" i="55"/>
  <c r="Z164" i="55" s="1"/>
  <c r="X164" i="55"/>
  <c r="X164" i="55" a="1"/>
  <c r="X163" i="55" a="1"/>
  <c r="X163" i="55" s="1"/>
  <c r="Y163" i="55" s="1"/>
  <c r="Z163" i="55" s="1"/>
  <c r="X162" i="55" a="1"/>
  <c r="X162" i="55" s="1"/>
  <c r="Y162" i="55" s="1"/>
  <c r="Z162" i="55" s="1"/>
  <c r="X161" i="55"/>
  <c r="Y161" i="55" s="1"/>
  <c r="Z161" i="55" s="1"/>
  <c r="X161" i="55" a="1"/>
  <c r="X160" i="55" a="1"/>
  <c r="X160" i="55" s="1"/>
  <c r="Y160" i="55" s="1"/>
  <c r="Z160" i="55" s="1"/>
  <c r="X159" i="55" a="1"/>
  <c r="X159" i="55" s="1"/>
  <c r="Y159" i="55" s="1"/>
  <c r="Z159" i="55" s="1"/>
  <c r="X158" i="55" a="1"/>
  <c r="X158" i="55" s="1"/>
  <c r="Y158" i="55" s="1"/>
  <c r="Z158" i="55" s="1"/>
  <c r="Z157" i="55"/>
  <c r="X157" i="55"/>
  <c r="Y157" i="55" s="1"/>
  <c r="X157" i="55" a="1"/>
  <c r="X156" i="55"/>
  <c r="Y156" i="55" s="1"/>
  <c r="Z156" i="55" s="1"/>
  <c r="X156" i="55" a="1"/>
  <c r="X155" i="55" a="1"/>
  <c r="X155" i="55" s="1"/>
  <c r="Y155" i="55" s="1"/>
  <c r="Z155" i="55" s="1"/>
  <c r="Y154" i="55"/>
  <c r="Z154" i="55" s="1"/>
  <c r="X154" i="55" a="1"/>
  <c r="X154" i="55" s="1"/>
  <c r="Z153" i="55"/>
  <c r="X153" i="55"/>
  <c r="Y153" i="55" s="1"/>
  <c r="X153" i="55" a="1"/>
  <c r="Y152" i="55"/>
  <c r="Z152" i="55" s="1"/>
  <c r="X152" i="55"/>
  <c r="X152" i="55" a="1"/>
  <c r="X151" i="55"/>
  <c r="Y151" i="55" s="1"/>
  <c r="Z151" i="55" s="1"/>
  <c r="X151" i="55" a="1"/>
  <c r="X150" i="55"/>
  <c r="Y150" i="55" s="1"/>
  <c r="Z150" i="55" s="1"/>
  <c r="X150" i="55" a="1"/>
  <c r="X149" i="55"/>
  <c r="Y149" i="55" s="1"/>
  <c r="Z149" i="55" s="1"/>
  <c r="X149" i="55" a="1"/>
  <c r="X148" i="55" a="1"/>
  <c r="X148" i="55" s="1"/>
  <c r="Y148" i="55" s="1"/>
  <c r="Z148" i="55" s="1"/>
  <c r="Z147" i="55"/>
  <c r="X147" i="55" a="1"/>
  <c r="X147" i="55" s="1"/>
  <c r="Y147" i="55" s="1"/>
  <c r="X146" i="55"/>
  <c r="Y146" i="55" s="1"/>
  <c r="Z146" i="55" s="1"/>
  <c r="X146" i="55" a="1"/>
  <c r="X145" i="55"/>
  <c r="Y145" i="55" s="1"/>
  <c r="Z145" i="55" s="1"/>
  <c r="X145" i="55" a="1"/>
  <c r="X144" i="55" a="1"/>
  <c r="X144" i="55" s="1"/>
  <c r="Y144" i="55" s="1"/>
  <c r="Z144" i="55" s="1"/>
  <c r="X143" i="55" a="1"/>
  <c r="X143" i="55" s="1"/>
  <c r="Y143" i="55" s="1"/>
  <c r="Z143" i="55" s="1"/>
  <c r="X142" i="55" a="1"/>
  <c r="X142" i="55" s="1"/>
  <c r="Y142" i="55" s="1"/>
  <c r="Z142" i="55" s="1"/>
  <c r="X141" i="55"/>
  <c r="Y141" i="55" s="1"/>
  <c r="Z141" i="55" s="1"/>
  <c r="X141" i="55" a="1"/>
  <c r="X140" i="55" a="1"/>
  <c r="X140" i="55" s="1"/>
  <c r="Y140" i="55" s="1"/>
  <c r="Z140" i="55" s="1"/>
  <c r="X139" i="55"/>
  <c r="Y139" i="55" s="1"/>
  <c r="Z139" i="55" s="1"/>
  <c r="X139" i="55" a="1"/>
  <c r="Z138" i="55"/>
  <c r="Y138" i="55"/>
  <c r="X138" i="55" a="1"/>
  <c r="X138" i="55" s="1"/>
  <c r="X137" i="55"/>
  <c r="Y137" i="55" s="1"/>
  <c r="Z137" i="55" s="1"/>
  <c r="X137" i="55" a="1"/>
  <c r="X136" i="55"/>
  <c r="Y136" i="55" s="1"/>
  <c r="Z136" i="55" s="1"/>
  <c r="X136" i="55" a="1"/>
  <c r="X135" i="55" a="1"/>
  <c r="X135" i="55" s="1"/>
  <c r="Y135" i="55" s="1"/>
  <c r="Z135" i="55" s="1"/>
  <c r="X134" i="55" a="1"/>
  <c r="X134" i="55" s="1"/>
  <c r="Y134" i="55" s="1"/>
  <c r="Z134" i="55" s="1"/>
  <c r="X133" i="55"/>
  <c r="Y133" i="55" s="1"/>
  <c r="Z133" i="55" s="1"/>
  <c r="X133" i="55" a="1"/>
  <c r="X132" i="55" a="1"/>
  <c r="X132" i="55" s="1"/>
  <c r="Y132" i="55" s="1"/>
  <c r="Z132" i="55" s="1"/>
  <c r="X131" i="55" a="1"/>
  <c r="X131" i="55" s="1"/>
  <c r="Y131" i="55" s="1"/>
  <c r="Z131" i="55" s="1"/>
  <c r="X130" i="55" a="1"/>
  <c r="X130" i="55" s="1"/>
  <c r="Y130" i="55" s="1"/>
  <c r="Z130" i="55" s="1"/>
  <c r="X129" i="55"/>
  <c r="Y129" i="55" s="1"/>
  <c r="Z129" i="55" s="1"/>
  <c r="X129" i="55" a="1"/>
  <c r="X128" i="55" a="1"/>
  <c r="X128" i="55" s="1"/>
  <c r="Y128" i="55" s="1"/>
  <c r="Z128" i="55" s="1"/>
  <c r="X127" i="55" a="1"/>
  <c r="X127" i="55" s="1"/>
  <c r="Y127" i="55" s="1"/>
  <c r="Z127" i="55" s="1"/>
  <c r="X126" i="55"/>
  <c r="Y126" i="55" s="1"/>
  <c r="Z126" i="55" s="1"/>
  <c r="X126" i="55" a="1"/>
  <c r="X125" i="55" a="1"/>
  <c r="X125" i="55" s="1"/>
  <c r="Y125" i="55" s="1"/>
  <c r="Z125" i="55" s="1"/>
  <c r="X124" i="55"/>
  <c r="Y124" i="55" s="1"/>
  <c r="Z124" i="55" s="1"/>
  <c r="X124" i="55" a="1"/>
  <c r="Z123" i="55"/>
  <c r="X123" i="55"/>
  <c r="Y123" i="55" s="1"/>
  <c r="X123" i="55" a="1"/>
  <c r="Y122" i="55"/>
  <c r="Z122" i="55" s="1"/>
  <c r="X122" i="55" a="1"/>
  <c r="X122" i="55" s="1"/>
  <c r="X121" i="55" a="1"/>
  <c r="X121" i="55" s="1"/>
  <c r="Y121" i="55" s="1"/>
  <c r="Z121" i="55" s="1"/>
  <c r="X120" i="55"/>
  <c r="Y120" i="55" s="1"/>
  <c r="Z120" i="55" s="1"/>
  <c r="X120" i="55" a="1"/>
  <c r="X119" i="55"/>
  <c r="Y119" i="55" s="1"/>
  <c r="Z119" i="55" s="1"/>
  <c r="X119" i="55" a="1"/>
  <c r="X118" i="55" a="1"/>
  <c r="X118" i="55" s="1"/>
  <c r="Y118" i="55" s="1"/>
  <c r="Z118" i="55" s="1"/>
  <c r="X117" i="55"/>
  <c r="Y117" i="55" s="1"/>
  <c r="Z117" i="55" s="1"/>
  <c r="X117" i="55" a="1"/>
  <c r="X116" i="55"/>
  <c r="Y116" i="55" s="1"/>
  <c r="Z116" i="55" s="1"/>
  <c r="X116" i="55" a="1"/>
  <c r="X115" i="55" a="1"/>
  <c r="X115" i="55" s="1"/>
  <c r="Y115" i="55" s="1"/>
  <c r="Z115" i="55" s="1"/>
  <c r="X114" i="55"/>
  <c r="Y114" i="55" s="1"/>
  <c r="Z114" i="55" s="1"/>
  <c r="X114" i="55" a="1"/>
  <c r="Z113" i="55"/>
  <c r="X113" i="55"/>
  <c r="Y113" i="55" s="1"/>
  <c r="X113" i="55" a="1"/>
  <c r="X112" i="55" a="1"/>
  <c r="X112" i="55" s="1"/>
  <c r="Y112" i="55" s="1"/>
  <c r="Z112" i="55" s="1"/>
  <c r="X111" i="55"/>
  <c r="Y111" i="55" s="1"/>
  <c r="Z111" i="55" s="1"/>
  <c r="X111" i="55" a="1"/>
  <c r="X110" i="55" a="1"/>
  <c r="X110" i="55" s="1"/>
  <c r="Y110" i="55" s="1"/>
  <c r="Z110" i="55" s="1"/>
  <c r="X109" i="55"/>
  <c r="Y109" i="55" s="1"/>
  <c r="Z109" i="55" s="1"/>
  <c r="X109" i="55" a="1"/>
  <c r="Z108" i="55"/>
  <c r="X108" i="55"/>
  <c r="Y108" i="55" s="1"/>
  <c r="X108" i="55" a="1"/>
  <c r="X107" i="55"/>
  <c r="Y107" i="55" s="1"/>
  <c r="Z107" i="55" s="1"/>
  <c r="X107" i="55" a="1"/>
  <c r="X106" i="55" a="1"/>
  <c r="X106" i="55" s="1"/>
  <c r="Y106" i="55" s="1"/>
  <c r="Z106" i="55" s="1"/>
  <c r="X105" i="55" a="1"/>
  <c r="X105" i="55" s="1"/>
  <c r="Y105" i="55" s="1"/>
  <c r="Z105" i="55" s="1"/>
  <c r="X104" i="55"/>
  <c r="Y104" i="55" s="1"/>
  <c r="Z104" i="55" s="1"/>
  <c r="X104" i="55" a="1"/>
  <c r="Z103" i="55"/>
  <c r="X103" i="55"/>
  <c r="Y103" i="55" s="1"/>
  <c r="X103" i="55" a="1"/>
  <c r="X102" i="55" a="1"/>
  <c r="X102" i="55" s="1"/>
  <c r="Y102" i="55" s="1"/>
  <c r="Z102" i="55" s="1"/>
  <c r="X101" i="55" a="1"/>
  <c r="X101" i="55" s="1"/>
  <c r="Y101" i="55" s="1"/>
  <c r="Z101" i="55" s="1"/>
  <c r="X100" i="55" a="1"/>
  <c r="X100" i="55" s="1"/>
  <c r="Y100" i="55" s="1"/>
  <c r="Z100" i="55" s="1"/>
  <c r="X99" i="55"/>
  <c r="Y99" i="55" s="1"/>
  <c r="Z99" i="55" s="1"/>
  <c r="X99" i="55" a="1"/>
  <c r="X98" i="55" a="1"/>
  <c r="X98" i="55" s="1"/>
  <c r="Y98" i="55" s="1"/>
  <c r="Z98" i="55" s="1"/>
  <c r="X97" i="55" a="1"/>
  <c r="X97" i="55" s="1"/>
  <c r="Y97" i="55" s="1"/>
  <c r="Z97" i="55" s="1"/>
  <c r="Y96" i="55"/>
  <c r="Z96" i="55" s="1"/>
  <c r="X96" i="55"/>
  <c r="X96" i="55" a="1"/>
  <c r="X95" i="55"/>
  <c r="Y95" i="55" s="1"/>
  <c r="Z95" i="55" s="1"/>
  <c r="X95" i="55" a="1"/>
  <c r="X94" i="55"/>
  <c r="Y94" i="55" s="1"/>
  <c r="Z94" i="55" s="1"/>
  <c r="X94" i="55" a="1"/>
  <c r="X93" i="55" a="1"/>
  <c r="X93" i="55" s="1"/>
  <c r="Y93" i="55" s="1"/>
  <c r="Z93" i="55" s="1"/>
  <c r="X92" i="55" a="1"/>
  <c r="X92" i="55" s="1"/>
  <c r="Y92" i="55" s="1"/>
  <c r="Z92" i="55" s="1"/>
  <c r="X91" i="55" a="1"/>
  <c r="X91" i="55" s="1"/>
  <c r="Y91" i="55" s="1"/>
  <c r="Z91" i="55" s="1"/>
  <c r="X90" i="55"/>
  <c r="Y90" i="55" s="1"/>
  <c r="Z90" i="55" s="1"/>
  <c r="X90" i="55" a="1"/>
  <c r="Z89" i="55"/>
  <c r="X89" i="55"/>
  <c r="Y89" i="55" s="1"/>
  <c r="X89" i="55" a="1"/>
  <c r="Y88" i="55"/>
  <c r="Z88" i="55" s="1"/>
  <c r="X88" i="55" a="1"/>
  <c r="X88" i="55" s="1"/>
  <c r="X87" i="55"/>
  <c r="Y87" i="55" s="1"/>
  <c r="Z87" i="55" s="1"/>
  <c r="X87" i="55" a="1"/>
  <c r="X86" i="55"/>
  <c r="Y86" i="55" s="1"/>
  <c r="Z86" i="55" s="1"/>
  <c r="X86" i="55" a="1"/>
  <c r="X85" i="55" a="1"/>
  <c r="X85" i="55" s="1"/>
  <c r="Y85" i="55" s="1"/>
  <c r="Z85" i="55" s="1"/>
  <c r="X84" i="55" a="1"/>
  <c r="X84" i="55" s="1"/>
  <c r="Y84" i="55" s="1"/>
  <c r="Z84" i="55" s="1"/>
  <c r="X83" i="55"/>
  <c r="Y83" i="55" s="1"/>
  <c r="Z83" i="55" s="1"/>
  <c r="X83" i="55" a="1"/>
  <c r="X82" i="55" a="1"/>
  <c r="X82" i="55" s="1"/>
  <c r="Y82" i="55" s="1"/>
  <c r="Z82" i="55" s="1"/>
  <c r="X81" i="55" a="1"/>
  <c r="X81" i="55" s="1"/>
  <c r="Y81" i="55" s="1"/>
  <c r="Z81" i="55" s="1"/>
  <c r="Y80" i="55"/>
  <c r="Z80" i="55" s="1"/>
  <c r="X80" i="55"/>
  <c r="X80" i="55" a="1"/>
  <c r="X79" i="55"/>
  <c r="Y79" i="55" s="1"/>
  <c r="Z79" i="55" s="1"/>
  <c r="X79" i="55" a="1"/>
  <c r="X78" i="55"/>
  <c r="Y78" i="55" s="1"/>
  <c r="Z78" i="55" s="1"/>
  <c r="X78" i="55" a="1"/>
  <c r="X77" i="55" a="1"/>
  <c r="X77" i="55" s="1"/>
  <c r="Y77" i="55" s="1"/>
  <c r="Z77" i="55" s="1"/>
  <c r="X76" i="55" a="1"/>
  <c r="X76" i="55" s="1"/>
  <c r="Y76" i="55" s="1"/>
  <c r="Z76" i="55" s="1"/>
  <c r="X75" i="55" a="1"/>
  <c r="X75" i="55" s="1"/>
  <c r="Y75" i="55" s="1"/>
  <c r="Z75" i="55" s="1"/>
  <c r="X74" i="55"/>
  <c r="Y74" i="55" s="1"/>
  <c r="Z74" i="55" s="1"/>
  <c r="X74" i="55" a="1"/>
  <c r="Z73" i="55"/>
  <c r="X73" i="55"/>
  <c r="Y73" i="55" s="1"/>
  <c r="X73" i="55" a="1"/>
  <c r="X72" i="55" a="1"/>
  <c r="X72" i="55" s="1"/>
  <c r="Y72" i="55" s="1"/>
  <c r="Z72" i="55" s="1"/>
  <c r="X71" i="55"/>
  <c r="Y71" i="55" s="1"/>
  <c r="Z71" i="55" s="1"/>
  <c r="X71" i="55" a="1"/>
  <c r="X70" i="55"/>
  <c r="Y70" i="55" s="1"/>
  <c r="Z70" i="55" s="1"/>
  <c r="X70" i="55" a="1"/>
  <c r="X69" i="55" a="1"/>
  <c r="X69" i="55" s="1"/>
  <c r="Y69" i="55" s="1"/>
  <c r="Z69" i="55" s="1"/>
  <c r="X68" i="55" a="1"/>
  <c r="X68" i="55" s="1"/>
  <c r="Y68" i="55" s="1"/>
  <c r="Z68" i="55" s="1"/>
  <c r="X67" i="55"/>
  <c r="Y67" i="55" s="1"/>
  <c r="Z67" i="55" s="1"/>
  <c r="X67" i="55" a="1"/>
  <c r="X66" i="55" a="1"/>
  <c r="X66" i="55" s="1"/>
  <c r="Y66" i="55" s="1"/>
  <c r="Z66" i="55" s="1"/>
  <c r="Z65" i="55"/>
  <c r="X65" i="55" a="1"/>
  <c r="X65" i="55" s="1"/>
  <c r="Y65" i="55" s="1"/>
  <c r="Y64" i="55"/>
  <c r="Z64" i="55" s="1"/>
  <c r="X64" i="55"/>
  <c r="X64" i="55" a="1"/>
  <c r="X63" i="55"/>
  <c r="Y63" i="55" s="1"/>
  <c r="Z63" i="55" s="1"/>
  <c r="X63" i="55" a="1"/>
  <c r="X62" i="55"/>
  <c r="Y62" i="55" s="1"/>
  <c r="Z62" i="55" s="1"/>
  <c r="X62" i="55" a="1"/>
  <c r="X61" i="55" a="1"/>
  <c r="X61" i="55" s="1"/>
  <c r="Y61" i="55" s="1"/>
  <c r="Z61" i="55" s="1"/>
  <c r="X60" i="55" a="1"/>
  <c r="X60" i="55" s="1"/>
  <c r="Y60" i="55" s="1"/>
  <c r="Z60" i="55" s="1"/>
  <c r="X59" i="55" a="1"/>
  <c r="X59" i="55" s="1"/>
  <c r="Y59" i="55" s="1"/>
  <c r="Z59" i="55" s="1"/>
  <c r="X58" i="55"/>
  <c r="Y58" i="55" s="1"/>
  <c r="Z58" i="55" s="1"/>
  <c r="X58" i="55" a="1"/>
  <c r="Z57" i="55"/>
  <c r="X57" i="55"/>
  <c r="Y57" i="55" s="1"/>
  <c r="X57" i="55" a="1"/>
  <c r="X56" i="55" a="1"/>
  <c r="X56" i="55" s="1"/>
  <c r="Y56" i="55" s="1"/>
  <c r="Z56" i="55" s="1"/>
  <c r="X55" i="55"/>
  <c r="Y55" i="55" s="1"/>
  <c r="Z55" i="55" s="1"/>
  <c r="X55" i="55" a="1"/>
  <c r="X54" i="55"/>
  <c r="Y54" i="55" s="1"/>
  <c r="Z54" i="55" s="1"/>
  <c r="X54" i="55" a="1"/>
  <c r="X53" i="55" a="1"/>
  <c r="X53" i="55" s="1"/>
  <c r="Y53" i="55" s="1"/>
  <c r="Z53" i="55" s="1"/>
  <c r="X52" i="55" a="1"/>
  <c r="X52" i="55" s="1"/>
  <c r="Y52" i="55" s="1"/>
  <c r="Z52" i="55" s="1"/>
  <c r="X51" i="55"/>
  <c r="Y51" i="55" s="1"/>
  <c r="Z51" i="55" s="1"/>
  <c r="X51" i="55" a="1"/>
  <c r="X50" i="55" a="1"/>
  <c r="X50" i="55" s="1"/>
  <c r="Y50" i="55" s="1"/>
  <c r="Z50" i="55" s="1"/>
  <c r="X49" i="55" a="1"/>
  <c r="X49" i="55" s="1"/>
  <c r="Y49" i="55" s="1"/>
  <c r="Z49" i="55" s="1"/>
  <c r="Y48" i="55"/>
  <c r="Z48" i="55" s="1"/>
  <c r="X48" i="55"/>
  <c r="X48" i="55" a="1"/>
  <c r="X47" i="55"/>
  <c r="Y47" i="55" s="1"/>
  <c r="Z47" i="55" s="1"/>
  <c r="X47" i="55" a="1"/>
  <c r="X46" i="55"/>
  <c r="Y46" i="55" s="1"/>
  <c r="Z46" i="55" s="1"/>
  <c r="X46" i="55" a="1"/>
  <c r="X45" i="55" a="1"/>
  <c r="X45" i="55" s="1"/>
  <c r="Y45" i="55" s="1"/>
  <c r="Z45" i="55" s="1"/>
  <c r="X44" i="55" a="1"/>
  <c r="X44" i="55" s="1"/>
  <c r="Y44" i="55" s="1"/>
  <c r="Z44" i="55" s="1"/>
  <c r="X43" i="55" a="1"/>
  <c r="X43" i="55" s="1"/>
  <c r="Y43" i="55" s="1"/>
  <c r="Z43" i="55" s="1"/>
  <c r="X42" i="55"/>
  <c r="Y42" i="55" s="1"/>
  <c r="Z42" i="55" s="1"/>
  <c r="X42" i="55" a="1"/>
  <c r="Z41" i="55"/>
  <c r="X41" i="55"/>
  <c r="Y41" i="55" s="1"/>
  <c r="X41" i="55" a="1"/>
  <c r="X40" i="55" a="1"/>
  <c r="X40" i="55" s="1"/>
  <c r="Y40" i="55" s="1"/>
  <c r="Z40" i="55" s="1"/>
  <c r="X39" i="55"/>
  <c r="Y39" i="55" s="1"/>
  <c r="Z39" i="55" s="1"/>
  <c r="X39" i="55" a="1"/>
  <c r="X38" i="55"/>
  <c r="Y38" i="55" s="1"/>
  <c r="Z38" i="55" s="1"/>
  <c r="X38" i="55" a="1"/>
  <c r="X37" i="55" a="1"/>
  <c r="X37" i="55" s="1"/>
  <c r="Y37" i="55" s="1"/>
  <c r="Z37" i="55" s="1"/>
  <c r="X36" i="55" a="1"/>
  <c r="X36" i="55" s="1"/>
  <c r="Y36" i="55" s="1"/>
  <c r="Z36" i="55" s="1"/>
  <c r="X35" i="55"/>
  <c r="Y35" i="55" s="1"/>
  <c r="Z35" i="55" s="1"/>
  <c r="X35" i="55" a="1"/>
  <c r="X34" i="55" a="1"/>
  <c r="X34" i="55" s="1"/>
  <c r="Y34" i="55" s="1"/>
  <c r="Z34" i="55" s="1"/>
  <c r="X33" i="55" a="1"/>
  <c r="X33" i="55" s="1"/>
  <c r="Y33" i="55" s="1"/>
  <c r="Z33" i="55" s="1"/>
  <c r="Y32" i="55"/>
  <c r="Z32" i="55" s="1"/>
  <c r="X32" i="55"/>
  <c r="X32" i="55" a="1"/>
  <c r="X31" i="55"/>
  <c r="Y31" i="55" s="1"/>
  <c r="Z31" i="55" s="1"/>
  <c r="X31" i="55" a="1"/>
  <c r="X30" i="55"/>
  <c r="Y30" i="55" s="1"/>
  <c r="Z30" i="55" s="1"/>
  <c r="X30" i="55" a="1"/>
  <c r="X29" i="55" a="1"/>
  <c r="X29" i="55" s="1"/>
  <c r="Y29" i="55" s="1"/>
  <c r="Z29" i="55" s="1"/>
  <c r="X28" i="55" a="1"/>
  <c r="X28" i="55" s="1"/>
  <c r="Y28" i="55" s="1"/>
  <c r="Z28" i="55" s="1"/>
  <c r="X27" i="55" a="1"/>
  <c r="X27" i="55" s="1"/>
  <c r="Y27" i="55" s="1"/>
  <c r="Z27" i="55" s="1"/>
  <c r="Z26" i="55"/>
  <c r="X26" i="55"/>
  <c r="Y26" i="55" s="1"/>
  <c r="X26" i="55" a="1"/>
  <c r="Z25" i="55"/>
  <c r="X25" i="55"/>
  <c r="Y25" i="55" s="1"/>
  <c r="X25" i="55" a="1"/>
  <c r="X24" i="55" a="1"/>
  <c r="X24" i="55" s="1"/>
  <c r="Y24" i="55" s="1"/>
  <c r="Z24" i="55" s="1"/>
  <c r="X23" i="55"/>
  <c r="Y23" i="55" s="1"/>
  <c r="Z23" i="55" s="1"/>
  <c r="X23" i="55" a="1"/>
  <c r="X22" i="55"/>
  <c r="Y22" i="55" s="1"/>
  <c r="Z22" i="55" s="1"/>
  <c r="X22" i="55" a="1"/>
  <c r="X21" i="55" a="1"/>
  <c r="X21" i="55" s="1"/>
  <c r="Y21" i="55" s="1"/>
  <c r="Z21" i="55" s="1"/>
  <c r="X20" i="55" a="1"/>
  <c r="X20" i="55" s="1"/>
  <c r="Y20" i="55" s="1"/>
  <c r="Z20" i="55" s="1"/>
  <c r="X19" i="55" a="1"/>
  <c r="X19" i="55" s="1"/>
  <c r="Y19" i="55" s="1"/>
  <c r="Z19" i="55" s="1"/>
  <c r="X18" i="55" a="1"/>
  <c r="X18" i="55" s="1"/>
  <c r="Y18" i="55" s="1"/>
  <c r="Z18" i="55" s="1"/>
  <c r="V13" i="55"/>
  <c r="T13" i="55"/>
  <c r="S13" i="55"/>
  <c r="R13" i="55"/>
  <c r="Q13" i="55"/>
  <c r="P13" i="55"/>
  <c r="N13" i="55"/>
  <c r="M13" i="55"/>
  <c r="K13" i="55"/>
  <c r="J13" i="55"/>
  <c r="I13" i="55"/>
  <c r="H13" i="55"/>
  <c r="G13" i="55"/>
  <c r="D13" i="55"/>
  <c r="E28" i="57" l="1"/>
  <c r="F25" i="57"/>
  <c r="E25" i="57"/>
  <c r="F28" i="57"/>
  <c r="M324" i="55"/>
  <c r="N324" i="55"/>
  <c r="L325" i="55"/>
  <c r="L320" i="55" s="1"/>
  <c r="L13" i="55" s="1"/>
  <c r="L324" i="55"/>
  <c r="E325" i="55"/>
  <c r="E320" i="55" s="1"/>
  <c r="E13" i="55" s="1"/>
  <c r="E324" i="55"/>
  <c r="U325" i="55"/>
  <c r="U320" i="55" s="1"/>
  <c r="U13" i="55" s="1"/>
  <c r="U324" i="55"/>
  <c r="Q324" i="55"/>
  <c r="F325" i="55"/>
  <c r="F320" i="55" s="1"/>
  <c r="F13" i="55" s="1"/>
  <c r="F324" i="55"/>
  <c r="R324" i="55"/>
  <c r="V324" i="55"/>
  <c r="G324" i="55"/>
  <c r="O324" i="55"/>
  <c r="W324" i="55"/>
  <c r="D29" i="54" l="1"/>
  <c r="D28" i="54"/>
  <c r="D27" i="54"/>
  <c r="D26" i="54"/>
  <c r="D25" i="54"/>
  <c r="D22" i="54"/>
  <c r="D9" i="54" s="1"/>
  <c r="D21" i="54"/>
  <c r="D20" i="54"/>
  <c r="D19" i="54"/>
  <c r="D18" i="54"/>
  <c r="D17" i="54"/>
  <c r="D16" i="54"/>
  <c r="D15" i="54"/>
  <c r="D14" i="54"/>
  <c r="D13" i="54"/>
  <c r="D12" i="54"/>
  <c r="I4" i="54"/>
  <c r="D4" i="54"/>
  <c r="I3" i="54"/>
  <c r="D3" i="54"/>
  <c r="I2" i="54"/>
  <c r="D2" i="54"/>
  <c r="W330" i="53"/>
  <c r="V330" i="53"/>
  <c r="U330" i="53"/>
  <c r="T330" i="53"/>
  <c r="S330" i="53"/>
  <c r="R330" i="53"/>
  <c r="Q330" i="53"/>
  <c r="P330" i="53"/>
  <c r="O330" i="53"/>
  <c r="N330" i="53"/>
  <c r="M330" i="53"/>
  <c r="L330" i="53"/>
  <c r="K330" i="53"/>
  <c r="J330" i="53"/>
  <c r="I330" i="53"/>
  <c r="H330" i="53"/>
  <c r="G330" i="53"/>
  <c r="F330" i="53"/>
  <c r="E330" i="53"/>
  <c r="D330" i="53"/>
  <c r="W329" i="53"/>
  <c r="V329" i="53"/>
  <c r="U329" i="53"/>
  <c r="T329" i="53"/>
  <c r="S329" i="53"/>
  <c r="R329" i="53"/>
  <c r="Q329" i="53"/>
  <c r="P329" i="53"/>
  <c r="O329" i="53"/>
  <c r="N329" i="53"/>
  <c r="M329" i="53"/>
  <c r="L329" i="53"/>
  <c r="K329" i="53"/>
  <c r="J329" i="53"/>
  <c r="I329" i="53"/>
  <c r="H329" i="53"/>
  <c r="G329" i="53"/>
  <c r="F329" i="53"/>
  <c r="E329" i="53"/>
  <c r="D329" i="53"/>
  <c r="W328" i="53"/>
  <c r="V328" i="53"/>
  <c r="U328" i="53"/>
  <c r="T328" i="53"/>
  <c r="S328" i="53"/>
  <c r="R328" i="53"/>
  <c r="Q328" i="53"/>
  <c r="P328" i="53"/>
  <c r="O328" i="53"/>
  <c r="N328" i="53"/>
  <c r="M328" i="53"/>
  <c r="L328" i="53"/>
  <c r="K328" i="53"/>
  <c r="J328" i="53"/>
  <c r="I328" i="53"/>
  <c r="H328" i="53"/>
  <c r="G328" i="53"/>
  <c r="F328" i="53"/>
  <c r="E328" i="53"/>
  <c r="D328" i="53"/>
  <c r="W327" i="53"/>
  <c r="V327" i="53"/>
  <c r="U327" i="53"/>
  <c r="T327" i="53"/>
  <c r="S327" i="53"/>
  <c r="R327" i="53"/>
  <c r="Q327" i="53"/>
  <c r="P327" i="53"/>
  <c r="O327" i="53"/>
  <c r="N327" i="53"/>
  <c r="M327" i="53"/>
  <c r="L327" i="53"/>
  <c r="K327" i="53"/>
  <c r="J327" i="53"/>
  <c r="I327" i="53"/>
  <c r="H327" i="53"/>
  <c r="G327" i="53"/>
  <c r="F327" i="53"/>
  <c r="E327" i="53"/>
  <c r="D327" i="53"/>
  <c r="W326" i="53"/>
  <c r="V326" i="53"/>
  <c r="U326" i="53"/>
  <c r="T326" i="53"/>
  <c r="S326" i="53"/>
  <c r="R326" i="53"/>
  <c r="Q326" i="53"/>
  <c r="P326" i="53"/>
  <c r="O326" i="53"/>
  <c r="N326" i="53"/>
  <c r="M326" i="53"/>
  <c r="L326" i="53"/>
  <c r="K326" i="53"/>
  <c r="J326" i="53"/>
  <c r="I326" i="53"/>
  <c r="H326" i="53"/>
  <c r="G326" i="53"/>
  <c r="F326" i="53"/>
  <c r="E326" i="53"/>
  <c r="D326" i="53"/>
  <c r="L325" i="53"/>
  <c r="L320" i="53" s="1"/>
  <c r="H324" i="53"/>
  <c r="U323" i="53"/>
  <c r="U325" i="53" s="1"/>
  <c r="O323" i="53"/>
  <c r="O325" i="53" s="1"/>
  <c r="O320" i="53" s="1"/>
  <c r="M323" i="53"/>
  <c r="M324" i="53" s="1"/>
  <c r="H323" i="53"/>
  <c r="H325" i="53" s="1"/>
  <c r="H320" i="53" s="1"/>
  <c r="W322" i="53"/>
  <c r="V322" i="53"/>
  <c r="V324" i="53" s="1"/>
  <c r="U322" i="53"/>
  <c r="U324" i="53" s="1"/>
  <c r="T322" i="53"/>
  <c r="S322" i="53"/>
  <c r="S324" i="53" s="1"/>
  <c r="R322" i="53"/>
  <c r="Q322" i="53"/>
  <c r="P322" i="53"/>
  <c r="O322" i="53"/>
  <c r="N322" i="53"/>
  <c r="N324" i="53" s="1"/>
  <c r="M322" i="53"/>
  <c r="L322" i="53"/>
  <c r="K322" i="53"/>
  <c r="J322" i="53"/>
  <c r="I322" i="53"/>
  <c r="H322" i="53"/>
  <c r="G322" i="53"/>
  <c r="F322" i="53"/>
  <c r="F324" i="53" s="1"/>
  <c r="E322" i="53"/>
  <c r="D322" i="53"/>
  <c r="W321" i="53"/>
  <c r="W323" i="53" s="1"/>
  <c r="W325" i="53" s="1"/>
  <c r="V321" i="53"/>
  <c r="V323" i="53" s="1"/>
  <c r="V325" i="53" s="1"/>
  <c r="V320" i="53" s="1"/>
  <c r="U321" i="53"/>
  <c r="T321" i="53"/>
  <c r="T323" i="53" s="1"/>
  <c r="T324" i="53" s="1"/>
  <c r="S321" i="53"/>
  <c r="S323" i="53" s="1"/>
  <c r="S325" i="53" s="1"/>
  <c r="S320" i="53" s="1"/>
  <c r="R321" i="53"/>
  <c r="R323" i="53" s="1"/>
  <c r="R325" i="53" s="1"/>
  <c r="R320" i="53" s="1"/>
  <c r="Q321" i="53"/>
  <c r="Q323" i="53" s="1"/>
  <c r="P321" i="53"/>
  <c r="P323" i="53" s="1"/>
  <c r="P325" i="53" s="1"/>
  <c r="P320" i="53" s="1"/>
  <c r="O321" i="53"/>
  <c r="N321" i="53"/>
  <c r="N323" i="53" s="1"/>
  <c r="N325" i="53" s="1"/>
  <c r="N320" i="53" s="1"/>
  <c r="M321" i="53"/>
  <c r="L321" i="53"/>
  <c r="L323" i="53" s="1"/>
  <c r="K321" i="53"/>
  <c r="K323" i="53" s="1"/>
  <c r="K325" i="53" s="1"/>
  <c r="J321" i="53"/>
  <c r="J323" i="53" s="1"/>
  <c r="J325" i="53" s="1"/>
  <c r="J320" i="53" s="1"/>
  <c r="I321" i="53"/>
  <c r="I323" i="53" s="1"/>
  <c r="H321" i="53"/>
  <c r="G321" i="53"/>
  <c r="G323" i="53" s="1"/>
  <c r="G325" i="53" s="1"/>
  <c r="G320" i="53" s="1"/>
  <c r="G13" i="53" s="1"/>
  <c r="F321" i="53"/>
  <c r="F323" i="53" s="1"/>
  <c r="F325" i="53" s="1"/>
  <c r="F320" i="53" s="1"/>
  <c r="E321" i="53"/>
  <c r="E323" i="53" s="1"/>
  <c r="E325" i="53" s="1"/>
  <c r="E320" i="53" s="1"/>
  <c r="D321" i="53"/>
  <c r="D323" i="53" s="1"/>
  <c r="D325" i="53" s="1"/>
  <c r="D320" i="53" s="1"/>
  <c r="W320" i="53"/>
  <c r="U320" i="53"/>
  <c r="K320" i="53"/>
  <c r="W319" i="53"/>
  <c r="V319" i="53"/>
  <c r="U319" i="53"/>
  <c r="T319" i="53"/>
  <c r="S319" i="53"/>
  <c r="R319" i="53"/>
  <c r="Q319" i="53"/>
  <c r="P319" i="53"/>
  <c r="O319" i="53"/>
  <c r="N319" i="53"/>
  <c r="M319" i="53"/>
  <c r="L319" i="53"/>
  <c r="K319" i="53"/>
  <c r="J319" i="53"/>
  <c r="I319" i="53"/>
  <c r="H319" i="53"/>
  <c r="G319" i="53"/>
  <c r="F319" i="53"/>
  <c r="E319" i="53"/>
  <c r="D319" i="53"/>
  <c r="W318" i="53"/>
  <c r="V318" i="53"/>
  <c r="U318" i="53"/>
  <c r="T318" i="53"/>
  <c r="S318" i="53"/>
  <c r="R318" i="53"/>
  <c r="Q318" i="53"/>
  <c r="P318" i="53"/>
  <c r="O318" i="53"/>
  <c r="N318" i="53"/>
  <c r="M318" i="53"/>
  <c r="L318" i="53"/>
  <c r="K318" i="53"/>
  <c r="J318" i="53"/>
  <c r="I318" i="53"/>
  <c r="H318" i="53"/>
  <c r="G318" i="53"/>
  <c r="F318" i="53"/>
  <c r="E318" i="53"/>
  <c r="D318" i="53"/>
  <c r="Y317" i="53"/>
  <c r="Z317" i="53" s="1"/>
  <c r="X317" i="53"/>
  <c r="X317" i="53" a="1"/>
  <c r="X316" i="53"/>
  <c r="Y316" i="53" s="1"/>
  <c r="Z316" i="53" s="1"/>
  <c r="X316" i="53" a="1"/>
  <c r="X315" i="53" a="1"/>
  <c r="X315" i="53" s="1"/>
  <c r="Y315" i="53" s="1"/>
  <c r="Z315" i="53" s="1"/>
  <c r="X314" i="53" a="1"/>
  <c r="X314" i="53" s="1"/>
  <c r="Y314" i="53" s="1"/>
  <c r="Z314" i="53" s="1"/>
  <c r="X313" i="53" a="1"/>
  <c r="X313" i="53" s="1"/>
  <c r="Y313" i="53" s="1"/>
  <c r="Z313" i="53" s="1"/>
  <c r="X312" i="53" a="1"/>
  <c r="X312" i="53" s="1"/>
  <c r="Y312" i="53" s="1"/>
  <c r="Z312" i="53" s="1"/>
  <c r="X311" i="53" a="1"/>
  <c r="X311" i="53" s="1"/>
  <c r="Y311" i="53" s="1"/>
  <c r="Z311" i="53" s="1"/>
  <c r="X310" i="53"/>
  <c r="Y310" i="53" s="1"/>
  <c r="Z310" i="53" s="1"/>
  <c r="X310" i="53" a="1"/>
  <c r="Y309" i="53"/>
  <c r="Z309" i="53" s="1"/>
  <c r="X309" i="53"/>
  <c r="X309" i="53" a="1"/>
  <c r="X308" i="53" a="1"/>
  <c r="X308" i="53" s="1"/>
  <c r="Y308" i="53" s="1"/>
  <c r="Z308" i="53" s="1"/>
  <c r="X307" i="53"/>
  <c r="Y307" i="53" s="1"/>
  <c r="Z307" i="53" s="1"/>
  <c r="X307" i="53" a="1"/>
  <c r="X306" i="53" a="1"/>
  <c r="X306" i="53" s="1"/>
  <c r="Y306" i="53" s="1"/>
  <c r="Z306" i="53" s="1"/>
  <c r="Z305" i="53"/>
  <c r="X305" i="53" a="1"/>
  <c r="X305" i="53" s="1"/>
  <c r="Y305" i="53" s="1"/>
  <c r="X304" i="53" a="1"/>
  <c r="X304" i="53" s="1"/>
  <c r="Y304" i="53" s="1"/>
  <c r="Z304" i="53" s="1"/>
  <c r="Y303" i="53"/>
  <c r="Z303" i="53" s="1"/>
  <c r="X303" i="53" a="1"/>
  <c r="X303" i="53" s="1"/>
  <c r="Z302" i="53"/>
  <c r="X302" i="53"/>
  <c r="Y302" i="53" s="1"/>
  <c r="X302" i="53" a="1"/>
  <c r="X301" i="53"/>
  <c r="Y301" i="53" s="1"/>
  <c r="Z301" i="53" s="1"/>
  <c r="X301" i="53" a="1"/>
  <c r="X300" i="53"/>
  <c r="Y300" i="53" s="1"/>
  <c r="Z300" i="53" s="1"/>
  <c r="X300" i="53" a="1"/>
  <c r="X299" i="53" a="1"/>
  <c r="X299" i="53" s="1"/>
  <c r="Y299" i="53" s="1"/>
  <c r="Z299" i="53" s="1"/>
  <c r="X298" i="53" a="1"/>
  <c r="X298" i="53" s="1"/>
  <c r="Y298" i="53" s="1"/>
  <c r="Z298" i="53" s="1"/>
  <c r="X297" i="53" a="1"/>
  <c r="X297" i="53" s="1"/>
  <c r="Y297" i="53" s="1"/>
  <c r="Z297" i="53" s="1"/>
  <c r="Z296" i="53"/>
  <c r="X296" i="53" a="1"/>
  <c r="X296" i="53" s="1"/>
  <c r="Y296" i="53" s="1"/>
  <c r="Z295" i="53"/>
  <c r="X295" i="53" a="1"/>
  <c r="X295" i="53" s="1"/>
  <c r="Y295" i="53" s="1"/>
  <c r="X294" i="53"/>
  <c r="Y294" i="53" s="1"/>
  <c r="Z294" i="53" s="1"/>
  <c r="X294" i="53" a="1"/>
  <c r="Y293" i="53"/>
  <c r="Z293" i="53" s="1"/>
  <c r="X293" i="53"/>
  <c r="X293" i="53" a="1"/>
  <c r="X292" i="53"/>
  <c r="Y292" i="53" s="1"/>
  <c r="Z292" i="53" s="1"/>
  <c r="X292" i="53" a="1"/>
  <c r="X291" i="53"/>
  <c r="Y291" i="53" s="1"/>
  <c r="Z291" i="53" s="1"/>
  <c r="X291" i="53" a="1"/>
  <c r="X290" i="53" a="1"/>
  <c r="X290" i="53" s="1"/>
  <c r="Y290" i="53" s="1"/>
  <c r="Z290" i="53" s="1"/>
  <c r="X289" i="53" a="1"/>
  <c r="X289" i="53" s="1"/>
  <c r="Y289" i="53" s="1"/>
  <c r="Z289" i="53" s="1"/>
  <c r="X288" i="53" a="1"/>
  <c r="X288" i="53" s="1"/>
  <c r="Y288" i="53" s="1"/>
  <c r="Z288" i="53" s="1"/>
  <c r="X287" i="53" a="1"/>
  <c r="X287" i="53" s="1"/>
  <c r="Y287" i="53" s="1"/>
  <c r="Z287" i="53" s="1"/>
  <c r="Z286" i="53"/>
  <c r="X286" i="53"/>
  <c r="Y286" i="53" s="1"/>
  <c r="X286" i="53" a="1"/>
  <c r="Y285" i="53"/>
  <c r="Z285" i="53" s="1"/>
  <c r="X285" i="53"/>
  <c r="X285" i="53" a="1"/>
  <c r="X284" i="53"/>
  <c r="Y284" i="53" s="1"/>
  <c r="Z284" i="53" s="1"/>
  <c r="X284" i="53" a="1"/>
  <c r="X283" i="53"/>
  <c r="Y283" i="53" s="1"/>
  <c r="Z283" i="53" s="1"/>
  <c r="X283" i="53" a="1"/>
  <c r="X282" i="53" a="1"/>
  <c r="X282" i="53" s="1"/>
  <c r="Y282" i="53" s="1"/>
  <c r="Z282" i="53" s="1"/>
  <c r="X281" i="53" a="1"/>
  <c r="X281" i="53" s="1"/>
  <c r="Y281" i="53" s="1"/>
  <c r="Z281" i="53" s="1"/>
  <c r="X280" i="53" a="1"/>
  <c r="X280" i="53" s="1"/>
  <c r="Y280" i="53" s="1"/>
  <c r="Z280" i="53" s="1"/>
  <c r="X279" i="53" a="1"/>
  <c r="X279" i="53" s="1"/>
  <c r="Y279" i="53" s="1"/>
  <c r="Z279" i="53" s="1"/>
  <c r="Z278" i="53"/>
  <c r="X278" i="53"/>
  <c r="Y278" i="53" s="1"/>
  <c r="X278" i="53" a="1"/>
  <c r="Y277" i="53"/>
  <c r="Z277" i="53" s="1"/>
  <c r="X277" i="53"/>
  <c r="X277" i="53" a="1"/>
  <c r="X276" i="53" a="1"/>
  <c r="X276" i="53" s="1"/>
  <c r="Y276" i="53" s="1"/>
  <c r="Z276" i="53" s="1"/>
  <c r="X275" i="53"/>
  <c r="Y275" i="53" s="1"/>
  <c r="Z275" i="53" s="1"/>
  <c r="X275" i="53" a="1"/>
  <c r="X274" i="53" a="1"/>
  <c r="X274" i="53" s="1"/>
  <c r="Y274" i="53" s="1"/>
  <c r="Z274" i="53" s="1"/>
  <c r="Z273" i="53"/>
  <c r="X273" i="53" a="1"/>
  <c r="X273" i="53" s="1"/>
  <c r="Y273" i="53" s="1"/>
  <c r="X272" i="53" a="1"/>
  <c r="X272" i="53" s="1"/>
  <c r="Y272" i="53" s="1"/>
  <c r="Z272" i="53" s="1"/>
  <c r="X271" i="53" a="1"/>
  <c r="X271" i="53" s="1"/>
  <c r="Y271" i="53" s="1"/>
  <c r="Z271" i="53" s="1"/>
  <c r="Z270" i="53"/>
  <c r="X270" i="53"/>
  <c r="Y270" i="53" s="1"/>
  <c r="X270" i="53" a="1"/>
  <c r="X269" i="53"/>
  <c r="Y269" i="53" s="1"/>
  <c r="Z269" i="53" s="1"/>
  <c r="X269" i="53" a="1"/>
  <c r="X268" i="53"/>
  <c r="Y268" i="53" s="1"/>
  <c r="Z268" i="53" s="1"/>
  <c r="X268" i="53" a="1"/>
  <c r="X267" i="53"/>
  <c r="Y267" i="53" s="1"/>
  <c r="Z267" i="53" s="1"/>
  <c r="X267" i="53" a="1"/>
  <c r="X266" i="53" a="1"/>
  <c r="X266" i="53" s="1"/>
  <c r="Y266" i="53" s="1"/>
  <c r="Z266" i="53" s="1"/>
  <c r="X265" i="53" a="1"/>
  <c r="X265" i="53" s="1"/>
  <c r="Y265" i="53" s="1"/>
  <c r="Z265" i="53" s="1"/>
  <c r="Z264" i="53"/>
  <c r="X264" i="53" a="1"/>
  <c r="X264" i="53" s="1"/>
  <c r="Y264" i="53" s="1"/>
  <c r="X263" i="53" a="1"/>
  <c r="X263" i="53" s="1"/>
  <c r="Y263" i="53" s="1"/>
  <c r="Z263" i="53" s="1"/>
  <c r="Z262" i="53"/>
  <c r="X262" i="53"/>
  <c r="Y262" i="53" s="1"/>
  <c r="X262" i="53" a="1"/>
  <c r="Y261" i="53"/>
  <c r="Z261" i="53" s="1"/>
  <c r="X261" i="53"/>
  <c r="X261" i="53" a="1"/>
  <c r="X260" i="53" a="1"/>
  <c r="X260" i="53" s="1"/>
  <c r="Y260" i="53" s="1"/>
  <c r="Z260" i="53" s="1"/>
  <c r="X259" i="53"/>
  <c r="Y259" i="53" s="1"/>
  <c r="Z259" i="53" s="1"/>
  <c r="X259" i="53" a="1"/>
  <c r="X258" i="53" a="1"/>
  <c r="X258" i="53" s="1"/>
  <c r="Y258" i="53" s="1"/>
  <c r="Z258" i="53" s="1"/>
  <c r="X257" i="53" a="1"/>
  <c r="X257" i="53" s="1"/>
  <c r="Y257" i="53" s="1"/>
  <c r="Z257" i="53" s="1"/>
  <c r="X256" i="53" a="1"/>
  <c r="X256" i="53" s="1"/>
  <c r="Y256" i="53" s="1"/>
  <c r="Z256" i="53" s="1"/>
  <c r="Y255" i="53"/>
  <c r="Z255" i="53" s="1"/>
  <c r="X255" i="53" a="1"/>
  <c r="X255" i="53" s="1"/>
  <c r="Z254" i="53"/>
  <c r="X254" i="53"/>
  <c r="Y254" i="53" s="1"/>
  <c r="X254" i="53" a="1"/>
  <c r="Y253" i="53"/>
  <c r="Z253" i="53" s="1"/>
  <c r="X253" i="53"/>
  <c r="X253" i="53" a="1"/>
  <c r="X252" i="53"/>
  <c r="Y252" i="53" s="1"/>
  <c r="Z252" i="53" s="1"/>
  <c r="X252" i="53" a="1"/>
  <c r="X251" i="53" a="1"/>
  <c r="X251" i="53" s="1"/>
  <c r="Y251" i="53" s="1"/>
  <c r="Z251" i="53" s="1"/>
  <c r="X250" i="53" a="1"/>
  <c r="X250" i="53" s="1"/>
  <c r="Y250" i="53" s="1"/>
  <c r="Z250" i="53" s="1"/>
  <c r="X249" i="53" a="1"/>
  <c r="X249" i="53" s="1"/>
  <c r="Y249" i="53" s="1"/>
  <c r="Z249" i="53" s="1"/>
  <c r="X248" i="53" a="1"/>
  <c r="X248" i="53" s="1"/>
  <c r="Y248" i="53" s="1"/>
  <c r="Z248" i="53" s="1"/>
  <c r="Z247" i="53"/>
  <c r="X247" i="53" a="1"/>
  <c r="X247" i="53" s="1"/>
  <c r="Y247" i="53" s="1"/>
  <c r="X246" i="53"/>
  <c r="Y246" i="53" s="1"/>
  <c r="Z246" i="53" s="1"/>
  <c r="X246" i="53" a="1"/>
  <c r="Y245" i="53"/>
  <c r="Z245" i="53" s="1"/>
  <c r="X245" i="53"/>
  <c r="X245" i="53" a="1"/>
  <c r="X244" i="53"/>
  <c r="Y244" i="53" s="1"/>
  <c r="Z244" i="53" s="1"/>
  <c r="X244" i="53" a="1"/>
  <c r="X243" i="53"/>
  <c r="Y243" i="53" s="1"/>
  <c r="Z243" i="53" s="1"/>
  <c r="X243" i="53" a="1"/>
  <c r="X242" i="53" a="1"/>
  <c r="X242" i="53" s="1"/>
  <c r="Y242" i="53" s="1"/>
  <c r="Z242" i="53" s="1"/>
  <c r="Z241" i="53"/>
  <c r="X241" i="53" a="1"/>
  <c r="X241" i="53" s="1"/>
  <c r="Y241" i="53" s="1"/>
  <c r="X240" i="53" a="1"/>
  <c r="X240" i="53" s="1"/>
  <c r="Y240" i="53" s="1"/>
  <c r="Z240" i="53" s="1"/>
  <c r="Z239" i="53"/>
  <c r="Y239" i="53"/>
  <c r="X239" i="53" a="1"/>
  <c r="X239" i="53" s="1"/>
  <c r="Z238" i="53"/>
  <c r="X238" i="53"/>
  <c r="Y238" i="53" s="1"/>
  <c r="X238" i="53" a="1"/>
  <c r="X237" i="53"/>
  <c r="Y237" i="53" s="1"/>
  <c r="Z237" i="53" s="1"/>
  <c r="X237" i="53" a="1"/>
  <c r="X236" i="53"/>
  <c r="Y236" i="53" s="1"/>
  <c r="Z236" i="53" s="1"/>
  <c r="X236" i="53" a="1"/>
  <c r="X235" i="53"/>
  <c r="Y235" i="53" s="1"/>
  <c r="Z235" i="53" s="1"/>
  <c r="X235" i="53" a="1"/>
  <c r="X234" i="53" a="1"/>
  <c r="X234" i="53" s="1"/>
  <c r="Y234" i="53" s="1"/>
  <c r="Z234" i="53" s="1"/>
  <c r="X233" i="53" a="1"/>
  <c r="X233" i="53" s="1"/>
  <c r="Y233" i="53" s="1"/>
  <c r="Z233" i="53" s="1"/>
  <c r="X232" i="53" a="1"/>
  <c r="X232" i="53" s="1"/>
  <c r="Y232" i="53" s="1"/>
  <c r="Z232" i="53" s="1"/>
  <c r="Z231" i="53"/>
  <c r="X231" i="53" a="1"/>
  <c r="X231" i="53" s="1"/>
  <c r="Y231" i="53" s="1"/>
  <c r="Z230" i="53"/>
  <c r="X230" i="53"/>
  <c r="Y230" i="53" s="1"/>
  <c r="X230" i="53" a="1"/>
  <c r="X229" i="53" a="1"/>
  <c r="X229" i="53" s="1"/>
  <c r="Y229" i="53" s="1"/>
  <c r="Z229" i="53" s="1"/>
  <c r="X228" i="53"/>
  <c r="Y228" i="53" s="1"/>
  <c r="Z228" i="53" s="1"/>
  <c r="X228" i="53" a="1"/>
  <c r="X227" i="53"/>
  <c r="Y227" i="53" s="1"/>
  <c r="Z227" i="53" s="1"/>
  <c r="X227" i="53" a="1"/>
  <c r="X226" i="53" a="1"/>
  <c r="X226" i="53" s="1"/>
  <c r="Y226" i="53" s="1"/>
  <c r="Z226" i="53" s="1"/>
  <c r="X225" i="53" a="1"/>
  <c r="X225" i="53" s="1"/>
  <c r="Y225" i="53" s="1"/>
  <c r="Z225" i="53" s="1"/>
  <c r="X224" i="53"/>
  <c r="Y224" i="53" s="1"/>
  <c r="Z224" i="53" s="1"/>
  <c r="X224" i="53" a="1"/>
  <c r="Y223" i="53"/>
  <c r="Z223" i="53" s="1"/>
  <c r="X223" i="53" a="1"/>
  <c r="X223" i="53" s="1"/>
  <c r="Z222" i="53"/>
  <c r="X222" i="53" a="1"/>
  <c r="X222" i="53" s="1"/>
  <c r="Y222" i="53" s="1"/>
  <c r="Y221" i="53"/>
  <c r="Z221" i="53" s="1"/>
  <c r="X221" i="53"/>
  <c r="X221" i="53" a="1"/>
  <c r="X220" i="53"/>
  <c r="Y220" i="53" s="1"/>
  <c r="Z220" i="53" s="1"/>
  <c r="X220" i="53" a="1"/>
  <c r="X219" i="53"/>
  <c r="Y219" i="53" s="1"/>
  <c r="Z219" i="53" s="1"/>
  <c r="X219" i="53" a="1"/>
  <c r="X218" i="53" a="1"/>
  <c r="X218" i="53" s="1"/>
  <c r="Y218" i="53" s="1"/>
  <c r="Z218" i="53" s="1"/>
  <c r="Y217" i="53"/>
  <c r="Z217" i="53" s="1"/>
  <c r="X217" i="53" a="1"/>
  <c r="X217" i="53" s="1"/>
  <c r="X216" i="53" a="1"/>
  <c r="X216" i="53" s="1"/>
  <c r="Y216" i="53" s="1"/>
  <c r="Z216" i="53" s="1"/>
  <c r="X215" i="53"/>
  <c r="Y215" i="53" s="1"/>
  <c r="Z215" i="53" s="1"/>
  <c r="X215" i="53" a="1"/>
  <c r="X214" i="53"/>
  <c r="Y214" i="53" s="1"/>
  <c r="Z214" i="53" s="1"/>
  <c r="X214" i="53" a="1"/>
  <c r="X213" i="53" a="1"/>
  <c r="X213" i="53" s="1"/>
  <c r="Y213" i="53" s="1"/>
  <c r="Z213" i="53" s="1"/>
  <c r="X212" i="53" a="1"/>
  <c r="X212" i="53" s="1"/>
  <c r="Y212" i="53" s="1"/>
  <c r="Z212" i="53" s="1"/>
  <c r="X211" i="53"/>
  <c r="Y211" i="53" s="1"/>
  <c r="Z211" i="53" s="1"/>
  <c r="X211" i="53" a="1"/>
  <c r="Z210" i="53"/>
  <c r="X210" i="53" a="1"/>
  <c r="X210" i="53" s="1"/>
  <c r="Y210" i="53" s="1"/>
  <c r="X209" i="53" a="1"/>
  <c r="X209" i="53" s="1"/>
  <c r="Y209" i="53" s="1"/>
  <c r="Z209" i="53" s="1"/>
  <c r="X208" i="53"/>
  <c r="Y208" i="53" s="1"/>
  <c r="Z208" i="53" s="1"/>
  <c r="X208" i="53" a="1"/>
  <c r="Y207" i="53"/>
  <c r="Z207" i="53" s="1"/>
  <c r="X207" i="53" a="1"/>
  <c r="X207" i="53" s="1"/>
  <c r="X206" i="53" a="1"/>
  <c r="X206" i="53" s="1"/>
  <c r="Y206" i="53" s="1"/>
  <c r="Z206" i="53" s="1"/>
  <c r="X205" i="53"/>
  <c r="Y205" i="53" s="1"/>
  <c r="Z205" i="53" s="1"/>
  <c r="X205" i="53" a="1"/>
  <c r="Z204" i="53"/>
  <c r="X204" i="53"/>
  <c r="Y204" i="53" s="1"/>
  <c r="X204" i="53" a="1"/>
  <c r="X203" i="53"/>
  <c r="Y203" i="53" s="1"/>
  <c r="Z203" i="53" s="1"/>
  <c r="X203" i="53" a="1"/>
  <c r="X202" i="53"/>
  <c r="Y202" i="53" s="1"/>
  <c r="Z202" i="53" s="1"/>
  <c r="X202" i="53" a="1"/>
  <c r="Y201" i="53"/>
  <c r="Z201" i="53" s="1"/>
  <c r="X201" i="53" a="1"/>
  <c r="X201" i="53" s="1"/>
  <c r="X200" i="53" a="1"/>
  <c r="X200" i="53" s="1"/>
  <c r="Y200" i="53" s="1"/>
  <c r="Z200" i="53" s="1"/>
  <c r="Y199" i="53"/>
  <c r="Z199" i="53" s="1"/>
  <c r="X199" i="53"/>
  <c r="X199" i="53" a="1"/>
  <c r="Z198" i="53"/>
  <c r="X198" i="53"/>
  <c r="Y198" i="53" s="1"/>
  <c r="X198" i="53" a="1"/>
  <c r="X197" i="53"/>
  <c r="Y197" i="53" s="1"/>
  <c r="Z197" i="53" s="1"/>
  <c r="X197" i="53" a="1"/>
  <c r="Z196" i="53"/>
  <c r="X196" i="53"/>
  <c r="Y196" i="53" s="1"/>
  <c r="X196" i="53" a="1"/>
  <c r="X195" i="53"/>
  <c r="Y195" i="53" s="1"/>
  <c r="Z195" i="53" s="1"/>
  <c r="X195" i="53" a="1"/>
  <c r="Z194" i="53"/>
  <c r="X194" i="53" a="1"/>
  <c r="X194" i="53" s="1"/>
  <c r="Y194" i="53" s="1"/>
  <c r="Z193" i="53"/>
  <c r="X193" i="53"/>
  <c r="Y193" i="53" s="1"/>
  <c r="X193" i="53" a="1"/>
  <c r="X192" i="53" a="1"/>
  <c r="X192" i="53" s="1"/>
  <c r="Y192" i="53" s="1"/>
  <c r="Z192" i="53" s="1"/>
  <c r="Y191" i="53"/>
  <c r="Z191" i="53" s="1"/>
  <c r="X191" i="53" a="1"/>
  <c r="X191" i="53" s="1"/>
  <c r="X190" i="53" a="1"/>
  <c r="X190" i="53" s="1"/>
  <c r="Y190" i="53" s="1"/>
  <c r="Z190" i="53" s="1"/>
  <c r="Y189" i="53"/>
  <c r="Z189" i="53" s="1"/>
  <c r="X189" i="53"/>
  <c r="X189" i="53" a="1"/>
  <c r="Z188" i="53"/>
  <c r="X188" i="53"/>
  <c r="Y188" i="53" s="1"/>
  <c r="X188" i="53" a="1"/>
  <c r="X187" i="53"/>
  <c r="Y187" i="53" s="1"/>
  <c r="Z187" i="53" s="1"/>
  <c r="X187" i="53" a="1"/>
  <c r="X186" i="53" a="1"/>
  <c r="X186" i="53" s="1"/>
  <c r="Y186" i="53" s="1"/>
  <c r="Z186" i="53" s="1"/>
  <c r="X185" i="53"/>
  <c r="Y185" i="53" s="1"/>
  <c r="Z185" i="53" s="1"/>
  <c r="X185" i="53" a="1"/>
  <c r="Z184" i="53"/>
  <c r="X184" i="53" a="1"/>
  <c r="X184" i="53" s="1"/>
  <c r="Y184" i="53" s="1"/>
  <c r="Y183" i="53"/>
  <c r="Z183" i="53" s="1"/>
  <c r="X183" i="53"/>
  <c r="X183" i="53" a="1"/>
  <c r="Z182" i="53"/>
  <c r="X182" i="53"/>
  <c r="Y182" i="53" s="1"/>
  <c r="X182" i="53" a="1"/>
  <c r="Y181" i="53"/>
  <c r="Z181" i="53" s="1"/>
  <c r="X181" i="53"/>
  <c r="X181" i="53" a="1"/>
  <c r="X180" i="53"/>
  <c r="Y180" i="53" s="1"/>
  <c r="Z180" i="53" s="1"/>
  <c r="X180" i="53" a="1"/>
  <c r="Y179" i="53"/>
  <c r="Z179" i="53" s="1"/>
  <c r="X179" i="53" a="1"/>
  <c r="X179" i="53" s="1"/>
  <c r="Z178" i="53"/>
  <c r="X178" i="53"/>
  <c r="Y178" i="53" s="1"/>
  <c r="X178" i="53" a="1"/>
  <c r="X177" i="53" a="1"/>
  <c r="X177" i="53" s="1"/>
  <c r="Y177" i="53" s="1"/>
  <c r="Z177" i="53" s="1"/>
  <c r="X176" i="53" a="1"/>
  <c r="X176" i="53" s="1"/>
  <c r="Y176" i="53" s="1"/>
  <c r="Z176" i="53" s="1"/>
  <c r="X175" i="53" a="1"/>
  <c r="X175" i="53" s="1"/>
  <c r="Y175" i="53" s="1"/>
  <c r="Z175" i="53" s="1"/>
  <c r="X174" i="53"/>
  <c r="Y174" i="53" s="1"/>
  <c r="Z174" i="53" s="1"/>
  <c r="X174" i="53" a="1"/>
  <c r="Z173" i="53"/>
  <c r="Y173" i="53"/>
  <c r="X173" i="53"/>
  <c r="X173" i="53" a="1"/>
  <c r="Z172" i="53"/>
  <c r="X172" i="53" a="1"/>
  <c r="X172" i="53" s="1"/>
  <c r="Y172" i="53" s="1"/>
  <c r="X171" i="53"/>
  <c r="Y171" i="53" s="1"/>
  <c r="Z171" i="53" s="1"/>
  <c r="X171" i="53" a="1"/>
  <c r="X170" i="53" a="1"/>
  <c r="X170" i="53" s="1"/>
  <c r="Y170" i="53" s="1"/>
  <c r="Z170" i="53" s="1"/>
  <c r="Y169" i="53"/>
  <c r="Z169" i="53" s="1"/>
  <c r="X169" i="53" a="1"/>
  <c r="X169" i="53" s="1"/>
  <c r="Z168" i="53"/>
  <c r="X168" i="53" a="1"/>
  <c r="X168" i="53" s="1"/>
  <c r="Y168" i="53" s="1"/>
  <c r="X167" i="53" a="1"/>
  <c r="X167" i="53" s="1"/>
  <c r="Y167" i="53" s="1"/>
  <c r="Z167" i="53" s="1"/>
  <c r="Y166" i="53"/>
  <c r="Z166" i="53" s="1"/>
  <c r="X166" i="53" a="1"/>
  <c r="X166" i="53" s="1"/>
  <c r="Z165" i="53"/>
  <c r="X165" i="53"/>
  <c r="Y165" i="53" s="1"/>
  <c r="X165" i="53" a="1"/>
  <c r="Z164" i="53"/>
  <c r="X164" i="53" a="1"/>
  <c r="X164" i="53" s="1"/>
  <c r="Y164" i="53" s="1"/>
  <c r="Z163" i="53"/>
  <c r="Y163" i="53"/>
  <c r="X163" i="53" a="1"/>
  <c r="X163" i="53" s="1"/>
  <c r="Y162" i="53"/>
  <c r="Z162" i="53" s="1"/>
  <c r="X162" i="53" a="1"/>
  <c r="X162" i="53" s="1"/>
  <c r="Z161" i="53"/>
  <c r="Y161" i="53"/>
  <c r="X161" i="53"/>
  <c r="X161" i="53" a="1"/>
  <c r="Z160" i="53"/>
  <c r="X160" i="53" a="1"/>
  <c r="X160" i="53" s="1"/>
  <c r="Y160" i="53" s="1"/>
  <c r="X159" i="53" a="1"/>
  <c r="X159" i="53" s="1"/>
  <c r="Y159" i="53" s="1"/>
  <c r="Z159" i="53" s="1"/>
  <c r="Y158" i="53"/>
  <c r="Z158" i="53" s="1"/>
  <c r="X158" i="53" a="1"/>
  <c r="X158" i="53" s="1"/>
  <c r="Z157" i="53"/>
  <c r="X157" i="53"/>
  <c r="Y157" i="53" s="1"/>
  <c r="X157" i="53" a="1"/>
  <c r="Z156" i="53"/>
  <c r="X156" i="53" a="1"/>
  <c r="X156" i="53" s="1"/>
  <c r="Y156" i="53" s="1"/>
  <c r="Y155" i="53"/>
  <c r="Z155" i="53" s="1"/>
  <c r="X155" i="53" a="1"/>
  <c r="X155" i="53" s="1"/>
  <c r="Y154" i="53"/>
  <c r="Z154" i="53" s="1"/>
  <c r="X154" i="53" a="1"/>
  <c r="X154" i="53" s="1"/>
  <c r="X153" i="53"/>
  <c r="Y153" i="53" s="1"/>
  <c r="Z153" i="53" s="1"/>
  <c r="X153" i="53" a="1"/>
  <c r="Z152" i="53"/>
  <c r="Y152" i="53"/>
  <c r="X152" i="53" a="1"/>
  <c r="X152" i="53" s="1"/>
  <c r="Y151" i="53"/>
  <c r="Z151" i="53" s="1"/>
  <c r="X151" i="53" a="1"/>
  <c r="X151" i="53" s="1"/>
  <c r="X150" i="53" a="1"/>
  <c r="X150" i="53" s="1"/>
  <c r="Y150" i="53" s="1"/>
  <c r="Z150" i="53" s="1"/>
  <c r="X149" i="53"/>
  <c r="Y149" i="53" s="1"/>
  <c r="Z149" i="53" s="1"/>
  <c r="X149" i="53" a="1"/>
  <c r="X148" i="53" a="1"/>
  <c r="X148" i="53" s="1"/>
  <c r="Y148" i="53" s="1"/>
  <c r="Z148" i="53" s="1"/>
  <c r="X147" i="53" a="1"/>
  <c r="X147" i="53" s="1"/>
  <c r="Y147" i="53" s="1"/>
  <c r="Z147" i="53" s="1"/>
  <c r="Y146" i="53"/>
  <c r="Z146" i="53" s="1"/>
  <c r="X146" i="53" a="1"/>
  <c r="X146" i="53" s="1"/>
  <c r="X145" i="53"/>
  <c r="Y145" i="53" s="1"/>
  <c r="Z145" i="53" s="1"/>
  <c r="X145" i="53" a="1"/>
  <c r="X144" i="53" a="1"/>
  <c r="X144" i="53" s="1"/>
  <c r="Y144" i="53" s="1"/>
  <c r="Z144" i="53" s="1"/>
  <c r="X143" i="53"/>
  <c r="Y143" i="53" s="1"/>
  <c r="Z143" i="53" s="1"/>
  <c r="X143" i="53" a="1"/>
  <c r="Y142" i="53"/>
  <c r="Z142" i="53" s="1"/>
  <c r="X142" i="53" a="1"/>
  <c r="X142" i="53" s="1"/>
  <c r="X141" i="53" a="1"/>
  <c r="X141" i="53" s="1"/>
  <c r="Y141" i="53" s="1"/>
  <c r="Z141" i="53" s="1"/>
  <c r="X140" i="53" a="1"/>
  <c r="X140" i="53" s="1"/>
  <c r="Y140" i="53" s="1"/>
  <c r="Z140" i="53" s="1"/>
  <c r="Y139" i="53"/>
  <c r="Z139" i="53" s="1"/>
  <c r="X139" i="53" a="1"/>
  <c r="X139" i="53" s="1"/>
  <c r="Z138" i="53"/>
  <c r="Y138" i="53"/>
  <c r="X138" i="53" a="1"/>
  <c r="X138" i="53" s="1"/>
  <c r="Z137" i="53"/>
  <c r="X137" i="53"/>
  <c r="Y137" i="53" s="1"/>
  <c r="X137" i="53" a="1"/>
  <c r="X136" i="53" a="1"/>
  <c r="X136" i="53" s="1"/>
  <c r="Y136" i="53" s="1"/>
  <c r="Z136" i="53" s="1"/>
  <c r="Y135" i="53"/>
  <c r="Z135" i="53" s="1"/>
  <c r="X135" i="53" a="1"/>
  <c r="X135" i="53" s="1"/>
  <c r="Y134" i="53"/>
  <c r="Z134" i="53" s="1"/>
  <c r="X134" i="53" a="1"/>
  <c r="X134" i="53" s="1"/>
  <c r="Z133" i="53"/>
  <c r="X133" i="53"/>
  <c r="Y133" i="53" s="1"/>
  <c r="X133" i="53" a="1"/>
  <c r="Z132" i="53"/>
  <c r="X132" i="53" a="1"/>
  <c r="X132" i="53" s="1"/>
  <c r="Y132" i="53" s="1"/>
  <c r="Y131" i="53"/>
  <c r="Z131" i="53" s="1"/>
  <c r="X131" i="53" a="1"/>
  <c r="X131" i="53" s="1"/>
  <c r="Y130" i="53"/>
  <c r="Z130" i="53" s="1"/>
  <c r="X130" i="53" a="1"/>
  <c r="X130" i="53" s="1"/>
  <c r="Y129" i="53"/>
  <c r="Z129" i="53" s="1"/>
  <c r="X129" i="53"/>
  <c r="X129" i="53" a="1"/>
  <c r="Z128" i="53"/>
  <c r="X128" i="53" a="1"/>
  <c r="X128" i="53" s="1"/>
  <c r="Y128" i="53" s="1"/>
  <c r="X127" i="53" a="1"/>
  <c r="X127" i="53" s="1"/>
  <c r="Y127" i="53" s="1"/>
  <c r="Z127" i="53" s="1"/>
  <c r="Y126" i="53"/>
  <c r="Z126" i="53" s="1"/>
  <c r="X126" i="53" a="1"/>
  <c r="X126" i="53" s="1"/>
  <c r="X125" i="53"/>
  <c r="Y125" i="53" s="1"/>
  <c r="Z125" i="53" s="1"/>
  <c r="X125" i="53" a="1"/>
  <c r="X124" i="53" a="1"/>
  <c r="X124" i="53" s="1"/>
  <c r="Y124" i="53" s="1"/>
  <c r="Z124" i="53" s="1"/>
  <c r="X123" i="53" a="1"/>
  <c r="X123" i="53" s="1"/>
  <c r="Y123" i="53" s="1"/>
  <c r="Z123" i="53" s="1"/>
  <c r="Y122" i="53"/>
  <c r="Z122" i="53" s="1"/>
  <c r="X122" i="53" a="1"/>
  <c r="X122" i="53" s="1"/>
  <c r="X121" i="53"/>
  <c r="Y121" i="53" s="1"/>
  <c r="Z121" i="53" s="1"/>
  <c r="X121" i="53" a="1"/>
  <c r="Y120" i="53"/>
  <c r="Z120" i="53" s="1"/>
  <c r="X120" i="53" a="1"/>
  <c r="X120" i="53" s="1"/>
  <c r="Y119" i="53"/>
  <c r="Z119" i="53" s="1"/>
  <c r="X119" i="53" a="1"/>
  <c r="X119" i="53" s="1"/>
  <c r="Y118" i="53"/>
  <c r="Z118" i="53" s="1"/>
  <c r="X118" i="53" a="1"/>
  <c r="X118" i="53" s="1"/>
  <c r="X117" i="53"/>
  <c r="Y117" i="53" s="1"/>
  <c r="Z117" i="53" s="1"/>
  <c r="X117" i="53" a="1"/>
  <c r="Z116" i="53"/>
  <c r="Y116" i="53"/>
  <c r="X116" i="53" a="1"/>
  <c r="X116" i="53" s="1"/>
  <c r="Z115" i="53"/>
  <c r="Y115" i="53"/>
  <c r="X115" i="53" a="1"/>
  <c r="X115" i="53" s="1"/>
  <c r="Y114" i="53"/>
  <c r="Z114" i="53" s="1"/>
  <c r="X114" i="53" a="1"/>
  <c r="X114" i="53" s="1"/>
  <c r="Z113" i="53"/>
  <c r="Y113" i="53"/>
  <c r="X113" i="53"/>
  <c r="X113" i="53" a="1"/>
  <c r="Z112" i="53"/>
  <c r="X112" i="53" a="1"/>
  <c r="X112" i="53" s="1"/>
  <c r="Y112" i="53" s="1"/>
  <c r="X111" i="53"/>
  <c r="Y111" i="53" s="1"/>
  <c r="Z111" i="53" s="1"/>
  <c r="X111" i="53" a="1"/>
  <c r="Y110" i="53"/>
  <c r="Z110" i="53" s="1"/>
  <c r="X110" i="53" a="1"/>
  <c r="X110" i="53" s="1"/>
  <c r="X109" i="53"/>
  <c r="Y109" i="53" s="1"/>
  <c r="Z109" i="53" s="1"/>
  <c r="X109" i="53" a="1"/>
  <c r="Z108" i="53"/>
  <c r="X108" i="53" a="1"/>
  <c r="X108" i="53" s="1"/>
  <c r="Y108" i="53" s="1"/>
  <c r="X107" i="53"/>
  <c r="Y107" i="53" s="1"/>
  <c r="Z107" i="53" s="1"/>
  <c r="X107" i="53" a="1"/>
  <c r="Y106" i="53"/>
  <c r="Z106" i="53" s="1"/>
  <c r="X106" i="53" a="1"/>
  <c r="X106" i="53" s="1"/>
  <c r="Z105" i="53"/>
  <c r="X105" i="53"/>
  <c r="Y105" i="53" s="1"/>
  <c r="X105" i="53" a="1"/>
  <c r="Z104" i="53"/>
  <c r="Y104" i="53"/>
  <c r="X104" i="53"/>
  <c r="X104" i="53" a="1"/>
  <c r="X103" i="53"/>
  <c r="Y103" i="53" s="1"/>
  <c r="Z103" i="53" s="1"/>
  <c r="X103" i="53" a="1"/>
  <c r="Y102" i="53"/>
  <c r="Z102" i="53" s="1"/>
  <c r="X102" i="53"/>
  <c r="X102" i="53" a="1"/>
  <c r="X101" i="53" a="1"/>
  <c r="X101" i="53" s="1"/>
  <c r="Y101" i="53" s="1"/>
  <c r="Z101" i="53" s="1"/>
  <c r="X100" i="53"/>
  <c r="Y100" i="53" s="1"/>
  <c r="Z100" i="53" s="1"/>
  <c r="X100" i="53" a="1"/>
  <c r="X99" i="53"/>
  <c r="Y99" i="53" s="1"/>
  <c r="Z99" i="53" s="1"/>
  <c r="X99" i="53" a="1"/>
  <c r="Z98" i="53"/>
  <c r="Y98" i="53"/>
  <c r="X98" i="53"/>
  <c r="X98" i="53" a="1"/>
  <c r="X97" i="53" a="1"/>
  <c r="X97" i="53" s="1"/>
  <c r="Y97" i="53" s="1"/>
  <c r="Z97" i="53" s="1"/>
  <c r="Y96" i="53"/>
  <c r="Z96" i="53" s="1"/>
  <c r="X96" i="53"/>
  <c r="X96" i="53" a="1"/>
  <c r="Z95" i="53"/>
  <c r="X95" i="53"/>
  <c r="Y95" i="53" s="1"/>
  <c r="X95" i="53" a="1"/>
  <c r="X94" i="53"/>
  <c r="Y94" i="53" s="1"/>
  <c r="Z94" i="53" s="1"/>
  <c r="X94" i="53" a="1"/>
  <c r="X93" i="53"/>
  <c r="Y93" i="53" s="1"/>
  <c r="Z93" i="53" s="1"/>
  <c r="X93" i="53" a="1"/>
  <c r="Y92" i="53"/>
  <c r="Z92" i="53" s="1"/>
  <c r="X92" i="53"/>
  <c r="X92" i="53" a="1"/>
  <c r="X91" i="53" a="1"/>
  <c r="X91" i="53" s="1"/>
  <c r="Y91" i="53" s="1"/>
  <c r="Z91" i="53" s="1"/>
  <c r="X90" i="53"/>
  <c r="Y90" i="53" s="1"/>
  <c r="Z90" i="53" s="1"/>
  <c r="X90" i="53" a="1"/>
  <c r="Z89" i="53"/>
  <c r="X89" i="53"/>
  <c r="Y89" i="53" s="1"/>
  <c r="X89" i="53" a="1"/>
  <c r="Z88" i="53"/>
  <c r="Y88" i="53"/>
  <c r="X88" i="53"/>
  <c r="X88" i="53" a="1"/>
  <c r="X87" i="53"/>
  <c r="Y87" i="53" s="1"/>
  <c r="Z87" i="53" s="1"/>
  <c r="X87" i="53" a="1"/>
  <c r="Y86" i="53"/>
  <c r="Z86" i="53" s="1"/>
  <c r="X86" i="53"/>
  <c r="X86" i="53" a="1"/>
  <c r="X85" i="53" a="1"/>
  <c r="X85" i="53" s="1"/>
  <c r="Y85" i="53" s="1"/>
  <c r="Z85" i="53" s="1"/>
  <c r="X84" i="53"/>
  <c r="Y84" i="53" s="1"/>
  <c r="Z84" i="53" s="1"/>
  <c r="X84" i="53" a="1"/>
  <c r="X83" i="53"/>
  <c r="Y83" i="53" s="1"/>
  <c r="Z83" i="53" s="1"/>
  <c r="X83" i="53" a="1"/>
  <c r="Z82" i="53"/>
  <c r="Y82" i="53"/>
  <c r="X82" i="53"/>
  <c r="X82" i="53" a="1"/>
  <c r="X81" i="53" a="1"/>
  <c r="X81" i="53" s="1"/>
  <c r="Y81" i="53" s="1"/>
  <c r="Z81" i="53" s="1"/>
  <c r="Y80" i="53"/>
  <c r="Z80" i="53" s="1"/>
  <c r="X80" i="53"/>
  <c r="X80" i="53" a="1"/>
  <c r="Z79" i="53"/>
  <c r="X79" i="53"/>
  <c r="Y79" i="53" s="1"/>
  <c r="X79" i="53" a="1"/>
  <c r="X78" i="53"/>
  <c r="Y78" i="53" s="1"/>
  <c r="Z78" i="53" s="1"/>
  <c r="X78" i="53" a="1"/>
  <c r="X77" i="53"/>
  <c r="Y77" i="53" s="1"/>
  <c r="Z77" i="53" s="1"/>
  <c r="X77" i="53" a="1"/>
  <c r="Y76" i="53"/>
  <c r="Z76" i="53" s="1"/>
  <c r="X76" i="53"/>
  <c r="X76" i="53" a="1"/>
  <c r="X75" i="53" a="1"/>
  <c r="X75" i="53" s="1"/>
  <c r="Y75" i="53" s="1"/>
  <c r="Z75" i="53" s="1"/>
  <c r="X74" i="53"/>
  <c r="Y74" i="53" s="1"/>
  <c r="Z74" i="53" s="1"/>
  <c r="X74" i="53" a="1"/>
  <c r="Z73" i="53"/>
  <c r="X73" i="53"/>
  <c r="Y73" i="53" s="1"/>
  <c r="X73" i="53" a="1"/>
  <c r="Z72" i="53"/>
  <c r="Y72" i="53"/>
  <c r="X72" i="53"/>
  <c r="X72" i="53" a="1"/>
  <c r="X71" i="53"/>
  <c r="Y71" i="53" s="1"/>
  <c r="Z71" i="53" s="1"/>
  <c r="X71" i="53" a="1"/>
  <c r="Y70" i="53"/>
  <c r="Z70" i="53" s="1"/>
  <c r="X70" i="53"/>
  <c r="X70" i="53" a="1"/>
  <c r="X69" i="53" a="1"/>
  <c r="X69" i="53" s="1"/>
  <c r="Y69" i="53" s="1"/>
  <c r="Z69" i="53" s="1"/>
  <c r="X68" i="53"/>
  <c r="Y68" i="53" s="1"/>
  <c r="Z68" i="53" s="1"/>
  <c r="X68" i="53" a="1"/>
  <c r="X67" i="53"/>
  <c r="Y67" i="53" s="1"/>
  <c r="Z67" i="53" s="1"/>
  <c r="X67" i="53" a="1"/>
  <c r="X66" i="53" a="1"/>
  <c r="X66" i="53" s="1"/>
  <c r="Y66" i="53" s="1"/>
  <c r="Z66" i="53" s="1"/>
  <c r="X65" i="53" a="1"/>
  <c r="X65" i="53" s="1"/>
  <c r="Y65" i="53" s="1"/>
  <c r="Z65" i="53" s="1"/>
  <c r="Y64" i="53"/>
  <c r="Z64" i="53" s="1"/>
  <c r="X64" i="53"/>
  <c r="X64" i="53" a="1"/>
  <c r="Z63" i="53"/>
  <c r="X63" i="53"/>
  <c r="Y63" i="53" s="1"/>
  <c r="X63" i="53" a="1"/>
  <c r="X62" i="53"/>
  <c r="Y62" i="53" s="1"/>
  <c r="Z62" i="53" s="1"/>
  <c r="X62" i="53" a="1"/>
  <c r="X61" i="53"/>
  <c r="Y61" i="53" s="1"/>
  <c r="Z61" i="53" s="1"/>
  <c r="X61" i="53" a="1"/>
  <c r="X60" i="53" a="1"/>
  <c r="X60" i="53" s="1"/>
  <c r="Y60" i="53" s="1"/>
  <c r="Z60" i="53" s="1"/>
  <c r="X59" i="53" a="1"/>
  <c r="X59" i="53" s="1"/>
  <c r="Y59" i="53" s="1"/>
  <c r="Z59" i="53" s="1"/>
  <c r="X58" i="53"/>
  <c r="Y58" i="53" s="1"/>
  <c r="Z58" i="53" s="1"/>
  <c r="X58" i="53" a="1"/>
  <c r="Z57" i="53"/>
  <c r="X57" i="53"/>
  <c r="Y57" i="53" s="1"/>
  <c r="X57" i="53" a="1"/>
  <c r="X56" i="53" a="1"/>
  <c r="X56" i="53" s="1"/>
  <c r="Y56" i="53" s="1"/>
  <c r="Z56" i="53" s="1"/>
  <c r="X55" i="53"/>
  <c r="Y55" i="53" s="1"/>
  <c r="Z55" i="53" s="1"/>
  <c r="X55" i="53" a="1"/>
  <c r="Y54" i="53"/>
  <c r="Z54" i="53" s="1"/>
  <c r="X54" i="53"/>
  <c r="X54" i="53" a="1"/>
  <c r="X53" i="53" a="1"/>
  <c r="X53" i="53" s="1"/>
  <c r="Y53" i="53" s="1"/>
  <c r="Z53" i="53" s="1"/>
  <c r="X52" i="53"/>
  <c r="Y52" i="53" s="1"/>
  <c r="Z52" i="53" s="1"/>
  <c r="X52" i="53" a="1"/>
  <c r="X51" i="53"/>
  <c r="Y51" i="53" s="1"/>
  <c r="Z51" i="53" s="1"/>
  <c r="X51" i="53" a="1"/>
  <c r="X50" i="53" a="1"/>
  <c r="X50" i="53" s="1"/>
  <c r="Y50" i="53" s="1"/>
  <c r="Z50" i="53" s="1"/>
  <c r="X49" i="53" a="1"/>
  <c r="X49" i="53" s="1"/>
  <c r="Y49" i="53" s="1"/>
  <c r="Z49" i="53" s="1"/>
  <c r="Y48" i="53"/>
  <c r="Z48" i="53" s="1"/>
  <c r="X48" i="53"/>
  <c r="X48" i="53" a="1"/>
  <c r="Z47" i="53"/>
  <c r="X47" i="53"/>
  <c r="Y47" i="53" s="1"/>
  <c r="X47" i="53" a="1"/>
  <c r="X46" i="53"/>
  <c r="Y46" i="53" s="1"/>
  <c r="Z46" i="53" s="1"/>
  <c r="X46" i="53" a="1"/>
  <c r="X45" i="53"/>
  <c r="Y45" i="53" s="1"/>
  <c r="Z45" i="53" s="1"/>
  <c r="X45" i="53" a="1"/>
  <c r="X44" i="53" a="1"/>
  <c r="X44" i="53" s="1"/>
  <c r="Y44" i="53" s="1"/>
  <c r="Z44" i="53" s="1"/>
  <c r="X43" i="53" a="1"/>
  <c r="X43" i="53" s="1"/>
  <c r="Y43" i="53" s="1"/>
  <c r="Z43" i="53" s="1"/>
  <c r="X42" i="53"/>
  <c r="Y42" i="53" s="1"/>
  <c r="Z42" i="53" s="1"/>
  <c r="X42" i="53" a="1"/>
  <c r="Z41" i="53"/>
  <c r="X41" i="53"/>
  <c r="Y41" i="53" s="1"/>
  <c r="X41" i="53" a="1"/>
  <c r="X40" i="53" a="1"/>
  <c r="X40" i="53" s="1"/>
  <c r="Y40" i="53" s="1"/>
  <c r="Z40" i="53" s="1"/>
  <c r="X39" i="53"/>
  <c r="Y39" i="53" s="1"/>
  <c r="Z39" i="53" s="1"/>
  <c r="X39" i="53" a="1"/>
  <c r="Y38" i="53"/>
  <c r="Z38" i="53" s="1"/>
  <c r="X38" i="53"/>
  <c r="X38" i="53" a="1"/>
  <c r="X37" i="53" a="1"/>
  <c r="X37" i="53" s="1"/>
  <c r="Y37" i="53" s="1"/>
  <c r="Z37" i="53" s="1"/>
  <c r="X36" i="53"/>
  <c r="Y36" i="53" s="1"/>
  <c r="Z36" i="53" s="1"/>
  <c r="X36" i="53" a="1"/>
  <c r="X35" i="53" a="1"/>
  <c r="X35" i="53" s="1"/>
  <c r="Y35" i="53" s="1"/>
  <c r="Z35" i="53" s="1"/>
  <c r="X34" i="53" a="1"/>
  <c r="X34" i="53" s="1"/>
  <c r="Y34" i="53" s="1"/>
  <c r="Z34" i="53" s="1"/>
  <c r="X33" i="53" a="1"/>
  <c r="X33" i="53" s="1"/>
  <c r="Y33" i="53" s="1"/>
  <c r="Z33" i="53" s="1"/>
  <c r="Y32" i="53"/>
  <c r="Z32" i="53" s="1"/>
  <c r="X32" i="53"/>
  <c r="X32" i="53" a="1"/>
  <c r="Z31" i="53"/>
  <c r="X31" i="53"/>
  <c r="Y31" i="53" s="1"/>
  <c r="X31" i="53" a="1"/>
  <c r="X30" i="53" a="1"/>
  <c r="X30" i="53" s="1"/>
  <c r="Y30" i="53" s="1"/>
  <c r="Z30" i="53" s="1"/>
  <c r="X29" i="53"/>
  <c r="Y29" i="53" s="1"/>
  <c r="Z29" i="53" s="1"/>
  <c r="X29" i="53" a="1"/>
  <c r="X28" i="53" a="1"/>
  <c r="X28" i="53" s="1"/>
  <c r="Y28" i="53" s="1"/>
  <c r="Z28" i="53" s="1"/>
  <c r="X27" i="53" a="1"/>
  <c r="X27" i="53" s="1"/>
  <c r="Y27" i="53" s="1"/>
  <c r="Z27" i="53" s="1"/>
  <c r="X26" i="53" a="1"/>
  <c r="X26" i="53" s="1"/>
  <c r="Y26" i="53" s="1"/>
  <c r="Z26" i="53" s="1"/>
  <c r="X25" i="53"/>
  <c r="Y25" i="53" s="1"/>
  <c r="Z25" i="53" s="1"/>
  <c r="X25" i="53" a="1"/>
  <c r="X24" i="53" a="1"/>
  <c r="X24" i="53" s="1"/>
  <c r="Y24" i="53" s="1"/>
  <c r="Z24" i="53" s="1"/>
  <c r="X23" i="53" a="1"/>
  <c r="X23" i="53" s="1"/>
  <c r="Y23" i="53" s="1"/>
  <c r="Z23" i="53" s="1"/>
  <c r="Y22" i="53"/>
  <c r="Z22" i="53" s="1"/>
  <c r="X22" i="53"/>
  <c r="X22" i="53" a="1"/>
  <c r="X21" i="53" a="1"/>
  <c r="X21" i="53" s="1"/>
  <c r="Y21" i="53" s="1"/>
  <c r="Z21" i="53" s="1"/>
  <c r="X20" i="53"/>
  <c r="Y20" i="53" s="1"/>
  <c r="Z20" i="53" s="1"/>
  <c r="X20" i="53" a="1"/>
  <c r="X19" i="53" a="1"/>
  <c r="X19" i="53" s="1"/>
  <c r="Y19" i="53" s="1"/>
  <c r="Z19" i="53" s="1"/>
  <c r="X18" i="53" a="1"/>
  <c r="X18" i="53" s="1"/>
  <c r="Y18" i="53" s="1"/>
  <c r="Z18" i="53" s="1"/>
  <c r="W13" i="53"/>
  <c r="V13" i="53"/>
  <c r="U13" i="53"/>
  <c r="S13" i="53"/>
  <c r="R13" i="53"/>
  <c r="P13" i="53"/>
  <c r="O13" i="53"/>
  <c r="N13" i="53"/>
  <c r="L13" i="53"/>
  <c r="K13" i="53"/>
  <c r="J13" i="53"/>
  <c r="H13" i="53"/>
  <c r="F13" i="53"/>
  <c r="E13" i="53"/>
  <c r="D13" i="53"/>
  <c r="F29" i="54" l="1"/>
  <c r="E29" i="54"/>
  <c r="F26" i="54"/>
  <c r="E26" i="54"/>
  <c r="F28" i="54"/>
  <c r="E28" i="54"/>
  <c r="F25" i="54"/>
  <c r="E25" i="54"/>
  <c r="E27" i="54"/>
  <c r="F27" i="54"/>
  <c r="K324" i="53"/>
  <c r="M325" i="53"/>
  <c r="M320" i="53" s="1"/>
  <c r="M13" i="53" s="1"/>
  <c r="D324" i="53"/>
  <c r="L324" i="53"/>
  <c r="E324" i="53"/>
  <c r="T325" i="53"/>
  <c r="T320" i="53" s="1"/>
  <c r="T13" i="53" s="1"/>
  <c r="I324" i="53"/>
  <c r="I325" i="53"/>
  <c r="I320" i="53" s="1"/>
  <c r="I13" i="53" s="1"/>
  <c r="Q324" i="53"/>
  <c r="Q325" i="53"/>
  <c r="Q320" i="53" s="1"/>
  <c r="Q13" i="53" s="1"/>
  <c r="G324" i="53"/>
  <c r="O324" i="53"/>
  <c r="W324" i="53"/>
  <c r="P324" i="53"/>
  <c r="J324" i="53"/>
  <c r="R324" i="53"/>
  <c r="D29" i="50" l="1"/>
  <c r="D28" i="50"/>
  <c r="D27" i="50"/>
  <c r="D26" i="50"/>
  <c r="D25" i="50"/>
  <c r="D22" i="50"/>
  <c r="D9" i="50" s="1"/>
  <c r="D21" i="50"/>
  <c r="D20" i="50"/>
  <c r="D19" i="50"/>
  <c r="D18" i="50"/>
  <c r="D17" i="50"/>
  <c r="D16" i="50"/>
  <c r="D15" i="50"/>
  <c r="D14" i="50"/>
  <c r="D13" i="50"/>
  <c r="D12" i="50"/>
  <c r="I4" i="50"/>
  <c r="D4" i="50"/>
  <c r="I3" i="50"/>
  <c r="D3" i="50"/>
  <c r="I2" i="50"/>
  <c r="D2" i="50"/>
  <c r="W330" i="49"/>
  <c r="V330" i="49"/>
  <c r="U330" i="49"/>
  <c r="T330" i="49"/>
  <c r="S330" i="49"/>
  <c r="R330" i="49"/>
  <c r="Q330" i="49"/>
  <c r="P330" i="49"/>
  <c r="O330" i="49"/>
  <c r="N330" i="49"/>
  <c r="M330" i="49"/>
  <c r="L330" i="49"/>
  <c r="K330" i="49"/>
  <c r="J330" i="49"/>
  <c r="I330" i="49"/>
  <c r="H330" i="49"/>
  <c r="G330" i="49"/>
  <c r="F330" i="49"/>
  <c r="E330" i="49"/>
  <c r="D330" i="49"/>
  <c r="W329" i="49"/>
  <c r="V329" i="49"/>
  <c r="U329" i="49"/>
  <c r="T329" i="49"/>
  <c r="S329" i="49"/>
  <c r="R329" i="49"/>
  <c r="Q329" i="49"/>
  <c r="P329" i="49"/>
  <c r="O329" i="49"/>
  <c r="N329" i="49"/>
  <c r="M329" i="49"/>
  <c r="L329" i="49"/>
  <c r="K329" i="49"/>
  <c r="J329" i="49"/>
  <c r="I329" i="49"/>
  <c r="H329" i="49"/>
  <c r="G329" i="49"/>
  <c r="F329" i="49"/>
  <c r="E329" i="49"/>
  <c r="D329" i="49"/>
  <c r="W328" i="49"/>
  <c r="V328" i="49"/>
  <c r="U328" i="49"/>
  <c r="T328" i="49"/>
  <c r="S328" i="49"/>
  <c r="R328" i="49"/>
  <c r="Q328" i="49"/>
  <c r="P328" i="49"/>
  <c r="O328" i="49"/>
  <c r="N328" i="49"/>
  <c r="M328" i="49"/>
  <c r="L328" i="49"/>
  <c r="K328" i="49"/>
  <c r="J328" i="49"/>
  <c r="I328" i="49"/>
  <c r="H328" i="49"/>
  <c r="G328" i="49"/>
  <c r="F328" i="49"/>
  <c r="E328" i="49"/>
  <c r="D328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W326" i="49"/>
  <c r="V326" i="49"/>
  <c r="U326" i="49"/>
  <c r="T326" i="49"/>
  <c r="S326" i="49"/>
  <c r="R326" i="49"/>
  <c r="Q326" i="49"/>
  <c r="P326" i="49"/>
  <c r="O326" i="49"/>
  <c r="N326" i="49"/>
  <c r="M326" i="49"/>
  <c r="L326" i="49"/>
  <c r="K326" i="49"/>
  <c r="J326" i="49"/>
  <c r="I326" i="49"/>
  <c r="H326" i="49"/>
  <c r="G326" i="49"/>
  <c r="F326" i="49"/>
  <c r="E326" i="49"/>
  <c r="D326" i="49"/>
  <c r="N325" i="49"/>
  <c r="J325" i="49"/>
  <c r="J320" i="49" s="1"/>
  <c r="D325" i="49"/>
  <c r="I324" i="49"/>
  <c r="V323" i="49"/>
  <c r="V325" i="49" s="1"/>
  <c r="V320" i="49" s="1"/>
  <c r="N323" i="49"/>
  <c r="M323" i="49"/>
  <c r="M325" i="49" s="1"/>
  <c r="M320" i="49" s="1"/>
  <c r="L323" i="49"/>
  <c r="L325" i="49" s="1"/>
  <c r="W322" i="49"/>
  <c r="V322" i="49"/>
  <c r="U322" i="49"/>
  <c r="T322" i="49"/>
  <c r="S322" i="49"/>
  <c r="S324" i="49" s="1"/>
  <c r="R322" i="49"/>
  <c r="Q322" i="49"/>
  <c r="Q324" i="49" s="1"/>
  <c r="P322" i="49"/>
  <c r="O322" i="49"/>
  <c r="N322" i="49"/>
  <c r="N324" i="49" s="1"/>
  <c r="M322" i="49"/>
  <c r="L322" i="49"/>
  <c r="K322" i="49"/>
  <c r="J322" i="49"/>
  <c r="I322" i="49"/>
  <c r="H322" i="49"/>
  <c r="G322" i="49"/>
  <c r="F322" i="49"/>
  <c r="E322" i="49"/>
  <c r="D322" i="49"/>
  <c r="W321" i="49"/>
  <c r="W323" i="49" s="1"/>
  <c r="W325" i="49" s="1"/>
  <c r="V321" i="49"/>
  <c r="U321" i="49"/>
  <c r="U323" i="49" s="1"/>
  <c r="U325" i="49" s="1"/>
  <c r="U320" i="49" s="1"/>
  <c r="T321" i="49"/>
  <c r="T323" i="49" s="1"/>
  <c r="T325" i="49" s="1"/>
  <c r="T320" i="49" s="1"/>
  <c r="S321" i="49"/>
  <c r="S323" i="49" s="1"/>
  <c r="S325" i="49" s="1"/>
  <c r="S320" i="49" s="1"/>
  <c r="R321" i="49"/>
  <c r="R323" i="49" s="1"/>
  <c r="R325" i="49" s="1"/>
  <c r="Q321" i="49"/>
  <c r="Q323" i="49" s="1"/>
  <c r="Q325" i="49" s="1"/>
  <c r="Q320" i="49" s="1"/>
  <c r="Q13" i="49" s="1"/>
  <c r="P321" i="49"/>
  <c r="P323" i="49" s="1"/>
  <c r="P325" i="49" s="1"/>
  <c r="P320" i="49" s="1"/>
  <c r="O321" i="49"/>
  <c r="O323" i="49" s="1"/>
  <c r="O325" i="49" s="1"/>
  <c r="O320" i="49" s="1"/>
  <c r="N321" i="49"/>
  <c r="M321" i="49"/>
  <c r="L321" i="49"/>
  <c r="K321" i="49"/>
  <c r="K323" i="49" s="1"/>
  <c r="K325" i="49" s="1"/>
  <c r="K320" i="49" s="1"/>
  <c r="J321" i="49"/>
  <c r="J323" i="49" s="1"/>
  <c r="J324" i="49" s="1"/>
  <c r="I321" i="49"/>
  <c r="I323" i="49" s="1"/>
  <c r="I325" i="49" s="1"/>
  <c r="H321" i="49"/>
  <c r="H323" i="49" s="1"/>
  <c r="H325" i="49" s="1"/>
  <c r="H320" i="49" s="1"/>
  <c r="G321" i="49"/>
  <c r="G323" i="49" s="1"/>
  <c r="G325" i="49" s="1"/>
  <c r="G320" i="49" s="1"/>
  <c r="F321" i="49"/>
  <c r="F323" i="49" s="1"/>
  <c r="F325" i="49" s="1"/>
  <c r="F320" i="49" s="1"/>
  <c r="E321" i="49"/>
  <c r="E323" i="49" s="1"/>
  <c r="E325" i="49" s="1"/>
  <c r="E320" i="49" s="1"/>
  <c r="D321" i="49"/>
  <c r="D323" i="49" s="1"/>
  <c r="W320" i="49"/>
  <c r="R320" i="49"/>
  <c r="N320" i="49"/>
  <c r="L320" i="49"/>
  <c r="I320" i="49"/>
  <c r="D320" i="49"/>
  <c r="W319" i="49"/>
  <c r="V319" i="49"/>
  <c r="U319" i="49"/>
  <c r="T319" i="49"/>
  <c r="S319" i="49"/>
  <c r="R319" i="49"/>
  <c r="Q319" i="49"/>
  <c r="P319" i="49"/>
  <c r="O319" i="49"/>
  <c r="N319" i="49"/>
  <c r="M319" i="49"/>
  <c r="L319" i="49"/>
  <c r="K319" i="49"/>
  <c r="J319" i="49"/>
  <c r="I319" i="49"/>
  <c r="H319" i="49"/>
  <c r="G319" i="49"/>
  <c r="F319" i="49"/>
  <c r="E319" i="49"/>
  <c r="D319" i="49"/>
  <c r="W318" i="49"/>
  <c r="V318" i="49"/>
  <c r="U318" i="49"/>
  <c r="T318" i="49"/>
  <c r="S318" i="49"/>
  <c r="R318" i="49"/>
  <c r="Q318" i="49"/>
  <c r="P318" i="49"/>
  <c r="O318" i="49"/>
  <c r="N318" i="49"/>
  <c r="M318" i="49"/>
  <c r="L318" i="49"/>
  <c r="K318" i="49"/>
  <c r="J318" i="49"/>
  <c r="I318" i="49"/>
  <c r="H318" i="49"/>
  <c r="G318" i="49"/>
  <c r="F318" i="49"/>
  <c r="E318" i="49"/>
  <c r="D318" i="49"/>
  <c r="X317" i="49" a="1"/>
  <c r="X317" i="49" s="1"/>
  <c r="Y317" i="49" s="1"/>
  <c r="Z317" i="49" s="1"/>
  <c r="X316" i="49" a="1"/>
  <c r="X316" i="49" s="1"/>
  <c r="Y316" i="49" s="1"/>
  <c r="Z316" i="49" s="1"/>
  <c r="X315" i="49" a="1"/>
  <c r="X315" i="49" s="1"/>
  <c r="Y315" i="49" s="1"/>
  <c r="Z315" i="49" s="1"/>
  <c r="Z314" i="49"/>
  <c r="X314" i="49" a="1"/>
  <c r="X314" i="49" s="1"/>
  <c r="Y314" i="49" s="1"/>
  <c r="X313" i="49"/>
  <c r="Y313" i="49" s="1"/>
  <c r="Z313" i="49" s="1"/>
  <c r="X313" i="49" a="1"/>
  <c r="Y312" i="49"/>
  <c r="Z312" i="49" s="1"/>
  <c r="X312" i="49" a="1"/>
  <c r="X312" i="49" s="1"/>
  <c r="X311" i="49" a="1"/>
  <c r="X311" i="49" s="1"/>
  <c r="Y311" i="49" s="1"/>
  <c r="Z311" i="49" s="1"/>
  <c r="X310" i="49" a="1"/>
  <c r="X310" i="49" s="1"/>
  <c r="Y310" i="49" s="1"/>
  <c r="Z310" i="49" s="1"/>
  <c r="X309" i="49" a="1"/>
  <c r="X309" i="49" s="1"/>
  <c r="Y309" i="49" s="1"/>
  <c r="Z309" i="49" s="1"/>
  <c r="Z308" i="49"/>
  <c r="X308" i="49" a="1"/>
  <c r="X308" i="49" s="1"/>
  <c r="Y308" i="49" s="1"/>
  <c r="Z307" i="49"/>
  <c r="X307" i="49" a="1"/>
  <c r="X307" i="49" s="1"/>
  <c r="Y307" i="49" s="1"/>
  <c r="Y306" i="49"/>
  <c r="Z306" i="49" s="1"/>
  <c r="X306" i="49" a="1"/>
  <c r="X306" i="49" s="1"/>
  <c r="X305" i="49" a="1"/>
  <c r="X305" i="49" s="1"/>
  <c r="Y305" i="49" s="1"/>
  <c r="Z305" i="49" s="1"/>
  <c r="X304" i="49" a="1"/>
  <c r="X304" i="49" s="1"/>
  <c r="Y304" i="49" s="1"/>
  <c r="Z304" i="49" s="1"/>
  <c r="X303" i="49"/>
  <c r="Y303" i="49" s="1"/>
  <c r="Z303" i="49" s="1"/>
  <c r="X303" i="49" a="1"/>
  <c r="X302" i="49" a="1"/>
  <c r="X302" i="49" s="1"/>
  <c r="Y302" i="49" s="1"/>
  <c r="Z302" i="49" s="1"/>
  <c r="Z301" i="49"/>
  <c r="X301" i="49" a="1"/>
  <c r="X301" i="49" s="1"/>
  <c r="Y301" i="49" s="1"/>
  <c r="X300" i="49" a="1"/>
  <c r="X300" i="49" s="1"/>
  <c r="Y300" i="49" s="1"/>
  <c r="Z300" i="49" s="1"/>
  <c r="Y299" i="49"/>
  <c r="Z299" i="49" s="1"/>
  <c r="X299" i="49" a="1"/>
  <c r="X299" i="49" s="1"/>
  <c r="X298" i="49" a="1"/>
  <c r="X298" i="49" s="1"/>
  <c r="Y298" i="49" s="1"/>
  <c r="Z298" i="49" s="1"/>
  <c r="Y297" i="49"/>
  <c r="Z297" i="49" s="1"/>
  <c r="X297" i="49"/>
  <c r="X297" i="49" a="1"/>
  <c r="Y296" i="49"/>
  <c r="Z296" i="49" s="1"/>
  <c r="X296" i="49" a="1"/>
  <c r="X296" i="49" s="1"/>
  <c r="X295" i="49" a="1"/>
  <c r="X295" i="49" s="1"/>
  <c r="Y295" i="49" s="1"/>
  <c r="Z295" i="49" s="1"/>
  <c r="X294" i="49" a="1"/>
  <c r="X294" i="49" s="1"/>
  <c r="Y294" i="49" s="1"/>
  <c r="Z294" i="49" s="1"/>
  <c r="X293" i="49" a="1"/>
  <c r="X293" i="49" s="1"/>
  <c r="Y293" i="49" s="1"/>
  <c r="Z293" i="49" s="1"/>
  <c r="X292" i="49" a="1"/>
  <c r="X292" i="49" s="1"/>
  <c r="Y292" i="49" s="1"/>
  <c r="Z292" i="49" s="1"/>
  <c r="X291" i="49" a="1"/>
  <c r="X291" i="49" s="1"/>
  <c r="Y291" i="49" s="1"/>
  <c r="Z291" i="49" s="1"/>
  <c r="Y290" i="49"/>
  <c r="Z290" i="49" s="1"/>
  <c r="X290" i="49" a="1"/>
  <c r="X290" i="49" s="1"/>
  <c r="Y289" i="49"/>
  <c r="Z289" i="49" s="1"/>
  <c r="X289" i="49" a="1"/>
  <c r="X289" i="49" s="1"/>
  <c r="Y288" i="49"/>
  <c r="Z288" i="49" s="1"/>
  <c r="X288" i="49" a="1"/>
  <c r="X288" i="49" s="1"/>
  <c r="X287" i="49"/>
  <c r="Y287" i="49" s="1"/>
  <c r="Z287" i="49" s="1"/>
  <c r="X287" i="49" a="1"/>
  <c r="X286" i="49" a="1"/>
  <c r="X286" i="49" s="1"/>
  <c r="Y286" i="49" s="1"/>
  <c r="Z286" i="49" s="1"/>
  <c r="Z285" i="49"/>
  <c r="X285" i="49" a="1"/>
  <c r="X285" i="49" s="1"/>
  <c r="Y285" i="49" s="1"/>
  <c r="X284" i="49" a="1"/>
  <c r="X284" i="49" s="1"/>
  <c r="Y284" i="49" s="1"/>
  <c r="Z284" i="49" s="1"/>
  <c r="X283" i="49" a="1"/>
  <c r="X283" i="49" s="1"/>
  <c r="Y283" i="49" s="1"/>
  <c r="Z283" i="49" s="1"/>
  <c r="X282" i="49" a="1"/>
  <c r="X282" i="49" s="1"/>
  <c r="Y282" i="49" s="1"/>
  <c r="Z282" i="49" s="1"/>
  <c r="Y281" i="49"/>
  <c r="Z281" i="49" s="1"/>
  <c r="X281" i="49"/>
  <c r="X281" i="49" a="1"/>
  <c r="Y280" i="49"/>
  <c r="Z280" i="49" s="1"/>
  <c r="X280" i="49" a="1"/>
  <c r="X280" i="49" s="1"/>
  <c r="X279" i="49"/>
  <c r="Y279" i="49" s="1"/>
  <c r="Z279" i="49" s="1"/>
  <c r="X279" i="49" a="1"/>
  <c r="X278" i="49" a="1"/>
  <c r="X278" i="49" s="1"/>
  <c r="Y278" i="49" s="1"/>
  <c r="Z278" i="49" s="1"/>
  <c r="X277" i="49" a="1"/>
  <c r="X277" i="49" s="1"/>
  <c r="Y277" i="49" s="1"/>
  <c r="Z277" i="49" s="1"/>
  <c r="Z276" i="49"/>
  <c r="X276" i="49" a="1"/>
  <c r="X276" i="49" s="1"/>
  <c r="Y276" i="49" s="1"/>
  <c r="Z275" i="49"/>
  <c r="X275" i="49" a="1"/>
  <c r="X275" i="49" s="1"/>
  <c r="Y275" i="49" s="1"/>
  <c r="Z274" i="49"/>
  <c r="Y274" i="49"/>
  <c r="X274" i="49" a="1"/>
  <c r="X274" i="49" s="1"/>
  <c r="Y273" i="49"/>
  <c r="Z273" i="49" s="1"/>
  <c r="X273" i="49" a="1"/>
  <c r="X273" i="49" s="1"/>
  <c r="X272" i="49" a="1"/>
  <c r="X272" i="49" s="1"/>
  <c r="Y272" i="49" s="1"/>
  <c r="Z272" i="49" s="1"/>
  <c r="X271" i="49"/>
  <c r="Y271" i="49" s="1"/>
  <c r="Z271" i="49" s="1"/>
  <c r="X271" i="49" a="1"/>
  <c r="X270" i="49" a="1"/>
  <c r="X270" i="49" s="1"/>
  <c r="Y270" i="49" s="1"/>
  <c r="Z270" i="49" s="1"/>
  <c r="X269" i="49" a="1"/>
  <c r="X269" i="49" s="1"/>
  <c r="Y269" i="49" s="1"/>
  <c r="Z269" i="49" s="1"/>
  <c r="X268" i="49" a="1"/>
  <c r="X268" i="49" s="1"/>
  <c r="Y268" i="49" s="1"/>
  <c r="Z268" i="49" s="1"/>
  <c r="Y267" i="49"/>
  <c r="Z267" i="49" s="1"/>
  <c r="X267" i="49" a="1"/>
  <c r="X267" i="49" s="1"/>
  <c r="Z266" i="49"/>
  <c r="X266" i="49" a="1"/>
  <c r="X266" i="49" s="1"/>
  <c r="Y266" i="49" s="1"/>
  <c r="X265" i="49"/>
  <c r="Y265" i="49" s="1"/>
  <c r="Z265" i="49" s="1"/>
  <c r="X265" i="49" a="1"/>
  <c r="Y264" i="49"/>
  <c r="Z264" i="49" s="1"/>
  <c r="X264" i="49" a="1"/>
  <c r="X264" i="49" s="1"/>
  <c r="X263" i="49" a="1"/>
  <c r="X263" i="49" s="1"/>
  <c r="Y263" i="49" s="1"/>
  <c r="Z263" i="49" s="1"/>
  <c r="X262" i="49" a="1"/>
  <c r="X262" i="49" s="1"/>
  <c r="Y262" i="49" s="1"/>
  <c r="Z262" i="49" s="1"/>
  <c r="X261" i="49" a="1"/>
  <c r="X261" i="49" s="1"/>
  <c r="Y261" i="49" s="1"/>
  <c r="Z261" i="49" s="1"/>
  <c r="Z260" i="49"/>
  <c r="X260" i="49" a="1"/>
  <c r="X260" i="49" s="1"/>
  <c r="Y260" i="49" s="1"/>
  <c r="X259" i="49" a="1"/>
  <c r="X259" i="49" s="1"/>
  <c r="Y259" i="49" s="1"/>
  <c r="Z259" i="49" s="1"/>
  <c r="Y258" i="49"/>
  <c r="Z258" i="49" s="1"/>
  <c r="X258" i="49" a="1"/>
  <c r="X258" i="49" s="1"/>
  <c r="X257" i="49" a="1"/>
  <c r="X257" i="49" s="1"/>
  <c r="Y257" i="49" s="1"/>
  <c r="Z257" i="49" s="1"/>
  <c r="Y256" i="49"/>
  <c r="Z256" i="49" s="1"/>
  <c r="X256" i="49" a="1"/>
  <c r="X256" i="49" s="1"/>
  <c r="X255" i="49"/>
  <c r="Y255" i="49" s="1"/>
  <c r="Z255" i="49" s="1"/>
  <c r="X255" i="49" a="1"/>
  <c r="X254" i="49" a="1"/>
  <c r="X254" i="49" s="1"/>
  <c r="Y254" i="49" s="1"/>
  <c r="Z254" i="49" s="1"/>
  <c r="X253" i="49" a="1"/>
  <c r="X253" i="49" s="1"/>
  <c r="Y253" i="49" s="1"/>
  <c r="Z253" i="49" s="1"/>
  <c r="X252" i="49" a="1"/>
  <c r="X252" i="49" s="1"/>
  <c r="Y252" i="49" s="1"/>
  <c r="Z252" i="49" s="1"/>
  <c r="Z251" i="49"/>
  <c r="X251" i="49" a="1"/>
  <c r="X251" i="49" s="1"/>
  <c r="Y251" i="49" s="1"/>
  <c r="X250" i="49" a="1"/>
  <c r="X250" i="49" s="1"/>
  <c r="Y250" i="49" s="1"/>
  <c r="Z250" i="49" s="1"/>
  <c r="X249" i="49"/>
  <c r="Y249" i="49" s="1"/>
  <c r="Z249" i="49" s="1"/>
  <c r="X249" i="49" a="1"/>
  <c r="Y248" i="49"/>
  <c r="Z248" i="49" s="1"/>
  <c r="X248" i="49" a="1"/>
  <c r="X248" i="49" s="1"/>
  <c r="X247" i="49"/>
  <c r="Y247" i="49" s="1"/>
  <c r="Z247" i="49" s="1"/>
  <c r="X247" i="49" a="1"/>
  <c r="X246" i="49" a="1"/>
  <c r="X246" i="49" s="1"/>
  <c r="Y246" i="49" s="1"/>
  <c r="Z246" i="49" s="1"/>
  <c r="X245" i="49" a="1"/>
  <c r="X245" i="49" s="1"/>
  <c r="Y245" i="49" s="1"/>
  <c r="Z245" i="49" s="1"/>
  <c r="X244" i="49" a="1"/>
  <c r="X244" i="49" s="1"/>
  <c r="Y244" i="49" s="1"/>
  <c r="Z244" i="49" s="1"/>
  <c r="Z243" i="49"/>
  <c r="X243" i="49" a="1"/>
  <c r="X243" i="49" s="1"/>
  <c r="Y243" i="49" s="1"/>
  <c r="Z242" i="49"/>
  <c r="Y242" i="49"/>
  <c r="X242" i="49" a="1"/>
  <c r="X242" i="49" s="1"/>
  <c r="X241" i="49" a="1"/>
  <c r="X241" i="49" s="1"/>
  <c r="Y241" i="49" s="1"/>
  <c r="Z241" i="49" s="1"/>
  <c r="X240" i="49" a="1"/>
  <c r="X240" i="49" s="1"/>
  <c r="Y240" i="49" s="1"/>
  <c r="Z240" i="49" s="1"/>
  <c r="X239" i="49"/>
  <c r="Y239" i="49" s="1"/>
  <c r="Z239" i="49" s="1"/>
  <c r="X239" i="49" a="1"/>
  <c r="X238" i="49" a="1"/>
  <c r="X238" i="49" s="1"/>
  <c r="Y238" i="49" s="1"/>
  <c r="Z238" i="49" s="1"/>
  <c r="Z237" i="49"/>
  <c r="X237" i="49" a="1"/>
  <c r="X237" i="49" s="1"/>
  <c r="Y237" i="49" s="1"/>
  <c r="X236" i="49" a="1"/>
  <c r="X236" i="49" s="1"/>
  <c r="Y236" i="49" s="1"/>
  <c r="Z236" i="49" s="1"/>
  <c r="Y235" i="49"/>
  <c r="Z235" i="49" s="1"/>
  <c r="X235" i="49" a="1"/>
  <c r="X235" i="49" s="1"/>
  <c r="Z234" i="49"/>
  <c r="X234" i="49" a="1"/>
  <c r="X234" i="49" s="1"/>
  <c r="Y234" i="49" s="1"/>
  <c r="Y233" i="49"/>
  <c r="Z233" i="49" s="1"/>
  <c r="X233" i="49"/>
  <c r="X233" i="49" a="1"/>
  <c r="Y232" i="49"/>
  <c r="Z232" i="49" s="1"/>
  <c r="X232" i="49" a="1"/>
  <c r="X232" i="49" s="1"/>
  <c r="X231" i="49" a="1"/>
  <c r="X231" i="49" s="1"/>
  <c r="Y231" i="49" s="1"/>
  <c r="Z231" i="49" s="1"/>
  <c r="X230" i="49" a="1"/>
  <c r="X230" i="49" s="1"/>
  <c r="Y230" i="49" s="1"/>
  <c r="Z230" i="49" s="1"/>
  <c r="X229" i="49" a="1"/>
  <c r="X229" i="49" s="1"/>
  <c r="Y229" i="49" s="1"/>
  <c r="Z229" i="49" s="1"/>
  <c r="X228" i="49" a="1"/>
  <c r="X228" i="49" s="1"/>
  <c r="Y228" i="49" s="1"/>
  <c r="Z228" i="49" s="1"/>
  <c r="Z227" i="49"/>
  <c r="X227" i="49" a="1"/>
  <c r="X227" i="49" s="1"/>
  <c r="Y227" i="49" s="1"/>
  <c r="Y226" i="49"/>
  <c r="Z226" i="49" s="1"/>
  <c r="X226" i="49" a="1"/>
  <c r="X226" i="49" s="1"/>
  <c r="X225" i="49" a="1"/>
  <c r="X225" i="49" s="1"/>
  <c r="Y225" i="49" s="1"/>
  <c r="Z225" i="49" s="1"/>
  <c r="Z224" i="49"/>
  <c r="Y224" i="49"/>
  <c r="X224" i="49" a="1"/>
  <c r="X224" i="49" s="1"/>
  <c r="Y223" i="49"/>
  <c r="Z223" i="49" s="1"/>
  <c r="X223" i="49"/>
  <c r="X223" i="49" a="1"/>
  <c r="X222" i="49" a="1"/>
  <c r="X222" i="49" s="1"/>
  <c r="Y222" i="49" s="1"/>
  <c r="Z222" i="49" s="1"/>
  <c r="X221" i="49"/>
  <c r="Y221" i="49" s="1"/>
  <c r="Z221" i="49" s="1"/>
  <c r="X221" i="49" a="1"/>
  <c r="X220" i="49" a="1"/>
  <c r="X220" i="49" s="1"/>
  <c r="Y220" i="49" s="1"/>
  <c r="Z220" i="49" s="1"/>
  <c r="Y219" i="49"/>
  <c r="Z219" i="49" s="1"/>
  <c r="X219" i="49" a="1"/>
  <c r="X219" i="49" s="1"/>
  <c r="X218" i="49" a="1"/>
  <c r="X218" i="49" s="1"/>
  <c r="Y218" i="49" s="1"/>
  <c r="Z218" i="49" s="1"/>
  <c r="X217" i="49"/>
  <c r="Y217" i="49" s="1"/>
  <c r="Z217" i="49" s="1"/>
  <c r="X217" i="49" a="1"/>
  <c r="Z216" i="49"/>
  <c r="Y216" i="49"/>
  <c r="X216" i="49" a="1"/>
  <c r="X216" i="49" s="1"/>
  <c r="X215" i="49"/>
  <c r="Y215" i="49" s="1"/>
  <c r="Z215" i="49" s="1"/>
  <c r="X215" i="49" a="1"/>
  <c r="Y214" i="49"/>
  <c r="Z214" i="49" s="1"/>
  <c r="X214" i="49" a="1"/>
  <c r="X214" i="49" s="1"/>
  <c r="X213" i="49"/>
  <c r="Y213" i="49" s="1"/>
  <c r="Z213" i="49" s="1"/>
  <c r="X213" i="49" a="1"/>
  <c r="X212" i="49" a="1"/>
  <c r="X212" i="49" s="1"/>
  <c r="Y212" i="49" s="1"/>
  <c r="Z212" i="49" s="1"/>
  <c r="Z211" i="49"/>
  <c r="X211" i="49" a="1"/>
  <c r="X211" i="49" s="1"/>
  <c r="Y211" i="49" s="1"/>
  <c r="Z210" i="49"/>
  <c r="Y210" i="49"/>
  <c r="X210" i="49" a="1"/>
  <c r="X210" i="49" s="1"/>
  <c r="X209" i="49" a="1"/>
  <c r="X209" i="49" s="1"/>
  <c r="Y209" i="49" s="1"/>
  <c r="Z209" i="49" s="1"/>
  <c r="Z208" i="49"/>
  <c r="X208" i="49" a="1"/>
  <c r="X208" i="49" s="1"/>
  <c r="Y208" i="49" s="1"/>
  <c r="X207" i="49"/>
  <c r="Y207" i="49" s="1"/>
  <c r="Z207" i="49" s="1"/>
  <c r="X207" i="49" a="1"/>
  <c r="X206" i="49" a="1"/>
  <c r="X206" i="49" s="1"/>
  <c r="Y206" i="49" s="1"/>
  <c r="Z206" i="49" s="1"/>
  <c r="X205" i="49" a="1"/>
  <c r="X205" i="49" s="1"/>
  <c r="Y205" i="49" s="1"/>
  <c r="Z205" i="49" s="1"/>
  <c r="X204" i="49" a="1"/>
  <c r="X204" i="49" s="1"/>
  <c r="Y204" i="49" s="1"/>
  <c r="Z204" i="49" s="1"/>
  <c r="Z203" i="49"/>
  <c r="X203" i="49" a="1"/>
  <c r="X203" i="49" s="1"/>
  <c r="Y203" i="49" s="1"/>
  <c r="X202" i="49" a="1"/>
  <c r="X202" i="49" s="1"/>
  <c r="Y202" i="49" s="1"/>
  <c r="Z202" i="49" s="1"/>
  <c r="Y201" i="49"/>
  <c r="Z201" i="49" s="1"/>
  <c r="X201" i="49"/>
  <c r="X201" i="49" a="1"/>
  <c r="Y200" i="49"/>
  <c r="Z200" i="49" s="1"/>
  <c r="X200" i="49" a="1"/>
  <c r="X200" i="49" s="1"/>
  <c r="Y199" i="49"/>
  <c r="Z199" i="49" s="1"/>
  <c r="X199" i="49" a="1"/>
  <c r="X199" i="49" s="1"/>
  <c r="X198" i="49" a="1"/>
  <c r="X198" i="49" s="1"/>
  <c r="Y198" i="49" s="1"/>
  <c r="Z198" i="49" s="1"/>
  <c r="X197" i="49" a="1"/>
  <c r="X197" i="49" s="1"/>
  <c r="Y197" i="49" s="1"/>
  <c r="Z197" i="49" s="1"/>
  <c r="X196" i="49" a="1"/>
  <c r="X196" i="49" s="1"/>
  <c r="Y196" i="49" s="1"/>
  <c r="Z196" i="49" s="1"/>
  <c r="X195" i="49" a="1"/>
  <c r="X195" i="49" s="1"/>
  <c r="Y195" i="49" s="1"/>
  <c r="Z195" i="49" s="1"/>
  <c r="Y194" i="49"/>
  <c r="Z194" i="49" s="1"/>
  <c r="X194" i="49" a="1"/>
  <c r="X194" i="49" s="1"/>
  <c r="X193" i="49" a="1"/>
  <c r="X193" i="49" s="1"/>
  <c r="Y193" i="49" s="1"/>
  <c r="Z193" i="49" s="1"/>
  <c r="Y192" i="49"/>
  <c r="Z192" i="49" s="1"/>
  <c r="X192" i="49" a="1"/>
  <c r="X192" i="49" s="1"/>
  <c r="Y191" i="49"/>
  <c r="Z191" i="49" s="1"/>
  <c r="X191" i="49"/>
  <c r="X191" i="49" a="1"/>
  <c r="Y190" i="49"/>
  <c r="Z190" i="49" s="1"/>
  <c r="X190" i="49" a="1"/>
  <c r="X190" i="49" s="1"/>
  <c r="X189" i="49"/>
  <c r="Y189" i="49" s="1"/>
  <c r="Z189" i="49" s="1"/>
  <c r="X189" i="49" a="1"/>
  <c r="X188" i="49" a="1"/>
  <c r="X188" i="49" s="1"/>
  <c r="Y188" i="49" s="1"/>
  <c r="Z188" i="49" s="1"/>
  <c r="X187" i="49" a="1"/>
  <c r="X187" i="49" s="1"/>
  <c r="Y187" i="49" s="1"/>
  <c r="Z187" i="49" s="1"/>
  <c r="Z186" i="49"/>
  <c r="X186" i="49" a="1"/>
  <c r="X186" i="49" s="1"/>
  <c r="Y186" i="49" s="1"/>
  <c r="Z185" i="49"/>
  <c r="X185" i="49"/>
  <c r="Y185" i="49" s="1"/>
  <c r="X185" i="49" a="1"/>
  <c r="Y184" i="49"/>
  <c r="Z184" i="49" s="1"/>
  <c r="X184" i="49" a="1"/>
  <c r="X184" i="49" s="1"/>
  <c r="X183" i="49"/>
  <c r="Y183" i="49" s="1"/>
  <c r="Z183" i="49" s="1"/>
  <c r="X183" i="49" a="1"/>
  <c r="Y182" i="49"/>
  <c r="Z182" i="49" s="1"/>
  <c r="X182" i="49" a="1"/>
  <c r="X182" i="49" s="1"/>
  <c r="X181" i="49" a="1"/>
  <c r="X181" i="49" s="1"/>
  <c r="Y181" i="49" s="1"/>
  <c r="Z181" i="49" s="1"/>
  <c r="Z180" i="49"/>
  <c r="X180" i="49" a="1"/>
  <c r="X180" i="49" s="1"/>
  <c r="Y180" i="49" s="1"/>
  <c r="Z179" i="49"/>
  <c r="X179" i="49" a="1"/>
  <c r="X179" i="49" s="1"/>
  <c r="Y179" i="49" s="1"/>
  <c r="Z178" i="49"/>
  <c r="Y178" i="49"/>
  <c r="X178" i="49" a="1"/>
  <c r="X178" i="49" s="1"/>
  <c r="Y177" i="49"/>
  <c r="Z177" i="49" s="1"/>
  <c r="X177" i="49" a="1"/>
  <c r="X177" i="49" s="1"/>
  <c r="X176" i="49" a="1"/>
  <c r="X176" i="49" s="1"/>
  <c r="Y176" i="49" s="1"/>
  <c r="Z176" i="49" s="1"/>
  <c r="X175" i="49"/>
  <c r="Y175" i="49" s="1"/>
  <c r="Z175" i="49" s="1"/>
  <c r="X175" i="49" a="1"/>
  <c r="Y174" i="49"/>
  <c r="Z174" i="49" s="1"/>
  <c r="X174" i="49" a="1"/>
  <c r="X174" i="49" s="1"/>
  <c r="Z173" i="49"/>
  <c r="X173" i="49" a="1"/>
  <c r="X173" i="49" s="1"/>
  <c r="Y173" i="49" s="1"/>
  <c r="X172" i="49" a="1"/>
  <c r="X172" i="49" s="1"/>
  <c r="Y172" i="49" s="1"/>
  <c r="Z172" i="49" s="1"/>
  <c r="X171" i="49" a="1"/>
  <c r="X171" i="49" s="1"/>
  <c r="Y171" i="49" s="1"/>
  <c r="Z171" i="49" s="1"/>
  <c r="X170" i="49" a="1"/>
  <c r="X170" i="49" s="1"/>
  <c r="Y170" i="49" s="1"/>
  <c r="Z170" i="49" s="1"/>
  <c r="Y169" i="49"/>
  <c r="Z169" i="49" s="1"/>
  <c r="X169" i="49"/>
  <c r="X169" i="49" a="1"/>
  <c r="Y168" i="49"/>
  <c r="Z168" i="49" s="1"/>
  <c r="X168" i="49" a="1"/>
  <c r="X168" i="49" s="1"/>
  <c r="Y167" i="49"/>
  <c r="Z167" i="49" s="1"/>
  <c r="X167" i="49" a="1"/>
  <c r="X167" i="49" s="1"/>
  <c r="X166" i="49"/>
  <c r="Y166" i="49" s="1"/>
  <c r="Z166" i="49" s="1"/>
  <c r="X166" i="49" a="1"/>
  <c r="Y165" i="49"/>
  <c r="Z165" i="49" s="1"/>
  <c r="X165" i="49" a="1"/>
  <c r="X165" i="49" s="1"/>
  <c r="X164" i="49"/>
  <c r="Y164" i="49" s="1"/>
  <c r="Z164" i="49" s="1"/>
  <c r="X164" i="49" a="1"/>
  <c r="Y163" i="49"/>
  <c r="Z163" i="49" s="1"/>
  <c r="X163" i="49"/>
  <c r="X163" i="49" a="1"/>
  <c r="X162" i="49"/>
  <c r="Y162" i="49" s="1"/>
  <c r="Z162" i="49" s="1"/>
  <c r="X162" i="49" a="1"/>
  <c r="X161" i="49" a="1"/>
  <c r="X161" i="49" s="1"/>
  <c r="Y161" i="49" s="1"/>
  <c r="Z161" i="49" s="1"/>
  <c r="X160" i="49"/>
  <c r="Y160" i="49" s="1"/>
  <c r="Z160" i="49" s="1"/>
  <c r="X160" i="49" a="1"/>
  <c r="X159" i="49" a="1"/>
  <c r="X159" i="49" s="1"/>
  <c r="Y159" i="49" s="1"/>
  <c r="Z159" i="49" s="1"/>
  <c r="X158" i="49"/>
  <c r="Y158" i="49" s="1"/>
  <c r="Z158" i="49" s="1"/>
  <c r="X158" i="49" a="1"/>
  <c r="Y157" i="49"/>
  <c r="Z157" i="49" s="1"/>
  <c r="X157" i="49" a="1"/>
  <c r="X157" i="49" s="1"/>
  <c r="X156" i="49"/>
  <c r="Y156" i="49" s="1"/>
  <c r="Z156" i="49" s="1"/>
  <c r="X156" i="49" a="1"/>
  <c r="X155" i="49"/>
  <c r="Y155" i="49" s="1"/>
  <c r="Z155" i="49" s="1"/>
  <c r="X155" i="49" a="1"/>
  <c r="X154" i="49"/>
  <c r="Y154" i="49" s="1"/>
  <c r="Z154" i="49" s="1"/>
  <c r="X154" i="49" a="1"/>
  <c r="X153" i="49" a="1"/>
  <c r="X153" i="49" s="1"/>
  <c r="Y153" i="49" s="1"/>
  <c r="Z153" i="49" s="1"/>
  <c r="Y152" i="49"/>
  <c r="Z152" i="49" s="1"/>
  <c r="X152" i="49"/>
  <c r="X152" i="49" a="1"/>
  <c r="Y151" i="49"/>
  <c r="Z151" i="49" s="1"/>
  <c r="X151" i="49" a="1"/>
  <c r="X151" i="49" s="1"/>
  <c r="X150" i="49"/>
  <c r="Y150" i="49" s="1"/>
  <c r="Z150" i="49" s="1"/>
  <c r="X150" i="49" a="1"/>
  <c r="Y149" i="49"/>
  <c r="Z149" i="49" s="1"/>
  <c r="X149" i="49" a="1"/>
  <c r="X149" i="49" s="1"/>
  <c r="X148" i="49"/>
  <c r="Y148" i="49" s="1"/>
  <c r="Z148" i="49" s="1"/>
  <c r="X148" i="49" a="1"/>
  <c r="X147" i="49" a="1"/>
  <c r="X147" i="49" s="1"/>
  <c r="Y147" i="49" s="1"/>
  <c r="Z147" i="49" s="1"/>
  <c r="X146" i="49"/>
  <c r="Y146" i="49" s="1"/>
  <c r="Z146" i="49" s="1"/>
  <c r="X146" i="49" a="1"/>
  <c r="Y145" i="49"/>
  <c r="Z145" i="49" s="1"/>
  <c r="X145" i="49" a="1"/>
  <c r="X145" i="49" s="1"/>
  <c r="Y144" i="49"/>
  <c r="Z144" i="49" s="1"/>
  <c r="X144" i="49"/>
  <c r="X144" i="49" a="1"/>
  <c r="Y143" i="49"/>
  <c r="Z143" i="49" s="1"/>
  <c r="X143" i="49" a="1"/>
  <c r="X143" i="49" s="1"/>
  <c r="X142" i="49"/>
  <c r="Y142" i="49" s="1"/>
  <c r="Z142" i="49" s="1"/>
  <c r="X142" i="49" a="1"/>
  <c r="X141" i="49" a="1"/>
  <c r="X141" i="49" s="1"/>
  <c r="Y141" i="49" s="1"/>
  <c r="Z141" i="49" s="1"/>
  <c r="X140" i="49"/>
  <c r="Y140" i="49" s="1"/>
  <c r="Z140" i="49" s="1"/>
  <c r="X140" i="49" a="1"/>
  <c r="X139" i="49" a="1"/>
  <c r="X139" i="49" s="1"/>
  <c r="Y139" i="49" s="1"/>
  <c r="Z139" i="49" s="1"/>
  <c r="X138" i="49"/>
  <c r="Y138" i="49" s="1"/>
  <c r="Z138" i="49" s="1"/>
  <c r="X138" i="49" a="1"/>
  <c r="Y137" i="49"/>
  <c r="Z137" i="49" s="1"/>
  <c r="X137" i="49" a="1"/>
  <c r="X137" i="49" s="1"/>
  <c r="X136" i="49"/>
  <c r="Y136" i="49" s="1"/>
  <c r="Z136" i="49" s="1"/>
  <c r="X136" i="49" a="1"/>
  <c r="Y135" i="49"/>
  <c r="Z135" i="49" s="1"/>
  <c r="X135" i="49" a="1"/>
  <c r="X135" i="49" s="1"/>
  <c r="X134" i="49" a="1"/>
  <c r="X134" i="49" s="1"/>
  <c r="Y134" i="49" s="1"/>
  <c r="Z134" i="49" s="1"/>
  <c r="Y133" i="49"/>
  <c r="Z133" i="49" s="1"/>
  <c r="X133" i="49" a="1"/>
  <c r="X133" i="49" s="1"/>
  <c r="X132" i="49"/>
  <c r="Y132" i="49" s="1"/>
  <c r="Z132" i="49" s="1"/>
  <c r="X132" i="49" a="1"/>
  <c r="Y131" i="49"/>
  <c r="Z131" i="49" s="1"/>
  <c r="X131" i="49"/>
  <c r="X131" i="49" a="1"/>
  <c r="X130" i="49"/>
  <c r="Y130" i="49" s="1"/>
  <c r="Z130" i="49" s="1"/>
  <c r="X130" i="49" a="1"/>
  <c r="X129" i="49" a="1"/>
  <c r="X129" i="49" s="1"/>
  <c r="Y129" i="49" s="1"/>
  <c r="Z129" i="49" s="1"/>
  <c r="X128" i="49"/>
  <c r="Y128" i="49" s="1"/>
  <c r="Z128" i="49" s="1"/>
  <c r="X128" i="49" a="1"/>
  <c r="X127" i="49"/>
  <c r="Y127" i="49" s="1"/>
  <c r="Z127" i="49" s="1"/>
  <c r="X127" i="49" a="1"/>
  <c r="X126" i="49" a="1"/>
  <c r="X126" i="49" s="1"/>
  <c r="Y126" i="49" s="1"/>
  <c r="Z126" i="49" s="1"/>
  <c r="X125" i="49" a="1"/>
  <c r="X125" i="49" s="1"/>
  <c r="Y125" i="49" s="1"/>
  <c r="Z125" i="49" s="1"/>
  <c r="Y124" i="49"/>
  <c r="Z124" i="49" s="1"/>
  <c r="X124" i="49"/>
  <c r="X124" i="49" a="1"/>
  <c r="X123" i="49" a="1"/>
  <c r="X123" i="49" s="1"/>
  <c r="Y123" i="49" s="1"/>
  <c r="Z123" i="49" s="1"/>
  <c r="X122" i="49" a="1"/>
  <c r="X122" i="49" s="1"/>
  <c r="Y122" i="49" s="1"/>
  <c r="Z122" i="49" s="1"/>
  <c r="Y121" i="49"/>
  <c r="Z121" i="49" s="1"/>
  <c r="X121" i="49" a="1"/>
  <c r="X121" i="49" s="1"/>
  <c r="Y120" i="49"/>
  <c r="Z120" i="49" s="1"/>
  <c r="X120" i="49"/>
  <c r="X120" i="49" a="1"/>
  <c r="X119" i="49" a="1"/>
  <c r="X119" i="49" s="1"/>
  <c r="Y119" i="49" s="1"/>
  <c r="Z119" i="49" s="1"/>
  <c r="X118" i="49"/>
  <c r="Y118" i="49" s="1"/>
  <c r="Z118" i="49" s="1"/>
  <c r="X118" i="49" a="1"/>
  <c r="Y117" i="49"/>
  <c r="Z117" i="49" s="1"/>
  <c r="X117" i="49" a="1"/>
  <c r="X117" i="49" s="1"/>
  <c r="X116" i="49"/>
  <c r="Y116" i="49" s="1"/>
  <c r="Z116" i="49" s="1"/>
  <c r="X116" i="49" a="1"/>
  <c r="Y115" i="49"/>
  <c r="Z115" i="49" s="1"/>
  <c r="X115" i="49"/>
  <c r="X115" i="49" a="1"/>
  <c r="X114" i="49"/>
  <c r="Y114" i="49" s="1"/>
  <c r="Z114" i="49" s="1"/>
  <c r="X114" i="49" a="1"/>
  <c r="X113" i="49"/>
  <c r="Y113" i="49" s="1"/>
  <c r="Z113" i="49" s="1"/>
  <c r="X113" i="49" a="1"/>
  <c r="Z112" i="49"/>
  <c r="Y112" i="49"/>
  <c r="X112" i="49" a="1"/>
  <c r="X112" i="49" s="1"/>
  <c r="X111" i="49" a="1"/>
  <c r="X111" i="49" s="1"/>
  <c r="Y111" i="49" s="1"/>
  <c r="Z111" i="49" s="1"/>
  <c r="Y110" i="49"/>
  <c r="Z110" i="49" s="1"/>
  <c r="X110" i="49" a="1"/>
  <c r="X110" i="49" s="1"/>
  <c r="Y109" i="49"/>
  <c r="Z109" i="49" s="1"/>
  <c r="X109" i="49"/>
  <c r="X109" i="49" a="1"/>
  <c r="X108" i="49" a="1"/>
  <c r="X108" i="49" s="1"/>
  <c r="Y108" i="49" s="1"/>
  <c r="Z108" i="49" s="1"/>
  <c r="X107" i="49"/>
  <c r="Y107" i="49" s="1"/>
  <c r="Z107" i="49" s="1"/>
  <c r="X107" i="49" a="1"/>
  <c r="Y106" i="49"/>
  <c r="Z106" i="49" s="1"/>
  <c r="X106" i="49" a="1"/>
  <c r="X106" i="49" s="1"/>
  <c r="X105" i="49" a="1"/>
  <c r="X105" i="49" s="1"/>
  <c r="Y105" i="49" s="1"/>
  <c r="Z105" i="49" s="1"/>
  <c r="X104" i="49" a="1"/>
  <c r="X104" i="49" s="1"/>
  <c r="Y104" i="49" s="1"/>
  <c r="Z104" i="49" s="1"/>
  <c r="Y103" i="49"/>
  <c r="Z103" i="49" s="1"/>
  <c r="X103" i="49"/>
  <c r="X103" i="49" a="1"/>
  <c r="Z102" i="49"/>
  <c r="Y102" i="49"/>
  <c r="X102" i="49" a="1"/>
  <c r="X102" i="49" s="1"/>
  <c r="X101" i="49"/>
  <c r="Y101" i="49" s="1"/>
  <c r="Z101" i="49" s="1"/>
  <c r="X101" i="49" a="1"/>
  <c r="Y100" i="49"/>
  <c r="Z100" i="49" s="1"/>
  <c r="X100" i="49" a="1"/>
  <c r="X100" i="49" s="1"/>
  <c r="X99" i="49" a="1"/>
  <c r="X99" i="49" s="1"/>
  <c r="Y99" i="49" s="1"/>
  <c r="Z99" i="49" s="1"/>
  <c r="X98" i="49" a="1"/>
  <c r="X98" i="49" s="1"/>
  <c r="Y98" i="49" s="1"/>
  <c r="Z98" i="49" s="1"/>
  <c r="X97" i="49"/>
  <c r="Y97" i="49" s="1"/>
  <c r="Z97" i="49" s="1"/>
  <c r="X97" i="49" a="1"/>
  <c r="Z96" i="49"/>
  <c r="Y96" i="49"/>
  <c r="X96" i="49" a="1"/>
  <c r="X96" i="49" s="1"/>
  <c r="X95" i="49" a="1"/>
  <c r="X95" i="49" s="1"/>
  <c r="Y95" i="49" s="1"/>
  <c r="Z95" i="49" s="1"/>
  <c r="Y94" i="49"/>
  <c r="Z94" i="49" s="1"/>
  <c r="X94" i="49" a="1"/>
  <c r="X94" i="49" s="1"/>
  <c r="Y93" i="49"/>
  <c r="Z93" i="49" s="1"/>
  <c r="X93" i="49"/>
  <c r="X93" i="49" a="1"/>
  <c r="X92" i="49" a="1"/>
  <c r="X92" i="49" s="1"/>
  <c r="Y92" i="49" s="1"/>
  <c r="Z92" i="49" s="1"/>
  <c r="X91" i="49"/>
  <c r="Y91" i="49" s="1"/>
  <c r="Z91" i="49" s="1"/>
  <c r="X91" i="49" a="1"/>
  <c r="Y90" i="49"/>
  <c r="Z90" i="49" s="1"/>
  <c r="X90" i="49" a="1"/>
  <c r="X90" i="49" s="1"/>
  <c r="X89" i="49" a="1"/>
  <c r="X89" i="49" s="1"/>
  <c r="Y89" i="49" s="1"/>
  <c r="Z89" i="49" s="1"/>
  <c r="X88" i="49" a="1"/>
  <c r="X88" i="49" s="1"/>
  <c r="Y88" i="49" s="1"/>
  <c r="Z88" i="49" s="1"/>
  <c r="Y87" i="49"/>
  <c r="Z87" i="49" s="1"/>
  <c r="X87" i="49"/>
  <c r="X87" i="49" a="1"/>
  <c r="Z86" i="49"/>
  <c r="Y86" i="49"/>
  <c r="X86" i="49" a="1"/>
  <c r="X86" i="49" s="1"/>
  <c r="X85" i="49"/>
  <c r="Y85" i="49" s="1"/>
  <c r="Z85" i="49" s="1"/>
  <c r="X85" i="49" a="1"/>
  <c r="Y84" i="49"/>
  <c r="Z84" i="49" s="1"/>
  <c r="X84" i="49" a="1"/>
  <c r="X84" i="49" s="1"/>
  <c r="X83" i="49" a="1"/>
  <c r="X83" i="49" s="1"/>
  <c r="Y83" i="49" s="1"/>
  <c r="Z83" i="49" s="1"/>
  <c r="X82" i="49" a="1"/>
  <c r="X82" i="49" s="1"/>
  <c r="Y82" i="49" s="1"/>
  <c r="Z82" i="49" s="1"/>
  <c r="X81" i="49"/>
  <c r="Y81" i="49" s="1"/>
  <c r="Z81" i="49" s="1"/>
  <c r="X81" i="49" a="1"/>
  <c r="Z80" i="49"/>
  <c r="Y80" i="49"/>
  <c r="X80" i="49" a="1"/>
  <c r="X80" i="49" s="1"/>
  <c r="X79" i="49" a="1"/>
  <c r="X79" i="49" s="1"/>
  <c r="Y79" i="49" s="1"/>
  <c r="Z79" i="49" s="1"/>
  <c r="Y78" i="49"/>
  <c r="Z78" i="49" s="1"/>
  <c r="X78" i="49" a="1"/>
  <c r="X78" i="49" s="1"/>
  <c r="Y77" i="49"/>
  <c r="Z77" i="49" s="1"/>
  <c r="X77" i="49"/>
  <c r="X77" i="49" a="1"/>
  <c r="X76" i="49" a="1"/>
  <c r="X76" i="49" s="1"/>
  <c r="Y76" i="49" s="1"/>
  <c r="Z76" i="49" s="1"/>
  <c r="X75" i="49"/>
  <c r="Y75" i="49" s="1"/>
  <c r="Z75" i="49" s="1"/>
  <c r="X75" i="49" a="1"/>
  <c r="Y74" i="49"/>
  <c r="Z74" i="49" s="1"/>
  <c r="X74" i="49" a="1"/>
  <c r="X74" i="49" s="1"/>
  <c r="X73" i="49" a="1"/>
  <c r="X73" i="49" s="1"/>
  <c r="Y73" i="49" s="1"/>
  <c r="Z73" i="49" s="1"/>
  <c r="X72" i="49" a="1"/>
  <c r="X72" i="49" s="1"/>
  <c r="Y72" i="49" s="1"/>
  <c r="Z72" i="49" s="1"/>
  <c r="Y71" i="49"/>
  <c r="Z71" i="49" s="1"/>
  <c r="X71" i="49"/>
  <c r="X71" i="49" a="1"/>
  <c r="Z70" i="49"/>
  <c r="Y70" i="49"/>
  <c r="X70" i="49" a="1"/>
  <c r="X70" i="49" s="1"/>
  <c r="X69" i="49"/>
  <c r="Y69" i="49" s="1"/>
  <c r="Z69" i="49" s="1"/>
  <c r="X69" i="49" a="1"/>
  <c r="Y68" i="49"/>
  <c r="Z68" i="49" s="1"/>
  <c r="X68" i="49" a="1"/>
  <c r="X68" i="49" s="1"/>
  <c r="X67" i="49" a="1"/>
  <c r="X67" i="49" s="1"/>
  <c r="Y67" i="49" s="1"/>
  <c r="Z67" i="49" s="1"/>
  <c r="X66" i="49" a="1"/>
  <c r="X66" i="49" s="1"/>
  <c r="Y66" i="49" s="1"/>
  <c r="Z66" i="49" s="1"/>
  <c r="X65" i="49"/>
  <c r="Y65" i="49" s="1"/>
  <c r="Z65" i="49" s="1"/>
  <c r="X65" i="49" a="1"/>
  <c r="Z64" i="49"/>
  <c r="Y64" i="49"/>
  <c r="X64" i="49" a="1"/>
  <c r="X64" i="49" s="1"/>
  <c r="X63" i="49" a="1"/>
  <c r="X63" i="49" s="1"/>
  <c r="Y63" i="49" s="1"/>
  <c r="Z63" i="49" s="1"/>
  <c r="Y62" i="49"/>
  <c r="Z62" i="49" s="1"/>
  <c r="X62" i="49" a="1"/>
  <c r="X62" i="49" s="1"/>
  <c r="Y61" i="49"/>
  <c r="Z61" i="49" s="1"/>
  <c r="X61" i="49"/>
  <c r="X61" i="49" a="1"/>
  <c r="X60" i="49" a="1"/>
  <c r="X60" i="49" s="1"/>
  <c r="Y60" i="49" s="1"/>
  <c r="Z60" i="49" s="1"/>
  <c r="X59" i="49"/>
  <c r="Y59" i="49" s="1"/>
  <c r="Z59" i="49" s="1"/>
  <c r="X59" i="49" a="1"/>
  <c r="Y58" i="49"/>
  <c r="Z58" i="49" s="1"/>
  <c r="X58" i="49" a="1"/>
  <c r="X58" i="49" s="1"/>
  <c r="X57" i="49" a="1"/>
  <c r="X57" i="49" s="1"/>
  <c r="Y57" i="49" s="1"/>
  <c r="Z57" i="49" s="1"/>
  <c r="X56" i="49" a="1"/>
  <c r="X56" i="49" s="1"/>
  <c r="Y56" i="49" s="1"/>
  <c r="Z56" i="49" s="1"/>
  <c r="Y55" i="49"/>
  <c r="Z55" i="49" s="1"/>
  <c r="X55" i="49"/>
  <c r="X55" i="49" a="1"/>
  <c r="Z54" i="49"/>
  <c r="Y54" i="49"/>
  <c r="X54" i="49" a="1"/>
  <c r="X54" i="49" s="1"/>
  <c r="X53" i="49"/>
  <c r="Y53" i="49" s="1"/>
  <c r="Z53" i="49" s="1"/>
  <c r="X53" i="49" a="1"/>
  <c r="Y52" i="49"/>
  <c r="Z52" i="49" s="1"/>
  <c r="X52" i="49" a="1"/>
  <c r="X52" i="49" s="1"/>
  <c r="X51" i="49" a="1"/>
  <c r="X51" i="49" s="1"/>
  <c r="Y51" i="49" s="1"/>
  <c r="Z51" i="49" s="1"/>
  <c r="X50" i="49" a="1"/>
  <c r="X50" i="49" s="1"/>
  <c r="Y50" i="49" s="1"/>
  <c r="Z50" i="49" s="1"/>
  <c r="X49" i="49"/>
  <c r="Y49" i="49" s="1"/>
  <c r="Z49" i="49" s="1"/>
  <c r="X49" i="49" a="1"/>
  <c r="Z48" i="49"/>
  <c r="Y48" i="49"/>
  <c r="X48" i="49" a="1"/>
  <c r="X48" i="49" s="1"/>
  <c r="X47" i="49" a="1"/>
  <c r="X47" i="49" s="1"/>
  <c r="Y47" i="49" s="1"/>
  <c r="Z47" i="49" s="1"/>
  <c r="Y46" i="49"/>
  <c r="Z46" i="49" s="1"/>
  <c r="X46" i="49" a="1"/>
  <c r="X46" i="49" s="1"/>
  <c r="Y45" i="49"/>
  <c r="Z45" i="49" s="1"/>
  <c r="X45" i="49"/>
  <c r="X45" i="49" a="1"/>
  <c r="X44" i="49" a="1"/>
  <c r="X44" i="49" s="1"/>
  <c r="Y44" i="49" s="1"/>
  <c r="Z44" i="49" s="1"/>
  <c r="X43" i="49"/>
  <c r="Y43" i="49" s="1"/>
  <c r="Z43" i="49" s="1"/>
  <c r="X43" i="49" a="1"/>
  <c r="Y42" i="49"/>
  <c r="Z42" i="49" s="1"/>
  <c r="X42" i="49" a="1"/>
  <c r="X42" i="49" s="1"/>
  <c r="X41" i="49" a="1"/>
  <c r="X41" i="49" s="1"/>
  <c r="Y41" i="49" s="1"/>
  <c r="Z41" i="49" s="1"/>
  <c r="X40" i="49" a="1"/>
  <c r="X40" i="49" s="1"/>
  <c r="Y40" i="49" s="1"/>
  <c r="Z40" i="49" s="1"/>
  <c r="Y39" i="49"/>
  <c r="Z39" i="49" s="1"/>
  <c r="X39" i="49"/>
  <c r="X39" i="49" a="1"/>
  <c r="Z38" i="49"/>
  <c r="Y38" i="49"/>
  <c r="X38" i="49" a="1"/>
  <c r="X38" i="49" s="1"/>
  <c r="X37" i="49"/>
  <c r="Y37" i="49" s="1"/>
  <c r="Z37" i="49" s="1"/>
  <c r="X37" i="49" a="1"/>
  <c r="Y36" i="49"/>
  <c r="Z36" i="49" s="1"/>
  <c r="X36" i="49" a="1"/>
  <c r="X36" i="49" s="1"/>
  <c r="X35" i="49" a="1"/>
  <c r="X35" i="49" s="1"/>
  <c r="Y35" i="49" s="1"/>
  <c r="Z35" i="49" s="1"/>
  <c r="X34" i="49" a="1"/>
  <c r="X34" i="49" s="1"/>
  <c r="Y34" i="49" s="1"/>
  <c r="Z34" i="49" s="1"/>
  <c r="X33" i="49"/>
  <c r="Y33" i="49" s="1"/>
  <c r="Z33" i="49" s="1"/>
  <c r="X33" i="49" a="1"/>
  <c r="Z32" i="49"/>
  <c r="Y32" i="49"/>
  <c r="X32" i="49" a="1"/>
  <c r="X32" i="49" s="1"/>
  <c r="X31" i="49" a="1"/>
  <c r="X31" i="49" s="1"/>
  <c r="Y31" i="49" s="1"/>
  <c r="Z31" i="49" s="1"/>
  <c r="Y30" i="49"/>
  <c r="Z30" i="49" s="1"/>
  <c r="X30" i="49" a="1"/>
  <c r="X30" i="49" s="1"/>
  <c r="Y29" i="49"/>
  <c r="Z29" i="49" s="1"/>
  <c r="X29" i="49"/>
  <c r="X29" i="49" a="1"/>
  <c r="X28" i="49" a="1"/>
  <c r="X28" i="49" s="1"/>
  <c r="Y28" i="49" s="1"/>
  <c r="Z28" i="49" s="1"/>
  <c r="X27" i="49"/>
  <c r="Y27" i="49" s="1"/>
  <c r="Z27" i="49" s="1"/>
  <c r="X27" i="49" a="1"/>
  <c r="Y26" i="49"/>
  <c r="Z26" i="49" s="1"/>
  <c r="X26" i="49" a="1"/>
  <c r="X26" i="49" s="1"/>
  <c r="X25" i="49" a="1"/>
  <c r="X25" i="49" s="1"/>
  <c r="Y25" i="49" s="1"/>
  <c r="Z25" i="49" s="1"/>
  <c r="X24" i="49" a="1"/>
  <c r="X24" i="49" s="1"/>
  <c r="Y24" i="49" s="1"/>
  <c r="Z24" i="49" s="1"/>
  <c r="Y23" i="49"/>
  <c r="Z23" i="49" s="1"/>
  <c r="X23" i="49"/>
  <c r="X23" i="49" a="1"/>
  <c r="Z22" i="49"/>
  <c r="Y22" i="49"/>
  <c r="X22" i="49" a="1"/>
  <c r="X22" i="49" s="1"/>
  <c r="X21" i="49"/>
  <c r="Y21" i="49" s="1"/>
  <c r="Z21" i="49" s="1"/>
  <c r="X21" i="49" a="1"/>
  <c r="Y20" i="49"/>
  <c r="Z20" i="49" s="1"/>
  <c r="X20" i="49" a="1"/>
  <c r="X20" i="49" s="1"/>
  <c r="X19" i="49" a="1"/>
  <c r="X19" i="49" s="1"/>
  <c r="Y19" i="49" s="1"/>
  <c r="Z19" i="49" s="1"/>
  <c r="X18" i="49"/>
  <c r="Y18" i="49" s="1"/>
  <c r="Z18" i="49" s="1"/>
  <c r="X18" i="49" a="1"/>
  <c r="W13" i="49"/>
  <c r="V13" i="49"/>
  <c r="U13" i="49"/>
  <c r="T13" i="49"/>
  <c r="S13" i="49"/>
  <c r="R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F29" i="50" l="1"/>
  <c r="E29" i="50"/>
  <c r="F26" i="50"/>
  <c r="E26" i="50"/>
  <c r="F28" i="50"/>
  <c r="E28" i="50"/>
  <c r="F25" i="50"/>
  <c r="E25" i="50"/>
  <c r="F27" i="50"/>
  <c r="E27" i="50"/>
  <c r="R324" i="49"/>
  <c r="K324" i="49"/>
  <c r="D324" i="49"/>
  <c r="T324" i="49"/>
  <c r="F324" i="49"/>
  <c r="V324" i="49"/>
  <c r="L324" i="49"/>
  <c r="H324" i="49"/>
  <c r="P324" i="49"/>
  <c r="E324" i="49"/>
  <c r="M324" i="49"/>
  <c r="U324" i="49"/>
  <c r="G324" i="49"/>
  <c r="O324" i="49"/>
  <c r="W324" i="49"/>
  <c r="X19" i="6" l="1" a="1"/>
  <c r="X19" i="6" s="1"/>
  <c r="Y19" i="6" s="1"/>
  <c r="Z19" i="6" s="1"/>
  <c r="X20" i="6" a="1"/>
  <c r="X20" i="6" s="1"/>
  <c r="Y20" i="6" s="1"/>
  <c r="Z20" i="6" s="1"/>
  <c r="X21" i="6" a="1"/>
  <c r="X21" i="6" s="1"/>
  <c r="Y21" i="6" s="1"/>
  <c r="Z21" i="6" s="1"/>
  <c r="X22" i="6" a="1"/>
  <c r="X22" i="6" s="1"/>
  <c r="Y22" i="6" s="1"/>
  <c r="Z22" i="6" s="1"/>
  <c r="X23" i="6" a="1"/>
  <c r="X23" i="6" s="1"/>
  <c r="Y23" i="6" s="1"/>
  <c r="Z23" i="6" s="1"/>
  <c r="X24" i="6" a="1"/>
  <c r="X24" i="6" s="1"/>
  <c r="Y24" i="6" s="1"/>
  <c r="Z24" i="6" s="1"/>
  <c r="X25" i="6" a="1"/>
  <c r="X25" i="6" s="1"/>
  <c r="Y25" i="6" s="1"/>
  <c r="Z25" i="6" s="1"/>
  <c r="X26" i="6" a="1"/>
  <c r="X26" i="6" s="1"/>
  <c r="Y26" i="6" s="1"/>
  <c r="Z26" i="6" s="1"/>
  <c r="X27" i="6" a="1"/>
  <c r="X27" i="6" s="1"/>
  <c r="Y27" i="6" s="1"/>
  <c r="Z27" i="6" s="1"/>
  <c r="X28" i="6" a="1"/>
  <c r="X28" i="6" s="1"/>
  <c r="Y28" i="6" s="1"/>
  <c r="Z28" i="6" s="1"/>
  <c r="X29" i="6" a="1"/>
  <c r="X29" i="6" s="1"/>
  <c r="Y29" i="6" s="1"/>
  <c r="Z29" i="6" s="1"/>
  <c r="X30" i="6" a="1"/>
  <c r="X30" i="6" s="1"/>
  <c r="Y30" i="6" s="1"/>
  <c r="Z30" i="6" s="1"/>
  <c r="X31" i="6" a="1"/>
  <c r="X31" i="6" s="1"/>
  <c r="Y31" i="6" s="1"/>
  <c r="Z31" i="6" s="1"/>
  <c r="X32" i="6" a="1"/>
  <c r="X32" i="6" s="1"/>
  <c r="Y32" i="6" s="1"/>
  <c r="Z32" i="6" s="1"/>
  <c r="X33" i="6" a="1"/>
  <c r="X33" i="6" s="1"/>
  <c r="Y33" i="6" s="1"/>
  <c r="Z33" i="6" s="1"/>
  <c r="X34" i="6" a="1"/>
  <c r="X34" i="6" s="1"/>
  <c r="Y34" i="6" s="1"/>
  <c r="Z34" i="6" s="1"/>
  <c r="X35" i="6" a="1"/>
  <c r="X35" i="6" s="1"/>
  <c r="Y35" i="6" s="1"/>
  <c r="Z35" i="6" s="1"/>
  <c r="X36" i="6" a="1"/>
  <c r="X36" i="6" s="1"/>
  <c r="Y36" i="6" s="1"/>
  <c r="Z36" i="6" s="1"/>
  <c r="X37" i="6" a="1"/>
  <c r="X37" i="6" s="1"/>
  <c r="Y37" i="6" s="1"/>
  <c r="Z37" i="6" s="1"/>
  <c r="X38" i="6" a="1"/>
  <c r="X38" i="6" s="1"/>
  <c r="Y38" i="6" s="1"/>
  <c r="Z38" i="6" s="1"/>
  <c r="X39" i="6" a="1"/>
  <c r="X39" i="6" s="1"/>
  <c r="Y39" i="6" s="1"/>
  <c r="Z39" i="6" s="1"/>
  <c r="X40" i="6" a="1"/>
  <c r="X40" i="6" s="1"/>
  <c r="Y40" i="6" s="1"/>
  <c r="Z40" i="6" s="1"/>
  <c r="X41" i="6" a="1"/>
  <c r="X41" i="6" s="1"/>
  <c r="Y41" i="6" s="1"/>
  <c r="Z41" i="6" s="1"/>
  <c r="X42" i="6" a="1"/>
  <c r="X42" i="6" s="1"/>
  <c r="Y42" i="6" s="1"/>
  <c r="Z42" i="6" s="1"/>
  <c r="X43" i="6" a="1"/>
  <c r="X43" i="6" s="1"/>
  <c r="Y43" i="6" s="1"/>
  <c r="Z43" i="6" s="1"/>
  <c r="X44" i="6" a="1"/>
  <c r="X44" i="6" s="1"/>
  <c r="Y44" i="6" s="1"/>
  <c r="Z44" i="6" s="1"/>
  <c r="X45" i="6" a="1"/>
  <c r="X45" i="6" s="1"/>
  <c r="Y45" i="6" s="1"/>
  <c r="Z45" i="6" s="1"/>
  <c r="X46" i="6" a="1"/>
  <c r="X46" i="6" s="1"/>
  <c r="Y46" i="6" s="1"/>
  <c r="Z46" i="6" s="1"/>
  <c r="X47" i="6" a="1"/>
  <c r="X47" i="6" s="1"/>
  <c r="Y47" i="6" s="1"/>
  <c r="Z47" i="6" s="1"/>
  <c r="X48" i="6" a="1"/>
  <c r="X48" i="6" s="1"/>
  <c r="Y48" i="6" s="1"/>
  <c r="Z48" i="6" s="1"/>
  <c r="X49" i="6" a="1"/>
  <c r="X49" i="6" s="1"/>
  <c r="Y49" i="6" s="1"/>
  <c r="Z49" i="6" s="1"/>
  <c r="X50" i="6" a="1"/>
  <c r="X50" i="6" s="1"/>
  <c r="Y50" i="6" s="1"/>
  <c r="Z50" i="6" s="1"/>
  <c r="X51" i="6" a="1"/>
  <c r="X51" i="6" s="1"/>
  <c r="Y51" i="6" s="1"/>
  <c r="Z51" i="6" s="1"/>
  <c r="X52" i="6" a="1"/>
  <c r="X52" i="6" s="1"/>
  <c r="Y52" i="6" s="1"/>
  <c r="Z52" i="6" s="1"/>
  <c r="X53" i="6" a="1"/>
  <c r="X53" i="6" s="1"/>
  <c r="Y53" i="6" s="1"/>
  <c r="Z53" i="6" s="1"/>
  <c r="X54" i="6" a="1"/>
  <c r="X54" i="6" s="1"/>
  <c r="Y54" i="6" s="1"/>
  <c r="Z54" i="6" s="1"/>
  <c r="X55" i="6" a="1"/>
  <c r="X55" i="6" s="1"/>
  <c r="Y55" i="6" s="1"/>
  <c r="Z55" i="6" s="1"/>
  <c r="X56" i="6" a="1"/>
  <c r="X56" i="6" s="1"/>
  <c r="Y56" i="6" s="1"/>
  <c r="Z56" i="6" s="1"/>
  <c r="X57" i="6" a="1"/>
  <c r="X57" i="6" s="1"/>
  <c r="Y57" i="6" s="1"/>
  <c r="Z57" i="6" s="1"/>
  <c r="X58" i="6" a="1"/>
  <c r="X58" i="6" s="1"/>
  <c r="Y58" i="6" s="1"/>
  <c r="Z58" i="6" s="1"/>
  <c r="X59" i="6" a="1"/>
  <c r="X59" i="6" s="1"/>
  <c r="Y59" i="6" s="1"/>
  <c r="Z59" i="6" s="1"/>
  <c r="X60" i="6" a="1"/>
  <c r="X60" i="6" s="1"/>
  <c r="Y60" i="6" s="1"/>
  <c r="Z60" i="6" s="1"/>
  <c r="X61" i="6" a="1"/>
  <c r="X61" i="6" s="1"/>
  <c r="Y61" i="6" s="1"/>
  <c r="Z61" i="6" s="1"/>
  <c r="X62" i="6" a="1"/>
  <c r="X62" i="6" s="1"/>
  <c r="Y62" i="6" s="1"/>
  <c r="Z62" i="6" s="1"/>
  <c r="X63" i="6" a="1"/>
  <c r="X63" i="6" s="1"/>
  <c r="Y63" i="6" s="1"/>
  <c r="Z63" i="6" s="1"/>
  <c r="X64" i="6" a="1"/>
  <c r="X64" i="6" s="1"/>
  <c r="Y64" i="6" s="1"/>
  <c r="Z64" i="6" s="1"/>
  <c r="X65" i="6" a="1"/>
  <c r="X65" i="6" s="1"/>
  <c r="Y65" i="6" s="1"/>
  <c r="Z65" i="6" s="1"/>
  <c r="X66" i="6" a="1"/>
  <c r="X66" i="6" s="1"/>
  <c r="Y66" i="6" s="1"/>
  <c r="Z66" i="6" s="1"/>
  <c r="X67" i="6" a="1"/>
  <c r="X67" i="6" s="1"/>
  <c r="Y67" i="6" s="1"/>
  <c r="Z67" i="6" s="1"/>
  <c r="X68" i="6" a="1"/>
  <c r="X68" i="6" s="1"/>
  <c r="Y68" i="6" s="1"/>
  <c r="Z68" i="6" s="1"/>
  <c r="X69" i="6" a="1"/>
  <c r="X69" i="6" s="1"/>
  <c r="Y69" i="6" s="1"/>
  <c r="Z69" i="6" s="1"/>
  <c r="X70" i="6" a="1"/>
  <c r="X70" i="6" s="1"/>
  <c r="Y70" i="6" s="1"/>
  <c r="Z70" i="6" s="1"/>
  <c r="X71" i="6" a="1"/>
  <c r="X71" i="6" s="1"/>
  <c r="Y71" i="6" s="1"/>
  <c r="Z71" i="6" s="1"/>
  <c r="X72" i="6" a="1"/>
  <c r="X72" i="6" s="1"/>
  <c r="Y72" i="6" s="1"/>
  <c r="Z72" i="6" s="1"/>
  <c r="X73" i="6" a="1"/>
  <c r="X73" i="6" s="1"/>
  <c r="Y73" i="6" s="1"/>
  <c r="Z73" i="6" s="1"/>
  <c r="X74" i="6" a="1"/>
  <c r="X74" i="6" s="1"/>
  <c r="Y74" i="6" s="1"/>
  <c r="Z74" i="6" s="1"/>
  <c r="X75" i="6" a="1"/>
  <c r="X75" i="6" s="1"/>
  <c r="Y75" i="6" s="1"/>
  <c r="Z75" i="6" s="1"/>
  <c r="X76" i="6" a="1"/>
  <c r="X76" i="6" s="1"/>
  <c r="Y76" i="6" s="1"/>
  <c r="Z76" i="6" s="1"/>
  <c r="X77" i="6" a="1"/>
  <c r="X77" i="6" s="1"/>
  <c r="Y77" i="6" s="1"/>
  <c r="Z77" i="6" s="1"/>
  <c r="X78" i="6" a="1"/>
  <c r="X78" i="6" s="1"/>
  <c r="Y78" i="6" s="1"/>
  <c r="Z78" i="6" s="1"/>
  <c r="X79" i="6" a="1"/>
  <c r="X79" i="6" s="1"/>
  <c r="Y79" i="6" s="1"/>
  <c r="Z79" i="6" s="1"/>
  <c r="X80" i="6" a="1"/>
  <c r="X80" i="6" s="1"/>
  <c r="Y80" i="6" s="1"/>
  <c r="Z80" i="6" s="1"/>
  <c r="X81" i="6" a="1"/>
  <c r="X81" i="6" s="1"/>
  <c r="Y81" i="6" s="1"/>
  <c r="Z81" i="6" s="1"/>
  <c r="X82" i="6" a="1"/>
  <c r="X82" i="6" s="1"/>
  <c r="Y82" i="6" s="1"/>
  <c r="Z82" i="6" s="1"/>
  <c r="X83" i="6" a="1"/>
  <c r="X83" i="6" s="1"/>
  <c r="Y83" i="6" s="1"/>
  <c r="Z83" i="6" s="1"/>
  <c r="X84" i="6" a="1"/>
  <c r="X84" i="6" s="1"/>
  <c r="Y84" i="6" s="1"/>
  <c r="Z84" i="6" s="1"/>
  <c r="X85" i="6" a="1"/>
  <c r="X85" i="6" s="1"/>
  <c r="Y85" i="6" s="1"/>
  <c r="Z85" i="6" s="1"/>
  <c r="X86" i="6" a="1"/>
  <c r="X86" i="6" s="1"/>
  <c r="Y86" i="6" s="1"/>
  <c r="Z86" i="6" s="1"/>
  <c r="X87" i="6" a="1"/>
  <c r="X87" i="6" s="1"/>
  <c r="Y87" i="6" s="1"/>
  <c r="Z87" i="6" s="1"/>
  <c r="X88" i="6" a="1"/>
  <c r="X88" i="6" s="1"/>
  <c r="Y88" i="6" s="1"/>
  <c r="Z88" i="6" s="1"/>
  <c r="X89" i="6" a="1"/>
  <c r="X89" i="6" s="1"/>
  <c r="Y89" i="6" s="1"/>
  <c r="Z89" i="6" s="1"/>
  <c r="X90" i="6" a="1"/>
  <c r="X90" i="6" s="1"/>
  <c r="Y90" i="6" s="1"/>
  <c r="Z90" i="6" s="1"/>
  <c r="X91" i="6" a="1"/>
  <c r="X91" i="6" s="1"/>
  <c r="Y91" i="6" s="1"/>
  <c r="Z91" i="6" s="1"/>
  <c r="X92" i="6" a="1"/>
  <c r="X92" i="6" s="1"/>
  <c r="Y92" i="6" s="1"/>
  <c r="Z92" i="6" s="1"/>
  <c r="X93" i="6" a="1"/>
  <c r="X93" i="6" s="1"/>
  <c r="Y93" i="6" s="1"/>
  <c r="Z93" i="6" s="1"/>
  <c r="X94" i="6" a="1"/>
  <c r="X94" i="6" s="1"/>
  <c r="Y94" i="6" s="1"/>
  <c r="Z94" i="6" s="1"/>
  <c r="X95" i="6" a="1"/>
  <c r="X95" i="6" s="1"/>
  <c r="Y95" i="6" s="1"/>
  <c r="Z95" i="6" s="1"/>
  <c r="X96" i="6" a="1"/>
  <c r="X96" i="6" s="1"/>
  <c r="Y96" i="6" s="1"/>
  <c r="Z96" i="6" s="1"/>
  <c r="X97" i="6" a="1"/>
  <c r="X97" i="6" s="1"/>
  <c r="Y97" i="6" s="1"/>
  <c r="Z97" i="6" s="1"/>
  <c r="X98" i="6" a="1"/>
  <c r="X98" i="6" s="1"/>
  <c r="Y98" i="6" s="1"/>
  <c r="Z98" i="6" s="1"/>
  <c r="X99" i="6" a="1"/>
  <c r="X99" i="6" s="1"/>
  <c r="Y99" i="6" s="1"/>
  <c r="Z99" i="6" s="1"/>
  <c r="X100" i="6" a="1"/>
  <c r="X100" i="6" s="1"/>
  <c r="Y100" i="6" s="1"/>
  <c r="Z100" i="6" s="1"/>
  <c r="X101" i="6" a="1"/>
  <c r="X101" i="6" s="1"/>
  <c r="Y101" i="6" s="1"/>
  <c r="Z101" i="6" s="1"/>
  <c r="X102" i="6" a="1"/>
  <c r="X102" i="6" s="1"/>
  <c r="Y102" i="6" s="1"/>
  <c r="Z102" i="6" s="1"/>
  <c r="X103" i="6" a="1"/>
  <c r="X103" i="6" s="1"/>
  <c r="Y103" i="6" s="1"/>
  <c r="Z103" i="6" s="1"/>
  <c r="X104" i="6" a="1"/>
  <c r="X104" i="6" s="1"/>
  <c r="Y104" i="6" s="1"/>
  <c r="Z104" i="6" s="1"/>
  <c r="X105" i="6" a="1"/>
  <c r="X105" i="6" s="1"/>
  <c r="Y105" i="6" s="1"/>
  <c r="Z105" i="6" s="1"/>
  <c r="X106" i="6" a="1"/>
  <c r="X106" i="6" s="1"/>
  <c r="Y106" i="6" s="1"/>
  <c r="Z106" i="6" s="1"/>
  <c r="X107" i="6" a="1"/>
  <c r="X107" i="6" s="1"/>
  <c r="Y107" i="6" s="1"/>
  <c r="Z107" i="6" s="1"/>
  <c r="X108" i="6" a="1"/>
  <c r="X108" i="6" s="1"/>
  <c r="Y108" i="6" s="1"/>
  <c r="Z108" i="6" s="1"/>
  <c r="X109" i="6" a="1"/>
  <c r="X109" i="6" s="1"/>
  <c r="Y109" i="6" s="1"/>
  <c r="Z109" i="6" s="1"/>
  <c r="X110" i="6" a="1"/>
  <c r="X110" i="6" s="1"/>
  <c r="Y110" i="6" s="1"/>
  <c r="Z110" i="6" s="1"/>
  <c r="X111" i="6" a="1"/>
  <c r="X111" i="6" s="1"/>
  <c r="Y111" i="6" s="1"/>
  <c r="Z111" i="6" s="1"/>
  <c r="X112" i="6" a="1"/>
  <c r="X112" i="6" s="1"/>
  <c r="Y112" i="6" s="1"/>
  <c r="Z112" i="6" s="1"/>
  <c r="X113" i="6" a="1"/>
  <c r="X113" i="6" s="1"/>
  <c r="Y113" i="6" s="1"/>
  <c r="Z113" i="6" s="1"/>
  <c r="X114" i="6" a="1"/>
  <c r="X114" i="6" s="1"/>
  <c r="Y114" i="6" s="1"/>
  <c r="Z114" i="6" s="1"/>
  <c r="X115" i="6" a="1"/>
  <c r="X115" i="6" s="1"/>
  <c r="Y115" i="6" s="1"/>
  <c r="Z115" i="6" s="1"/>
  <c r="X116" i="6" a="1"/>
  <c r="X116" i="6" s="1"/>
  <c r="Y116" i="6" s="1"/>
  <c r="Z116" i="6" s="1"/>
  <c r="X117" i="6" a="1"/>
  <c r="X117" i="6" s="1"/>
  <c r="Y117" i="6" s="1"/>
  <c r="Z117" i="6" s="1"/>
  <c r="X118" i="6" a="1"/>
  <c r="X118" i="6" s="1"/>
  <c r="Y118" i="6" s="1"/>
  <c r="Z118" i="6" s="1"/>
  <c r="X119" i="6" a="1"/>
  <c r="X119" i="6" s="1"/>
  <c r="Y119" i="6" s="1"/>
  <c r="Z119" i="6" s="1"/>
  <c r="X120" i="6" a="1"/>
  <c r="X120" i="6" s="1"/>
  <c r="Y120" i="6" s="1"/>
  <c r="Z120" i="6" s="1"/>
  <c r="X121" i="6" a="1"/>
  <c r="X121" i="6" s="1"/>
  <c r="Y121" i="6" s="1"/>
  <c r="Z121" i="6" s="1"/>
  <c r="X122" i="6" a="1"/>
  <c r="X122" i="6" s="1"/>
  <c r="Y122" i="6" s="1"/>
  <c r="Z122" i="6" s="1"/>
  <c r="X123" i="6" a="1"/>
  <c r="X123" i="6" s="1"/>
  <c r="Y123" i="6" s="1"/>
  <c r="Z123" i="6" s="1"/>
  <c r="X124" i="6" a="1"/>
  <c r="X124" i="6" s="1"/>
  <c r="Y124" i="6" s="1"/>
  <c r="Z124" i="6" s="1"/>
  <c r="X125" i="6" a="1"/>
  <c r="X125" i="6" s="1"/>
  <c r="Y125" i="6" s="1"/>
  <c r="Z125" i="6" s="1"/>
  <c r="X126" i="6" a="1"/>
  <c r="X126" i="6" s="1"/>
  <c r="Y126" i="6" s="1"/>
  <c r="Z126" i="6" s="1"/>
  <c r="X127" i="6" a="1"/>
  <c r="X127" i="6" s="1"/>
  <c r="Y127" i="6" s="1"/>
  <c r="Z127" i="6" s="1"/>
  <c r="X128" i="6" a="1"/>
  <c r="X128" i="6" s="1"/>
  <c r="Y128" i="6" s="1"/>
  <c r="Z128" i="6" s="1"/>
  <c r="X129" i="6" a="1"/>
  <c r="X129" i="6" s="1"/>
  <c r="Y129" i="6" s="1"/>
  <c r="Z129" i="6" s="1"/>
  <c r="X130" i="6" a="1"/>
  <c r="X130" i="6" s="1"/>
  <c r="Y130" i="6" s="1"/>
  <c r="Z130" i="6" s="1"/>
  <c r="X131" i="6" a="1"/>
  <c r="X131" i="6" s="1"/>
  <c r="Y131" i="6" s="1"/>
  <c r="Z131" i="6" s="1"/>
  <c r="X132" i="6" a="1"/>
  <c r="X132" i="6" s="1"/>
  <c r="Y132" i="6" s="1"/>
  <c r="Z132" i="6" s="1"/>
  <c r="X133" i="6" a="1"/>
  <c r="X133" i="6" s="1"/>
  <c r="Y133" i="6" s="1"/>
  <c r="Z133" i="6" s="1"/>
  <c r="X134" i="6" a="1"/>
  <c r="X134" i="6" s="1"/>
  <c r="Y134" i="6" s="1"/>
  <c r="Z134" i="6" s="1"/>
  <c r="X135" i="6" a="1"/>
  <c r="X135" i="6" s="1"/>
  <c r="Y135" i="6" s="1"/>
  <c r="Z135" i="6" s="1"/>
  <c r="X136" i="6" a="1"/>
  <c r="X136" i="6" s="1"/>
  <c r="Y136" i="6" s="1"/>
  <c r="Z136" i="6" s="1"/>
  <c r="X137" i="6" a="1"/>
  <c r="X137" i="6" s="1"/>
  <c r="Y137" i="6" s="1"/>
  <c r="Z137" i="6" s="1"/>
  <c r="X138" i="6" a="1"/>
  <c r="X138" i="6" s="1"/>
  <c r="Y138" i="6" s="1"/>
  <c r="Z138" i="6" s="1"/>
  <c r="X139" i="6" a="1"/>
  <c r="X139" i="6" s="1"/>
  <c r="Y139" i="6" s="1"/>
  <c r="Z139" i="6" s="1"/>
  <c r="X140" i="6" a="1"/>
  <c r="X140" i="6" s="1"/>
  <c r="Y140" i="6" s="1"/>
  <c r="Z140" i="6" s="1"/>
  <c r="X141" i="6" a="1"/>
  <c r="X141" i="6" s="1"/>
  <c r="Y141" i="6" s="1"/>
  <c r="Z141" i="6" s="1"/>
  <c r="X142" i="6" a="1"/>
  <c r="X142" i="6" s="1"/>
  <c r="Y142" i="6" s="1"/>
  <c r="Z142" i="6" s="1"/>
  <c r="X143" i="6" a="1"/>
  <c r="X143" i="6" s="1"/>
  <c r="Y143" i="6" s="1"/>
  <c r="Z143" i="6" s="1"/>
  <c r="X144" i="6" a="1"/>
  <c r="X144" i="6" s="1"/>
  <c r="Y144" i="6" s="1"/>
  <c r="Z144" i="6" s="1"/>
  <c r="X145" i="6" a="1"/>
  <c r="X145" i="6" s="1"/>
  <c r="Y145" i="6" s="1"/>
  <c r="Z145" i="6" s="1"/>
  <c r="X146" i="6" a="1"/>
  <c r="X146" i="6" s="1"/>
  <c r="Y146" i="6" s="1"/>
  <c r="Z146" i="6" s="1"/>
  <c r="X147" i="6" a="1"/>
  <c r="X147" i="6" s="1"/>
  <c r="Y147" i="6" s="1"/>
  <c r="Z147" i="6" s="1"/>
  <c r="X148" i="6" a="1"/>
  <c r="X148" i="6" s="1"/>
  <c r="Y148" i="6" s="1"/>
  <c r="Z148" i="6" s="1"/>
  <c r="X149" i="6" a="1"/>
  <c r="X149" i="6" s="1"/>
  <c r="Y149" i="6" s="1"/>
  <c r="Z149" i="6" s="1"/>
  <c r="X150" i="6" a="1"/>
  <c r="X150" i="6" s="1"/>
  <c r="Y150" i="6" s="1"/>
  <c r="Z150" i="6" s="1"/>
  <c r="X151" i="6" a="1"/>
  <c r="X151" i="6" s="1"/>
  <c r="Y151" i="6" s="1"/>
  <c r="Z151" i="6" s="1"/>
  <c r="X152" i="6" a="1"/>
  <c r="X152" i="6" s="1"/>
  <c r="Y152" i="6" s="1"/>
  <c r="Z152" i="6" s="1"/>
  <c r="X153" i="6" a="1"/>
  <c r="X153" i="6" s="1"/>
  <c r="Y153" i="6" s="1"/>
  <c r="Z153" i="6" s="1"/>
  <c r="X154" i="6" a="1"/>
  <c r="X154" i="6" s="1"/>
  <c r="Y154" i="6" s="1"/>
  <c r="Z154" i="6" s="1"/>
  <c r="X155" i="6" a="1"/>
  <c r="X155" i="6" s="1"/>
  <c r="Y155" i="6" s="1"/>
  <c r="Z155" i="6" s="1"/>
  <c r="X156" i="6" a="1"/>
  <c r="X156" i="6" s="1"/>
  <c r="Y156" i="6" s="1"/>
  <c r="Z156" i="6" s="1"/>
  <c r="X157" i="6" a="1"/>
  <c r="X157" i="6" s="1"/>
  <c r="Y157" i="6" s="1"/>
  <c r="Z157" i="6" s="1"/>
  <c r="X158" i="6" a="1"/>
  <c r="X158" i="6" s="1"/>
  <c r="Y158" i="6" s="1"/>
  <c r="Z158" i="6" s="1"/>
  <c r="X159" i="6" a="1"/>
  <c r="X159" i="6" s="1"/>
  <c r="Y159" i="6" s="1"/>
  <c r="Z159" i="6" s="1"/>
  <c r="X160" i="6" a="1"/>
  <c r="X160" i="6" s="1"/>
  <c r="Y160" i="6" s="1"/>
  <c r="Z160" i="6" s="1"/>
  <c r="X161" i="6" a="1"/>
  <c r="X161" i="6" s="1"/>
  <c r="Y161" i="6" s="1"/>
  <c r="Z161" i="6" s="1"/>
  <c r="X162" i="6" a="1"/>
  <c r="X162" i="6" s="1"/>
  <c r="Y162" i="6" s="1"/>
  <c r="Z162" i="6" s="1"/>
  <c r="X163" i="6" a="1"/>
  <c r="X163" i="6" s="1"/>
  <c r="Y163" i="6" s="1"/>
  <c r="Z163" i="6" s="1"/>
  <c r="X164" i="6" a="1"/>
  <c r="X164" i="6" s="1"/>
  <c r="Y164" i="6" s="1"/>
  <c r="Z164" i="6" s="1"/>
  <c r="X165" i="6" a="1"/>
  <c r="X165" i="6" s="1"/>
  <c r="Y165" i="6" s="1"/>
  <c r="Z165" i="6" s="1"/>
  <c r="X166" i="6" a="1"/>
  <c r="X166" i="6" s="1"/>
  <c r="Y166" i="6" s="1"/>
  <c r="Z166" i="6" s="1"/>
  <c r="X167" i="6" a="1"/>
  <c r="X167" i="6" s="1"/>
  <c r="Y167" i="6" s="1"/>
  <c r="Z167" i="6" s="1"/>
  <c r="X168" i="6" a="1"/>
  <c r="X168" i="6" s="1"/>
  <c r="Y168" i="6" s="1"/>
  <c r="Z168" i="6" s="1"/>
  <c r="X169" i="6" a="1"/>
  <c r="X169" i="6" s="1"/>
  <c r="Y169" i="6" s="1"/>
  <c r="Z169" i="6" s="1"/>
  <c r="X170" i="6" a="1"/>
  <c r="X170" i="6" s="1"/>
  <c r="Y170" i="6" s="1"/>
  <c r="Z170" i="6" s="1"/>
  <c r="X171" i="6" a="1"/>
  <c r="X171" i="6" s="1"/>
  <c r="Y171" i="6" s="1"/>
  <c r="Z171" i="6" s="1"/>
  <c r="X172" i="6" a="1"/>
  <c r="X172" i="6" s="1"/>
  <c r="Y172" i="6" s="1"/>
  <c r="Z172" i="6" s="1"/>
  <c r="X173" i="6" a="1"/>
  <c r="X173" i="6" s="1"/>
  <c r="Y173" i="6" s="1"/>
  <c r="Z173" i="6" s="1"/>
  <c r="X174" i="6" a="1"/>
  <c r="X174" i="6" s="1"/>
  <c r="Y174" i="6" s="1"/>
  <c r="Z174" i="6" s="1"/>
  <c r="X175" i="6" a="1"/>
  <c r="X175" i="6" s="1"/>
  <c r="Y175" i="6" s="1"/>
  <c r="Z175" i="6" s="1"/>
  <c r="X176" i="6" a="1"/>
  <c r="X176" i="6" s="1"/>
  <c r="Y176" i="6" s="1"/>
  <c r="Z176" i="6" s="1"/>
  <c r="X177" i="6" a="1"/>
  <c r="X177" i="6" s="1"/>
  <c r="Y177" i="6" s="1"/>
  <c r="Z177" i="6" s="1"/>
  <c r="X178" i="6" a="1"/>
  <c r="X178" i="6" s="1"/>
  <c r="Y178" i="6" s="1"/>
  <c r="Z178" i="6" s="1"/>
  <c r="X179" i="6" a="1"/>
  <c r="X179" i="6" s="1"/>
  <c r="Y179" i="6" s="1"/>
  <c r="Z179" i="6" s="1"/>
  <c r="X180" i="6" a="1"/>
  <c r="X180" i="6" s="1"/>
  <c r="Y180" i="6" s="1"/>
  <c r="Z180" i="6" s="1"/>
  <c r="X181" i="6" a="1"/>
  <c r="X181" i="6" s="1"/>
  <c r="Y181" i="6" s="1"/>
  <c r="Z181" i="6" s="1"/>
  <c r="X182" i="6" a="1"/>
  <c r="X182" i="6" s="1"/>
  <c r="Y182" i="6" s="1"/>
  <c r="Z182" i="6" s="1"/>
  <c r="X183" i="6" a="1"/>
  <c r="X183" i="6" s="1"/>
  <c r="Y183" i="6" s="1"/>
  <c r="Z183" i="6" s="1"/>
  <c r="X184" i="6" a="1"/>
  <c r="X184" i="6" s="1"/>
  <c r="Y184" i="6" s="1"/>
  <c r="Z184" i="6" s="1"/>
  <c r="X185" i="6" a="1"/>
  <c r="X185" i="6" s="1"/>
  <c r="Y185" i="6" s="1"/>
  <c r="Z185" i="6" s="1"/>
  <c r="X186" i="6" a="1"/>
  <c r="X186" i="6" s="1"/>
  <c r="Y186" i="6" s="1"/>
  <c r="Z186" i="6" s="1"/>
  <c r="X187" i="6" a="1"/>
  <c r="X187" i="6" s="1"/>
  <c r="Y187" i="6" s="1"/>
  <c r="Z187" i="6" s="1"/>
  <c r="X188" i="6" a="1"/>
  <c r="X188" i="6" s="1"/>
  <c r="Y188" i="6" s="1"/>
  <c r="Z188" i="6" s="1"/>
  <c r="X189" i="6" a="1"/>
  <c r="X189" i="6" s="1"/>
  <c r="Y189" i="6" s="1"/>
  <c r="Z189" i="6" s="1"/>
  <c r="X190" i="6" a="1"/>
  <c r="X190" i="6" s="1"/>
  <c r="Y190" i="6" s="1"/>
  <c r="Z190" i="6" s="1"/>
  <c r="X191" i="6" a="1"/>
  <c r="X191" i="6" s="1"/>
  <c r="Y191" i="6" s="1"/>
  <c r="Z191" i="6" s="1"/>
  <c r="X192" i="6" a="1"/>
  <c r="X192" i="6" s="1"/>
  <c r="Y192" i="6" s="1"/>
  <c r="Z192" i="6" s="1"/>
  <c r="X193" i="6" a="1"/>
  <c r="X193" i="6" s="1"/>
  <c r="Y193" i="6" s="1"/>
  <c r="Z193" i="6" s="1"/>
  <c r="X194" i="6" a="1"/>
  <c r="X194" i="6" s="1"/>
  <c r="Y194" i="6" s="1"/>
  <c r="Z194" i="6" s="1"/>
  <c r="X195" i="6" a="1"/>
  <c r="X195" i="6" s="1"/>
  <c r="Y195" i="6" s="1"/>
  <c r="Z195" i="6" s="1"/>
  <c r="X196" i="6" a="1"/>
  <c r="X196" i="6" s="1"/>
  <c r="Y196" i="6" s="1"/>
  <c r="Z196" i="6" s="1"/>
  <c r="X197" i="6" a="1"/>
  <c r="X197" i="6" s="1"/>
  <c r="Y197" i="6" s="1"/>
  <c r="Z197" i="6" s="1"/>
  <c r="X198" i="6" a="1"/>
  <c r="X198" i="6" s="1"/>
  <c r="Y198" i="6" s="1"/>
  <c r="Z198" i="6" s="1"/>
  <c r="X199" i="6" a="1"/>
  <c r="X199" i="6" s="1"/>
  <c r="Y199" i="6" s="1"/>
  <c r="Z199" i="6" s="1"/>
  <c r="X200" i="6" a="1"/>
  <c r="X200" i="6" s="1"/>
  <c r="Y200" i="6" s="1"/>
  <c r="Z200" i="6" s="1"/>
  <c r="X201" i="6" a="1"/>
  <c r="X201" i="6" s="1"/>
  <c r="Y201" i="6" s="1"/>
  <c r="Z201" i="6" s="1"/>
  <c r="X202" i="6" a="1"/>
  <c r="X202" i="6" s="1"/>
  <c r="Y202" i="6" s="1"/>
  <c r="Z202" i="6" s="1"/>
  <c r="X203" i="6" a="1"/>
  <c r="X203" i="6" s="1"/>
  <c r="Y203" i="6" s="1"/>
  <c r="Z203" i="6" s="1"/>
  <c r="X204" i="6" a="1"/>
  <c r="X204" i="6" s="1"/>
  <c r="Y204" i="6" s="1"/>
  <c r="Z204" i="6" s="1"/>
  <c r="X205" i="6" a="1"/>
  <c r="X205" i="6" s="1"/>
  <c r="Y205" i="6" s="1"/>
  <c r="Z205" i="6" s="1"/>
  <c r="X206" i="6" a="1"/>
  <c r="X206" i="6" s="1"/>
  <c r="Y206" i="6" s="1"/>
  <c r="Z206" i="6" s="1"/>
  <c r="X207" i="6" a="1"/>
  <c r="X207" i="6" s="1"/>
  <c r="Y207" i="6" s="1"/>
  <c r="Z207" i="6" s="1"/>
  <c r="X208" i="6" a="1"/>
  <c r="X208" i="6" s="1"/>
  <c r="Y208" i="6" s="1"/>
  <c r="Z208" i="6" s="1"/>
  <c r="X209" i="6" a="1"/>
  <c r="X209" i="6" s="1"/>
  <c r="Y209" i="6" s="1"/>
  <c r="Z209" i="6" s="1"/>
  <c r="X210" i="6" a="1"/>
  <c r="X210" i="6" s="1"/>
  <c r="Y210" i="6" s="1"/>
  <c r="Z210" i="6" s="1"/>
  <c r="X211" i="6" a="1"/>
  <c r="X211" i="6" s="1"/>
  <c r="Y211" i="6" s="1"/>
  <c r="Z211" i="6" s="1"/>
  <c r="X212" i="6" a="1"/>
  <c r="X212" i="6" s="1"/>
  <c r="Y212" i="6" s="1"/>
  <c r="Z212" i="6" s="1"/>
  <c r="X213" i="6" a="1"/>
  <c r="X213" i="6" s="1"/>
  <c r="Y213" i="6" s="1"/>
  <c r="Z213" i="6" s="1"/>
  <c r="X214" i="6" a="1"/>
  <c r="X214" i="6" s="1"/>
  <c r="Y214" i="6" s="1"/>
  <c r="Z214" i="6" s="1"/>
  <c r="X215" i="6" a="1"/>
  <c r="X215" i="6" s="1"/>
  <c r="Y215" i="6" s="1"/>
  <c r="Z215" i="6" s="1"/>
  <c r="X216" i="6" a="1"/>
  <c r="X216" i="6" s="1"/>
  <c r="Y216" i="6" s="1"/>
  <c r="Z216" i="6" s="1"/>
  <c r="X217" i="6" a="1"/>
  <c r="X217" i="6" s="1"/>
  <c r="Y217" i="6" s="1"/>
  <c r="Z217" i="6" s="1"/>
  <c r="X218" i="6" a="1"/>
  <c r="X218" i="6" s="1"/>
  <c r="Y218" i="6" s="1"/>
  <c r="Z218" i="6" s="1"/>
  <c r="X219" i="6" a="1"/>
  <c r="X219" i="6" s="1"/>
  <c r="Y219" i="6" s="1"/>
  <c r="Z219" i="6" s="1"/>
  <c r="X220" i="6" a="1"/>
  <c r="X220" i="6" s="1"/>
  <c r="Y220" i="6" s="1"/>
  <c r="Z220" i="6" s="1"/>
  <c r="X221" i="6" a="1"/>
  <c r="X221" i="6" s="1"/>
  <c r="Y221" i="6" s="1"/>
  <c r="Z221" i="6" s="1"/>
  <c r="X222" i="6" a="1"/>
  <c r="X222" i="6" s="1"/>
  <c r="Y222" i="6" s="1"/>
  <c r="Z222" i="6" s="1"/>
  <c r="X223" i="6" a="1"/>
  <c r="X223" i="6" s="1"/>
  <c r="Y223" i="6" s="1"/>
  <c r="Z223" i="6" s="1"/>
  <c r="X224" i="6" a="1"/>
  <c r="X224" i="6" s="1"/>
  <c r="Y224" i="6" s="1"/>
  <c r="Z224" i="6" s="1"/>
  <c r="X225" i="6" a="1"/>
  <c r="X225" i="6" s="1"/>
  <c r="Y225" i="6" s="1"/>
  <c r="Z225" i="6" s="1"/>
  <c r="X226" i="6" a="1"/>
  <c r="X226" i="6" s="1"/>
  <c r="Y226" i="6" s="1"/>
  <c r="Z226" i="6" s="1"/>
  <c r="X227" i="6" a="1"/>
  <c r="X227" i="6" s="1"/>
  <c r="Y227" i="6" s="1"/>
  <c r="Z227" i="6" s="1"/>
  <c r="X228" i="6" a="1"/>
  <c r="X228" i="6" s="1"/>
  <c r="Y228" i="6" s="1"/>
  <c r="Z228" i="6" s="1"/>
  <c r="X229" i="6" a="1"/>
  <c r="X229" i="6" s="1"/>
  <c r="Y229" i="6" s="1"/>
  <c r="Z229" i="6" s="1"/>
  <c r="X230" i="6" a="1"/>
  <c r="X230" i="6" s="1"/>
  <c r="Y230" i="6" s="1"/>
  <c r="Z230" i="6" s="1"/>
  <c r="X231" i="6" a="1"/>
  <c r="X231" i="6" s="1"/>
  <c r="Y231" i="6" s="1"/>
  <c r="Z231" i="6" s="1"/>
  <c r="X232" i="6" a="1"/>
  <c r="X232" i="6" s="1"/>
  <c r="Y232" i="6" s="1"/>
  <c r="Z232" i="6" s="1"/>
  <c r="X233" i="6" a="1"/>
  <c r="X233" i="6" s="1"/>
  <c r="Y233" i="6" s="1"/>
  <c r="Z233" i="6" s="1"/>
  <c r="X234" i="6" a="1"/>
  <c r="X234" i="6" s="1"/>
  <c r="Y234" i="6" s="1"/>
  <c r="Z234" i="6" s="1"/>
  <c r="X235" i="6" a="1"/>
  <c r="X235" i="6" s="1"/>
  <c r="Y235" i="6" s="1"/>
  <c r="Z235" i="6" s="1"/>
  <c r="X236" i="6" a="1"/>
  <c r="X236" i="6" s="1"/>
  <c r="Y236" i="6" s="1"/>
  <c r="Z236" i="6" s="1"/>
  <c r="X237" i="6" a="1"/>
  <c r="X237" i="6" s="1"/>
  <c r="Y237" i="6" s="1"/>
  <c r="Z237" i="6" s="1"/>
  <c r="X238" i="6" a="1"/>
  <c r="X238" i="6" s="1"/>
  <c r="Y238" i="6" s="1"/>
  <c r="Z238" i="6" s="1"/>
  <c r="X239" i="6" a="1"/>
  <c r="X239" i="6" s="1"/>
  <c r="Y239" i="6" s="1"/>
  <c r="Z239" i="6" s="1"/>
  <c r="X240" i="6" a="1"/>
  <c r="X240" i="6" s="1"/>
  <c r="Y240" i="6" s="1"/>
  <c r="Z240" i="6" s="1"/>
  <c r="X241" i="6" a="1"/>
  <c r="X241" i="6" s="1"/>
  <c r="Y241" i="6" s="1"/>
  <c r="Z241" i="6" s="1"/>
  <c r="X242" i="6" a="1"/>
  <c r="X242" i="6" s="1"/>
  <c r="Y242" i="6" s="1"/>
  <c r="Z242" i="6" s="1"/>
  <c r="X243" i="6" a="1"/>
  <c r="X243" i="6" s="1"/>
  <c r="Y243" i="6" s="1"/>
  <c r="Z243" i="6" s="1"/>
  <c r="X244" i="6" a="1"/>
  <c r="X244" i="6" s="1"/>
  <c r="Y244" i="6" s="1"/>
  <c r="Z244" i="6" s="1"/>
  <c r="X245" i="6" a="1"/>
  <c r="X245" i="6" s="1"/>
  <c r="Y245" i="6" s="1"/>
  <c r="Z245" i="6" s="1"/>
  <c r="X246" i="6" a="1"/>
  <c r="X246" i="6" s="1"/>
  <c r="Y246" i="6" s="1"/>
  <c r="Z246" i="6" s="1"/>
  <c r="X247" i="6" a="1"/>
  <c r="X247" i="6" s="1"/>
  <c r="Y247" i="6" s="1"/>
  <c r="Z247" i="6" s="1"/>
  <c r="X248" i="6" a="1"/>
  <c r="X248" i="6" s="1"/>
  <c r="Y248" i="6" s="1"/>
  <c r="Z248" i="6" s="1"/>
  <c r="X249" i="6" a="1"/>
  <c r="X249" i="6" s="1"/>
  <c r="Y249" i="6" s="1"/>
  <c r="Z249" i="6" s="1"/>
  <c r="X250" i="6" a="1"/>
  <c r="X250" i="6" s="1"/>
  <c r="Y250" i="6" s="1"/>
  <c r="Z250" i="6" s="1"/>
  <c r="X251" i="6" a="1"/>
  <c r="X251" i="6" s="1"/>
  <c r="Y251" i="6" s="1"/>
  <c r="Z251" i="6" s="1"/>
  <c r="X252" i="6" a="1"/>
  <c r="X252" i="6" s="1"/>
  <c r="Y252" i="6" s="1"/>
  <c r="Z252" i="6" s="1"/>
  <c r="X253" i="6" a="1"/>
  <c r="X253" i="6" s="1"/>
  <c r="Y253" i="6" s="1"/>
  <c r="Z253" i="6" s="1"/>
  <c r="X254" i="6" a="1"/>
  <c r="X254" i="6" s="1"/>
  <c r="Y254" i="6" s="1"/>
  <c r="Z254" i="6" s="1"/>
  <c r="X255" i="6" a="1"/>
  <c r="X255" i="6" s="1"/>
  <c r="Y255" i="6" s="1"/>
  <c r="Z255" i="6" s="1"/>
  <c r="X256" i="6" a="1"/>
  <c r="X256" i="6" s="1"/>
  <c r="Y256" i="6" s="1"/>
  <c r="Z256" i="6" s="1"/>
  <c r="X257" i="6" a="1"/>
  <c r="X257" i="6" s="1"/>
  <c r="Y257" i="6" s="1"/>
  <c r="Z257" i="6" s="1"/>
  <c r="X258" i="6" a="1"/>
  <c r="X258" i="6" s="1"/>
  <c r="Y258" i="6" s="1"/>
  <c r="Z258" i="6" s="1"/>
  <c r="X259" i="6" a="1"/>
  <c r="X259" i="6" s="1"/>
  <c r="Y259" i="6" s="1"/>
  <c r="Z259" i="6" s="1"/>
  <c r="X260" i="6" a="1"/>
  <c r="X260" i="6" s="1"/>
  <c r="Y260" i="6" s="1"/>
  <c r="Z260" i="6" s="1"/>
  <c r="X261" i="6" a="1"/>
  <c r="X261" i="6" s="1"/>
  <c r="Y261" i="6" s="1"/>
  <c r="Z261" i="6" s="1"/>
  <c r="X262" i="6" a="1"/>
  <c r="X262" i="6" s="1"/>
  <c r="Y262" i="6" s="1"/>
  <c r="Z262" i="6" s="1"/>
  <c r="X263" i="6" a="1"/>
  <c r="X263" i="6" s="1"/>
  <c r="Y263" i="6" s="1"/>
  <c r="Z263" i="6" s="1"/>
  <c r="X264" i="6" a="1"/>
  <c r="X264" i="6" s="1"/>
  <c r="Y264" i="6" s="1"/>
  <c r="Z264" i="6" s="1"/>
  <c r="X265" i="6" a="1"/>
  <c r="X265" i="6" s="1"/>
  <c r="Y265" i="6" s="1"/>
  <c r="Z265" i="6" s="1"/>
  <c r="X266" i="6" a="1"/>
  <c r="X266" i="6" s="1"/>
  <c r="Y266" i="6" s="1"/>
  <c r="Z266" i="6" s="1"/>
  <c r="X267" i="6" a="1"/>
  <c r="X267" i="6" s="1"/>
  <c r="Y267" i="6" s="1"/>
  <c r="Z267" i="6" s="1"/>
  <c r="X268" i="6" a="1"/>
  <c r="X268" i="6" s="1"/>
  <c r="Y268" i="6" s="1"/>
  <c r="Z268" i="6" s="1"/>
  <c r="X269" i="6" a="1"/>
  <c r="X269" i="6" s="1"/>
  <c r="Y269" i="6" s="1"/>
  <c r="Z269" i="6" s="1"/>
  <c r="X270" i="6" a="1"/>
  <c r="X270" i="6" s="1"/>
  <c r="Y270" i="6" s="1"/>
  <c r="Z270" i="6" s="1"/>
  <c r="X271" i="6" a="1"/>
  <c r="X271" i="6" s="1"/>
  <c r="Y271" i="6" s="1"/>
  <c r="Z271" i="6" s="1"/>
  <c r="X272" i="6" a="1"/>
  <c r="X272" i="6" s="1"/>
  <c r="Y272" i="6" s="1"/>
  <c r="Z272" i="6" s="1"/>
  <c r="X273" i="6" a="1"/>
  <c r="X273" i="6" s="1"/>
  <c r="Y273" i="6" s="1"/>
  <c r="Z273" i="6" s="1"/>
  <c r="X274" i="6" a="1"/>
  <c r="X274" i="6" s="1"/>
  <c r="Y274" i="6" s="1"/>
  <c r="Z274" i="6" s="1"/>
  <c r="X275" i="6" a="1"/>
  <c r="X275" i="6" s="1"/>
  <c r="Y275" i="6" s="1"/>
  <c r="Z275" i="6" s="1"/>
  <c r="X276" i="6" a="1"/>
  <c r="X276" i="6" s="1"/>
  <c r="Y276" i="6" s="1"/>
  <c r="Z276" i="6" s="1"/>
  <c r="X277" i="6" a="1"/>
  <c r="X277" i="6" s="1"/>
  <c r="Y277" i="6" s="1"/>
  <c r="Z277" i="6" s="1"/>
  <c r="X278" i="6" a="1"/>
  <c r="X278" i="6" s="1"/>
  <c r="Y278" i="6" s="1"/>
  <c r="Z278" i="6" s="1"/>
  <c r="X279" i="6" a="1"/>
  <c r="X279" i="6" s="1"/>
  <c r="Y279" i="6" s="1"/>
  <c r="Z279" i="6" s="1"/>
  <c r="X280" i="6" a="1"/>
  <c r="X280" i="6" s="1"/>
  <c r="Y280" i="6" s="1"/>
  <c r="Z280" i="6" s="1"/>
  <c r="X281" i="6" a="1"/>
  <c r="X281" i="6" s="1"/>
  <c r="Y281" i="6" s="1"/>
  <c r="Z281" i="6" s="1"/>
  <c r="X282" i="6" a="1"/>
  <c r="X282" i="6" s="1"/>
  <c r="Y282" i="6" s="1"/>
  <c r="Z282" i="6" s="1"/>
  <c r="X283" i="6" a="1"/>
  <c r="X283" i="6" s="1"/>
  <c r="Y283" i="6" s="1"/>
  <c r="Z283" i="6" s="1"/>
  <c r="X284" i="6" a="1"/>
  <c r="X284" i="6" s="1"/>
  <c r="Y284" i="6" s="1"/>
  <c r="Z284" i="6" s="1"/>
  <c r="X285" i="6" a="1"/>
  <c r="X285" i="6" s="1"/>
  <c r="Y285" i="6" s="1"/>
  <c r="Z285" i="6" s="1"/>
  <c r="X286" i="6" a="1"/>
  <c r="X286" i="6" s="1"/>
  <c r="Y286" i="6" s="1"/>
  <c r="Z286" i="6" s="1"/>
  <c r="X287" i="6" a="1"/>
  <c r="X287" i="6" s="1"/>
  <c r="Y287" i="6" s="1"/>
  <c r="Z287" i="6" s="1"/>
  <c r="X288" i="6" a="1"/>
  <c r="X288" i="6" s="1"/>
  <c r="Y288" i="6" s="1"/>
  <c r="Z288" i="6" s="1"/>
  <c r="X289" i="6" a="1"/>
  <c r="X289" i="6" s="1"/>
  <c r="Y289" i="6" s="1"/>
  <c r="Z289" i="6" s="1"/>
  <c r="X290" i="6" a="1"/>
  <c r="X290" i="6" s="1"/>
  <c r="Y290" i="6" s="1"/>
  <c r="Z290" i="6" s="1"/>
  <c r="X291" i="6" a="1"/>
  <c r="X291" i="6" s="1"/>
  <c r="Y291" i="6" s="1"/>
  <c r="Z291" i="6" s="1"/>
  <c r="X292" i="6" a="1"/>
  <c r="X292" i="6" s="1"/>
  <c r="Y292" i="6" s="1"/>
  <c r="Z292" i="6" s="1"/>
  <c r="X293" i="6" a="1"/>
  <c r="X293" i="6" s="1"/>
  <c r="Y293" i="6" s="1"/>
  <c r="Z293" i="6" s="1"/>
  <c r="X294" i="6" a="1"/>
  <c r="X294" i="6" s="1"/>
  <c r="Y294" i="6" s="1"/>
  <c r="Z294" i="6" s="1"/>
  <c r="X295" i="6" a="1"/>
  <c r="X295" i="6" s="1"/>
  <c r="Y295" i="6" s="1"/>
  <c r="Z295" i="6" s="1"/>
  <c r="X296" i="6" a="1"/>
  <c r="X296" i="6" s="1"/>
  <c r="Y296" i="6" s="1"/>
  <c r="Z296" i="6" s="1"/>
  <c r="X297" i="6" a="1"/>
  <c r="X297" i="6" s="1"/>
  <c r="Y297" i="6" s="1"/>
  <c r="Z297" i="6" s="1"/>
  <c r="X298" i="6" a="1"/>
  <c r="X298" i="6" s="1"/>
  <c r="Y298" i="6" s="1"/>
  <c r="Z298" i="6" s="1"/>
  <c r="X299" i="6" a="1"/>
  <c r="X299" i="6" s="1"/>
  <c r="Y299" i="6" s="1"/>
  <c r="Z299" i="6" s="1"/>
  <c r="X300" i="6" a="1"/>
  <c r="X300" i="6" s="1"/>
  <c r="Y300" i="6" s="1"/>
  <c r="Z300" i="6" s="1"/>
  <c r="X301" i="6" a="1"/>
  <c r="X301" i="6" s="1"/>
  <c r="Y301" i="6" s="1"/>
  <c r="Z301" i="6" s="1"/>
  <c r="X302" i="6" a="1"/>
  <c r="X302" i="6" s="1"/>
  <c r="Y302" i="6" s="1"/>
  <c r="Z302" i="6" s="1"/>
  <c r="X303" i="6" a="1"/>
  <c r="X303" i="6" s="1"/>
  <c r="Y303" i="6" s="1"/>
  <c r="Z303" i="6" s="1"/>
  <c r="X304" i="6" a="1"/>
  <c r="X304" i="6" s="1"/>
  <c r="Y304" i="6" s="1"/>
  <c r="Z304" i="6" s="1"/>
  <c r="X305" i="6" a="1"/>
  <c r="X305" i="6" s="1"/>
  <c r="Y305" i="6" s="1"/>
  <c r="Z305" i="6" s="1"/>
  <c r="X306" i="6" a="1"/>
  <c r="X306" i="6" s="1"/>
  <c r="Y306" i="6" s="1"/>
  <c r="Z306" i="6" s="1"/>
  <c r="X307" i="6" a="1"/>
  <c r="X307" i="6" s="1"/>
  <c r="Y307" i="6" s="1"/>
  <c r="Z307" i="6" s="1"/>
  <c r="X308" i="6" a="1"/>
  <c r="X308" i="6" s="1"/>
  <c r="Y308" i="6" s="1"/>
  <c r="Z308" i="6" s="1"/>
  <c r="X309" i="6" a="1"/>
  <c r="X309" i="6" s="1"/>
  <c r="Y309" i="6" s="1"/>
  <c r="Z309" i="6" s="1"/>
  <c r="X310" i="6" a="1"/>
  <c r="X310" i="6" s="1"/>
  <c r="Y310" i="6" s="1"/>
  <c r="Z310" i="6" s="1"/>
  <c r="X311" i="6" a="1"/>
  <c r="X311" i="6" s="1"/>
  <c r="Y311" i="6" s="1"/>
  <c r="Z311" i="6" s="1"/>
  <c r="X312" i="6" a="1"/>
  <c r="X312" i="6" s="1"/>
  <c r="Y312" i="6" s="1"/>
  <c r="Z312" i="6" s="1"/>
  <c r="X313" i="6" a="1"/>
  <c r="X313" i="6" s="1"/>
  <c r="Y313" i="6" s="1"/>
  <c r="Z313" i="6" s="1"/>
  <c r="X314" i="6" a="1"/>
  <c r="X314" i="6" s="1"/>
  <c r="Y314" i="6" s="1"/>
  <c r="Z314" i="6" s="1"/>
  <c r="X315" i="6" a="1"/>
  <c r="X315" i="6" s="1"/>
  <c r="Y315" i="6" s="1"/>
  <c r="Z315" i="6" s="1"/>
  <c r="X316" i="6" a="1"/>
  <c r="X316" i="6" s="1"/>
  <c r="Y316" i="6" s="1"/>
  <c r="Z316" i="6" s="1"/>
  <c r="X317" i="6" a="1"/>
  <c r="X317" i="6" s="1"/>
  <c r="Y317" i="6" s="1"/>
  <c r="Z317" i="6" s="1"/>
  <c r="X18" i="6" a="1"/>
  <c r="X18" i="6" s="1"/>
  <c r="Y18" i="6" s="1"/>
  <c r="Z18" i="6" s="1"/>
  <c r="H322" i="6" l="1"/>
  <c r="L322" i="6"/>
  <c r="P322" i="6"/>
  <c r="T322" i="6"/>
  <c r="D322" i="6"/>
  <c r="D18" i="48"/>
  <c r="D17" i="48"/>
  <c r="D16" i="48"/>
  <c r="D15" i="48"/>
  <c r="D13" i="48"/>
  <c r="D12" i="48"/>
  <c r="E322" i="6"/>
  <c r="F322" i="6"/>
  <c r="G322" i="6"/>
  <c r="I322" i="6"/>
  <c r="J322" i="6"/>
  <c r="K322" i="6"/>
  <c r="M322" i="6"/>
  <c r="N322" i="6"/>
  <c r="O322" i="6"/>
  <c r="Q322" i="6"/>
  <c r="R322" i="6"/>
  <c r="S322" i="6"/>
  <c r="U322" i="6"/>
  <c r="V322" i="6"/>
  <c r="W322" i="6"/>
  <c r="D19" i="48" l="1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D321" i="6"/>
  <c r="D323" i="6" s="1"/>
  <c r="D324" i="6" s="1"/>
  <c r="I2" i="48" l="1"/>
  <c r="D2" i="48"/>
  <c r="I4" i="48"/>
  <c r="I3" i="48"/>
  <c r="D4" i="48"/>
  <c r="D3" i="48"/>
  <c r="D325" i="6" l="1"/>
  <c r="D320" i="6" s="1"/>
  <c r="D13" i="6" l="1"/>
  <c r="D330" i="6" l="1"/>
  <c r="D29" i="48" s="1"/>
  <c r="D329" i="6"/>
  <c r="D28" i="48" s="1"/>
  <c r="D328" i="6"/>
  <c r="D27" i="48" s="1"/>
  <c r="D327" i="6"/>
  <c r="D26" i="48" s="1"/>
  <c r="D326" i="6"/>
  <c r="D25" i="48" s="1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E321" i="6" l="1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S323" i="6" l="1"/>
  <c r="S324" i="6" s="1"/>
  <c r="G323" i="6"/>
  <c r="G324" i="6" s="1"/>
  <c r="R323" i="6"/>
  <c r="R324" i="6" s="1"/>
  <c r="L323" i="6"/>
  <c r="L324" i="6" s="1"/>
  <c r="F323" i="6"/>
  <c r="F324" i="6" s="1"/>
  <c r="W323" i="6"/>
  <c r="Q323" i="6"/>
  <c r="Q324" i="6" s="1"/>
  <c r="K323" i="6"/>
  <c r="K324" i="6" s="1"/>
  <c r="E323" i="6"/>
  <c r="V323" i="6"/>
  <c r="V324" i="6" s="1"/>
  <c r="U323" i="6"/>
  <c r="U324" i="6" s="1"/>
  <c r="O323" i="6"/>
  <c r="O324" i="6" s="1"/>
  <c r="I323" i="6"/>
  <c r="I324" i="6" s="1"/>
  <c r="P323" i="6"/>
  <c r="P324" i="6" s="1"/>
  <c r="J323" i="6"/>
  <c r="J324" i="6" s="1"/>
  <c r="T323" i="6"/>
  <c r="T324" i="6" s="1"/>
  <c r="N323" i="6"/>
  <c r="N324" i="6" s="1"/>
  <c r="H323" i="6"/>
  <c r="H324" i="6" s="1"/>
  <c r="M323" i="6"/>
  <c r="M324" i="6" l="1"/>
  <c r="E324" i="6"/>
  <c r="D20" i="48"/>
  <c r="W324" i="6"/>
  <c r="W325" i="6"/>
  <c r="Q325" i="6"/>
  <c r="Q320" i="6" s="1"/>
  <c r="Q13" i="6" s="1"/>
  <c r="L325" i="6"/>
  <c r="L320" i="6" s="1"/>
  <c r="L13" i="6" s="1"/>
  <c r="H325" i="6"/>
  <c r="H320" i="6" s="1"/>
  <c r="H13" i="6" s="1"/>
  <c r="J325" i="6"/>
  <c r="J320" i="6" s="1"/>
  <c r="J13" i="6" s="1"/>
  <c r="O325" i="6"/>
  <c r="O320" i="6" s="1"/>
  <c r="O13" i="6" s="1"/>
  <c r="R325" i="6"/>
  <c r="R320" i="6" s="1"/>
  <c r="R13" i="6" s="1"/>
  <c r="V325" i="6"/>
  <c r="V320" i="6" s="1"/>
  <c r="V13" i="6" s="1"/>
  <c r="E325" i="6"/>
  <c r="S325" i="6"/>
  <c r="S320" i="6" s="1"/>
  <c r="S13" i="6" s="1"/>
  <c r="N325" i="6"/>
  <c r="N320" i="6" s="1"/>
  <c r="N13" i="6" s="1"/>
  <c r="P325" i="6"/>
  <c r="P320" i="6" s="1"/>
  <c r="P13" i="6" s="1"/>
  <c r="U325" i="6"/>
  <c r="K325" i="6"/>
  <c r="K320" i="6" s="1"/>
  <c r="K13" i="6" s="1"/>
  <c r="F325" i="6"/>
  <c r="F320" i="6" s="1"/>
  <c r="F13" i="6" s="1"/>
  <c r="G325" i="6"/>
  <c r="G320" i="6" s="1"/>
  <c r="G13" i="6" s="1"/>
  <c r="M325" i="6"/>
  <c r="T325" i="6"/>
  <c r="T320" i="6" s="1"/>
  <c r="T13" i="6" s="1"/>
  <c r="I325" i="6"/>
  <c r="I320" i="6" s="1"/>
  <c r="I13" i="6" s="1"/>
  <c r="D21" i="48" l="1"/>
  <c r="M320" i="6"/>
  <c r="M13" i="6" s="1"/>
  <c r="E320" i="6"/>
  <c r="E13" i="6" s="1"/>
  <c r="D22" i="48"/>
  <c r="D9" i="48" s="1"/>
  <c r="F29" i="48" s="1"/>
  <c r="W320" i="6"/>
  <c r="W13" i="6" s="1"/>
  <c r="U320" i="6"/>
  <c r="U13" i="6" s="1"/>
  <c r="D14" i="48" l="1"/>
  <c r="E29" i="48"/>
  <c r="E25" i="48"/>
  <c r="E26" i="48"/>
  <c r="E27" i="48"/>
  <c r="F28" i="48"/>
  <c r="E28" i="48"/>
  <c r="F27" i="48"/>
  <c r="F25" i="48"/>
  <c r="F26" i="4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<sst xmlns="http://schemas.openxmlformats.org/spreadsheetml/2006/main" count="8373" uniqueCount="380">
  <si>
    <t>Total respuestas correctas por estudiante</t>
  </si>
  <si>
    <t>% respuestas correctas por estudiante</t>
  </si>
  <si>
    <t>% de omisiones por estudiante</t>
  </si>
  <si>
    <t>Opción de clave correcta</t>
  </si>
  <si>
    <t>% de omisiones</t>
  </si>
  <si>
    <t>% de respuestas opción: A</t>
  </si>
  <si>
    <t>% de respuestas opción: B</t>
  </si>
  <si>
    <t>% de respuestas opción: C</t>
  </si>
  <si>
    <t>% de respuestas opción: D</t>
  </si>
  <si>
    <t>INDICADOR DE DIFICULTAD</t>
  </si>
  <si>
    <t>NUMERO PREGUNTA</t>
  </si>
  <si>
    <t>ITEM PREGUNTA</t>
  </si>
  <si>
    <t>Evidencia</t>
  </si>
  <si>
    <t>Afirmación</t>
  </si>
  <si>
    <t>Competencia</t>
  </si>
  <si>
    <t>Componente</t>
  </si>
  <si>
    <t>Indicador de Dificultad</t>
  </si>
  <si>
    <t>Item de la Pregunta</t>
  </si>
  <si>
    <t>Número de la Pregunta</t>
  </si>
  <si>
    <t>Criterios</t>
  </si>
  <si>
    <t>Establecimiento Educativo</t>
  </si>
  <si>
    <t>Sede</t>
  </si>
  <si>
    <t>Grado</t>
  </si>
  <si>
    <t>Curso</t>
  </si>
  <si>
    <t>Instrumento</t>
  </si>
  <si>
    <t>Cuadernillo</t>
  </si>
  <si>
    <t xml:space="preserve">Porcentajes de respuesta 
para cada una de las opciones   </t>
  </si>
  <si>
    <t>Herramienta Elaborada por HENRY VEGA SANJUAN - Tutor del Programa Todos a Aprender - SED Guajira 2022.</t>
  </si>
  <si>
    <t>Limite 1</t>
  </si>
  <si>
    <t>Alerta 1</t>
  </si>
  <si>
    <t>Herramienta Elaborada por HENRY VEGA SANJUAN - Tutor del Programa Todos a Aprender - SED Guajira 2022</t>
  </si>
  <si>
    <t>Establecimiento Educativo:</t>
  </si>
  <si>
    <t>Grado:</t>
  </si>
  <si>
    <t>Instrumento:</t>
  </si>
  <si>
    <t xml:space="preserve">SABANA DE RESULTADOS </t>
  </si>
  <si>
    <t>Sede:</t>
  </si>
  <si>
    <t>Curso:</t>
  </si>
  <si>
    <t>Cuadernillo:</t>
  </si>
  <si>
    <t xml:space="preserve">% Correctas grupal  </t>
  </si>
  <si>
    <t>Total respuestas</t>
  </si>
  <si>
    <t>ANALISIS DE RESULTADOS POR PREGUNTAS</t>
  </si>
  <si>
    <t>Columna1</t>
  </si>
  <si>
    <t>Columna2</t>
  </si>
  <si>
    <t>Columna3</t>
  </si>
  <si>
    <t xml:space="preserve">Total respuestas correctas </t>
  </si>
  <si>
    <t xml:space="preserve">Total respuestas incorrectas </t>
  </si>
  <si>
    <t>% de respuestas correctas</t>
  </si>
  <si>
    <t xml:space="preserve">% de respuestas correctas 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</si>
  <si>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</si>
  <si>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</si>
  <si>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</si>
  <si>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</si>
  <si>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</si>
  <si>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</si>
  <si>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</si>
  <si>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</si>
  <si>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</si>
  <si>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</si>
  <si>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</si>
  <si>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</si>
  <si>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</si>
  <si>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</si>
  <si>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</si>
  <si>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</si>
  <si>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</si>
  <si>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</si>
  <si>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</si>
  <si>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</si>
  <si>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I_1890343</t>
  </si>
  <si>
    <t>I_1890166</t>
  </si>
  <si>
    <t>I_1890439</t>
  </si>
  <si>
    <t>I_1890177</t>
  </si>
  <si>
    <t>I_1890211</t>
  </si>
  <si>
    <t>I_1890464</t>
  </si>
  <si>
    <t>I_1890199</t>
  </si>
  <si>
    <t>I_1890373</t>
  </si>
  <si>
    <t>I_1890248</t>
  </si>
  <si>
    <t>I_1890442</t>
  </si>
  <si>
    <t>I_1890313</t>
  </si>
  <si>
    <t>I_1890135</t>
  </si>
  <si>
    <t>I_1890451</t>
  </si>
  <si>
    <t>I_1890257</t>
  </si>
  <si>
    <t>I_1890517</t>
  </si>
  <si>
    <t>I_1890202</t>
  </si>
  <si>
    <t>I_1890426</t>
  </si>
  <si>
    <t>I_1890477</t>
  </si>
  <si>
    <t>I_1890285</t>
  </si>
  <si>
    <t>I_1890335</t>
  </si>
  <si>
    <t>C</t>
  </si>
  <si>
    <t>B</t>
  </si>
  <si>
    <t>D</t>
  </si>
  <si>
    <t>A</t>
  </si>
  <si>
    <t>Aleatorio</t>
  </si>
  <si>
    <t>Espacial Métrico</t>
  </si>
  <si>
    <t>Numérico Variacional</t>
  </si>
  <si>
    <t>Razonamiento-Aleatorio</t>
  </si>
  <si>
    <t>Resolución de problemas-Aleatorio</t>
  </si>
  <si>
    <t>Comunicación-Espacial Métrico</t>
  </si>
  <si>
    <t>Resolución de problemas-Espacial Métrico</t>
  </si>
  <si>
    <t>Comunicación-Numérico Variacional</t>
  </si>
  <si>
    <t>Razonamiento-Numérico Variacional</t>
  </si>
  <si>
    <t>Resolución de problemas-Numérico Variacional</t>
  </si>
  <si>
    <t>Explica la naturaleza de los eventos posibles, imposibles o seguros.</t>
  </si>
  <si>
    <t>Resuelve problemas que requieran el uso de frecuencias de datos representados a partir de diferentes formas: lenguaje natural, gráficas o tablas.</t>
  </si>
  <si>
    <t>Reconoce las características medibles y de posición de objetos bidimensionales y de movimientos simples de estos: rotación, traslación y reflexión.</t>
  </si>
  <si>
    <t>Resuelve problemas de medición que requieran el uso de patrones estandarizados o no estandarizados.</t>
  </si>
  <si>
    <t>Reconoce el significado, el uso y equivalencia de números naturales y fracciones simples (1/2, 1/3, 1/4), y la codificación numérica en la secuenciación, la mensurabilidad y la asignación.</t>
  </si>
  <si>
    <t>Descubre regularidades de las secuencias, la ordenación y sobre las equivalencias entre las situaciones aditivas y multiplicativas (arreglos rectangulares, producto cartesiano, adición repetida).</t>
  </si>
  <si>
    <t>Resuelve situaciones aditivas y multiplicativas en diferentes contextos.</t>
  </si>
  <si>
    <t>Determinar cuándo un evento es posible, imposible o seguro.</t>
  </si>
  <si>
    <t>Tomar decisiones a partir de la comparación del nivel de posibilidad de un evento simple.</t>
  </si>
  <si>
    <t>Usar la moda o la frecuencia para solucionar situaciones en las cuales se han organizado los datos usando varios tipos de registro.</t>
  </si>
  <si>
    <t>Usar la moda o la frecuencia de los datos para solucionar situaciones en las cuales se han organizado los datos a partir de gráficas, listas, tablas o lenguaje natural.</t>
  </si>
  <si>
    <t>Identificar la imagen o la preimagen de una figura a partir de una transformación en un sistema de referencia cercano al contexto inmediato: arriba, abajo, derecha, izquierda.</t>
  </si>
  <si>
    <t>Señalar los atributos medibles de una figura junto con sus posibles unidades y magnitudes.</t>
  </si>
  <si>
    <t>Usar patrones estandarizados para enfrentar situaciones de medición.</t>
  </si>
  <si>
    <t>Usar patrones no estandarizados para enfrentar situaciones de medición.</t>
  </si>
  <si>
    <t>Asignar códigos numéricos, textuales y simbólicos, en sistema decimal a diferentes objetos y situaciones en las que existe orden.</t>
  </si>
  <si>
    <t>Describir las regularidades en secuencias creadas a partir de objetos numéricos o mediciones de objetos geométricos.</t>
  </si>
  <si>
    <t>Determinar equivalencias entre modelos aditivos o multiplicativos, considerando los procesos de transformación y composición.</t>
  </si>
  <si>
    <t>Usar estrategias multiplicativas para dar solución a diferentes problemas.</t>
  </si>
  <si>
    <t>SEDES PRINCIPAL</t>
  </si>
  <si>
    <t>SEDE ALTO DEL ORO</t>
  </si>
  <si>
    <t>SEDE PROVIDENCIA</t>
  </si>
  <si>
    <t>San Bernardo</t>
  </si>
  <si>
    <t>Prinipal y sedes rurales</t>
  </si>
  <si>
    <t>Tercero</t>
  </si>
  <si>
    <t>Matematicas</t>
  </si>
  <si>
    <t>Principal y sedes rurales</t>
  </si>
  <si>
    <t>Cuarto</t>
  </si>
  <si>
    <t>Matematica</t>
  </si>
  <si>
    <t>I_1890545</t>
  </si>
  <si>
    <t>I_1890489</t>
  </si>
  <si>
    <t>I_1890075</t>
  </si>
  <si>
    <t>I_1890182</t>
  </si>
  <si>
    <t>I_1890367</t>
  </si>
  <si>
    <t>I_1890296</t>
  </si>
  <si>
    <t>I_1890103</t>
  </si>
  <si>
    <t>I_1890551</t>
  </si>
  <si>
    <t>I_1890238</t>
  </si>
  <si>
    <t>I_1890562</t>
  </si>
  <si>
    <t>I_1890142</t>
  </si>
  <si>
    <t>I_1890415</t>
  </si>
  <si>
    <t>I_1890153</t>
  </si>
  <si>
    <t>I_1890503</t>
  </si>
  <si>
    <t>I_1890521</t>
  </si>
  <si>
    <t>I_1890327</t>
  </si>
  <si>
    <t>I_1890571</t>
  </si>
  <si>
    <t>I_1890582</t>
  </si>
  <si>
    <t>I_1891239</t>
  </si>
  <si>
    <t>I_1890538</t>
  </si>
  <si>
    <t>Resuelve problemas aditivos, multiplicativos y de proporción.</t>
  </si>
  <si>
    <t>Señalar elementos definitorios (patrón y término siguiente) de las secuencias con elementos numéricos o geométricos, considerando contextos con categorías de números pares, impares, relaciones de orden.</t>
  </si>
  <si>
    <t>Utilizar la proporcionalidad en contextos de relacionamiento de magnitudes.</t>
  </si>
  <si>
    <t>O</t>
  </si>
  <si>
    <t>principal y sedes rurales</t>
  </si>
  <si>
    <t>matematicas</t>
  </si>
  <si>
    <t>I_1891165</t>
  </si>
  <si>
    <t>I_1891240</t>
  </si>
  <si>
    <t>I_1891138</t>
  </si>
  <si>
    <t>I_1890601</t>
  </si>
  <si>
    <t>I_1890359</t>
  </si>
  <si>
    <t>I_1892401</t>
  </si>
  <si>
    <t>I_1892305</t>
  </si>
  <si>
    <t>I_1891191</t>
  </si>
  <si>
    <t>I_1890408</t>
  </si>
  <si>
    <t>I_1892361</t>
  </si>
  <si>
    <t>I_1891267</t>
  </si>
  <si>
    <t>I_1892455</t>
  </si>
  <si>
    <t>I_1892321</t>
  </si>
  <si>
    <t>I_1892391</t>
  </si>
  <si>
    <t>I_1890268</t>
  </si>
  <si>
    <t>I_1891220</t>
  </si>
  <si>
    <t>I_1891286</t>
  </si>
  <si>
    <t>I_1892435</t>
  </si>
  <si>
    <t>I_1892338</t>
  </si>
  <si>
    <t>I_1891207</t>
  </si>
  <si>
    <t>Comunicación-Aleatorio</t>
  </si>
  <si>
    <t>Razonamiento-Espacial Métrico</t>
  </si>
  <si>
    <t>Interpreta la naturaleza y posibilidad de ocurrencia de eventos aleatorios simples.</t>
  </si>
  <si>
    <t>Analiza datos representados de diferentes formas.</t>
  </si>
  <si>
    <t>Comprende las condiciones de semejanza y congruencia en figuras poligonales.</t>
  </si>
  <si>
    <t>Resuelve problemas de medición de perímetro, de área y superficie, de capacidad y volumen de diversos objetos.</t>
  </si>
  <si>
    <t>Reconoce las propiedades de las fracciones, los números naturales, la representación decimal, las operaciones y las relaciones en distintos contextos.</t>
  </si>
  <si>
    <t>Explica las características y las propiedades de secuencias, numéricas o geométricas, y expresiones numéricas.</t>
  </si>
  <si>
    <t>Expresar grado de probabilidad de un evento, usando frecuencias o razones.</t>
  </si>
  <si>
    <t>Determinar diferencias y similitudes en distintas representaciones de conjuntos de datos de una misma situación.</t>
  </si>
  <si>
    <t>Determinar figuras congruentes o las condiciones para que se dé la congruencia.</t>
  </si>
  <si>
    <t>Utiliza estrategias no estandarizadas (recubrimientos y patrones no convencionales) para encontrar perímetros, áreas y volúmenes de diferentes objetos, en contextos escolares y extraescolares.</t>
  </si>
  <si>
    <t>Representar fracciones y decimales de distintas formas.</t>
  </si>
  <si>
    <t>Establecer equivalencias a partir de las relaciones, propiedades o dependencia entre magnitudes y expresiones numéricas.</t>
  </si>
  <si>
    <t>Usar adiciones y productos en contextos escolares y extraescolares.</t>
  </si>
  <si>
    <t>San Bernardo-Toledo</t>
  </si>
  <si>
    <t>Principal</t>
  </si>
  <si>
    <t>Sexto</t>
  </si>
  <si>
    <t>I_1892347</t>
  </si>
  <si>
    <t>I_1891177</t>
  </si>
  <si>
    <t>I_1892294</t>
  </si>
  <si>
    <t>I_1890636</t>
  </si>
  <si>
    <t>I_1891308</t>
  </si>
  <si>
    <t>I_1890085</t>
  </si>
  <si>
    <t>I_1890596</t>
  </si>
  <si>
    <t>I_1890387</t>
  </si>
  <si>
    <t>I_1891145</t>
  </si>
  <si>
    <t>I_1891252</t>
  </si>
  <si>
    <t>I_1892374</t>
  </si>
  <si>
    <t>I_1891156</t>
  </si>
  <si>
    <t>I_1890783</t>
  </si>
  <si>
    <t>I_1891273</t>
  </si>
  <si>
    <t>I_1892444</t>
  </si>
  <si>
    <t>I_1892471</t>
  </si>
  <si>
    <t>I_1890276</t>
  </si>
  <si>
    <t>I_1892384</t>
  </si>
  <si>
    <t>I_1892420</t>
  </si>
  <si>
    <t>I_1891297</t>
  </si>
  <si>
    <t>Resuelve problemas que requieren el uso de la distribución de los datos o medidas estadísticas: moda, mediana y promedio.</t>
  </si>
  <si>
    <t>Resuelve problemas que requieren la obtención o comparación de la probabilidad de eventos aleatorios.</t>
  </si>
  <si>
    <t>Reconoce el uso y las propiedades de los números reales y sus operaciones en distintos contextos aplicados.</t>
  </si>
  <si>
    <t>Usar el promedio para enfrentar situaciones de centralización e interpretación del comportamiento de un conjunto de datos.</t>
  </si>
  <si>
    <t>Calcular la probabilidad de eventos simples usando diferentes estrategias de conteos elementales (árboles, listas, combinaciones y permutaciones).</t>
  </si>
  <si>
    <t>Utiliza estrategias estandarizadas (fórmulas) para encontrar perímetros, áreas o superficie y volumen o capacidad de diferentes objetos, en contextos escolares y extraescolares.</t>
  </si>
  <si>
    <t>Establecer relaciones de orden entre números reales dados criterios de ubicación o aproximación.</t>
  </si>
  <si>
    <t>Describir propiedades y relaciones entre cantidades y magnitudes y sus operaciones.</t>
  </si>
  <si>
    <t>Determinar patrones y propiedades de las secuencias numéricas o geométricas.</t>
  </si>
  <si>
    <t>Septimo</t>
  </si>
  <si>
    <t>0701 - 0702</t>
  </si>
  <si>
    <t>I_1890745</t>
  </si>
  <si>
    <t>I_1890856</t>
  </si>
  <si>
    <t>I_1892412</t>
  </si>
  <si>
    <t>I_1892357</t>
  </si>
  <si>
    <t>I_1890805</t>
  </si>
  <si>
    <t>I_1890097</t>
  </si>
  <si>
    <t>I_1890115</t>
  </si>
  <si>
    <t>I_1890399</t>
  </si>
  <si>
    <t>I_1890624</t>
  </si>
  <si>
    <t>I_1891186</t>
  </si>
  <si>
    <t>I_1892311</t>
  </si>
  <si>
    <t>I_1890752</t>
  </si>
  <si>
    <t>I_1890681</t>
  </si>
  <si>
    <t>I_1890907</t>
  </si>
  <si>
    <t>I_1891217</t>
  </si>
  <si>
    <t>I_1892463</t>
  </si>
  <si>
    <t>I_1890795</t>
  </si>
  <si>
    <t>I_1890778</t>
  </si>
  <si>
    <t>I_1890829</t>
  </si>
  <si>
    <t>I_1890672</t>
  </si>
  <si>
    <t>Reconoce distintos tipos de representación de uno o varios conjuntos de datos.</t>
  </si>
  <si>
    <t>Resuelve problemas que requieren diferentes procedimientos de cálculo para hallar medidas de superficies y volúmenes.</t>
  </si>
  <si>
    <t>Expresa una misma información en diferentes lenguajes: natural, simbólico o textual, en contextos matemáticos o aplicados.</t>
  </si>
  <si>
    <t>Resuelve problemas aditivos, multiplicativos, de proporcionalidad o de linealidad en contextos aplicados.</t>
  </si>
  <si>
    <t>Elaborar diversas representaciones de uno o varios conjuntos de datos.</t>
  </si>
  <si>
    <t>Tomar decisiones sobre una situación a partir de representaciones de uno o más conjuntos de datos.</t>
  </si>
  <si>
    <t>Determinar figuras semejantes o las condiciones para que se dé la semejanza.</t>
  </si>
  <si>
    <t>Calcular áreas y volúmenes de formas comunes cuando las fórmulas para ello no se ofrecen en la situación.</t>
  </si>
  <si>
    <t>Relacionar un fenómeno, o situación de variación, en diversas estructuras con el lenguaje gráfico o con algunos elementos que lo representan.</t>
  </si>
  <si>
    <t>Describir propiedades de los números reales y sus operaciones.</t>
  </si>
  <si>
    <t>Usar adecuadamente las propiedades de las operaciones, la proporcionalidad directa o inversa en situaciones en las cuales las magnitudes están relacionadas.</t>
  </si>
  <si>
    <t>null</t>
  </si>
  <si>
    <t>Octavo</t>
  </si>
  <si>
    <t>I_1890883</t>
  </si>
  <si>
    <t>I_1890732</t>
  </si>
  <si>
    <t>I_1890496</t>
  </si>
  <si>
    <t>I_1890619</t>
  </si>
  <si>
    <t>I_1890704</t>
  </si>
  <si>
    <t>I_1890868</t>
  </si>
  <si>
    <t>I_1890645</t>
  </si>
  <si>
    <t>I_1890302</t>
  </si>
  <si>
    <t>I_1890729</t>
  </si>
  <si>
    <t>I_1725979</t>
  </si>
  <si>
    <t>I_1142383</t>
  </si>
  <si>
    <t>I_1890810</t>
  </si>
  <si>
    <t>I_1725944</t>
  </si>
  <si>
    <t>I_1124057</t>
  </si>
  <si>
    <t>I_1890849</t>
  </si>
  <si>
    <t>I_1890653</t>
  </si>
  <si>
    <t>I_1369112</t>
  </si>
  <si>
    <t>I_1890916</t>
  </si>
  <si>
    <t>I_1360836</t>
  </si>
  <si>
    <t>I_1890699</t>
  </si>
  <si>
    <t>Conjetura sobre las propiedades de los objetos bidimensionales y tridimensionales relacionadas con sus atributos mensurables y de posición.</t>
  </si>
  <si>
    <t>Contrasta las equivalencias entre diferentes registros de relaciones de variación entre variables.</t>
  </si>
  <si>
    <t>Identificar información de uno o varios conjuntos de datos en distintas representaciones.</t>
  </si>
  <si>
    <t>Usar la moda o la mediana para interpretar el comportamiento de un conjunto de datos de acuerdo con el ordenamiento de estos.</t>
  </si>
  <si>
    <t>Establecer relaciones de paralelismo o perpendicularidad entre segmentos.</t>
  </si>
  <si>
    <t>Verificar criterios y propiedades de la semejanza y congruencia de figuras geométricas en contextos matemáticos o aplicados.</t>
  </si>
  <si>
    <t>Calcular áreas y volúmenes de formas comunes cuando las fórmulas para ello se ofrecen en la situación.</t>
  </si>
  <si>
    <t>Identificar propiedades de las gráficas de las funciones lineales, cuadráticas y exponenciales.</t>
  </si>
  <si>
    <t>Usar aproximaciones lineales o relaciones lineales en situaciones en las cuales las magnitudes están relacionadas.</t>
  </si>
  <si>
    <t>Noveno</t>
  </si>
  <si>
    <t>I_1609455</t>
  </si>
  <si>
    <t>I_1891128</t>
  </si>
  <si>
    <t>I_1760365</t>
  </si>
  <si>
    <t>I_1606158</t>
  </si>
  <si>
    <t>I_1890890</t>
  </si>
  <si>
    <t>I_1890710</t>
  </si>
  <si>
    <t>I_1359474</t>
  </si>
  <si>
    <t>I_1890129</t>
  </si>
  <si>
    <t>I_1890226</t>
  </si>
  <si>
    <t>I_1890830</t>
  </si>
  <si>
    <t>I_1725958</t>
  </si>
  <si>
    <t>I_1609574</t>
  </si>
  <si>
    <t>I_1890879</t>
  </si>
  <si>
    <t>I_1890763</t>
  </si>
  <si>
    <t>I_1890669</t>
  </si>
  <si>
    <t>I_1360479</t>
  </si>
  <si>
    <t>I_130759R</t>
  </si>
  <si>
    <t>I_1760431</t>
  </si>
  <si>
    <t>I_1898823</t>
  </si>
  <si>
    <t>I_136049R</t>
  </si>
  <si>
    <t>Resuelve problemas con ecuaciones lineales, cuadráticas y sistemas de ecuaciones lineales.</t>
  </si>
  <si>
    <t>Clasificar los eventos aleatorios según los casos favorables observados en un mismo experimento.</t>
  </si>
  <si>
    <t>Caracterizar las gráficas de funciones lineales, cuadráticas y exponenciales según las ecuaciones que las representan.</t>
  </si>
  <si>
    <t>Usar diferentes métodos de resolución de ecuaciones lineales y sistemas de ecuaciones lineales en contextos matemáticos o aplicados.</t>
  </si>
  <si>
    <t>Usa diferentes propiedades y estrategias de solución de las ecuaciones cuadráticas en contextos matemáticos o aplicados.</t>
  </si>
  <si>
    <t>Decimo</t>
  </si>
  <si>
    <t>1001 - 1002</t>
  </si>
  <si>
    <t>I_1845866</t>
  </si>
  <si>
    <t>I_1307674</t>
  </si>
  <si>
    <t>I_1762500</t>
  </si>
  <si>
    <t>I_1360127</t>
  </si>
  <si>
    <t>I_110832R</t>
  </si>
  <si>
    <t>I_1442777</t>
  </si>
  <si>
    <t>I_1664915</t>
  </si>
  <si>
    <t>I_1359382</t>
  </si>
  <si>
    <t>I_1852635</t>
  </si>
  <si>
    <t>I_1565134</t>
  </si>
  <si>
    <t>I_1845953</t>
  </si>
  <si>
    <t>I_1368920</t>
  </si>
  <si>
    <t>I_098148R</t>
  </si>
  <si>
    <t>I_1368949</t>
  </si>
  <si>
    <t>I_1730581</t>
  </si>
  <si>
    <t>I_098127R</t>
  </si>
  <si>
    <t>I_1726068</t>
  </si>
  <si>
    <t>I_1746269</t>
  </si>
  <si>
    <t>I_129588R</t>
  </si>
  <si>
    <t>I_1442466</t>
  </si>
  <si>
    <t>Estadística</t>
  </si>
  <si>
    <t>Geometría</t>
  </si>
  <si>
    <t>Álgebra y cálculo</t>
  </si>
  <si>
    <t>Argumentación-Estadística</t>
  </si>
  <si>
    <t>Formulación y ejecución-Estadística</t>
  </si>
  <si>
    <t>Interpretación-Estadística</t>
  </si>
  <si>
    <t>Argumentación-Geometría</t>
  </si>
  <si>
    <t>Formulación y ejecución-Geometría</t>
  </si>
  <si>
    <t>Interpretación-Geometría</t>
  </si>
  <si>
    <t>Argumentación-Álgebra y cálculo</t>
  </si>
  <si>
    <t>Formulación y ejecución-Álgebra y cálculo</t>
  </si>
  <si>
    <t>Interpretación-Álgebra y cálculo</t>
  </si>
  <si>
    <t>Valida procedimientos y  estrategias matemáticas utilizadas para dar solución a problemas.</t>
  </si>
  <si>
    <t>Frente a un problema que involucre información cuantitativa, plantea e implementa estrategias que lleven a soluciones adecuadas.</t>
  </si>
  <si>
    <t>Comprende y transforma la información cuantitativa y esquemática presentada en distintos formatos.</t>
  </si>
  <si>
    <t>Establece la validez o pertinencia de una solución propuesta a un problema dado.</t>
  </si>
  <si>
    <t>Resuelve un problema que involucra información cuantitativa o esquemática.</t>
  </si>
  <si>
    <t>Da cuenta de las características básicas de la información presentada en diferentes formatos como series, gráficas, tablas y esquemas.</t>
  </si>
  <si>
    <t>Transforma la representación de una o más piezas de información.</t>
  </si>
  <si>
    <t>Argumenta a favor o en contra de un procedimiento para resolver un problema a la luz de criterios presentados o establecidos.</t>
  </si>
  <si>
    <t>Ejecuta un plan de solución para un problema que involucra información cuantitativa o esquemática.</t>
  </si>
  <si>
    <t>Diseña planes para la solución de problemas que involucran información cuantitativa o esquemática.</t>
  </si>
  <si>
    <t>Undecimo</t>
  </si>
  <si>
    <t>I_099130R</t>
  </si>
  <si>
    <t>I_1124256</t>
  </si>
  <si>
    <t>I_1120275</t>
  </si>
  <si>
    <t>I_1760342</t>
  </si>
  <si>
    <t>I_1552803</t>
  </si>
  <si>
    <t>I_1565321</t>
  </si>
  <si>
    <t>I_1368968</t>
  </si>
  <si>
    <t>I_1746189</t>
  </si>
  <si>
    <t>I_1565143</t>
  </si>
  <si>
    <t>I_1565197</t>
  </si>
  <si>
    <t>I_1442702</t>
  </si>
  <si>
    <t>I_1588613</t>
  </si>
  <si>
    <t>I_136928R</t>
  </si>
  <si>
    <t>I_1746238</t>
  </si>
  <si>
    <t>I_1746256</t>
  </si>
  <si>
    <t>I_1307660</t>
  </si>
  <si>
    <t>I_1546943</t>
  </si>
  <si>
    <t>I_1760444</t>
  </si>
  <si>
    <t>I_1730696</t>
  </si>
  <si>
    <t>I_1442585</t>
  </si>
  <si>
    <t>Plantea afirmaciones que sustentan o refutan una interpretación dada a la información disponible en el marco de la solución de un problema.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</si>
</sst>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3"/>
      <color theme="0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164">
    <xf numFmtId="0" fontId="0" fillId="0" borderId="0" xfId="0"/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ont="1" applyFill="1" applyBorder="1" applyProtection="1">
      <protection locked="0"/>
    </xf>
    <xf numFmtId="9" fontId="0" fillId="2" borderId="0" xfId="0" applyNumberFormat="1" applyFont="1" applyFill="1" applyBorder="1" applyProtection="1">
      <protection locked="0"/>
    </xf>
    <xf numFmtId="0" fontId="0" fillId="2" borderId="0" xfId="0" applyFont="1" applyFill="1" applyBorder="1" applyAlignment="1" applyProtection="1">
      <alignment wrapText="1"/>
      <protection locked="0"/>
    </xf>
    <xf numFmtId="9" fontId="0" fillId="2" borderId="0" xfId="0" applyNumberFormat="1" applyFont="1" applyFill="1" applyBorder="1" applyAlignment="1" applyProtection="1">
      <alignment wrapText="1"/>
      <protection locked="0"/>
    </xf>
    <xf numFmtId="0" fontId="0" fillId="0" borderId="0" xfId="0" applyFill="1" applyAlignment="1" applyProtection="1">
      <alignment wrapText="1"/>
      <protection locked="0"/>
    </xf>
    <xf numFmtId="0" fontId="0" fillId="0" borderId="0" xfId="0" applyBorder="1" applyProtection="1">
      <protection locked="0"/>
    </xf>
    <xf numFmtId="0" fontId="0" fillId="2" borderId="0" xfId="0" applyFont="1" applyFill="1" applyBorder="1" applyAlignment="1" applyProtection="1">
      <alignment vertical="center" wrapText="1"/>
      <protection locked="0"/>
    </xf>
    <xf numFmtId="9" fontId="0" fillId="2" borderId="0" xfId="0" applyNumberFormat="1" applyFont="1" applyFill="1" applyBorder="1" applyAlignment="1" applyProtection="1">
      <alignment vertical="center"/>
      <protection locked="0"/>
    </xf>
    <xf numFmtId="0" fontId="0" fillId="2" borderId="0" xfId="0" applyFont="1" applyFill="1" applyBorder="1" applyAlignment="1" applyProtection="1">
      <alignment vertical="center"/>
      <protection locked="0"/>
    </xf>
    <xf numFmtId="9" fontId="0" fillId="2" borderId="0" xfId="0" applyNumberFormat="1" applyFont="1" applyFill="1" applyBorder="1" applyAlignment="1" applyProtection="1">
      <alignment vertical="center" wrapText="1"/>
      <protection locked="0"/>
    </xf>
    <xf numFmtId="0" fontId="0" fillId="2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0" fillId="2" borderId="0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NumberFormat="1" applyFont="1" applyFill="1" applyBorder="1" applyAlignment="1" applyProtection="1">
      <alignment horizontal="center"/>
      <protection locked="0"/>
    </xf>
    <xf numFmtId="9" fontId="0" fillId="2" borderId="0" xfId="2" applyNumberFormat="1" applyFont="1" applyFill="1" applyBorder="1" applyAlignment="1" applyProtection="1">
      <alignment horizontal="center" vertical="center"/>
      <protection locked="0"/>
    </xf>
    <xf numFmtId="9" fontId="0" fillId="2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protection locked="0"/>
    </xf>
    <xf numFmtId="0" fontId="9" fillId="0" borderId="0" xfId="0" applyFont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/>
    <xf numFmtId="0" fontId="0" fillId="0" borderId="0" xfId="0" applyFill="1" applyAlignment="1" applyProtection="1"/>
    <xf numFmtId="0" fontId="9" fillId="0" borderId="0" xfId="0" applyFont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  <protection locked="0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2" fillId="3" borderId="0" xfId="0" applyFont="1" applyFill="1" applyBorder="1" applyAlignment="1" applyProtection="1">
      <alignment horizontal="center" wrapText="1"/>
      <protection locked="0"/>
    </xf>
    <xf numFmtId="0" fontId="3" fillId="0" borderId="0" xfId="0" applyFont="1" applyBorder="1" applyProtection="1">
      <protection locked="0"/>
    </xf>
    <xf numFmtId="9" fontId="0" fillId="0" borderId="0" xfId="0" applyNumberFormat="1" applyBorder="1" applyProtection="1">
      <protection locked="0"/>
    </xf>
    <xf numFmtId="0" fontId="7" fillId="0" borderId="0" xfId="0" applyFont="1" applyBorder="1" applyAlignment="1" applyProtection="1">
      <alignment horizontal="left" vertical="center" wrapText="1"/>
      <protection hidden="1"/>
    </xf>
    <xf numFmtId="1" fontId="7" fillId="0" borderId="0" xfId="0" applyNumberFormat="1" applyFont="1" applyBorder="1" applyAlignment="1" applyProtection="1">
      <alignment horizontal="left" vertical="center" wrapText="1"/>
      <protection hidden="1"/>
    </xf>
    <xf numFmtId="9" fontId="7" fillId="0" borderId="0" xfId="0" applyNumberFormat="1" applyFont="1" applyBorder="1" applyAlignment="1" applyProtection="1">
      <alignment horizontal="left" vertical="center" wrapText="1"/>
      <protection hidden="1"/>
    </xf>
    <xf numFmtId="9" fontId="7" fillId="0" borderId="0" xfId="0" applyNumberFormat="1" applyFont="1" applyBorder="1" applyAlignment="1" applyProtection="1">
      <alignment horizontal="left" wrapText="1"/>
      <protection hidden="1"/>
    </xf>
    <xf numFmtId="0" fontId="0" fillId="0" borderId="0" xfId="0" applyFont="1" applyFill="1" applyBorder="1" applyAlignment="1" applyProtection="1">
      <alignment horizontal="center" vertical="center" wrapText="1"/>
      <protection hidden="1"/>
    </xf>
    <xf numFmtId="9" fontId="0" fillId="0" borderId="0" xfId="2" applyNumberFormat="1" applyFont="1" applyFill="1" applyBorder="1" applyAlignment="1" applyProtection="1">
      <alignment horizontal="center" vertical="center"/>
      <protection hidden="1"/>
    </xf>
    <xf numFmtId="0" fontId="13" fillId="3" borderId="4" xfId="0" applyFont="1" applyFill="1" applyBorder="1" applyAlignment="1" applyProtection="1">
      <alignment horizontal="center" vertical="center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 applyProtection="1">
      <alignment horizontal="center" vertical="center"/>
      <protection hidden="1"/>
    </xf>
    <xf numFmtId="0" fontId="0" fillId="0" borderId="7" xfId="0" applyFont="1" applyFill="1" applyBorder="1" applyAlignment="1" applyProtection="1">
      <alignment horizontal="center" vertical="center"/>
      <protection hidden="1"/>
    </xf>
    <xf numFmtId="0" fontId="11" fillId="4" borderId="0" xfId="0" applyFont="1" applyFill="1" applyBorder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0" fillId="0" borderId="0" xfId="2" applyFont="1" applyFill="1" applyBorder="1" applyAlignment="1" applyProtection="1">
      <alignment horizontal="center" vertical="center"/>
      <protection hidden="1"/>
    </xf>
    <xf numFmtId="9" fontId="0" fillId="0" borderId="9" xfId="2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right" vertical="center" wrapText="1"/>
      <protection hidden="1"/>
    </xf>
    <xf numFmtId="0" fontId="2" fillId="0" borderId="0" xfId="0" applyFont="1" applyAlignment="1" applyProtection="1">
      <alignment horizontal="right"/>
      <protection hidden="1"/>
    </xf>
    <xf numFmtId="0" fontId="12" fillId="3" borderId="0" xfId="0" applyFont="1" applyFill="1" applyBorder="1" applyAlignment="1" applyProtection="1">
      <alignment horizontal="center"/>
      <protection locked="0"/>
    </xf>
    <xf numFmtId="0" fontId="2" fillId="0" borderId="6" xfId="2" applyFont="1" applyFill="1" applyBorder="1" applyAlignment="1" applyProtection="1">
      <alignment horizontal="left" vertical="center"/>
      <protection locked="0"/>
    </xf>
    <xf numFmtId="0" fontId="0" fillId="2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Protection="1">
      <protection locked="0"/>
    </xf>
    <xf numFmtId="0" fontId="18" fillId="0" borderId="0" xfId="0" applyFont="1" applyFill="1" applyAlignment="1" applyProtection="1"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Protection="1">
      <protection locked="0"/>
    </xf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6" fillId="2" borderId="0" xfId="0" applyNumberFormat="1" applyFont="1" applyFill="1" applyBorder="1" applyProtection="1">
      <protection locked="0"/>
    </xf>
    <xf numFmtId="9" fontId="16" fillId="2" borderId="0" xfId="0" applyNumberFormat="1" applyFont="1" applyFill="1" applyBorder="1" applyProtection="1">
      <protection locked="0"/>
    </xf>
    <xf numFmtId="0" fontId="16" fillId="0" borderId="0" xfId="0" applyFont="1" applyProtection="1">
      <protection locked="0"/>
    </xf>
    <xf numFmtId="0" fontId="7" fillId="0" borderId="0" xfId="0" applyNumberFormat="1" applyFont="1" applyBorder="1" applyAlignment="1" applyProtection="1">
      <alignment horizontal="left" vertical="center" wrapText="1"/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7" xfId="2" applyFont="1" applyFill="1" applyBorder="1" applyAlignment="1" applyProtection="1">
      <alignment horizontal="center" vertical="center"/>
      <protection hidden="1"/>
    </xf>
    <xf numFmtId="0" fontId="16" fillId="0" borderId="7" xfId="2" applyFont="1" applyFill="1" applyBorder="1" applyAlignment="1" applyProtection="1">
      <alignment horizontal="center" vertical="center"/>
      <protection hidden="1"/>
    </xf>
    <xf numFmtId="9" fontId="0" fillId="0" borderId="7" xfId="2" applyNumberFormat="1" applyFont="1" applyFill="1" applyBorder="1" applyAlignment="1" applyProtection="1">
      <alignment horizontal="center" vertical="center"/>
      <protection hidden="1"/>
    </xf>
    <xf numFmtId="9" fontId="0" fillId="0" borderId="10" xfId="2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9" fontId="15" fillId="5" borderId="0" xfId="0" applyNumberFormat="1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0" fillId="0" borderId="0" xfId="0" applyFill="1" applyAlignment="1" applyProtection="1">
      <protection hidden="1"/>
    </xf>
    <xf numFmtId="0" fontId="3" fillId="0" borderId="0" xfId="6" applyFont="1" applyFill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2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1" fillId="0" borderId="0" xfId="5" applyProtection="1"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6" xfId="0" applyFont="1" applyFill="1" applyBorder="1" applyAlignment="1" applyProtection="1">
      <alignment horizontal="left" vertical="center"/>
      <protection locked="0"/>
    </xf>
    <xf numFmtId="0" fontId="2" fillId="0" borderId="6" xfId="0" applyFont="1" applyFill="1" applyBorder="1" applyAlignment="1" applyProtection="1">
      <alignment horizontal="left" vertical="center" wrapText="1"/>
      <protection locked="0"/>
    </xf>
    <xf numFmtId="0" fontId="8" fillId="0" borderId="6" xfId="2" applyFont="1" applyFill="1" applyBorder="1" applyAlignment="1" applyProtection="1">
      <alignment horizontal="left" vertical="center"/>
      <protection locked="0"/>
    </xf>
    <xf numFmtId="0" fontId="2" fillId="0" borderId="8" xfId="2" applyFont="1" applyFill="1" applyBorder="1" applyAlignment="1" applyProtection="1">
      <alignment horizontal="left" vertical="center"/>
      <protection locked="0"/>
    </xf>
    <xf numFmtId="9" fontId="1" fillId="0" borderId="0" xfId="6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6" applyFont="1" applyAlignment="1" applyProtection="1">
      <alignment horizontal="center" vertical="center"/>
      <protection hidden="1"/>
    </xf>
    <xf numFmtId="0" fontId="20" fillId="7" borderId="2" xfId="0" applyFont="1" applyFill="1" applyBorder="1" applyAlignment="1" applyProtection="1">
      <alignment horizontal="center" vertical="center" wrapText="1"/>
      <protection hidden="1"/>
    </xf>
    <xf numFmtId="0" fontId="2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7" applyFont="1"/>
    <xf numFmtId="0" fontId="0" fillId="0" borderId="0" xfId="8" applyFont="1"/>
    <xf numFmtId="0" fontId="18" fillId="0" borderId="0" xfId="0" applyFont="1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0" fillId="2" borderId="0" xfId="0" applyFill="1" applyProtection="1">
      <protection locked="0"/>
    </xf>
    <xf numFmtId="9" fontId="0" fillId="2" borderId="0" xfId="0" applyNumberFormat="1" applyFill="1" applyProtection="1">
      <protection locked="0"/>
    </xf>
    <xf numFmtId="0" fontId="2" fillId="0" borderId="0" xfId="2" applyFont="1" applyAlignment="1" applyProtection="1">
      <alignment horizontal="left" vertical="center"/>
      <protection locked="0"/>
    </xf>
    <xf numFmtId="0" fontId="1" fillId="0" borderId="0" xfId="6" applyProtection="1">
      <protection locked="0"/>
    </xf>
    <xf numFmtId="0" fontId="0" fillId="2" borderId="0" xfId="0" applyFill="1" applyAlignment="1" applyProtection="1">
      <alignment vertical="center" wrapText="1"/>
      <protection locked="0"/>
    </xf>
    <xf numFmtId="9" fontId="0" fillId="2" borderId="0" xfId="0" applyNumberFormat="1" applyFill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wrapText="1"/>
      <protection locked="0"/>
    </xf>
    <xf numFmtId="9" fontId="0" fillId="2" borderId="0" xfId="0" applyNumberFormat="1" applyFill="1" applyAlignment="1" applyProtection="1">
      <alignment wrapText="1"/>
      <protection locked="0"/>
    </xf>
    <xf numFmtId="9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0" fillId="2" borderId="0" xfId="0" applyFill="1" applyAlignment="1" applyProtection="1">
      <alignment horizontal="center"/>
      <protection locked="0"/>
    </xf>
    <xf numFmtId="9" fontId="0" fillId="2" borderId="0" xfId="2" applyNumberFormat="1" applyFont="1" applyFill="1" applyAlignment="1" applyProtection="1">
      <alignment horizontal="center" vertical="center"/>
      <protection locked="0"/>
    </xf>
    <xf numFmtId="9" fontId="0" fillId="2" borderId="0" xfId="1" applyFont="1" applyFill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6" xfId="2" applyFont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locked="0"/>
    </xf>
    <xf numFmtId="0" fontId="0" fillId="0" borderId="0" xfId="2" applyFont="1" applyAlignment="1" applyProtection="1">
      <alignment horizontal="center" vertical="center"/>
      <protection hidden="1"/>
    </xf>
    <xf numFmtId="0" fontId="0" fillId="0" borderId="7" xfId="2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 wrapText="1"/>
      <protection locked="0"/>
    </xf>
    <xf numFmtId="0" fontId="8" fillId="0" borderId="6" xfId="2" applyFont="1" applyBorder="1" applyAlignment="1" applyProtection="1">
      <alignment horizontal="left" vertical="center"/>
      <protection locked="0"/>
    </xf>
    <xf numFmtId="0" fontId="16" fillId="0" borderId="0" xfId="2" applyFont="1" applyAlignment="1" applyProtection="1">
      <alignment horizontal="center" vertical="center"/>
      <protection hidden="1"/>
    </xf>
    <xf numFmtId="0" fontId="16" fillId="0" borderId="7" xfId="2" applyFont="1" applyBorder="1" applyAlignment="1" applyProtection="1">
      <alignment horizontal="center" vertical="center"/>
      <protection hidden="1"/>
    </xf>
    <xf numFmtId="0" fontId="16" fillId="2" borderId="0" xfId="0" applyFont="1" applyFill="1" applyProtection="1">
      <protection locked="0"/>
    </xf>
    <xf numFmtId="9" fontId="16" fillId="2" borderId="0" xfId="0" applyNumberFormat="1" applyFont="1" applyFill="1" applyProtection="1">
      <protection locked="0"/>
    </xf>
    <xf numFmtId="9" fontId="0" fillId="0" borderId="0" xfId="2" applyNumberFormat="1" applyFont="1" applyAlignment="1" applyProtection="1">
      <alignment horizontal="center" vertical="center"/>
      <protection hidden="1"/>
    </xf>
    <xf numFmtId="9" fontId="0" fillId="0" borderId="7" xfId="2" applyNumberFormat="1" applyFont="1" applyBorder="1" applyAlignment="1" applyProtection="1">
      <alignment horizontal="center" vertical="center"/>
      <protection hidden="1"/>
    </xf>
    <xf numFmtId="0" fontId="2" fillId="0" borderId="8" xfId="2" applyFont="1" applyBorder="1" applyAlignment="1" applyProtection="1">
      <alignment horizontal="left" vertical="center"/>
      <protection locked="0"/>
    </xf>
    <xf numFmtId="9" fontId="0" fillId="0" borderId="9" xfId="2" applyNumberFormat="1" applyFont="1" applyBorder="1" applyAlignment="1" applyProtection="1">
      <alignment horizontal="center" vertical="center"/>
      <protection hidden="1"/>
    </xf>
    <xf numFmtId="9" fontId="0" fillId="0" borderId="10" xfId="2" applyNumberFormat="1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vertical="center"/>
      <protection locked="0"/>
    </xf>
    <xf numFmtId="0" fontId="0" fillId="0" borderId="0" xfId="0" applyProtection="1">
      <protection hidden="1"/>
    </xf>
    <xf numFmtId="0" fontId="9" fillId="0" borderId="0" xfId="0" applyFont="1" applyAlignment="1">
      <alignment vertical="center"/>
    </xf>
    <xf numFmtId="0" fontId="15" fillId="6" borderId="0" xfId="0" applyFont="1" applyFill="1" applyAlignment="1" applyProtection="1">
      <alignment horizontal="center" vertical="center"/>
      <protection locked="0"/>
    </xf>
    <xf numFmtId="9" fontId="15" fillId="5" borderId="0" xfId="0" applyNumberFormat="1" applyFont="1" applyFill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 wrapText="1"/>
      <protection hidden="1"/>
    </xf>
    <xf numFmtId="1" fontId="7" fillId="0" borderId="0" xfId="0" applyNumberFormat="1" applyFont="1" applyAlignment="1" applyProtection="1">
      <alignment horizontal="left" vertical="center" wrapText="1"/>
      <protection hidden="1"/>
    </xf>
    <xf numFmtId="9" fontId="7" fillId="0" borderId="0" xfId="0" applyNumberFormat="1" applyFont="1" applyAlignment="1" applyProtection="1">
      <alignment horizontal="left" vertical="center" wrapText="1"/>
      <protection hidden="1"/>
    </xf>
    <xf numFmtId="0" fontId="12" fillId="3" borderId="0" xfId="0" applyFont="1" applyFill="1" applyAlignment="1" applyProtection="1">
      <alignment horizontal="center" wrapText="1"/>
      <protection locked="0"/>
    </xf>
    <xf numFmtId="0" fontId="3" fillId="0" borderId="0" xfId="0" applyFont="1" applyProtection="1">
      <protection locked="0"/>
    </xf>
    <xf numFmtId="9" fontId="7" fillId="0" borderId="0" xfId="0" applyNumberFormat="1" applyFont="1" applyAlignment="1" applyProtection="1">
      <alignment horizontal="left" wrapText="1"/>
      <protection hidden="1"/>
    </xf>
    <xf numFmtId="9" fontId="0" fillId="0" borderId="0" xfId="0" applyNumberFormat="1" applyProtection="1">
      <protection locked="0"/>
    </xf>
    <xf numFmtId="0" fontId="0" fillId="0" borderId="0" xfId="9" applyFont="1"/>
    <xf numFmtId="0" fontId="0" fillId="0" borderId="0" xfId="10" applyFont="1"/>
    <xf numFmtId="0" fontId="0" fillId="0" borderId="0" xfId="11" applyFont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4" fillId="3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</xf>
    <xf numFmtId="0" fontId="14" fillId="3" borderId="0" xfId="0" applyFont="1" applyFill="1" applyAlignment="1" applyProtection="1">
      <alignment horizontal="left" vertical="center"/>
      <protection hidden="1"/>
    </xf>
    <xf numFmtId="0" fontId="19" fillId="0" borderId="0" xfId="0" applyFont="1" applyAlignment="1">
      <alignment horizontal="center" vertical="center"/>
    </xf>
  </cellXfs>
  <cellStyles count="12">
    <cellStyle name="Normal" xfId="0" builtinId="0"/>
    <cellStyle name="Normal 10" xfId="11"/>
    <cellStyle name="Normal 2" xfId="2"/>
    <cellStyle name="Normal 2 2" xfId="4"/>
    <cellStyle name="Normal 3" xfId="3"/>
    <cellStyle name="Normal 4" xfId="5"/>
    <cellStyle name="Normal 5" xfId="6"/>
    <cellStyle name="Normal 6" xfId="7"/>
    <cellStyle name="Normal 7" xfId="8"/>
    <cellStyle name="Normal 8" xfId="9"/>
    <cellStyle name="Normal 9" xfId="10"/>
    <cellStyle name="Porcentaje" xfId="1" builtinId="5"/>
  </cellStyles>
  <dxfs count="643"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</dxfs>
  <tableStyles count="0" defaultTableStyle="TableStyleMedium2" defaultPivotStyle="PivotStyleLight16"/>
  <colors>
    <mruColors>
      <color rgb="FF42D298"/>
      <color rgb="FFFFFFDE"/>
      <color rgb="FF68C5F4"/>
      <color rgb="FFFBFB79"/>
      <color rgb="FFFE9202"/>
      <color rgb="FFFF0101"/>
      <color rgb="FFFF4747"/>
      <color rgb="FFB1E0E5"/>
      <color rgb="FF92F2E9"/>
      <color rgb="FFFF4E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3'!$D$24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8-4382-8485-31A830FE7D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3'!$C$25:$C$29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3'!$D$25:$D$29</c:f>
              <c:numCache>
                <c:formatCode>0%</c:formatCode>
                <c:ptCount val="5"/>
                <c:pt idx="0">
                  <c:v>0</c:v>
                </c:pt>
                <c:pt idx="1">
                  <c:v>0.37142857142857144</c:v>
                </c:pt>
                <c:pt idx="2">
                  <c:v>0.22857142857142856</c:v>
                </c:pt>
                <c:pt idx="3">
                  <c:v>0.2857142857142857</c:v>
                </c:pt>
                <c:pt idx="4">
                  <c:v>0.11428571428571428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8-4382-8485-31A830FE7D6D}"/>
            </c:ext>
          </c:extLst>
        </c:ser>
        <c:ser>
          <c:idx val="2"/>
          <c:order val="2"/>
          <c:tx>
            <c:strRef>
              <c:f>'2 Analisis 3'!$F$24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3'!$C$25:$C$29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3'!$F$25:$F$29</c:f>
              <c:numCache>
                <c:formatCode>0%</c:formatCode>
                <c:ptCount val="5"/>
                <c:pt idx="0">
                  <c:v>0</c:v>
                </c:pt>
                <c:pt idx="1">
                  <c:v>0.37142857142857144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3'!$E$24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3'!$C$25:$C$29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3'!$E$25:$E$29</c:f>
              <c:numCache>
                <c:formatCode>0%</c:formatCode>
                <c:ptCount val="5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4'!$D$24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7-4DB7-BF32-F3C98B6CE7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4'!$C$25:$C$29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4'!$D$25:$D$29</c:f>
              <c:numCache>
                <c:formatCode>0%</c:formatCode>
                <c:ptCount val="5"/>
                <c:pt idx="0">
                  <c:v>0</c:v>
                </c:pt>
                <c:pt idx="1">
                  <c:v>0.16666666666666666</c:v>
                </c:pt>
                <c:pt idx="2">
                  <c:v>0.83333333333333337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77-4DB7-BF32-F3C98B6CE73F}"/>
            </c:ext>
          </c:extLst>
        </c:ser>
        <c:ser>
          <c:idx val="2"/>
          <c:order val="2"/>
          <c:tx>
            <c:strRef>
              <c:f>'2 Analisis 4'!$F$24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4'!$C$25:$C$29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4'!$F$25:$F$29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0.83333333333333337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77-4DB7-BF32-F3C98B6C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4'!$E$24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4'!$C$25:$C$29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4'!$E$25:$E$29</c:f>
              <c:numCache>
                <c:formatCode>0%</c:formatCode>
                <c:ptCount val="5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0.16666666666666666</c:v>
                </c:pt>
                <c:pt idx="4">
                  <c:v>0.16666666666666666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77-4DB7-BF32-F3C98B6C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5'!$D$24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A9-48FC-A0CA-F37838C246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5'!$C$25:$C$29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5'!$D$25:$D$29</c:f>
              <c:numCache>
                <c:formatCode>0%</c:formatCode>
                <c:ptCount val="5"/>
                <c:pt idx="0">
                  <c:v>0</c:v>
                </c:pt>
                <c:pt idx="1">
                  <c:v>0.39473684210526316</c:v>
                </c:pt>
                <c:pt idx="2">
                  <c:v>0.21052631578947367</c:v>
                </c:pt>
                <c:pt idx="3">
                  <c:v>0.10526315789473684</c:v>
                </c:pt>
                <c:pt idx="4">
                  <c:v>0.28947368421052633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A9-48FC-A0CA-F37838C24643}"/>
            </c:ext>
          </c:extLst>
        </c:ser>
        <c:ser>
          <c:idx val="2"/>
          <c:order val="2"/>
          <c:tx>
            <c:strRef>
              <c:f>'2 Analisis 5'!$F$24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5'!$C$25:$C$29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5'!$F$25:$F$29</c:f>
              <c:numCache>
                <c:formatCode>0%</c:formatCode>
                <c:ptCount val="5"/>
                <c:pt idx="0">
                  <c:v>0</c:v>
                </c:pt>
                <c:pt idx="1">
                  <c:v>0.39473684210526316</c:v>
                </c:pt>
                <c:pt idx="2">
                  <c:v>0</c:v>
                </c:pt>
                <c:pt idx="3">
                  <c:v>0</c:v>
                </c:pt>
                <c:pt idx="4">
                  <c:v>0.28947368421052633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A9-48FC-A0CA-F37838C2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5'!$E$24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5'!$C$25:$C$29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5'!$E$25:$E$29</c:f>
              <c:numCache>
                <c:formatCode>0%</c:formatCode>
                <c:ptCount val="5"/>
                <c:pt idx="0">
                  <c:v>0.21052631578947367</c:v>
                </c:pt>
                <c:pt idx="1">
                  <c:v>0.21052631578947367</c:v>
                </c:pt>
                <c:pt idx="2">
                  <c:v>0.21052631578947367</c:v>
                </c:pt>
                <c:pt idx="3">
                  <c:v>0.21052631578947367</c:v>
                </c:pt>
                <c:pt idx="4">
                  <c:v>0.21052631578947367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A9-48FC-A0CA-F37838C2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6'!$D$24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90-4AB9-887E-224DFB13AB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6'!$D$25:$D$29</c:f>
              <c:numCache>
                <c:formatCode>0%</c:formatCode>
                <c:ptCount val="5"/>
                <c:pt idx="0">
                  <c:v>0</c:v>
                </c:pt>
                <c:pt idx="1">
                  <c:v>0.34285714285714286</c:v>
                </c:pt>
                <c:pt idx="2">
                  <c:v>0.25714285714285712</c:v>
                </c:pt>
                <c:pt idx="3">
                  <c:v>0.11428571428571428</c:v>
                </c:pt>
                <c:pt idx="4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90-4AB9-887E-224DFB13ABAC}"/>
            </c:ext>
          </c:extLst>
        </c:ser>
        <c:ser>
          <c:idx val="2"/>
          <c:order val="2"/>
          <c:tx>
            <c:strRef>
              <c:f>' Analisis 6'!$F$24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6'!$F$25:$F$29</c:f>
              <c:numCache>
                <c:formatCode>0%</c:formatCode>
                <c:ptCount val="5"/>
                <c:pt idx="0">
                  <c:v>0</c:v>
                </c:pt>
                <c:pt idx="1">
                  <c:v>0.34285714285714286</c:v>
                </c:pt>
                <c:pt idx="2">
                  <c:v>0</c:v>
                </c:pt>
                <c:pt idx="3">
                  <c:v>0</c:v>
                </c:pt>
                <c:pt idx="4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90-4AB9-887E-224DFB13A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6'!$E$24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6'!$C$25:$C$29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6'!$E$25:$E$29</c:f>
              <c:numCache>
                <c:formatCode>0%</c:formatCode>
                <c:ptCount val="5"/>
                <c:pt idx="0">
                  <c:v>0.25714285714285712</c:v>
                </c:pt>
                <c:pt idx="1">
                  <c:v>0.25714285714285712</c:v>
                </c:pt>
                <c:pt idx="2">
                  <c:v>0.25714285714285712</c:v>
                </c:pt>
                <c:pt idx="3">
                  <c:v>0.25714285714285712</c:v>
                </c:pt>
                <c:pt idx="4">
                  <c:v>0.25714285714285712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0-4AB9-887E-224DFB13A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7'!$D$24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16-4BB3-B61E-E99AFA5CC1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7'!$D$25:$D$29</c:f>
              <c:numCache>
                <c:formatCode>0%</c:formatCode>
                <c:ptCount val="5"/>
                <c:pt idx="0">
                  <c:v>1.9607843137254902E-2</c:v>
                </c:pt>
                <c:pt idx="1">
                  <c:v>0.74509803921568629</c:v>
                </c:pt>
                <c:pt idx="2">
                  <c:v>3.9215686274509803E-2</c:v>
                </c:pt>
                <c:pt idx="3">
                  <c:v>1.9607843137254902E-2</c:v>
                </c:pt>
                <c:pt idx="4">
                  <c:v>0.17647058823529413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16-4BB3-B61E-E99AFA5CC190}"/>
            </c:ext>
          </c:extLst>
        </c:ser>
        <c:ser>
          <c:idx val="2"/>
          <c:order val="2"/>
          <c:tx>
            <c:strRef>
              <c:f>'2 Analisis 7'!$F$24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7'!$F$25:$F$29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16-4BB3-B61E-E99AFA5CC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7'!$E$24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7'!$E$25:$E$29</c:f>
              <c:numCache>
                <c:formatCode>0%</c:formatCode>
                <c:ptCount val="5"/>
                <c:pt idx="0">
                  <c:v>0.74509803921568629</c:v>
                </c:pt>
                <c:pt idx="1">
                  <c:v>0.74509803921568629</c:v>
                </c:pt>
                <c:pt idx="2">
                  <c:v>0.74509803921568629</c:v>
                </c:pt>
                <c:pt idx="3">
                  <c:v>0.74509803921568629</c:v>
                </c:pt>
                <c:pt idx="4">
                  <c:v>0.74509803921568629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16-4BB3-B61E-E99AFA5CC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E-4A76-9490-E77939DE03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'!$D$25:$D$29</c:f>
              <c:numCache>
                <c:formatCode>0%</c:formatCode>
                <c:ptCount val="5"/>
                <c:pt idx="0">
                  <c:v>0</c:v>
                </c:pt>
                <c:pt idx="1">
                  <c:v>0.1891891891891892</c:v>
                </c:pt>
                <c:pt idx="2">
                  <c:v>8.1081081081081086E-2</c:v>
                </c:pt>
                <c:pt idx="3">
                  <c:v>0.43243243243243246</c:v>
                </c:pt>
                <c:pt idx="4">
                  <c:v>0.29729729729729731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BE-4A76-9490-E77939DE0387}"/>
            </c:ext>
          </c:extLst>
        </c:ser>
        <c:ser>
          <c:idx val="2"/>
          <c:order val="2"/>
          <c:tx>
            <c:strRef>
              <c:f>'2 Analisis 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'!$F$25:$F$29</c:f>
              <c:numCache>
                <c:formatCode>0%</c:formatCode>
                <c:ptCount val="5"/>
                <c:pt idx="0">
                  <c:v>0</c:v>
                </c:pt>
                <c:pt idx="1">
                  <c:v>0.1891891891891892</c:v>
                </c:pt>
                <c:pt idx="2">
                  <c:v>0</c:v>
                </c:pt>
                <c:pt idx="3">
                  <c:v>0.43243243243243246</c:v>
                </c:pt>
                <c:pt idx="4">
                  <c:v>0.29729729729729731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BE-4A76-9490-E77939DE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'!$E$25:$E$29</c:f>
              <c:numCache>
                <c:formatCode>0%</c:formatCode>
                <c:ptCount val="5"/>
                <c:pt idx="0">
                  <c:v>8.1081081081081086E-2</c:v>
                </c:pt>
                <c:pt idx="1">
                  <c:v>8.1081081081081086E-2</c:v>
                </c:pt>
                <c:pt idx="2">
                  <c:v>8.1081081081081086E-2</c:v>
                </c:pt>
                <c:pt idx="3">
                  <c:v>8.1081081081081086E-2</c:v>
                </c:pt>
                <c:pt idx="4">
                  <c:v>8.1081081081081086E-2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BE-4A76-9490-E77939DE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 9'!$D$24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E0-4AFC-B586-28C78C38C1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 9'!$D$25:$D$29</c:f>
              <c:numCache>
                <c:formatCode>0%</c:formatCode>
                <c:ptCount val="5"/>
                <c:pt idx="0">
                  <c:v>0</c:v>
                </c:pt>
                <c:pt idx="1">
                  <c:v>0.24242424242424243</c:v>
                </c:pt>
                <c:pt idx="2">
                  <c:v>0.63636363636363635</c:v>
                </c:pt>
                <c:pt idx="3">
                  <c:v>0.12121212121212122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E0-4AFC-B586-28C78C38C1BB}"/>
            </c:ext>
          </c:extLst>
        </c:ser>
        <c:ser>
          <c:idx val="2"/>
          <c:order val="2"/>
          <c:tx>
            <c:strRef>
              <c:f>'2 Analisis  9'!$F$24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 9'!$F$25:$F$29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0.63636363636363635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E0-4AFC-B586-28C78C38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 9'!$E$24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 9'!$C$25:$C$29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 9'!$E$25:$E$29</c:f>
              <c:numCache>
                <c:formatCode>0%</c:formatCode>
                <c:ptCount val="5"/>
                <c:pt idx="0">
                  <c:v>0.24242424242424243</c:v>
                </c:pt>
                <c:pt idx="1">
                  <c:v>0.24242424242424243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0.24242424242424243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E0-4AFC-B586-28C78C38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 10'!$D$24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6-41E7-AF20-EE533B4875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10'!$D$25:$D$29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0.46511627906976744</c:v>
                </c:pt>
                <c:pt idx="3">
                  <c:v>0.16279069767441862</c:v>
                </c:pt>
                <c:pt idx="4">
                  <c:v>0.37209302325581395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6-41E7-AF20-EE533B4875AE}"/>
            </c:ext>
          </c:extLst>
        </c:ser>
        <c:ser>
          <c:idx val="2"/>
          <c:order val="2"/>
          <c:tx>
            <c:strRef>
              <c:f>' Analisis  10'!$F$24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10'!$F$25:$F$29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0.46511627906976744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6-41E7-AF20-EE533B48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 10'!$E$24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 10'!$C$25:$C$29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10'!$E$25:$E$29</c:f>
              <c:numCache>
                <c:formatCode>0%</c:formatCode>
                <c:ptCount val="5"/>
                <c:pt idx="0">
                  <c:v>0.37209302325581395</c:v>
                </c:pt>
                <c:pt idx="1">
                  <c:v>0.37209302325581395</c:v>
                </c:pt>
                <c:pt idx="2">
                  <c:v>0.37209302325581395</c:v>
                </c:pt>
                <c:pt idx="3">
                  <c:v>0.37209302325581395</c:v>
                </c:pt>
                <c:pt idx="4">
                  <c:v>0.37209302325581395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6-41E7-AF20-EE533B48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 11'!$D$24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2-46D5-A2D5-E24589FD21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11'!$D$25:$D$29</c:f>
              <c:numCache>
                <c:formatCode>0%</c:formatCode>
                <c:ptCount val="5"/>
                <c:pt idx="0">
                  <c:v>0</c:v>
                </c:pt>
                <c:pt idx="1">
                  <c:v>0.61764705882352944</c:v>
                </c:pt>
                <c:pt idx="2">
                  <c:v>0.17647058823529413</c:v>
                </c:pt>
                <c:pt idx="3">
                  <c:v>8.8235294117647065E-2</c:v>
                </c:pt>
                <c:pt idx="4">
                  <c:v>0.11764705882352941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C2-46D5-A2D5-E24589FD2182}"/>
            </c:ext>
          </c:extLst>
        </c:ser>
        <c:ser>
          <c:idx val="2"/>
          <c:order val="2"/>
          <c:tx>
            <c:strRef>
              <c:f>' Analisis  11'!$F$24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11'!$F$25:$F$29</c:f>
              <c:numCache>
                <c:formatCode>0%</c:formatCode>
                <c:ptCount val="5"/>
                <c:pt idx="0">
                  <c:v>0</c:v>
                </c:pt>
                <c:pt idx="1">
                  <c:v>0.61764705882352944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C2-46D5-A2D5-E24589FD2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 11'!$E$24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 11'!$E$25:$E$29</c:f>
              <c:numCache>
                <c:formatCode>0%</c:formatCode>
                <c:ptCount val="5"/>
                <c:pt idx="0">
                  <c:v>0.17647058823529413</c:v>
                </c:pt>
                <c:pt idx="1">
                  <c:v>0.17647058823529413</c:v>
                </c:pt>
                <c:pt idx="2">
                  <c:v>0.17647058823529413</c:v>
                </c:pt>
                <c:pt idx="3">
                  <c:v>0.17647058823529413</c:v>
                </c:pt>
                <c:pt idx="4">
                  <c:v>0.17647058823529413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C2-46D5-A2D5-E24589FD2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2613C4E0-D306-4803-829C-7BEA9B811FF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92208" y="612530"/>
          <a:ext cx="1927659" cy="12761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271ACB-BBB5-40C2-85E8-084031F52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20200982" y="772990"/>
          <a:ext cx="2015552" cy="13614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48D027-67A3-4747-8C8A-8964F51FF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079EE8A4-18A1-4C41-BBED-73E693BBC0E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016301-BAAE-455B-874D-4535608ED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934FB99B-3A9E-42A1-ADFD-0A927CA4BE4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5ED7CD-13E3-4DF2-B484-BE5BF74EA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EE205D-C36D-44F6-8B5C-4A92C9FE0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B84F00FB-6278-4E86-8689-059CE6839D34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A8B296-AD08-4016-8972-2DCB4D56E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EFDF7365-0557-4BEF-8FA4-2BE0E077FBE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FEC895-833E-4B61-8F15-7043FDD56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5653F6-43CC-455D-AFB5-7D30D9F8B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D9D77544-70AD-42B5-A761-8CEA4FC28F8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0DC177-7503-48F5-AA84-EC77C1543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232273A3-46E3-4D0D-A936-2644E6A7CF4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556DB4-75D1-480C-806F-319E30A75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B6C49C-909B-48FA-92A6-DB1650E20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A04128DC-40AD-4B6A-A839-5E6C1EB282D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89E476-1344-4867-8409-94AFACA77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593FED16-4F24-441A-B0F7-E73A484923E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E8A488-FCE4-485F-99A4-CECE56AF8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A239EE4-865B-421A-8324-FB6780736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D0DE9CEC-8CFD-4F98-A012-327C2D34163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C0BE50-148C-4A8B-9636-ABDA1B3D1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B80137-8F4B-40E4-9ECA-E11A6A95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C8BBE75A-59CF-48A3-98DC-1D82BC53AE2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91693" cy="85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BBD907-C617-46F8-8170-110D3929B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164267" y="0"/>
          <a:ext cx="1281196" cy="9299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EE5BB7ED-D0D1-40B1-B976-D9E330EF073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08E142-BC63-481D-9589-7BB24833D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8214B6-C63E-4BBB-ADEA-7040052BB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182DC815-18E7-434A-9FF9-6047D9E414B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5DB802-2BC0-4EC3-9A12-3A5765863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A3969732-9AF1-4929-AD49-3180B7C9020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C719D5-8FA6-4950-9E76-308F74FDD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88053E6-4794-4F1F-AED0-FED364F97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273E86AD-6FE8-4AA5-970D-D4EC90F9320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ECF143-925F-49BE-B3A7-7057B9238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5494AE78-BDD6-46D0-BD4D-D40C04657419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BEC673-7574-4DB1-B4BF-0079DCCB1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1C7B71-3490-41FF-86B3-D622B8612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372AA681-45DE-4A7F-8C07-1407649C371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F57CF83C-C1A3-4D4E-9084-8D5FB3B41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953172A4-66AC-4B6E-90C4-FED1063DD72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22</xdr:col>
      <xdr:colOff>905934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1A93A6-CD67-4524-A1BE-ED2B64BFFE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1978299" cy="13478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%20PTA%20TODO\8%20Evaluar%20para%20avanzar\1%20Evaluar%20para%20avanzar%202022\1%20Resultados\1%20Herramienta%20EPA%202022\Analisis_de_resultados_EPA_2022_Version_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8928.25694/DECIMO%20GRA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8928.49633/UNDECIMO%20GRA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8928.16805/SEXTO%20EVALUAR%20%2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8928.25638/OCTAVO%20EVALUAR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8928.42057/NOVENO%20EVALUAR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4068.6380/CUARTO%20GRAD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4068.32658/QUINTO%20PRIMARI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8928.7817/SEPTIMO%20EVALUAR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mendaciones (2)"/>
      <sheetName val="Instructivo"/>
      <sheetName val="1 Sabana"/>
      <sheetName val="2 PFA"/>
      <sheetName val="3 Analisis"/>
      <sheetName val="4 Formulario-Docente "/>
      <sheetName val="versión 7 de agosto"/>
      <sheetName val="4.1 Resultado-Docente  "/>
      <sheetName val="Hoja1 (2)"/>
      <sheetName val="Hoja1"/>
      <sheetName val="5 PFAI"/>
      <sheetName val="Analisis_de_resultados_EPA_202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Sabana10 "/>
      <sheetName val=" Analisis  10"/>
      <sheetName val="DECIMO GRADO"/>
    </sheetNames>
    <sheetDataSet>
      <sheetData sheetId="0">
        <row r="5">
          <cell r="D5" t="str">
            <v>San Bernardo-Toledo</v>
          </cell>
          <cell r="F5" t="str">
            <v>Principal</v>
          </cell>
        </row>
        <row r="6">
          <cell r="D6" t="str">
            <v>Decimo</v>
          </cell>
          <cell r="F6" t="str">
            <v>1001 - 1002</v>
          </cell>
        </row>
        <row r="7">
          <cell r="D7" t="str">
            <v>Matematicas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1 Sabana"/>
      <sheetName val="2 Analisis "/>
      <sheetName val="3 Priorizacion G"/>
      <sheetName val="4 Priorizacion E"/>
      <sheetName val="5 Reflexion P -Docente "/>
      <sheetName val="6 Resultado-Docente  "/>
      <sheetName val="7 Resultados"/>
      <sheetName val="UNDECIMO GRADO"/>
    </sheetNames>
    <sheetDataSet>
      <sheetData sheetId="0"/>
      <sheetData sheetId="1">
        <row r="5">
          <cell r="D5" t="str">
            <v>San Bernardo-Toledo</v>
          </cell>
          <cell r="F5" t="str">
            <v>Principal</v>
          </cell>
        </row>
        <row r="6">
          <cell r="D6" t="str">
            <v>Undecimo</v>
          </cell>
          <cell r="F6">
            <v>1101</v>
          </cell>
        </row>
        <row r="7">
          <cell r="D7" t="str">
            <v>Matematicas</v>
          </cell>
          <cell r="F7">
            <v>1</v>
          </cell>
        </row>
      </sheetData>
      <sheetData sheetId="2">
        <row r="24">
          <cell r="D24" t="str">
            <v xml:space="preserve">Porcentajes de respuesta 
para cada una de las opciones   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Sabana 6"/>
      <sheetName val="SEXTO EVALUAR  1"/>
    </sheetNames>
    <sheetDataSet>
      <sheetData sheetId="0">
        <row r="5">
          <cell r="D5" t="str">
            <v>San Bernardo-Toledo</v>
          </cell>
          <cell r="F5" t="str">
            <v>Principal</v>
          </cell>
        </row>
        <row r="6">
          <cell r="D6" t="str">
            <v>Sexto</v>
          </cell>
          <cell r="F6">
            <v>6001</v>
          </cell>
        </row>
        <row r="7">
          <cell r="D7" t="str">
            <v>Matematicas</v>
          </cell>
          <cell r="F7">
            <v>1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"/>
      <sheetName val="2 Analisis "/>
      <sheetName val="OCTAVO EVALUAR 1"/>
    </sheetNames>
    <sheetDataSet>
      <sheetData sheetId="0">
        <row r="5">
          <cell r="D5" t="str">
            <v>San Bernardo-Toledo</v>
          </cell>
          <cell r="F5" t="str">
            <v>Principal</v>
          </cell>
        </row>
        <row r="6">
          <cell r="D6" t="str">
            <v>Octavo</v>
          </cell>
          <cell r="F6">
            <v>8001</v>
          </cell>
        </row>
        <row r="7">
          <cell r="D7" t="str">
            <v>Matematicas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"/>
      <sheetName val="2 Analisis "/>
      <sheetName val="NOVENO EVALUAR 1"/>
    </sheetNames>
    <sheetDataSet>
      <sheetData sheetId="0">
        <row r="5">
          <cell r="D5" t="str">
            <v>San Bernardo-Toledo</v>
          </cell>
          <cell r="F5" t="str">
            <v>Principal</v>
          </cell>
        </row>
        <row r="6">
          <cell r="D6" t="str">
            <v>Noveno</v>
          </cell>
          <cell r="F6">
            <v>9001</v>
          </cell>
        </row>
        <row r="7">
          <cell r="D7" t="str">
            <v>Matematicas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NA 4 "/>
      <sheetName val="2 Analisis 4"/>
      <sheetName val="CUARTO GRADO"/>
    </sheetNames>
    <sheetDataSet>
      <sheetData sheetId="0">
        <row r="5">
          <cell r="D5" t="str">
            <v>San Bernardo</v>
          </cell>
          <cell r="F5" t="str">
            <v>Principal y sedes rurales</v>
          </cell>
        </row>
        <row r="6">
          <cell r="D6" t="str">
            <v>Cuarto</v>
          </cell>
          <cell r="F6">
            <v>4</v>
          </cell>
        </row>
        <row r="7">
          <cell r="D7" t="str">
            <v>Matematica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5"/>
      <sheetName val="2 Analisis "/>
      <sheetName val="QUINTO PRIMARIA"/>
    </sheetNames>
    <sheetDataSet>
      <sheetData sheetId="0">
        <row r="5">
          <cell r="D5" t="str">
            <v>San Bernardo</v>
          </cell>
          <cell r="F5" t="str">
            <v>principal y sedes rurales</v>
          </cell>
        </row>
        <row r="6">
          <cell r="D6">
            <v>5</v>
          </cell>
          <cell r="F6">
            <v>5</v>
          </cell>
        </row>
        <row r="7">
          <cell r="D7" t="str">
            <v>matematicas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 7"/>
      <sheetName val="2 Analisis 7"/>
      <sheetName val="SEPTIMO EVALUAR 1"/>
    </sheetNames>
    <sheetDataSet>
      <sheetData sheetId="0">
        <row r="5">
          <cell r="D5" t="str">
            <v>San Bernardo-Toledo</v>
          </cell>
          <cell r="F5" t="str">
            <v>Principal</v>
          </cell>
        </row>
        <row r="6">
          <cell r="D6" t="str">
            <v>Septimo</v>
          </cell>
          <cell r="F6" t="str">
            <v>0701 - 0702</v>
          </cell>
        </row>
        <row r="7">
          <cell r="D7" t="str">
            <v>Matematicas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tables/table1.xml><?xml version="1.0" encoding="utf-8"?>
<table xmlns="http://schemas.openxmlformats.org/spreadsheetml/2006/main" id="2" name="Sabana" displayName="Sabana" ref="C10:Z330" totalsRowShown="0" headerRowDxfId="611" dataDxfId="609" headerRowBorderDxfId="610">
  <tableColumns count="24">
    <tableColumn id="1" name="Número de la Pregunta" dataDxfId="608"/>
    <tableColumn id="2" name="Columna4" dataDxfId="607"/>
    <tableColumn id="3" name="Columna5" dataDxfId="606"/>
    <tableColumn id="4" name="Columna6" dataDxfId="605"/>
    <tableColumn id="5" name="Columna7" dataDxfId="604"/>
    <tableColumn id="6" name="Columna8" dataDxfId="603"/>
    <tableColumn id="7" name="Columna9" dataDxfId="602"/>
    <tableColumn id="8" name="Columna10" dataDxfId="601"/>
    <tableColumn id="9" name="Columna11" dataDxfId="600"/>
    <tableColumn id="10" name="Columna12" dataDxfId="599"/>
    <tableColumn id="11" name="Columna13" dataDxfId="598"/>
    <tableColumn id="12" name="Columna14" dataDxfId="597"/>
    <tableColumn id="13" name="Columna15" dataDxfId="596"/>
    <tableColumn id="14" name="Columna16" dataDxfId="595"/>
    <tableColumn id="15" name="Columna17" dataDxfId="594"/>
    <tableColumn id="16" name="Columna18" dataDxfId="593"/>
    <tableColumn id="17" name="Columna19" dataDxfId="592"/>
    <tableColumn id="18" name="Columna20" dataDxfId="591"/>
    <tableColumn id="19" name="Columna21" dataDxfId="590"/>
    <tableColumn id="20" name="Columna22" dataDxfId="589"/>
    <tableColumn id="21" name="Columna23" dataDxfId="588"/>
    <tableColumn id="22" name="Columna1" dataDxfId="587"/>
    <tableColumn id="23" name="Columna2" dataDxfId="586">
      <calculatedColumnFormula>Sabana[[#This Row],[Columna1]]/20</calculatedColumnFormula>
    </tableColumn>
    <tableColumn id="24" name="Columna3" dataDxfId="585">
      <calculatedColumnFormula array="1">CONTARCOLOR(#REF!,Sabana[[#This Row],[Columna4]:[Columna23]])</calculatedColumnFormula>
    </tableColumn>
  </tableColumns>
  <tableStyleInfo name="TableStyleMedium11" showFirstColumn="0" showLastColumn="0" showRowStripes="1" showColumnStripes="0"/>
</table>
</file>

<file path=xl/tables/table10.xml><?xml version="1.0" encoding="utf-8"?>
<table xmlns="http://schemas.openxmlformats.org/spreadsheetml/2006/main" id="10" name="Sabana11" displayName="Sabana11" ref="C10:Z330" totalsRowShown="0" headerRowDxfId="398" dataDxfId="396" headerRowBorderDxfId="397">
  <tableColumns count="24">
    <tableColumn id="1" name="Número de la Pregunta" dataDxfId="395"/>
    <tableColumn id="2" name="Columna4" dataDxfId="394"/>
    <tableColumn id="3" name="Columna5" dataDxfId="393"/>
    <tableColumn id="4" name="Columna6" dataDxfId="392"/>
    <tableColumn id="5" name="Columna7" dataDxfId="391"/>
    <tableColumn id="6" name="Columna8" dataDxfId="390"/>
    <tableColumn id="7" name="Columna9" dataDxfId="389"/>
    <tableColumn id="8" name="Columna10" dataDxfId="388"/>
    <tableColumn id="9" name="Columna11" dataDxfId="387"/>
    <tableColumn id="10" name="Columna12" dataDxfId="386"/>
    <tableColumn id="11" name="Columna13" dataDxfId="385"/>
    <tableColumn id="12" name="Columna14" dataDxfId="384"/>
    <tableColumn id="13" name="Columna15" dataDxfId="383"/>
    <tableColumn id="14" name="Columna16" dataDxfId="382"/>
    <tableColumn id="15" name="Columna17" dataDxfId="381"/>
    <tableColumn id="16" name="Columna18" dataDxfId="380"/>
    <tableColumn id="17" name="Columna19" dataDxfId="379"/>
    <tableColumn id="18" name="Columna20" dataDxfId="378"/>
    <tableColumn id="19" name="Columna21" dataDxfId="377"/>
    <tableColumn id="20" name="Columna22" dataDxfId="376"/>
    <tableColumn id="21" name="Columna23" dataDxfId="375"/>
    <tableColumn id="22" name="Columna1" dataDxfId="374"/>
    <tableColumn id="23" name="Columna2" dataDxfId="373">
      <calculatedColumnFormula>Sabana11[[#This Row],[Columna1]]/20</calculatedColumnFormula>
    </tableColumn>
    <tableColumn id="24" name="Columna3" dataDxfId="372">
      <calculatedColumnFormula array="1">CONTARCOLOR(#REF!,Sabana11[[#This Row],[Columna4]:[Columna23]])</calculatedColumnFormula>
    </tableColumn>
  </tableColumns>
  <tableStyleInfo name="TableStyleMedium11" showFirstColumn="0" showLastColumn="0" showRowStripes="1" showColumnStripes="0"/>
</table>
</file>

<file path=xl/tables/table11.xml><?xml version="1.0" encoding="utf-8"?>
<table xmlns="http://schemas.openxmlformats.org/spreadsheetml/2006/main" id="13" name="Tabla4214" displayName="Tabla4214" ref="C11:D22" totalsRowShown="0" headerRowDxfId="364" dataDxfId="363">
  <autoFilter ref="C11:D22">
    <filterColumn colId="0" hiddenButton="1"/>
    <filterColumn colId="1" hiddenButton="1"/>
  </autoFilter>
  <tableColumns count="2">
    <tableColumn id="1" name="Criterios" dataDxfId="362"/>
    <tableColumn id="2" name="Columna4" dataDxfId="361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4" name="Tabla47615" displayName="Tabla47615" ref="C24:F29" totalsRowShown="0" headerRowDxfId="360" dataDxfId="359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58"/>
    <tableColumn id="2" name="Porcentajes de respuesta _x000a_para cada una de las opciones   " dataDxfId="357"/>
    <tableColumn id="3" name="Limite 1" dataDxfId="356">
      <calculatedColumnFormula>$D$9</calculatedColumnFormula>
    </tableColumn>
    <tableColumn id="4" name="Alerta 1" dataDxfId="355">
      <calculatedColumnFormula>IF(Tabla47615[[#This Row],[Porcentajes de respuesta 
para cada una de las opciones   ]]&gt;$D$9,Tabla47615[[#This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5" name="Sabana16" displayName="Sabana16" ref="C10:Z330" totalsRowShown="0" headerRowDxfId="327" dataDxfId="325" headerRowBorderDxfId="326">
  <tableColumns count="24">
    <tableColumn id="1" name="Número de la Pregunta" dataDxfId="324"/>
    <tableColumn id="2" name="Columna4" dataDxfId="323"/>
    <tableColumn id="3" name="Columna5" dataDxfId="322"/>
    <tableColumn id="4" name="Columna6" dataDxfId="321"/>
    <tableColumn id="5" name="Columna7" dataDxfId="320"/>
    <tableColumn id="6" name="Columna8" dataDxfId="319"/>
    <tableColumn id="7" name="Columna9" dataDxfId="318"/>
    <tableColumn id="8" name="Columna10" dataDxfId="317"/>
    <tableColumn id="9" name="Columna11" dataDxfId="316"/>
    <tableColumn id="10" name="Columna12" dataDxfId="315"/>
    <tableColumn id="11" name="Columna13" dataDxfId="314"/>
    <tableColumn id="12" name="Columna14" dataDxfId="313"/>
    <tableColumn id="13" name="Columna15" dataDxfId="312"/>
    <tableColumn id="14" name="Columna16" dataDxfId="311"/>
    <tableColumn id="15" name="Columna17" dataDxfId="310"/>
    <tableColumn id="16" name="Columna18" dataDxfId="309"/>
    <tableColumn id="17" name="Columna19" dataDxfId="308"/>
    <tableColumn id="18" name="Columna20" dataDxfId="307"/>
    <tableColumn id="19" name="Columna21" dataDxfId="306"/>
    <tableColumn id="20" name="Columna22" dataDxfId="305"/>
    <tableColumn id="21" name="Columna23" dataDxfId="304"/>
    <tableColumn id="22" name="Columna1" dataDxfId="303"/>
    <tableColumn id="23" name="Columna2" dataDxfId="302">
      <calculatedColumnFormula>Sabana16[[#This Row],[Columna1]]/20</calculatedColumnFormula>
    </tableColumn>
    <tableColumn id="24" name="Columna3" dataDxfId="301">
      <calculatedColumnFormula array="1">CONTARCOLOR(#REF!,Sabana16[[#This Row],[Columna4]:[Columna23]])</calculatedColumnFormula>
    </tableColumn>
  </tableColumns>
  <tableStyleInfo name="TableStyleMedium11" showFirstColumn="0" showLastColumn="0" showRowStripes="1" showColumnStripes="0"/>
</table>
</file>

<file path=xl/tables/table14.xml><?xml version="1.0" encoding="utf-8"?>
<table xmlns="http://schemas.openxmlformats.org/spreadsheetml/2006/main" id="16" name="Tabla4217" displayName="Tabla4217" ref="C11:D22" totalsRowShown="0" headerRowDxfId="293" dataDxfId="292">
  <autoFilter ref="C11:D22">
    <filterColumn colId="0" hiddenButton="1"/>
    <filterColumn colId="1" hiddenButton="1"/>
  </autoFilter>
  <tableColumns count="2">
    <tableColumn id="1" name="Criterios" dataDxfId="291"/>
    <tableColumn id="2" name="Columna5" dataDxfId="290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7" name="Tabla47618" displayName="Tabla47618" ref="C24:F29" totalsRowShown="0" headerRowDxfId="289" dataDxfId="288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287"/>
    <tableColumn id="2" name="Porcentajes de respuesta _x000a_para cada una de las opciones   " dataDxfId="286"/>
    <tableColumn id="3" name="Limite 1" dataDxfId="285">
      <calculatedColumnFormula>$D$9</calculatedColumnFormula>
    </tableColumn>
    <tableColumn id="4" name="Alerta 1" dataDxfId="284">
      <calculatedColumnFormula>IF(Tabla47618[[#This Row],[Porcentajes de respuesta 
para cada una de las opciones   ]]&gt;$D$9,Tabla47618[[#This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8" name="Sabana19" displayName="Sabana19" ref="C10:Z330" totalsRowShown="0" headerRowDxfId="256" dataDxfId="254" headerRowBorderDxfId="255">
  <tableColumns count="24">
    <tableColumn id="1" name="Número de la Pregunta" dataDxfId="253"/>
    <tableColumn id="2" name="Columna4" dataDxfId="252"/>
    <tableColumn id="3" name="Columna5" dataDxfId="251"/>
    <tableColumn id="4" name="Columna6" dataDxfId="250"/>
    <tableColumn id="5" name="Columna7" dataDxfId="249"/>
    <tableColumn id="6" name="Columna8" dataDxfId="248"/>
    <tableColumn id="7" name="Columna9" dataDxfId="247"/>
    <tableColumn id="8" name="Columna10" dataDxfId="246"/>
    <tableColumn id="9" name="Columna11" dataDxfId="245"/>
    <tableColumn id="10" name="Columna12" dataDxfId="244"/>
    <tableColumn id="11" name="Columna13" dataDxfId="243"/>
    <tableColumn id="12" name="Columna14" dataDxfId="242"/>
    <tableColumn id="13" name="Columna15" dataDxfId="241"/>
    <tableColumn id="14" name="Columna16" dataDxfId="240"/>
    <tableColumn id="15" name="Columna17" dataDxfId="239"/>
    <tableColumn id="16" name="Columna18" dataDxfId="238"/>
    <tableColumn id="17" name="Columna19" dataDxfId="237"/>
    <tableColumn id="18" name="Columna20" dataDxfId="236"/>
    <tableColumn id="19" name="Columna21" dataDxfId="235"/>
    <tableColumn id="20" name="Columna22" dataDxfId="234"/>
    <tableColumn id="21" name="Columna23" dataDxfId="233"/>
    <tableColumn id="22" name="Columna1" dataDxfId="232"/>
    <tableColumn id="23" name="Columna2" dataDxfId="231">
      <calculatedColumnFormula>Sabana19[[#This Row],[Columna1]]/20</calculatedColumnFormula>
    </tableColumn>
    <tableColumn id="24" name="Columna3" dataDxfId="230">
      <calculatedColumnFormula array="1">CONTARCOLOR(#REF!,Sabana19[[#This Row],[Columna4]:[Columna23]])</calculatedColumnFormula>
    </tableColumn>
  </tableColumns>
  <tableStyleInfo name="TableStyleMedium11" showFirstColumn="0" showLastColumn="0" showRowStripes="1" showColumnStripes="0"/>
</table>
</file>

<file path=xl/tables/table17.xml><?xml version="1.0" encoding="utf-8"?>
<table xmlns="http://schemas.openxmlformats.org/spreadsheetml/2006/main" id="19" name="Tabla4220" displayName="Tabla4220" ref="C11:D22" totalsRowShown="0" headerRowDxfId="222" dataDxfId="221">
  <autoFilter ref="C11:D22">
    <filterColumn colId="0" hiddenButton="1"/>
    <filterColumn colId="1" hiddenButton="1"/>
  </autoFilter>
  <tableColumns count="2">
    <tableColumn id="1" name="Criterios" dataDxfId="220"/>
    <tableColumn id="2" name="Columna4" dataDxfId="219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20" name="Tabla47621" displayName="Tabla47621" ref="C24:F29" totalsRowShown="0" headerRowDxfId="218" dataDxfId="217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216"/>
    <tableColumn id="2" name="Porcentajes de respuesta _x000a_para cada una de las opciones   " dataDxfId="215"/>
    <tableColumn id="3" name="Limite 1" dataDxfId="214">
      <calculatedColumnFormula>$D$9</calculatedColumnFormula>
    </tableColumn>
    <tableColumn id="4" name="Alerta 1" dataDxfId="213">
      <calculatedColumnFormula>IF(Tabla47621[[#This Row],[Porcentajes de respuesta 
para cada una de las opciones   ]]&gt;$D$9,Tabla47621[[#This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21" name="Sabana22" displayName="Sabana22" ref="C10:Z330" totalsRowShown="0" headerRowDxfId="185" dataDxfId="183" headerRowBorderDxfId="184">
  <tableColumns count="24">
    <tableColumn id="1" name="Número de la Pregunta" dataDxfId="182"/>
    <tableColumn id="2" name="Columna4" dataDxfId="181"/>
    <tableColumn id="3" name="Columna5" dataDxfId="180"/>
    <tableColumn id="4" name="Columna6" dataDxfId="179"/>
    <tableColumn id="5" name="Columna7" dataDxfId="178"/>
    <tableColumn id="6" name="Columna8" dataDxfId="177"/>
    <tableColumn id="7" name="Columna9" dataDxfId="176"/>
    <tableColumn id="8" name="Columna10" dataDxfId="175"/>
    <tableColumn id="9" name="Columna11" dataDxfId="174"/>
    <tableColumn id="10" name="Columna12" dataDxfId="173"/>
    <tableColumn id="11" name="Columna13" dataDxfId="172"/>
    <tableColumn id="12" name="Columna14" dataDxfId="171"/>
    <tableColumn id="13" name="Columna15" dataDxfId="170"/>
    <tableColumn id="14" name="Columna16" dataDxfId="169"/>
    <tableColumn id="15" name="Columna17" dataDxfId="168"/>
    <tableColumn id="16" name="Columna18" dataDxfId="167"/>
    <tableColumn id="17" name="Columna19" dataDxfId="166"/>
    <tableColumn id="18" name="Columna20" dataDxfId="165"/>
    <tableColumn id="19" name="Columna21" dataDxfId="164"/>
    <tableColumn id="20" name="Columna22" dataDxfId="163"/>
    <tableColumn id="21" name="Columna23" dataDxfId="162"/>
    <tableColumn id="22" name="Columna1" dataDxfId="161"/>
    <tableColumn id="23" name="Columna2" dataDxfId="160">
      <calculatedColumnFormula>Sabana22[[#This Row],[Columna1]]/20</calculatedColumnFormula>
    </tableColumn>
    <tableColumn id="24" name="Columna3" dataDxfId="159">
      <calculatedColumnFormula array="1">CONTARCOLOR(#REF!,Sabana22[[#This Row],[Columna4]:[Columna23]])</calculatedColumnFormula>
    </tableColumn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id="1" name="Tabla42" displayName="Tabla42" ref="C11:D22" totalsRowShown="0" headerRowDxfId="577" dataDxfId="576">
  <autoFilter ref="C11:D22">
    <filterColumn colId="0" hiddenButton="1"/>
    <filterColumn colId="1" hiddenButton="1"/>
  </autoFilter>
  <tableColumns count="2">
    <tableColumn id="1" name="Criterios" dataDxfId="575"/>
    <tableColumn id="2" name="Columna4" dataDxfId="574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2" name="Tabla4223" displayName="Tabla4223" ref="C11:D22" totalsRowShown="0" headerRowDxfId="151" dataDxfId="150">
  <autoFilter ref="C11:D22">
    <filterColumn colId="0" hiddenButton="1"/>
    <filterColumn colId="1" hiddenButton="1"/>
  </autoFilter>
  <tableColumns count="2">
    <tableColumn id="1" name="Criterios" dataDxfId="149"/>
    <tableColumn id="2" name="Columna4" dataDxfId="148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3" name="Tabla47624" displayName="Tabla47624" ref="C24:F29" totalsRowShown="0" headerRowDxfId="147" dataDxfId="146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145"/>
    <tableColumn id="2" name="Porcentajes de respuesta _x000a_para cada una de las opciones   " dataDxfId="144"/>
    <tableColumn id="3" name="Limite 1" dataDxfId="143">
      <calculatedColumnFormula>$D$9</calculatedColumnFormula>
    </tableColumn>
    <tableColumn id="4" name="Alerta 1" dataDxfId="142">
      <calculatedColumnFormula>IF(Tabla47624[[#This Row],[Porcentajes de respuesta 
para cada una de las opciones   ]]&gt;$D$9,Tabla47624[[#This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24" name="Sabana25" displayName="Sabana25" ref="C10:Z330" totalsRowShown="0" headerRowDxfId="114" dataDxfId="112" headerRowBorderDxfId="113">
  <tableColumns count="24">
    <tableColumn id="1" name="Número de la Pregunta" dataDxfId="111"/>
    <tableColumn id="2" name="Columna4" dataDxfId="110"/>
    <tableColumn id="3" name="Columna5" dataDxfId="109"/>
    <tableColumn id="4" name="Columna6" dataDxfId="108"/>
    <tableColumn id="5" name="Columna7" dataDxfId="107"/>
    <tableColumn id="6" name="Columna8" dataDxfId="106"/>
    <tableColumn id="7" name="Columna9" dataDxfId="105"/>
    <tableColumn id="8" name="Columna10" dataDxfId="104"/>
    <tableColumn id="9" name="Columna11" dataDxfId="103"/>
    <tableColumn id="10" name="Columna12" dataDxfId="102"/>
    <tableColumn id="11" name="Columna13" dataDxfId="101"/>
    <tableColumn id="12" name="Columna14" dataDxfId="100"/>
    <tableColumn id="13" name="Columna15" dataDxfId="99"/>
    <tableColumn id="14" name="Columna16" dataDxfId="98"/>
    <tableColumn id="15" name="Columna17" dataDxfId="97"/>
    <tableColumn id="16" name="Columna18" dataDxfId="96"/>
    <tableColumn id="17" name="Columna19" dataDxfId="95"/>
    <tableColumn id="18" name="Columna20" dataDxfId="94"/>
    <tableColumn id="19" name="Columna21" dataDxfId="93"/>
    <tableColumn id="20" name="Columna22" dataDxfId="92"/>
    <tableColumn id="21" name="Columna23" dataDxfId="91"/>
    <tableColumn id="22" name="Columna1" dataDxfId="90"/>
    <tableColumn id="23" name="Columna2" dataDxfId="89">
      <calculatedColumnFormula>Sabana25[[#This Row],[Columna1]]/20</calculatedColumnFormula>
    </tableColumn>
    <tableColumn id="24" name="Columna3" dataDxfId="88">
      <calculatedColumnFormula array="1">CONTARCOLOR(#REF!,Sabana25[[#This Row],[Columna4]:[Columna23]])</calculatedColumnFormula>
    </tableColumn>
  </tableColumns>
  <tableStyleInfo name="TableStyleMedium11" showFirstColumn="0" showLastColumn="0" showRowStripes="1" showColumnStripes="0"/>
</table>
</file>

<file path=xl/tables/table23.xml><?xml version="1.0" encoding="utf-8"?>
<table xmlns="http://schemas.openxmlformats.org/spreadsheetml/2006/main" id="25" name="Tabla4226" displayName="Tabla4226" ref="C11:D22" totalsRowShown="0" headerRowDxfId="80" dataDxfId="79">
  <autoFilter ref="C11:D22">
    <filterColumn colId="0" hiddenButton="1"/>
    <filterColumn colId="1" hiddenButton="1"/>
  </autoFilter>
  <tableColumns count="2">
    <tableColumn id="1" name="Criterios" dataDxfId="78"/>
    <tableColumn id="2" name="Columna4" dataDxfId="77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26" name="Tabla47627" displayName="Tabla47627" ref="C24:F29" totalsRowShown="0" headerRowDxfId="76" dataDxfId="75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74"/>
    <tableColumn id="2" name="Porcentajes de respuesta _x000a_para cada una de las opciones   " dataDxfId="73"/>
    <tableColumn id="3" name="Limite 1" dataDxfId="72">
      <calculatedColumnFormula>$D$9</calculatedColumnFormula>
    </tableColumn>
    <tableColumn id="4" name="Alerta 1" dataDxfId="71">
      <calculatedColumnFormula>IF(Tabla47627[[#This Row],[Porcentajes de respuesta 
para cada una de las opciones   ]]&gt;$D$9,Tabla47627[[#This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27" name="Sabana28" displayName="Sabana28" ref="C10:Z330" totalsRowShown="0" headerRowDxfId="43" dataDxfId="41" headerRowBorderDxfId="42">
  <tableColumns count="24">
    <tableColumn id="1" name="Número de la Pregunta" dataDxfId="40"/>
    <tableColumn id="2" name="Columna4" dataDxfId="39"/>
    <tableColumn id="3" name="Columna5" dataDxfId="38"/>
    <tableColumn id="4" name="Columna6" dataDxfId="37"/>
    <tableColumn id="5" name="Columna7" dataDxfId="36"/>
    <tableColumn id="6" name="Columna8" dataDxfId="35"/>
    <tableColumn id="7" name="Columna9" dataDxfId="34"/>
    <tableColumn id="8" name="Columna10" dataDxfId="33"/>
    <tableColumn id="9" name="Columna11" dataDxfId="32"/>
    <tableColumn id="10" name="Columna12" dataDxfId="31"/>
    <tableColumn id="11" name="Columna13" dataDxfId="30"/>
    <tableColumn id="12" name="Columna14" dataDxfId="29"/>
    <tableColumn id="13" name="Columna15" dataDxfId="28"/>
    <tableColumn id="14" name="Columna16" dataDxfId="27"/>
    <tableColumn id="15" name="Columna17" dataDxfId="26"/>
    <tableColumn id="16" name="Columna18" dataDxfId="25"/>
    <tableColumn id="17" name="Columna19" dataDxfId="24"/>
    <tableColumn id="18" name="Columna20" dataDxfId="23"/>
    <tableColumn id="19" name="Columna21" dataDxfId="22"/>
    <tableColumn id="20" name="Columna22" dataDxfId="21"/>
    <tableColumn id="21" name="Columna23" dataDxfId="20"/>
    <tableColumn id="22" name="Columna1" dataDxfId="19"/>
    <tableColumn id="23" name="Columna2" dataDxfId="18">
      <calculatedColumnFormula>Sabana28[[#This Row],[Columna1]]/20</calculatedColumnFormula>
    </tableColumn>
    <tableColumn id="24" name="Columna3" dataDxfId="17">
      <calculatedColumnFormula array="1">CONTARCOLOR(#REF!,Sabana28[[#This Row],[Columna4]:[Columna23]])</calculatedColumnFormula>
    </tableColumn>
  </tableColumns>
  <tableStyleInfo name="TableStyleMedium11" showFirstColumn="0" showLastColumn="0" showRowStripes="1" showColumnStripes="0"/>
</table>
</file>

<file path=xl/tables/table26.xml><?xml version="1.0" encoding="utf-8"?>
<table xmlns="http://schemas.openxmlformats.org/spreadsheetml/2006/main" id="28" name="Tabla4229" displayName="Tabla4229" ref="C11:D22" totalsRowShown="0" headerRowDxfId="9" dataDxfId="8">
  <autoFilter ref="C11:D22">
    <filterColumn colId="0" hiddenButton="1"/>
    <filterColumn colId="1" hiddenButton="1"/>
  </autoFilter>
  <tableColumns count="2">
    <tableColumn id="1" name="Criterios" dataDxfId="7"/>
    <tableColumn id="2" name="Columna5" dataDxfId="6">
      <calculatedColumnFormula>VLOOKUP($D$11,'[3]3 Priorizacion G'!C$11:AA$30,2,FALSE)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29" name="Tabla47630" displayName="Tabla47630" ref="C24:F29" totalsRowShown="0" headerRowDxfId="5" dataDxfId="4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"/>
    <tableColumn id="2" name="Porcentajes de respuesta _x000a_para cada una de las opciones   " dataDxfId="2"/>
    <tableColumn id="3" name="Limite 1" dataDxfId="1">
      <calculatedColumnFormula>$D$9</calculatedColumnFormula>
    </tableColumn>
    <tableColumn id="4" name="Alerta 1" dataDxfId="0">
      <calculatedColumnFormula>IF(Tabla47630[[#This Row],[Porcentajes de respuesta 
para cada una de las opciones   ]]&gt;$D$9,Tabla47630[[#This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a476" displayName="Tabla476" ref="C24:F29" totalsRowShown="0" headerRowDxfId="573" dataDxfId="572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571"/>
    <tableColumn id="2" name="Porcentajes de respuesta _x000a_para cada una de las opciones   " dataDxfId="570"/>
    <tableColumn id="3" name="Limite 1" dataDxfId="569">
      <calculatedColumnFormula>$D$9</calculatedColumnFormula>
    </tableColumn>
    <tableColumn id="4" name="Alerta 1" dataDxfId="568">
      <calculatedColumnFormula>IF(Tabla476[[#This Row],[Porcentajes de respuesta 
para cada una de las opciones   ]]&gt;$D$9,Tabla476[[#This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Sabana4" displayName="Sabana4" ref="C10:Z330" totalsRowShown="0" headerRowDxfId="540" dataDxfId="538" headerRowBorderDxfId="539">
  <tableColumns count="24">
    <tableColumn id="1" name="Número de la Pregunta" dataDxfId="537"/>
    <tableColumn id="2" name="Columna4" dataDxfId="536"/>
    <tableColumn id="3" name="Columna5" dataDxfId="535"/>
    <tableColumn id="4" name="Columna6" dataDxfId="534"/>
    <tableColumn id="5" name="Columna7" dataDxfId="533"/>
    <tableColumn id="6" name="Columna8" dataDxfId="532"/>
    <tableColumn id="7" name="Columna9" dataDxfId="531"/>
    <tableColumn id="8" name="Columna10" dataDxfId="530"/>
    <tableColumn id="9" name="Columna11" dataDxfId="529"/>
    <tableColumn id="10" name="Columna12" dataDxfId="528"/>
    <tableColumn id="11" name="Columna13" dataDxfId="527"/>
    <tableColumn id="12" name="Columna14" dataDxfId="526"/>
    <tableColumn id="13" name="Columna15" dataDxfId="525"/>
    <tableColumn id="14" name="Columna16" dataDxfId="524"/>
    <tableColumn id="15" name="Columna17" dataDxfId="523"/>
    <tableColumn id="16" name="Columna18" dataDxfId="522"/>
    <tableColumn id="17" name="Columna19" dataDxfId="521"/>
    <tableColumn id="18" name="Columna20" dataDxfId="520"/>
    <tableColumn id="19" name="Columna21" dataDxfId="519"/>
    <tableColumn id="20" name="Columna22" dataDxfId="518"/>
    <tableColumn id="21" name="Columna23" dataDxfId="517"/>
    <tableColumn id="22" name="Columna1" dataDxfId="516"/>
    <tableColumn id="23" name="Columna2" dataDxfId="515">
      <calculatedColumnFormula>Sabana4[[#This Row],[Columna1]]/20</calculatedColumnFormula>
    </tableColumn>
    <tableColumn id="24" name="Columna3" dataDxfId="514">
      <calculatedColumnFormula array="1">CONTARCOLOR(#REF!,Sabana4[[#This Row],[Columna4]:[Columna23]])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4" name="Tabla425" displayName="Tabla425" ref="C11:D22" totalsRowShown="0" headerRowDxfId="506" dataDxfId="505">
  <autoFilter ref="C11:D22">
    <filterColumn colId="0" hiddenButton="1"/>
    <filterColumn colId="1" hiddenButton="1"/>
  </autoFilter>
  <tableColumns count="2">
    <tableColumn id="1" name="Criterios" dataDxfId="504"/>
    <tableColumn id="2" name="Columna5" dataDxfId="503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a4767" displayName="Tabla4767" ref="C24:F29" totalsRowShown="0" headerRowDxfId="502" dataDxfId="501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500"/>
    <tableColumn id="2" name="Porcentajes de respuesta _x000a_para cada una de las opciones   " dataDxfId="499"/>
    <tableColumn id="3" name="Limite 1" dataDxfId="498">
      <calculatedColumnFormula>$D$9</calculatedColumnFormula>
    </tableColumn>
    <tableColumn id="4" name="Alerta 1" dataDxfId="497">
      <calculatedColumnFormula>IF(Tabla4767[[#This Row],[Porcentajes de respuesta 
para cada una de las opciones   ]]&gt;$D$9,Tabla4767[[#This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Sabana8" displayName="Sabana8" ref="C10:Z330" totalsRowShown="0" headerRowDxfId="469" dataDxfId="467" headerRowBorderDxfId="468">
  <tableColumns count="24">
    <tableColumn id="1" name="Número de la Pregunta" dataDxfId="466"/>
    <tableColumn id="2" name="Columna4" dataDxfId="465"/>
    <tableColumn id="3" name="Columna5" dataDxfId="464"/>
    <tableColumn id="4" name="Columna6" dataDxfId="463"/>
    <tableColumn id="5" name="Columna7" dataDxfId="462"/>
    <tableColumn id="6" name="Columna8" dataDxfId="461"/>
    <tableColumn id="7" name="Columna9" dataDxfId="460"/>
    <tableColumn id="8" name="Columna10" dataDxfId="459"/>
    <tableColumn id="9" name="Columna11" dataDxfId="458"/>
    <tableColumn id="10" name="Columna12" dataDxfId="457"/>
    <tableColumn id="11" name="Columna13" dataDxfId="456"/>
    <tableColumn id="12" name="Columna14" dataDxfId="455"/>
    <tableColumn id="13" name="Columna15" dataDxfId="454"/>
    <tableColumn id="14" name="Columna16" dataDxfId="453"/>
    <tableColumn id="15" name="Columna17" dataDxfId="452"/>
    <tableColumn id="16" name="Columna18" dataDxfId="451"/>
    <tableColumn id="17" name="Columna19" dataDxfId="450"/>
    <tableColumn id="18" name="Columna20" dataDxfId="449"/>
    <tableColumn id="19" name="Columna21" dataDxfId="448"/>
    <tableColumn id="20" name="Columna22" dataDxfId="447"/>
    <tableColumn id="21" name="Columna23" dataDxfId="446"/>
    <tableColumn id="22" name="Columna1" dataDxfId="445"/>
    <tableColumn id="23" name="Columna2" dataDxfId="444">
      <calculatedColumnFormula>Sabana8[[#This Row],[Columna1]]/20</calculatedColumnFormula>
    </tableColumn>
    <tableColumn id="24" name="Columna3" dataDxfId="443">
      <calculatedColumnFormula array="1">CONTARCOLOR(#REF!,Sabana8[[#This Row],[Columna4]:[Columna23]])</calculatedColumnFormula>
    </tableColumn>
  </tableColumns>
  <tableStyleInfo name="TableStyleMedium11" showFirstColumn="0" showLastColumn="0" showRowStripes="1" showColumnStripes="0"/>
</table>
</file>

<file path=xl/tables/table8.xml><?xml version="1.0" encoding="utf-8"?>
<table xmlns="http://schemas.openxmlformats.org/spreadsheetml/2006/main" id="8" name="Tabla429" displayName="Tabla429" ref="C11:D22" totalsRowShown="0" headerRowDxfId="435" dataDxfId="434">
  <autoFilter ref="C11:D22">
    <filterColumn colId="0" hiddenButton="1"/>
    <filterColumn colId="1" hiddenButton="1"/>
  </autoFilter>
  <tableColumns count="2">
    <tableColumn id="1" name="Criterios" dataDxfId="433"/>
    <tableColumn id="2" name="Columna4" dataDxfId="432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a47610" displayName="Tabla47610" ref="C24:F29" totalsRowShown="0" headerRowDxfId="431" dataDxfId="430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429"/>
    <tableColumn id="2" name="Porcentajes de respuesta _x000a_para cada una de las opciones   " dataDxfId="428"/>
    <tableColumn id="3" name="Limite 1" dataDxfId="427">
      <calculatedColumnFormula>$D$9</calculatedColumnFormula>
    </tableColumn>
    <tableColumn id="4" name="Alerta 1" dataDxfId="426">
      <calculatedColumnFormula>IF(Tabla47610[[#This Row],[Porcentajes de respuesta 
para cada una de las opciones   ]]&gt;$D$9,Tabla47610[[#This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2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2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table" Target="../tables/table2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AF335"/>
  <sheetViews>
    <sheetView showGridLines="0" zoomScale="53" zoomScaleNormal="53" zoomScaleSheetLayoutView="124" zoomScalePageLayoutView="96" workbookViewId="0">
      <selection activeCell="F9" sqref="F9"/>
    </sheetView>
  </sheetViews>
  <sheetFormatPr baseColWidth="10" defaultColWidth="10.85546875" defaultRowHeight="15" zeroHeight="1" x14ac:dyDescent="0.25"/>
  <cols>
    <col min="1" max="1" width="2.5703125" style="3" customWidth="1"/>
    <col min="2" max="2" width="4.140625" style="55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3" customWidth="1"/>
    <col min="28" max="28" width="5.140625" style="3" customWidth="1"/>
    <col min="29" max="29" width="6.42578125" style="2" customWidth="1"/>
    <col min="30" max="32" width="10.85546875" style="2" customWidth="1"/>
    <col min="33" max="16384" width="10.85546875" style="2"/>
  </cols>
  <sheetData>
    <row r="1" spans="1:32" ht="39.6" customHeight="1" x14ac:dyDescent="0.25">
      <c r="C1" s="158" t="s">
        <v>27</v>
      </c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</row>
    <row r="2" spans="1:32" x14ac:dyDescent="0.25"/>
    <row r="3" spans="1:32" x14ac:dyDescent="0.25"/>
    <row r="4" spans="1:32" x14ac:dyDescent="0.25"/>
    <row r="5" spans="1:32" x14ac:dyDescent="0.25">
      <c r="C5" s="50" t="s">
        <v>20</v>
      </c>
      <c r="D5" s="2" t="s">
        <v>124</v>
      </c>
      <c r="E5" s="89" t="s">
        <v>21</v>
      </c>
      <c r="F5" s="88" t="s">
        <v>125</v>
      </c>
      <c r="G5" s="159"/>
    </row>
    <row r="6" spans="1:32" x14ac:dyDescent="0.25">
      <c r="C6" s="51" t="s">
        <v>22</v>
      </c>
      <c r="D6" s="2" t="s">
        <v>126</v>
      </c>
      <c r="E6" s="90" t="s">
        <v>23</v>
      </c>
      <c r="F6" s="88">
        <v>3</v>
      </c>
      <c r="G6" s="159"/>
    </row>
    <row r="7" spans="1:32" x14ac:dyDescent="0.25">
      <c r="C7" s="51" t="s">
        <v>24</v>
      </c>
      <c r="D7" s="2" t="s">
        <v>127</v>
      </c>
      <c r="E7" s="90" t="s">
        <v>25</v>
      </c>
      <c r="F7" s="88">
        <v>1</v>
      </c>
      <c r="G7" s="159"/>
    </row>
    <row r="8" spans="1:32" s="22" customFormat="1" ht="15.6" customHeight="1" x14ac:dyDescent="0.25">
      <c r="B8" s="56"/>
    </row>
    <row r="9" spans="1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32" ht="72.599999999999994" customHeight="1" x14ac:dyDescent="0.25">
      <c r="B10" s="55">
        <v>1</v>
      </c>
      <c r="C10" s="16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57" t="s">
        <v>41</v>
      </c>
      <c r="Y10" s="57" t="s">
        <v>42</v>
      </c>
      <c r="Z10" s="57" t="s">
        <v>43</v>
      </c>
    </row>
    <row r="11" spans="1:32" ht="14.45" customHeight="1" x14ac:dyDescent="0.25">
      <c r="B11" s="55">
        <v>2</v>
      </c>
      <c r="C11" s="78" t="s">
        <v>17</v>
      </c>
      <c r="D11" s="2" t="s">
        <v>68</v>
      </c>
      <c r="E11" s="2" t="s">
        <v>69</v>
      </c>
      <c r="F11" s="2" t="s">
        <v>70</v>
      </c>
      <c r="G11" s="2" t="s">
        <v>71</v>
      </c>
      <c r="H11" s="2" t="s">
        <v>72</v>
      </c>
      <c r="I11" s="2" t="s">
        <v>73</v>
      </c>
      <c r="J11" s="2" t="s">
        <v>74</v>
      </c>
      <c r="K11" s="2" t="s">
        <v>75</v>
      </c>
      <c r="L11" s="2" t="s">
        <v>76</v>
      </c>
      <c r="M11" s="2" t="s">
        <v>77</v>
      </c>
      <c r="N11" s="2" t="s">
        <v>78</v>
      </c>
      <c r="O11" s="2" t="s">
        <v>79</v>
      </c>
      <c r="P11" s="2" t="s">
        <v>80</v>
      </c>
      <c r="Q11" s="2" t="s">
        <v>81</v>
      </c>
      <c r="R11" s="2" t="s">
        <v>82</v>
      </c>
      <c r="S11" s="2" t="s">
        <v>83</v>
      </c>
      <c r="T11" s="2" t="s">
        <v>84</v>
      </c>
      <c r="U11" s="2" t="s">
        <v>85</v>
      </c>
      <c r="V11" s="2" t="s">
        <v>86</v>
      </c>
      <c r="W11" s="2" t="s">
        <v>87</v>
      </c>
      <c r="X11" s="5"/>
      <c r="Y11" s="6"/>
      <c r="Z11" s="5"/>
    </row>
    <row r="12" spans="1:32" ht="14.1" customHeight="1" x14ac:dyDescent="0.25">
      <c r="B12" s="55">
        <v>3</v>
      </c>
      <c r="C12" s="79" t="s">
        <v>3</v>
      </c>
      <c r="D12" s="2" t="s">
        <v>88</v>
      </c>
      <c r="E12" s="2" t="s">
        <v>89</v>
      </c>
      <c r="F12" s="2" t="s">
        <v>89</v>
      </c>
      <c r="G12" s="2" t="s">
        <v>90</v>
      </c>
      <c r="H12" s="2" t="s">
        <v>88</v>
      </c>
      <c r="I12" s="2" t="s">
        <v>88</v>
      </c>
      <c r="J12" s="2" t="s">
        <v>89</v>
      </c>
      <c r="K12" s="2" t="s">
        <v>91</v>
      </c>
      <c r="L12" s="2" t="s">
        <v>90</v>
      </c>
      <c r="M12" s="2" t="s">
        <v>88</v>
      </c>
      <c r="N12" s="2" t="s">
        <v>88</v>
      </c>
      <c r="O12" s="2" t="s">
        <v>88</v>
      </c>
      <c r="P12" s="2" t="s">
        <v>90</v>
      </c>
      <c r="Q12" s="2" t="s">
        <v>88</v>
      </c>
      <c r="R12" s="2" t="s">
        <v>89</v>
      </c>
      <c r="S12" s="2" t="s">
        <v>89</v>
      </c>
      <c r="T12" s="2" t="s">
        <v>88</v>
      </c>
      <c r="U12" s="2" t="s">
        <v>89</v>
      </c>
      <c r="V12" s="2" t="s">
        <v>89</v>
      </c>
      <c r="W12" s="2" t="s">
        <v>88</v>
      </c>
      <c r="X12" s="17"/>
      <c r="Y12" s="14"/>
      <c r="Z12" s="14"/>
    </row>
    <row r="13" spans="1:32" s="1" customFormat="1" ht="32.1" customHeight="1" x14ac:dyDescent="0.25">
      <c r="A13" s="9"/>
      <c r="B13" s="55">
        <v>4</v>
      </c>
      <c r="C13" s="80" t="s">
        <v>16</v>
      </c>
      <c r="D13" s="39" t="str">
        <f>D$320</f>
        <v>Dificil</v>
      </c>
      <c r="E13" s="39" t="str">
        <f>E$320</f>
        <v>Dificil</v>
      </c>
      <c r="F13" s="39" t="str">
        <f t="shared" ref="F13:W13" si="0">F$320</f>
        <v>Dificil</v>
      </c>
      <c r="G13" s="39" t="str">
        <f t="shared" si="0"/>
        <v>Dificultad Moderada</v>
      </c>
      <c r="H13" s="39" t="str">
        <f t="shared" si="0"/>
        <v>Dificultad Moderada</v>
      </c>
      <c r="I13" s="39" t="str">
        <f t="shared" si="0"/>
        <v>Dificultad Moderada</v>
      </c>
      <c r="J13" s="39" t="str">
        <f t="shared" si="0"/>
        <v>Dificil</v>
      </c>
      <c r="K13" s="39" t="str">
        <f t="shared" si="0"/>
        <v>Dificil</v>
      </c>
      <c r="L13" s="39" t="str">
        <f t="shared" si="0"/>
        <v>Dificultad Moderada</v>
      </c>
      <c r="M13" s="39" t="str">
        <f t="shared" si="0"/>
        <v>Dificultad Moderada</v>
      </c>
      <c r="N13" s="39" t="str">
        <f t="shared" si="0"/>
        <v>Dificil</v>
      </c>
      <c r="O13" s="39" t="str">
        <f t="shared" si="0"/>
        <v>Dificultad Moderada</v>
      </c>
      <c r="P13" s="39" t="str">
        <f t="shared" si="0"/>
        <v>Dificil</v>
      </c>
      <c r="Q13" s="39" t="str">
        <f t="shared" si="0"/>
        <v>Dificultad Moderada</v>
      </c>
      <c r="R13" s="39" t="str">
        <f t="shared" si="0"/>
        <v>Dificil</v>
      </c>
      <c r="S13" s="39" t="str">
        <f t="shared" si="0"/>
        <v>Dificultad Moderada</v>
      </c>
      <c r="T13" s="39" t="str">
        <f t="shared" si="0"/>
        <v>Dificultad Moderada</v>
      </c>
      <c r="U13" s="39" t="str">
        <f t="shared" si="0"/>
        <v>Dificil</v>
      </c>
      <c r="V13" s="39" t="str">
        <f t="shared" si="0"/>
        <v>Facil</v>
      </c>
      <c r="W13" s="39" t="str">
        <f t="shared" si="0"/>
        <v>Dificultad Moderada</v>
      </c>
      <c r="X13" s="7"/>
      <c r="Y13" s="8"/>
      <c r="Z13" s="7"/>
      <c r="AA13" s="9"/>
      <c r="AB13" s="9"/>
      <c r="AF13" s="2"/>
    </row>
    <row r="14" spans="1:32" ht="54" customHeight="1" x14ac:dyDescent="0.25">
      <c r="B14" s="55">
        <v>5</v>
      </c>
      <c r="C14" s="78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92</v>
      </c>
      <c r="K14" s="2" t="s">
        <v>92</v>
      </c>
      <c r="L14" s="2" t="s">
        <v>93</v>
      </c>
      <c r="M14" s="2" t="s">
        <v>93</v>
      </c>
      <c r="N14" s="2" t="s">
        <v>93</v>
      </c>
      <c r="O14" s="2" t="s">
        <v>93</v>
      </c>
      <c r="P14" s="2" t="s">
        <v>93</v>
      </c>
      <c r="Q14" s="2" t="s">
        <v>93</v>
      </c>
      <c r="R14" s="2" t="s">
        <v>94</v>
      </c>
      <c r="S14" s="2" t="s">
        <v>94</v>
      </c>
      <c r="T14" s="2" t="s">
        <v>94</v>
      </c>
      <c r="U14" s="2" t="s">
        <v>94</v>
      </c>
      <c r="V14" s="2" t="s">
        <v>94</v>
      </c>
      <c r="W14" s="2" t="s">
        <v>94</v>
      </c>
      <c r="X14" s="5"/>
      <c r="Y14" s="6"/>
      <c r="Z14" s="5"/>
    </row>
    <row r="15" spans="1:32" ht="54" customHeight="1" x14ac:dyDescent="0.25">
      <c r="B15" s="55">
        <v>6</v>
      </c>
      <c r="C15" s="78" t="s">
        <v>14</v>
      </c>
      <c r="D15" s="2" t="s">
        <v>95</v>
      </c>
      <c r="E15" s="2" t="s">
        <v>95</v>
      </c>
      <c r="F15" s="2" t="s">
        <v>95</v>
      </c>
      <c r="G15" s="2" t="s">
        <v>95</v>
      </c>
      <c r="H15" s="2" t="s">
        <v>95</v>
      </c>
      <c r="I15" s="2" t="s">
        <v>96</v>
      </c>
      <c r="J15" s="2" t="s">
        <v>96</v>
      </c>
      <c r="K15" s="2" t="s">
        <v>96</v>
      </c>
      <c r="L15" s="2" t="s">
        <v>97</v>
      </c>
      <c r="M15" s="2" t="s">
        <v>97</v>
      </c>
      <c r="N15" s="2" t="s">
        <v>98</v>
      </c>
      <c r="O15" s="2" t="s">
        <v>98</v>
      </c>
      <c r="P15" s="2" t="s">
        <v>98</v>
      </c>
      <c r="Q15" s="2" t="s">
        <v>98</v>
      </c>
      <c r="R15" s="2" t="s">
        <v>99</v>
      </c>
      <c r="S15" s="2" t="s">
        <v>99</v>
      </c>
      <c r="T15" s="2" t="s">
        <v>100</v>
      </c>
      <c r="U15" s="2" t="s">
        <v>100</v>
      </c>
      <c r="V15" s="2" t="s">
        <v>100</v>
      </c>
      <c r="W15" s="2" t="s">
        <v>101</v>
      </c>
      <c r="X15" s="11"/>
      <c r="Y15" s="12"/>
      <c r="Z15" s="13"/>
    </row>
    <row r="16" spans="1:32" ht="54" customHeight="1" x14ac:dyDescent="0.25">
      <c r="B16" s="55">
        <v>7</v>
      </c>
      <c r="C16" s="78" t="s">
        <v>13</v>
      </c>
      <c r="D16" s="2" t="s">
        <v>102</v>
      </c>
      <c r="E16" s="2" t="s">
        <v>102</v>
      </c>
      <c r="F16" s="2" t="s">
        <v>102</v>
      </c>
      <c r="G16" s="2" t="s">
        <v>102</v>
      </c>
      <c r="H16" s="2" t="s">
        <v>102</v>
      </c>
      <c r="I16" s="2" t="s">
        <v>103</v>
      </c>
      <c r="J16" s="2" t="s">
        <v>103</v>
      </c>
      <c r="K16" s="2" t="s">
        <v>103</v>
      </c>
      <c r="L16" s="2" t="s">
        <v>104</v>
      </c>
      <c r="M16" s="2" t="s">
        <v>104</v>
      </c>
      <c r="N16" s="2" t="s">
        <v>105</v>
      </c>
      <c r="O16" s="2" t="s">
        <v>105</v>
      </c>
      <c r="P16" s="2" t="s">
        <v>105</v>
      </c>
      <c r="Q16" s="2" t="s">
        <v>105</v>
      </c>
      <c r="R16" s="2" t="s">
        <v>106</v>
      </c>
      <c r="S16" s="2" t="s">
        <v>106</v>
      </c>
      <c r="T16" s="2" t="s">
        <v>107</v>
      </c>
      <c r="U16" s="2" t="s">
        <v>107</v>
      </c>
      <c r="V16" s="2" t="s">
        <v>107</v>
      </c>
      <c r="W16" s="2" t="s">
        <v>108</v>
      </c>
      <c r="X16" s="11"/>
      <c r="Y16" s="14"/>
      <c r="Z16" s="11"/>
    </row>
    <row r="17" spans="2:32" ht="54" customHeight="1" x14ac:dyDescent="0.25">
      <c r="B17" s="55">
        <v>8</v>
      </c>
      <c r="C17" s="78" t="s">
        <v>12</v>
      </c>
      <c r="D17" s="2" t="s">
        <v>109</v>
      </c>
      <c r="E17" s="2" t="s">
        <v>110</v>
      </c>
      <c r="F17" s="2" t="s">
        <v>109</v>
      </c>
      <c r="G17" s="2" t="s">
        <v>110</v>
      </c>
      <c r="H17" s="2" t="s">
        <v>109</v>
      </c>
      <c r="I17" s="2" t="s">
        <v>111</v>
      </c>
      <c r="J17" s="2" t="s">
        <v>112</v>
      </c>
      <c r="K17" s="2" t="s">
        <v>111</v>
      </c>
      <c r="L17" s="2" t="s">
        <v>113</v>
      </c>
      <c r="M17" s="2" t="s">
        <v>114</v>
      </c>
      <c r="N17" s="2" t="s">
        <v>115</v>
      </c>
      <c r="O17" s="2" t="s">
        <v>115</v>
      </c>
      <c r="P17" s="2" t="s">
        <v>116</v>
      </c>
      <c r="Q17" s="2" t="s">
        <v>115</v>
      </c>
      <c r="R17" s="2" t="s">
        <v>117</v>
      </c>
      <c r="S17" s="2" t="s">
        <v>117</v>
      </c>
      <c r="T17" s="2" t="s">
        <v>118</v>
      </c>
      <c r="U17" s="2" t="s">
        <v>118</v>
      </c>
      <c r="V17" s="2" t="s">
        <v>119</v>
      </c>
      <c r="W17" s="2" t="s">
        <v>120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55">
        <v>9</v>
      </c>
      <c r="C18" s="2" t="s">
        <v>121</v>
      </c>
      <c r="D18" s="2" t="s">
        <v>91</v>
      </c>
      <c r="E18" s="2" t="s">
        <v>89</v>
      </c>
      <c r="F18" s="2" t="s">
        <v>88</v>
      </c>
      <c r="G18" s="2" t="s">
        <v>88</v>
      </c>
      <c r="H18" s="2" t="s">
        <v>90</v>
      </c>
      <c r="I18" s="2" t="s">
        <v>90</v>
      </c>
      <c r="J18" s="2" t="s">
        <v>91</v>
      </c>
      <c r="K18" s="2" t="s">
        <v>91</v>
      </c>
      <c r="L18" s="2" t="s">
        <v>89</v>
      </c>
      <c r="M18" s="2" t="s">
        <v>88</v>
      </c>
      <c r="N18" s="2" t="s">
        <v>89</v>
      </c>
      <c r="O18" s="2" t="s">
        <v>89</v>
      </c>
      <c r="P18" s="2" t="s">
        <v>88</v>
      </c>
      <c r="Q18" s="2" t="s">
        <v>88</v>
      </c>
      <c r="R18" s="2" t="s">
        <v>89</v>
      </c>
      <c r="S18" s="2" t="s">
        <v>91</v>
      </c>
      <c r="T18" s="2" t="s">
        <v>89</v>
      </c>
      <c r="U18" s="2" t="s">
        <v>91</v>
      </c>
      <c r="V18" s="2" t="s">
        <v>89</v>
      </c>
      <c r="W18" s="2" t="s">
        <v>91</v>
      </c>
      <c r="X18" s="91" cm="1">
        <f t="array" ref="X18">IF($D$12="","",(SUMPRODUCT(($D$12:$W$12=Sabana[[#This Row],[Columna4]:[Columna23]])*1)))</f>
        <v>6</v>
      </c>
      <c r="Y18" s="87">
        <f>IF(X18="","",(X18/20))</f>
        <v>0.3</v>
      </c>
      <c r="Z18" s="87">
        <f>IF(Y18="","",COUNTIF(Sabana[[#This Row],[Columna4]:[Columna23]],"O")/20)</f>
        <v>0</v>
      </c>
    </row>
    <row r="19" spans="2:32" x14ac:dyDescent="0.25">
      <c r="B19" s="55">
        <v>10</v>
      </c>
      <c r="D19" s="2" t="s">
        <v>88</v>
      </c>
      <c r="E19" s="2" t="s">
        <v>89</v>
      </c>
      <c r="F19" s="2" t="s">
        <v>88</v>
      </c>
      <c r="G19" s="2" t="s">
        <v>88</v>
      </c>
      <c r="H19" s="2" t="s">
        <v>89</v>
      </c>
      <c r="I19" s="2" t="s">
        <v>91</v>
      </c>
      <c r="J19" s="2" t="s">
        <v>91</v>
      </c>
      <c r="K19" s="2" t="s">
        <v>91</v>
      </c>
      <c r="L19" s="2" t="s">
        <v>88</v>
      </c>
      <c r="M19" s="2" t="s">
        <v>88</v>
      </c>
      <c r="N19" s="2" t="s">
        <v>89</v>
      </c>
      <c r="O19" s="2" t="s">
        <v>88</v>
      </c>
      <c r="P19" s="2" t="s">
        <v>90</v>
      </c>
      <c r="Q19" s="2" t="s">
        <v>90</v>
      </c>
      <c r="R19" s="2" t="s">
        <v>91</v>
      </c>
      <c r="S19" s="2" t="s">
        <v>90</v>
      </c>
      <c r="T19" s="2" t="s">
        <v>91</v>
      </c>
      <c r="U19" s="2" t="s">
        <v>88</v>
      </c>
      <c r="V19" s="2" t="s">
        <v>88</v>
      </c>
      <c r="W19" s="2" t="s">
        <v>88</v>
      </c>
      <c r="X19" s="91" cm="1">
        <f t="array" ref="X19">IF($D$12="","",(SUMPRODUCT(($D$12:$W$12=Sabana[[#This Row],[Columna4]:[Columna23]])*1)))</f>
        <v>7</v>
      </c>
      <c r="Y19" s="87">
        <f t="shared" ref="Y19:Y82" si="1">IF(X19="","",(X19/20))</f>
        <v>0.35</v>
      </c>
      <c r="Z19" s="87">
        <f>IF(Y19="","",COUNTIF(Sabana[[#This Row],[Columna4]:[Columna23]],"O")/20)</f>
        <v>0</v>
      </c>
    </row>
    <row r="20" spans="2:32" x14ac:dyDescent="0.25">
      <c r="B20" s="55">
        <v>11</v>
      </c>
      <c r="D20" s="2" t="s">
        <v>89</v>
      </c>
      <c r="E20" s="2" t="s">
        <v>91</v>
      </c>
      <c r="F20" s="2" t="s">
        <v>91</v>
      </c>
      <c r="G20" s="2" t="s">
        <v>90</v>
      </c>
      <c r="H20" s="2" t="s">
        <v>89</v>
      </c>
      <c r="I20" s="2" t="s">
        <v>90</v>
      </c>
      <c r="J20" s="2" t="s">
        <v>89</v>
      </c>
      <c r="K20" s="2" t="s">
        <v>89</v>
      </c>
      <c r="L20" s="2" t="s">
        <v>91</v>
      </c>
      <c r="M20" s="2" t="s">
        <v>88</v>
      </c>
      <c r="N20" s="2" t="s">
        <v>90</v>
      </c>
      <c r="O20" s="2" t="s">
        <v>89</v>
      </c>
      <c r="P20" s="2" t="s">
        <v>88</v>
      </c>
      <c r="Q20" s="2" t="s">
        <v>88</v>
      </c>
      <c r="R20" s="2" t="s">
        <v>90</v>
      </c>
      <c r="S20" s="2" t="s">
        <v>88</v>
      </c>
      <c r="T20" s="2" t="s">
        <v>89</v>
      </c>
      <c r="U20" s="2" t="s">
        <v>90</v>
      </c>
      <c r="V20" s="2" t="s">
        <v>89</v>
      </c>
      <c r="W20" s="2" t="s">
        <v>90</v>
      </c>
      <c r="X20" s="91" cm="1">
        <f t="array" ref="X20">IF($D$12="","",(SUMPRODUCT(($D$12:$W$12=Sabana[[#This Row],[Columna4]:[Columna23]])*1)))</f>
        <v>5</v>
      </c>
      <c r="Y20" s="87">
        <f t="shared" si="1"/>
        <v>0.25</v>
      </c>
      <c r="Z20" s="87">
        <f>IF(Y20="","",COUNTIF(Sabana[[#This Row],[Columna4]:[Columna23]],"O")/20)</f>
        <v>0</v>
      </c>
    </row>
    <row r="21" spans="2:32" x14ac:dyDescent="0.25">
      <c r="B21" s="55">
        <v>12</v>
      </c>
      <c r="D21" s="2" t="s">
        <v>91</v>
      </c>
      <c r="E21" s="2" t="s">
        <v>89</v>
      </c>
      <c r="F21" s="2" t="s">
        <v>88</v>
      </c>
      <c r="G21" s="2" t="s">
        <v>88</v>
      </c>
      <c r="H21" s="2" t="s">
        <v>91</v>
      </c>
      <c r="I21" s="2" t="s">
        <v>90</v>
      </c>
      <c r="J21" s="2" t="s">
        <v>91</v>
      </c>
      <c r="K21" s="2" t="s">
        <v>88</v>
      </c>
      <c r="L21" s="2" t="s">
        <v>90</v>
      </c>
      <c r="M21" s="2" t="s">
        <v>88</v>
      </c>
      <c r="N21" s="2" t="s">
        <v>88</v>
      </c>
      <c r="O21" s="2" t="s">
        <v>88</v>
      </c>
      <c r="P21" s="2" t="s">
        <v>91</v>
      </c>
      <c r="Q21" s="2" t="s">
        <v>88</v>
      </c>
      <c r="R21" s="2" t="s">
        <v>89</v>
      </c>
      <c r="S21" s="2" t="s">
        <v>89</v>
      </c>
      <c r="T21" s="2" t="s">
        <v>88</v>
      </c>
      <c r="U21" s="2" t="s">
        <v>91</v>
      </c>
      <c r="V21" s="2" t="s">
        <v>89</v>
      </c>
      <c r="W21" s="2" t="s">
        <v>88</v>
      </c>
      <c r="X21" s="91" cm="1">
        <f t="array" ref="X21">IF($D$12="","",(SUMPRODUCT(($D$12:$W$12=Sabana[[#This Row],[Columna4]:[Columna23]])*1)))</f>
        <v>11</v>
      </c>
      <c r="Y21" s="87">
        <f t="shared" si="1"/>
        <v>0.55000000000000004</v>
      </c>
      <c r="Z21" s="87">
        <f>IF(Y21="","",COUNTIF(Sabana[[#This Row],[Columna4]:[Columna23]],"O")/20)</f>
        <v>0</v>
      </c>
    </row>
    <row r="22" spans="2:32" x14ac:dyDescent="0.25">
      <c r="B22" s="55">
        <v>13</v>
      </c>
      <c r="D22" s="2" t="s">
        <v>88</v>
      </c>
      <c r="E22" s="2" t="s">
        <v>90</v>
      </c>
      <c r="F22" s="2" t="s">
        <v>88</v>
      </c>
      <c r="G22" s="2" t="s">
        <v>88</v>
      </c>
      <c r="H22" s="2" t="s">
        <v>91</v>
      </c>
      <c r="I22" s="2" t="s">
        <v>91</v>
      </c>
      <c r="J22" s="2" t="s">
        <v>91</v>
      </c>
      <c r="K22" s="2" t="s">
        <v>89</v>
      </c>
      <c r="L22" s="2" t="s">
        <v>91</v>
      </c>
      <c r="M22" s="2" t="s">
        <v>88</v>
      </c>
      <c r="N22" s="2" t="s">
        <v>90</v>
      </c>
      <c r="O22" s="2" t="s">
        <v>90</v>
      </c>
      <c r="P22" s="2" t="s">
        <v>88</v>
      </c>
      <c r="Q22" s="2" t="s">
        <v>88</v>
      </c>
      <c r="R22" s="2" t="s">
        <v>91</v>
      </c>
      <c r="S22" s="2" t="s">
        <v>89</v>
      </c>
      <c r="T22" s="2" t="s">
        <v>90</v>
      </c>
      <c r="U22" s="2" t="s">
        <v>91</v>
      </c>
      <c r="V22" s="2" t="s">
        <v>90</v>
      </c>
      <c r="W22" s="2" t="s">
        <v>90</v>
      </c>
      <c r="X22" s="91" cm="1">
        <f t="array" ref="X22">IF($D$12="","",(SUMPRODUCT(($D$12:$W$12=Sabana[[#This Row],[Columna4]:[Columna23]])*1)))</f>
        <v>4</v>
      </c>
      <c r="Y22" s="87">
        <f t="shared" si="1"/>
        <v>0.2</v>
      </c>
      <c r="Z22" s="87">
        <f>IF(Y22="","",COUNTIF(Sabana[[#This Row],[Columna4]:[Columna23]],"O")/20)</f>
        <v>0</v>
      </c>
    </row>
    <row r="23" spans="2:32" x14ac:dyDescent="0.25">
      <c r="B23" s="55">
        <v>14</v>
      </c>
      <c r="D23" s="2" t="s">
        <v>91</v>
      </c>
      <c r="E23" s="2" t="s">
        <v>88</v>
      </c>
      <c r="F23" s="2" t="s">
        <v>91</v>
      </c>
      <c r="G23" s="2" t="s">
        <v>88</v>
      </c>
      <c r="H23" s="2" t="s">
        <v>88</v>
      </c>
      <c r="I23" s="2" t="s">
        <v>88</v>
      </c>
      <c r="J23" s="2" t="s">
        <v>89</v>
      </c>
      <c r="K23" s="2" t="s">
        <v>90</v>
      </c>
      <c r="L23" s="2" t="s">
        <v>89</v>
      </c>
      <c r="M23" s="2" t="s">
        <v>88</v>
      </c>
      <c r="N23" s="2" t="s">
        <v>91</v>
      </c>
      <c r="O23" s="2" t="s">
        <v>88</v>
      </c>
      <c r="P23" s="2" t="s">
        <v>89</v>
      </c>
      <c r="Q23" s="2" t="s">
        <v>88</v>
      </c>
      <c r="R23" s="2" t="s">
        <v>89</v>
      </c>
      <c r="S23" s="2" t="s">
        <v>91</v>
      </c>
      <c r="T23" s="2" t="s">
        <v>88</v>
      </c>
      <c r="U23" s="2" t="s">
        <v>89</v>
      </c>
      <c r="V23" s="2" t="s">
        <v>89</v>
      </c>
      <c r="W23" s="2" t="s">
        <v>88</v>
      </c>
      <c r="X23" s="91" cm="1">
        <f t="array" ref="X23">IF($D$12="","",(SUMPRODUCT(($D$12:$W$12=Sabana[[#This Row],[Columna4]:[Columna23]])*1)))</f>
        <v>11</v>
      </c>
      <c r="Y23" s="87">
        <f t="shared" si="1"/>
        <v>0.55000000000000004</v>
      </c>
      <c r="Z23" s="87">
        <f>IF(Y23="","",COUNTIF(Sabana[[#This Row],[Columna4]:[Columna23]],"O")/20)</f>
        <v>0</v>
      </c>
    </row>
    <row r="24" spans="2:32" x14ac:dyDescent="0.25">
      <c r="B24" s="55">
        <v>15</v>
      </c>
      <c r="D24" s="2" t="s">
        <v>88</v>
      </c>
      <c r="E24" s="2" t="s">
        <v>89</v>
      </c>
      <c r="F24" s="2" t="s">
        <v>91</v>
      </c>
      <c r="G24" s="2" t="s">
        <v>90</v>
      </c>
      <c r="H24" s="2" t="s">
        <v>88</v>
      </c>
      <c r="I24" s="2" t="s">
        <v>88</v>
      </c>
      <c r="J24" s="2" t="s">
        <v>91</v>
      </c>
      <c r="K24" s="2" t="s">
        <v>89</v>
      </c>
      <c r="L24" s="2" t="s">
        <v>90</v>
      </c>
      <c r="M24" s="2" t="s">
        <v>88</v>
      </c>
      <c r="N24" s="2" t="s">
        <v>88</v>
      </c>
      <c r="O24" s="2" t="s">
        <v>88</v>
      </c>
      <c r="P24" s="2" t="s">
        <v>90</v>
      </c>
      <c r="Q24" s="2" t="s">
        <v>88</v>
      </c>
      <c r="R24" s="2" t="s">
        <v>89</v>
      </c>
      <c r="S24" s="2" t="s">
        <v>88</v>
      </c>
      <c r="T24" s="2" t="s">
        <v>88</v>
      </c>
      <c r="U24" s="2" t="s">
        <v>89</v>
      </c>
      <c r="V24" s="2" t="s">
        <v>89</v>
      </c>
      <c r="W24" s="2" t="s">
        <v>88</v>
      </c>
      <c r="X24" s="91" cm="1">
        <f t="array" ref="X24">IF($D$12="","",(SUMPRODUCT(($D$12:$W$12=Sabana[[#This Row],[Columna4]:[Columna23]])*1)))</f>
        <v>16</v>
      </c>
      <c r="Y24" s="87">
        <f t="shared" si="1"/>
        <v>0.8</v>
      </c>
      <c r="Z24" s="87">
        <f>IF(Y24="","",COUNTIF(Sabana[[#This Row],[Columna4]:[Columna23]],"O")/20)</f>
        <v>0</v>
      </c>
    </row>
    <row r="25" spans="2:32" x14ac:dyDescent="0.25">
      <c r="B25" s="55">
        <v>16</v>
      </c>
      <c r="D25" s="2" t="s">
        <v>88</v>
      </c>
      <c r="E25" s="2" t="s">
        <v>91</v>
      </c>
      <c r="F25" s="2" t="s">
        <v>91</v>
      </c>
      <c r="G25" s="2" t="s">
        <v>88</v>
      </c>
      <c r="H25" s="2" t="s">
        <v>88</v>
      </c>
      <c r="I25" s="2" t="s">
        <v>88</v>
      </c>
      <c r="J25" s="2" t="s">
        <v>89</v>
      </c>
      <c r="K25" s="2" t="s">
        <v>91</v>
      </c>
      <c r="L25" s="2" t="s">
        <v>90</v>
      </c>
      <c r="M25" s="2" t="s">
        <v>89</v>
      </c>
      <c r="N25" s="2" t="s">
        <v>88</v>
      </c>
      <c r="O25" s="2" t="s">
        <v>88</v>
      </c>
      <c r="P25" s="2" t="s">
        <v>90</v>
      </c>
      <c r="Q25" s="2" t="s">
        <v>88</v>
      </c>
      <c r="R25" s="2" t="s">
        <v>88</v>
      </c>
      <c r="S25" s="2" t="s">
        <v>89</v>
      </c>
      <c r="T25" s="2" t="s">
        <v>88</v>
      </c>
      <c r="U25" s="2" t="s">
        <v>90</v>
      </c>
      <c r="V25" s="2" t="s">
        <v>89</v>
      </c>
      <c r="W25" s="2" t="s">
        <v>88</v>
      </c>
      <c r="X25" s="91" cm="1">
        <f t="array" ref="X25">IF($D$12="","",(SUMPRODUCT(($D$12:$W$12=Sabana[[#This Row],[Columna4]:[Columna23]])*1)))</f>
        <v>14</v>
      </c>
      <c r="Y25" s="87">
        <f t="shared" si="1"/>
        <v>0.7</v>
      </c>
      <c r="Z25" s="87">
        <f>IF(Y25="","",COUNTIF(Sabana[[#This Row],[Columna4]:[Columna23]],"O")/20)</f>
        <v>0</v>
      </c>
    </row>
    <row r="26" spans="2:32" x14ac:dyDescent="0.25">
      <c r="B26" s="55">
        <v>17</v>
      </c>
      <c r="D26" s="2" t="s">
        <v>89</v>
      </c>
      <c r="E26" s="2" t="s">
        <v>89</v>
      </c>
      <c r="F26" s="2" t="s">
        <v>91</v>
      </c>
      <c r="G26" s="2" t="s">
        <v>90</v>
      </c>
      <c r="H26" s="2" t="s">
        <v>88</v>
      </c>
      <c r="I26" s="2" t="s">
        <v>90</v>
      </c>
      <c r="J26" s="2" t="s">
        <v>88</v>
      </c>
      <c r="K26" s="2" t="s">
        <v>91</v>
      </c>
      <c r="L26" s="2" t="s">
        <v>90</v>
      </c>
      <c r="M26" s="2" t="s">
        <v>91</v>
      </c>
      <c r="N26" s="2" t="s">
        <v>91</v>
      </c>
      <c r="O26" s="2" t="s">
        <v>91</v>
      </c>
      <c r="P26" s="2" t="s">
        <v>88</v>
      </c>
      <c r="Q26" s="2" t="s">
        <v>91</v>
      </c>
      <c r="R26" s="2" t="s">
        <v>89</v>
      </c>
      <c r="S26" s="2" t="s">
        <v>91</v>
      </c>
      <c r="T26" s="2" t="s">
        <v>90</v>
      </c>
      <c r="U26" s="2" t="s">
        <v>91</v>
      </c>
      <c r="V26" s="2" t="s">
        <v>89</v>
      </c>
      <c r="W26" s="2" t="s">
        <v>88</v>
      </c>
      <c r="X26" s="91" cm="1">
        <f t="array" ref="X26">IF($D$12="","",(SUMPRODUCT(($D$12:$W$12=Sabana[[#This Row],[Columna4]:[Columna23]])*1)))</f>
        <v>8</v>
      </c>
      <c r="Y26" s="87">
        <f t="shared" si="1"/>
        <v>0.4</v>
      </c>
      <c r="Z26" s="87">
        <f>IF(Y26="","",COUNTIF(Sabana[[#This Row],[Columna4]:[Columna23]],"O")/20)</f>
        <v>0</v>
      </c>
    </row>
    <row r="27" spans="2:32" x14ac:dyDescent="0.25">
      <c r="B27" s="55">
        <v>18</v>
      </c>
      <c r="D27" s="2" t="s">
        <v>89</v>
      </c>
      <c r="E27" s="2" t="s">
        <v>91</v>
      </c>
      <c r="F27" s="2" t="s">
        <v>91</v>
      </c>
      <c r="G27" s="2" t="s">
        <v>90</v>
      </c>
      <c r="H27" s="2" t="s">
        <v>88</v>
      </c>
      <c r="I27" s="2" t="s">
        <v>88</v>
      </c>
      <c r="J27" s="2" t="s">
        <v>89</v>
      </c>
      <c r="K27" s="2" t="s">
        <v>91</v>
      </c>
      <c r="L27" s="2" t="s">
        <v>88</v>
      </c>
      <c r="M27" s="2" t="s">
        <v>89</v>
      </c>
      <c r="N27" s="2" t="s">
        <v>91</v>
      </c>
      <c r="O27" s="2" t="s">
        <v>89</v>
      </c>
      <c r="P27" s="2" t="s">
        <v>90</v>
      </c>
      <c r="Q27" s="2" t="s">
        <v>88</v>
      </c>
      <c r="R27" s="2" t="s">
        <v>88</v>
      </c>
      <c r="S27" s="2" t="s">
        <v>88</v>
      </c>
      <c r="T27" s="2" t="s">
        <v>88</v>
      </c>
      <c r="U27" s="2" t="s">
        <v>90</v>
      </c>
      <c r="V27" s="2" t="s">
        <v>89</v>
      </c>
      <c r="W27" s="2" t="s">
        <v>88</v>
      </c>
      <c r="X27" s="91" cm="1">
        <f t="array" ref="X27">IF($D$12="","",(SUMPRODUCT(($D$12:$W$12=Sabana[[#This Row],[Columna4]:[Columna23]])*1)))</f>
        <v>10</v>
      </c>
      <c r="Y27" s="87">
        <f t="shared" si="1"/>
        <v>0.5</v>
      </c>
      <c r="Z27" s="87">
        <f>IF(Y27="","",COUNTIF(Sabana[[#This Row],[Columna4]:[Columna23]],"O")/20)</f>
        <v>0</v>
      </c>
    </row>
    <row r="28" spans="2:32" x14ac:dyDescent="0.25">
      <c r="B28" s="55">
        <v>19</v>
      </c>
      <c r="D28" s="2" t="s">
        <v>91</v>
      </c>
      <c r="E28" s="2" t="s">
        <v>91</v>
      </c>
      <c r="F28" s="2" t="s">
        <v>91</v>
      </c>
      <c r="G28" s="2" t="s">
        <v>90</v>
      </c>
      <c r="H28" s="2" t="s">
        <v>88</v>
      </c>
      <c r="I28" s="2" t="s">
        <v>88</v>
      </c>
      <c r="J28" s="2" t="s">
        <v>89</v>
      </c>
      <c r="K28" s="2" t="s">
        <v>88</v>
      </c>
      <c r="L28" s="2" t="s">
        <v>90</v>
      </c>
      <c r="M28" s="2" t="s">
        <v>89</v>
      </c>
      <c r="N28" s="2" t="s">
        <v>88</v>
      </c>
      <c r="O28" s="2" t="s">
        <v>88</v>
      </c>
      <c r="P28" s="2" t="s">
        <v>90</v>
      </c>
      <c r="Q28" s="2" t="s">
        <v>88</v>
      </c>
      <c r="R28" s="2" t="s">
        <v>89</v>
      </c>
      <c r="S28" s="2" t="s">
        <v>89</v>
      </c>
      <c r="T28" s="2" t="s">
        <v>88</v>
      </c>
      <c r="U28" s="2" t="s">
        <v>89</v>
      </c>
      <c r="V28" s="2" t="s">
        <v>89</v>
      </c>
      <c r="W28" s="2" t="s">
        <v>88</v>
      </c>
      <c r="X28" s="91" cm="1">
        <f t="array" ref="X28">IF($D$12="","",(SUMPRODUCT(($D$12:$W$12=Sabana[[#This Row],[Columna4]:[Columna23]])*1)))</f>
        <v>15</v>
      </c>
      <c r="Y28" s="87">
        <f t="shared" si="1"/>
        <v>0.75</v>
      </c>
      <c r="Z28" s="87">
        <f>IF(Y28="","",COUNTIF(Sabana[[#This Row],[Columna4]:[Columna23]],"O")/20)</f>
        <v>0</v>
      </c>
    </row>
    <row r="29" spans="2:32" x14ac:dyDescent="0.25">
      <c r="B29" s="55">
        <v>20</v>
      </c>
      <c r="D29" s="2" t="s">
        <v>89</v>
      </c>
      <c r="E29" s="2" t="s">
        <v>88</v>
      </c>
      <c r="F29" s="2" t="s">
        <v>88</v>
      </c>
      <c r="G29" s="2" t="s">
        <v>91</v>
      </c>
      <c r="H29" s="2" t="s">
        <v>88</v>
      </c>
      <c r="I29" s="2" t="s">
        <v>90</v>
      </c>
      <c r="J29" s="2" t="s">
        <v>91</v>
      </c>
      <c r="K29" s="2" t="s">
        <v>91</v>
      </c>
      <c r="L29" s="2" t="s">
        <v>90</v>
      </c>
      <c r="M29" s="2" t="s">
        <v>89</v>
      </c>
      <c r="N29" s="2" t="s">
        <v>89</v>
      </c>
      <c r="O29" s="2" t="s">
        <v>89</v>
      </c>
      <c r="P29" s="2" t="s">
        <v>88</v>
      </c>
      <c r="Q29" s="2" t="s">
        <v>91</v>
      </c>
      <c r="R29" s="2" t="s">
        <v>90</v>
      </c>
      <c r="S29" s="2" t="s">
        <v>90</v>
      </c>
      <c r="T29" s="2" t="s">
        <v>89</v>
      </c>
      <c r="U29" s="2" t="s">
        <v>90</v>
      </c>
      <c r="V29" s="2" t="s">
        <v>91</v>
      </c>
      <c r="W29" s="2" t="s">
        <v>90</v>
      </c>
      <c r="X29" s="91" cm="1">
        <f t="array" ref="X29">IF($D$12="","",(SUMPRODUCT(($D$12:$W$12=Sabana[[#This Row],[Columna4]:[Columna23]])*1)))</f>
        <v>3</v>
      </c>
      <c r="Y29" s="87">
        <f t="shared" si="1"/>
        <v>0.15</v>
      </c>
      <c r="Z29" s="87">
        <f>IF(Y29="","",COUNTIF(Sabana[[#This Row],[Columna4]:[Columna23]],"O")/20)</f>
        <v>0</v>
      </c>
    </row>
    <row r="30" spans="2:32" x14ac:dyDescent="0.25">
      <c r="B30" s="55">
        <v>21</v>
      </c>
      <c r="D30" s="2" t="s">
        <v>91</v>
      </c>
      <c r="E30" s="2" t="s">
        <v>91</v>
      </c>
      <c r="F30" s="2" t="s">
        <v>90</v>
      </c>
      <c r="G30" s="2" t="s">
        <v>90</v>
      </c>
      <c r="H30" s="2" t="s">
        <v>88</v>
      </c>
      <c r="I30" s="2" t="s">
        <v>88</v>
      </c>
      <c r="J30" s="2" t="s">
        <v>88</v>
      </c>
      <c r="K30" s="2" t="s">
        <v>91</v>
      </c>
      <c r="L30" s="2" t="s">
        <v>91</v>
      </c>
      <c r="M30" s="2" t="s">
        <v>89</v>
      </c>
      <c r="N30" s="2" t="s">
        <v>88</v>
      </c>
      <c r="O30" s="2" t="s">
        <v>89</v>
      </c>
      <c r="P30" s="2" t="s">
        <v>88</v>
      </c>
      <c r="Q30" s="2" t="s">
        <v>91</v>
      </c>
      <c r="R30" s="2" t="s">
        <v>89</v>
      </c>
      <c r="S30" s="2" t="s">
        <v>90</v>
      </c>
      <c r="T30" s="2" t="s">
        <v>88</v>
      </c>
      <c r="U30" s="2" t="s">
        <v>90</v>
      </c>
      <c r="V30" s="2" t="s">
        <v>89</v>
      </c>
      <c r="W30" s="2" t="s">
        <v>88</v>
      </c>
      <c r="X30" s="91" cm="1">
        <f t="array" ref="X30">IF($D$12="","",(SUMPRODUCT(($D$12:$W$12=Sabana[[#This Row],[Columna4]:[Columna23]])*1)))</f>
        <v>9</v>
      </c>
      <c r="Y30" s="87">
        <f t="shared" si="1"/>
        <v>0.45</v>
      </c>
      <c r="Z30" s="87">
        <f>IF(Y30="","",COUNTIF(Sabana[[#This Row],[Columna4]:[Columna23]],"O")/20)</f>
        <v>0</v>
      </c>
    </row>
    <row r="31" spans="2:32" x14ac:dyDescent="0.25">
      <c r="B31" s="55">
        <v>22</v>
      </c>
      <c r="D31" s="2" t="s">
        <v>91</v>
      </c>
      <c r="E31" s="2" t="s">
        <v>91</v>
      </c>
      <c r="F31" s="2" t="s">
        <v>91</v>
      </c>
      <c r="G31" s="2" t="s">
        <v>90</v>
      </c>
      <c r="H31" s="2" t="s">
        <v>88</v>
      </c>
      <c r="I31" s="2" t="s">
        <v>90</v>
      </c>
      <c r="J31" s="2" t="s">
        <v>90</v>
      </c>
      <c r="K31" s="2" t="s">
        <v>91</v>
      </c>
      <c r="L31" s="2" t="s">
        <v>88</v>
      </c>
      <c r="M31" s="2" t="s">
        <v>89</v>
      </c>
      <c r="N31" s="2" t="s">
        <v>91</v>
      </c>
      <c r="O31" s="2" t="s">
        <v>91</v>
      </c>
      <c r="P31" s="2" t="s">
        <v>88</v>
      </c>
      <c r="Q31" s="2" t="s">
        <v>88</v>
      </c>
      <c r="R31" s="2" t="s">
        <v>89</v>
      </c>
      <c r="S31" s="2" t="s">
        <v>89</v>
      </c>
      <c r="T31" s="2" t="s">
        <v>88</v>
      </c>
      <c r="U31" s="2" t="s">
        <v>91</v>
      </c>
      <c r="V31" s="2" t="s">
        <v>89</v>
      </c>
      <c r="W31" s="2" t="s">
        <v>88</v>
      </c>
      <c r="X31" s="91" cm="1">
        <f t="array" ref="X31">IF($D$12="","",(SUMPRODUCT(($D$12:$W$12=Sabana[[#This Row],[Columna4]:[Columna23]])*1)))</f>
        <v>9</v>
      </c>
      <c r="Y31" s="87">
        <f t="shared" si="1"/>
        <v>0.45</v>
      </c>
      <c r="Z31" s="87">
        <f>IF(Y31="","",COUNTIF(Sabana[[#This Row],[Columna4]:[Columna23]],"O")/20)</f>
        <v>0</v>
      </c>
    </row>
    <row r="32" spans="2:32" x14ac:dyDescent="0.25">
      <c r="B32" s="55">
        <v>23</v>
      </c>
      <c r="D32" s="2" t="s">
        <v>89</v>
      </c>
      <c r="E32" s="2" t="s">
        <v>91</v>
      </c>
      <c r="F32" s="2" t="s">
        <v>89</v>
      </c>
      <c r="G32" s="2" t="s">
        <v>90</v>
      </c>
      <c r="H32" s="2" t="s">
        <v>88</v>
      </c>
      <c r="I32" s="2" t="s">
        <v>88</v>
      </c>
      <c r="J32" s="2" t="s">
        <v>91</v>
      </c>
      <c r="K32" s="2" t="s">
        <v>91</v>
      </c>
      <c r="L32" s="2" t="s">
        <v>88</v>
      </c>
      <c r="M32" s="2" t="s">
        <v>90</v>
      </c>
      <c r="N32" s="2" t="s">
        <v>91</v>
      </c>
      <c r="O32" s="2" t="s">
        <v>91</v>
      </c>
      <c r="P32" s="2" t="s">
        <v>88</v>
      </c>
      <c r="Q32" s="2" t="s">
        <v>89</v>
      </c>
      <c r="R32" s="2" t="s">
        <v>91</v>
      </c>
      <c r="S32" s="2" t="s">
        <v>91</v>
      </c>
      <c r="T32" s="2" t="s">
        <v>88</v>
      </c>
      <c r="U32" s="2" t="s">
        <v>91</v>
      </c>
      <c r="V32" s="2" t="s">
        <v>90</v>
      </c>
      <c r="W32" s="2" t="s">
        <v>88</v>
      </c>
      <c r="X32" s="91" cm="1">
        <f t="array" ref="X32">IF($D$12="","",(SUMPRODUCT(($D$12:$W$12=Sabana[[#This Row],[Columna4]:[Columna23]])*1)))</f>
        <v>7</v>
      </c>
      <c r="Y32" s="87">
        <f t="shared" si="1"/>
        <v>0.35</v>
      </c>
      <c r="Z32" s="87">
        <f>IF(Y32="","",COUNTIF(Sabana[[#This Row],[Columna4]:[Columna23]],"O")/20)</f>
        <v>0</v>
      </c>
    </row>
    <row r="33" spans="2:26" x14ac:dyDescent="0.25">
      <c r="B33" s="55">
        <v>24</v>
      </c>
      <c r="D33" s="2" t="s">
        <v>88</v>
      </c>
      <c r="E33" s="2" t="s">
        <v>89</v>
      </c>
      <c r="F33" s="2" t="s">
        <v>89</v>
      </c>
      <c r="G33" s="2" t="s">
        <v>91</v>
      </c>
      <c r="H33" s="2" t="s">
        <v>91</v>
      </c>
      <c r="I33" s="2" t="s">
        <v>88</v>
      </c>
      <c r="J33" s="2" t="s">
        <v>91</v>
      </c>
      <c r="K33" s="2" t="s">
        <v>88</v>
      </c>
      <c r="L33" s="2" t="s">
        <v>91</v>
      </c>
      <c r="M33" s="2" t="s">
        <v>88</v>
      </c>
      <c r="N33" s="2" t="s">
        <v>89</v>
      </c>
      <c r="O33" s="2" t="s">
        <v>90</v>
      </c>
      <c r="P33" s="2" t="s">
        <v>91</v>
      </c>
      <c r="Q33" s="2" t="s">
        <v>88</v>
      </c>
      <c r="R33" s="2" t="s">
        <v>88</v>
      </c>
      <c r="S33" s="2" t="s">
        <v>88</v>
      </c>
      <c r="T33" s="2" t="s">
        <v>90</v>
      </c>
      <c r="U33" s="2" t="s">
        <v>88</v>
      </c>
      <c r="V33" s="2" t="s">
        <v>91</v>
      </c>
      <c r="W33" s="2" t="s">
        <v>91</v>
      </c>
      <c r="X33" s="91" cm="1">
        <f t="array" ref="X33">IF($D$12="","",(SUMPRODUCT(($D$12:$W$12=Sabana[[#This Row],[Columna4]:[Columna23]])*1)))</f>
        <v>6</v>
      </c>
      <c r="Y33" s="87">
        <f t="shared" si="1"/>
        <v>0.3</v>
      </c>
      <c r="Z33" s="87">
        <f>IF(Y33="","",COUNTIF(Sabana[[#This Row],[Columna4]:[Columna23]],"O")/20)</f>
        <v>0</v>
      </c>
    </row>
    <row r="34" spans="2:26" x14ac:dyDescent="0.25">
      <c r="B34" s="55">
        <v>25</v>
      </c>
      <c r="D34" s="2" t="s">
        <v>91</v>
      </c>
      <c r="E34" s="2" t="s">
        <v>91</v>
      </c>
      <c r="F34" s="2" t="s">
        <v>88</v>
      </c>
      <c r="G34" s="2" t="s">
        <v>90</v>
      </c>
      <c r="H34" s="2" t="s">
        <v>88</v>
      </c>
      <c r="I34" s="2" t="s">
        <v>90</v>
      </c>
      <c r="J34" s="2" t="s">
        <v>89</v>
      </c>
      <c r="K34" s="2" t="s">
        <v>88</v>
      </c>
      <c r="L34" s="2" t="s">
        <v>90</v>
      </c>
      <c r="M34" s="2" t="s">
        <v>88</v>
      </c>
      <c r="N34" s="2" t="s">
        <v>91</v>
      </c>
      <c r="O34" s="2" t="s">
        <v>88</v>
      </c>
      <c r="P34" s="2" t="s">
        <v>90</v>
      </c>
      <c r="Q34" s="2" t="s">
        <v>91</v>
      </c>
      <c r="R34" s="2" t="s">
        <v>89</v>
      </c>
      <c r="S34" s="2" t="s">
        <v>89</v>
      </c>
      <c r="T34" s="2" t="s">
        <v>88</v>
      </c>
      <c r="U34" s="2" t="s">
        <v>90</v>
      </c>
      <c r="V34" s="2" t="s">
        <v>91</v>
      </c>
      <c r="W34" s="2" t="s">
        <v>88</v>
      </c>
      <c r="X34" s="91" cm="1">
        <f t="array" ref="X34">IF($D$12="","",(SUMPRODUCT(($D$12:$W$12=Sabana[[#This Row],[Columna4]:[Columna23]])*1)))</f>
        <v>11</v>
      </c>
      <c r="Y34" s="87">
        <f t="shared" si="1"/>
        <v>0.55000000000000004</v>
      </c>
      <c r="Z34" s="87">
        <f>IF(Y34="","",COUNTIF(Sabana[[#This Row],[Columna4]:[Columna23]],"O")/20)</f>
        <v>0</v>
      </c>
    </row>
    <row r="35" spans="2:26" x14ac:dyDescent="0.25">
      <c r="B35" s="55">
        <v>26</v>
      </c>
      <c r="D35" s="2" t="s">
        <v>89</v>
      </c>
      <c r="E35" s="2" t="s">
        <v>91</v>
      </c>
      <c r="F35" s="2" t="s">
        <v>91</v>
      </c>
      <c r="G35" s="2" t="s">
        <v>90</v>
      </c>
      <c r="H35" s="2" t="s">
        <v>89</v>
      </c>
      <c r="I35" s="2" t="s">
        <v>90</v>
      </c>
      <c r="J35" s="2" t="s">
        <v>89</v>
      </c>
      <c r="K35" s="2" t="s">
        <v>89</v>
      </c>
      <c r="L35" s="2" t="s">
        <v>91</v>
      </c>
      <c r="M35" s="2" t="s">
        <v>88</v>
      </c>
      <c r="N35" s="2" t="s">
        <v>89</v>
      </c>
      <c r="O35" s="2" t="s">
        <v>89</v>
      </c>
      <c r="P35" s="2" t="s">
        <v>88</v>
      </c>
      <c r="Q35" s="2" t="s">
        <v>88</v>
      </c>
      <c r="R35" s="2" t="s">
        <v>90</v>
      </c>
      <c r="S35" s="2" t="s">
        <v>88</v>
      </c>
      <c r="T35" s="2" t="s">
        <v>89</v>
      </c>
      <c r="U35" s="2" t="s">
        <v>90</v>
      </c>
      <c r="V35" s="2" t="s">
        <v>89</v>
      </c>
      <c r="W35" s="2" t="s">
        <v>90</v>
      </c>
      <c r="X35" s="91" cm="1">
        <f t="array" ref="X35">IF($D$12="","",(SUMPRODUCT(($D$12:$W$12=Sabana[[#This Row],[Columna4]:[Columna23]])*1)))</f>
        <v>5</v>
      </c>
      <c r="Y35" s="87">
        <f t="shared" si="1"/>
        <v>0.25</v>
      </c>
      <c r="Z35" s="87">
        <f>IF(Y35="","",COUNTIF(Sabana[[#This Row],[Columna4]:[Columna23]],"O")/20)</f>
        <v>0</v>
      </c>
    </row>
    <row r="36" spans="2:26" x14ac:dyDescent="0.25">
      <c r="B36" s="55">
        <v>27</v>
      </c>
      <c r="D36" s="2" t="s">
        <v>90</v>
      </c>
      <c r="E36" s="2" t="s">
        <v>89</v>
      </c>
      <c r="F36" s="2" t="s">
        <v>88</v>
      </c>
      <c r="G36" s="2" t="s">
        <v>91</v>
      </c>
      <c r="H36" s="2" t="s">
        <v>91</v>
      </c>
      <c r="I36" s="2" t="s">
        <v>88</v>
      </c>
      <c r="J36" s="2" t="s">
        <v>91</v>
      </c>
      <c r="K36" s="2" t="s">
        <v>88</v>
      </c>
      <c r="L36" s="2" t="s">
        <v>90</v>
      </c>
      <c r="M36" s="2" t="s">
        <v>89</v>
      </c>
      <c r="N36" s="2" t="s">
        <v>89</v>
      </c>
      <c r="O36" s="2" t="s">
        <v>89</v>
      </c>
      <c r="P36" s="2" t="s">
        <v>91</v>
      </c>
      <c r="Q36" s="2" t="s">
        <v>91</v>
      </c>
      <c r="R36" s="2" t="s">
        <v>88</v>
      </c>
      <c r="S36" s="2" t="s">
        <v>89</v>
      </c>
      <c r="T36" s="2" t="s">
        <v>88</v>
      </c>
      <c r="U36" s="2" t="s">
        <v>91</v>
      </c>
      <c r="V36" s="2" t="s">
        <v>88</v>
      </c>
      <c r="W36" s="2" t="s">
        <v>90</v>
      </c>
      <c r="X36" s="91" cm="1">
        <f t="array" ref="X36">IF($D$12="","",(SUMPRODUCT(($D$12:$W$12=Sabana[[#This Row],[Columna4]:[Columna23]])*1)))</f>
        <v>5</v>
      </c>
      <c r="Y36" s="87">
        <f t="shared" si="1"/>
        <v>0.25</v>
      </c>
      <c r="Z36" s="87">
        <f>IF(Y36="","",COUNTIF(Sabana[[#This Row],[Columna4]:[Columna23]],"O")/20)</f>
        <v>0</v>
      </c>
    </row>
    <row r="37" spans="2:26" x14ac:dyDescent="0.25">
      <c r="B37" s="55">
        <v>28</v>
      </c>
      <c r="D37" s="2" t="s">
        <v>91</v>
      </c>
      <c r="E37" s="2" t="s">
        <v>91</v>
      </c>
      <c r="F37" s="2" t="s">
        <v>89</v>
      </c>
      <c r="G37" s="2" t="s">
        <v>91</v>
      </c>
      <c r="H37" s="2" t="s">
        <v>88</v>
      </c>
      <c r="I37" s="2" t="s">
        <v>90</v>
      </c>
      <c r="J37" s="2" t="s">
        <v>88</v>
      </c>
      <c r="K37" s="2" t="s">
        <v>91</v>
      </c>
      <c r="L37" s="2" t="s">
        <v>88</v>
      </c>
      <c r="M37" s="2" t="s">
        <v>91</v>
      </c>
      <c r="N37" s="2" t="s">
        <v>89</v>
      </c>
      <c r="O37" s="2" t="s">
        <v>90</v>
      </c>
      <c r="P37" s="2" t="s">
        <v>91</v>
      </c>
      <c r="Q37" s="2" t="s">
        <v>91</v>
      </c>
      <c r="R37" s="2" t="s">
        <v>90</v>
      </c>
      <c r="S37" s="2" t="s">
        <v>90</v>
      </c>
      <c r="T37" s="2" t="s">
        <v>89</v>
      </c>
      <c r="U37" s="2" t="s">
        <v>91</v>
      </c>
      <c r="V37" s="2" t="s">
        <v>91</v>
      </c>
      <c r="W37" s="2" t="s">
        <v>91</v>
      </c>
      <c r="X37" s="91" cm="1">
        <f t="array" ref="X37">IF($D$12="","",(SUMPRODUCT(($D$12:$W$12=Sabana[[#This Row],[Columna4]:[Columna23]])*1)))</f>
        <v>3</v>
      </c>
      <c r="Y37" s="87">
        <f t="shared" si="1"/>
        <v>0.15</v>
      </c>
      <c r="Z37" s="87">
        <f>IF(Y37="","",COUNTIF(Sabana[[#This Row],[Columna4]:[Columna23]],"O")/20)</f>
        <v>0</v>
      </c>
    </row>
    <row r="38" spans="2:26" x14ac:dyDescent="0.25">
      <c r="B38" s="55">
        <v>29</v>
      </c>
      <c r="D38" s="2" t="s">
        <v>91</v>
      </c>
      <c r="E38" s="2" t="s">
        <v>91</v>
      </c>
      <c r="F38" s="2" t="s">
        <v>91</v>
      </c>
      <c r="G38" s="2" t="s">
        <v>90</v>
      </c>
      <c r="H38" s="2" t="s">
        <v>88</v>
      </c>
      <c r="I38" s="2" t="s">
        <v>90</v>
      </c>
      <c r="J38" s="2" t="s">
        <v>88</v>
      </c>
      <c r="K38" s="2" t="s">
        <v>91</v>
      </c>
      <c r="L38" s="2" t="s">
        <v>89</v>
      </c>
      <c r="M38" s="2" t="s">
        <v>89</v>
      </c>
      <c r="N38" s="2" t="s">
        <v>89</v>
      </c>
      <c r="O38" s="2" t="s">
        <v>91</v>
      </c>
      <c r="P38" s="2" t="s">
        <v>88</v>
      </c>
      <c r="Q38" s="2" t="s">
        <v>88</v>
      </c>
      <c r="R38" s="2" t="s">
        <v>91</v>
      </c>
      <c r="S38" s="2" t="s">
        <v>89</v>
      </c>
      <c r="T38" s="2" t="s">
        <v>89</v>
      </c>
      <c r="U38" s="2" t="s">
        <v>90</v>
      </c>
      <c r="V38" s="2" t="s">
        <v>90</v>
      </c>
      <c r="W38" s="2" t="s">
        <v>91</v>
      </c>
      <c r="X38" s="91" cm="1">
        <f t="array" ref="X38">IF($D$12="","",(SUMPRODUCT(($D$12:$W$12=Sabana[[#This Row],[Columna4]:[Columna23]])*1)))</f>
        <v>5</v>
      </c>
      <c r="Y38" s="87">
        <f t="shared" si="1"/>
        <v>0.25</v>
      </c>
      <c r="Z38" s="87">
        <f>IF(Y38="","",COUNTIF(Sabana[[#This Row],[Columna4]:[Columna23]],"O")/20)</f>
        <v>0</v>
      </c>
    </row>
    <row r="39" spans="2:26" x14ac:dyDescent="0.25">
      <c r="B39" s="55">
        <v>30</v>
      </c>
      <c r="D39" s="2" t="s">
        <v>88</v>
      </c>
      <c r="E39" s="2" t="s">
        <v>89</v>
      </c>
      <c r="F39" s="2" t="s">
        <v>88</v>
      </c>
      <c r="G39" s="2" t="s">
        <v>88</v>
      </c>
      <c r="H39" s="2" t="s">
        <v>90</v>
      </c>
      <c r="I39" s="2" t="s">
        <v>88</v>
      </c>
      <c r="J39" s="2" t="s">
        <v>88</v>
      </c>
      <c r="K39" s="2" t="s">
        <v>90</v>
      </c>
      <c r="L39" s="2" t="s">
        <v>91</v>
      </c>
      <c r="M39" s="2" t="s">
        <v>90</v>
      </c>
      <c r="N39" s="2" t="s">
        <v>91</v>
      </c>
      <c r="O39" s="2" t="s">
        <v>90</v>
      </c>
      <c r="P39" s="2" t="s">
        <v>91</v>
      </c>
      <c r="Q39" s="2" t="s">
        <v>88</v>
      </c>
      <c r="R39" s="2" t="s">
        <v>90</v>
      </c>
      <c r="S39" s="2" t="s">
        <v>89</v>
      </c>
      <c r="T39" s="2" t="s">
        <v>88</v>
      </c>
      <c r="U39" s="2" t="s">
        <v>91</v>
      </c>
      <c r="V39" s="2" t="s">
        <v>89</v>
      </c>
      <c r="W39" s="2" t="s">
        <v>88</v>
      </c>
      <c r="X39" s="91" cm="1">
        <f t="array" ref="X39">IF($D$12="","",(SUMPRODUCT(($D$12:$W$12=Sabana[[#This Row],[Columna4]:[Columna23]])*1)))</f>
        <v>8</v>
      </c>
      <c r="Y39" s="87">
        <f t="shared" si="1"/>
        <v>0.4</v>
      </c>
      <c r="Z39" s="87">
        <f>IF(Y39="","",COUNTIF(Sabana[[#This Row],[Columna4]:[Columna23]],"O")/20)</f>
        <v>0</v>
      </c>
    </row>
    <row r="40" spans="2:26" x14ac:dyDescent="0.25">
      <c r="B40" s="55">
        <v>31</v>
      </c>
      <c r="D40" s="2" t="s">
        <v>89</v>
      </c>
      <c r="E40" s="2" t="s">
        <v>91</v>
      </c>
      <c r="F40" s="2" t="s">
        <v>91</v>
      </c>
      <c r="G40" s="2" t="s">
        <v>90</v>
      </c>
      <c r="H40" s="2" t="s">
        <v>88</v>
      </c>
      <c r="I40" s="2" t="s">
        <v>90</v>
      </c>
      <c r="J40" s="2" t="s">
        <v>89</v>
      </c>
      <c r="K40" s="2" t="s">
        <v>88</v>
      </c>
      <c r="L40" s="2" t="s">
        <v>90</v>
      </c>
      <c r="M40" s="2" t="s">
        <v>91</v>
      </c>
      <c r="N40" s="2" t="s">
        <v>91</v>
      </c>
      <c r="O40" s="2" t="s">
        <v>88</v>
      </c>
      <c r="P40" s="2" t="s">
        <v>88</v>
      </c>
      <c r="Q40" s="2" t="s">
        <v>88</v>
      </c>
      <c r="R40" s="2" t="s">
        <v>90</v>
      </c>
      <c r="S40" s="2" t="s">
        <v>90</v>
      </c>
      <c r="T40" s="2" t="s">
        <v>90</v>
      </c>
      <c r="U40" s="2" t="s">
        <v>90</v>
      </c>
      <c r="V40" s="2" t="s">
        <v>89</v>
      </c>
      <c r="W40" s="2" t="s">
        <v>88</v>
      </c>
      <c r="X40" s="91" cm="1">
        <f t="array" ref="X40">IF($D$12="","",(SUMPRODUCT(($D$12:$W$12=Sabana[[#This Row],[Columna4]:[Columna23]])*1)))</f>
        <v>8</v>
      </c>
      <c r="Y40" s="87">
        <f t="shared" si="1"/>
        <v>0.4</v>
      </c>
      <c r="Z40" s="87">
        <f>IF(Y40="","",COUNTIF(Sabana[[#This Row],[Columna4]:[Columna23]],"O")/20)</f>
        <v>0</v>
      </c>
    </row>
    <row r="41" spans="2:26" x14ac:dyDescent="0.25">
      <c r="B41" s="55">
        <v>32</v>
      </c>
      <c r="C41" s="2" t="s">
        <v>122</v>
      </c>
      <c r="D41" s="2" t="s">
        <v>90</v>
      </c>
      <c r="E41" s="2" t="s">
        <v>89</v>
      </c>
      <c r="F41" s="2" t="s">
        <v>89</v>
      </c>
      <c r="G41" s="2" t="s">
        <v>88</v>
      </c>
      <c r="H41" s="2" t="s">
        <v>90</v>
      </c>
      <c r="I41" s="2" t="s">
        <v>88</v>
      </c>
      <c r="J41" s="2" t="s">
        <v>91</v>
      </c>
      <c r="K41" s="2" t="s">
        <v>89</v>
      </c>
      <c r="L41" s="2" t="s">
        <v>88</v>
      </c>
      <c r="M41" s="2" t="s">
        <v>88</v>
      </c>
      <c r="N41" s="2" t="s">
        <v>88</v>
      </c>
      <c r="O41" s="2" t="s">
        <v>89</v>
      </c>
      <c r="P41" s="2" t="s">
        <v>88</v>
      </c>
      <c r="Q41" s="2" t="s">
        <v>90</v>
      </c>
      <c r="R41" s="2" t="s">
        <v>88</v>
      </c>
      <c r="S41" s="2" t="s">
        <v>88</v>
      </c>
      <c r="T41" s="2" t="s">
        <v>90</v>
      </c>
      <c r="U41" s="2" t="s">
        <v>88</v>
      </c>
      <c r="V41" s="2" t="s">
        <v>88</v>
      </c>
      <c r="W41" s="2" t="s">
        <v>89</v>
      </c>
      <c r="X41" s="91" cm="1">
        <f t="array" ref="X41">IF($D$12="","",(SUMPRODUCT(($D$12:$W$12=Sabana[[#This Row],[Columna4]:[Columna23]])*1)))</f>
        <v>5</v>
      </c>
      <c r="Y41" s="87">
        <f t="shared" si="1"/>
        <v>0.25</v>
      </c>
      <c r="Z41" s="87">
        <f>IF(Y41="","",COUNTIF(Sabana[[#This Row],[Columna4]:[Columna23]],"O")/20)</f>
        <v>0</v>
      </c>
    </row>
    <row r="42" spans="2:26" x14ac:dyDescent="0.25">
      <c r="B42" s="55">
        <v>33</v>
      </c>
      <c r="D42" s="2" t="s">
        <v>91</v>
      </c>
      <c r="E42" s="2" t="s">
        <v>89</v>
      </c>
      <c r="F42" s="2" t="s">
        <v>89</v>
      </c>
      <c r="G42" s="2" t="s">
        <v>90</v>
      </c>
      <c r="H42" s="2" t="s">
        <v>88</v>
      </c>
      <c r="I42" s="2" t="s">
        <v>88</v>
      </c>
      <c r="J42" s="2" t="s">
        <v>88</v>
      </c>
      <c r="K42" s="2" t="s">
        <v>89</v>
      </c>
      <c r="L42" s="2" t="s">
        <v>88</v>
      </c>
      <c r="M42" s="2" t="s">
        <v>88</v>
      </c>
      <c r="N42" s="2" t="s">
        <v>88</v>
      </c>
      <c r="O42" s="2" t="s">
        <v>89</v>
      </c>
      <c r="P42" s="2" t="s">
        <v>88</v>
      </c>
      <c r="Q42" s="2" t="s">
        <v>90</v>
      </c>
      <c r="R42" s="2" t="s">
        <v>88</v>
      </c>
      <c r="S42" s="2" t="s">
        <v>91</v>
      </c>
      <c r="T42" s="2" t="s">
        <v>89</v>
      </c>
      <c r="U42" s="2" t="s">
        <v>88</v>
      </c>
      <c r="V42" s="2" t="s">
        <v>89</v>
      </c>
      <c r="W42" s="2" t="s">
        <v>89</v>
      </c>
      <c r="X42" s="91" cm="1">
        <f t="array" ref="X42">IF($D$12="","",(SUMPRODUCT(($D$12:$W$12=Sabana[[#This Row],[Columna4]:[Columna23]])*1)))</f>
        <v>8</v>
      </c>
      <c r="Y42" s="87">
        <f t="shared" si="1"/>
        <v>0.4</v>
      </c>
      <c r="Z42" s="87">
        <f>IF(Y42="","",COUNTIF(Sabana[[#This Row],[Columna4]:[Columna23]],"O")/20)</f>
        <v>0</v>
      </c>
    </row>
    <row r="43" spans="2:26" x14ac:dyDescent="0.25">
      <c r="B43" s="55">
        <v>34</v>
      </c>
      <c r="D43" s="2" t="s">
        <v>91</v>
      </c>
      <c r="E43" s="2" t="s">
        <v>90</v>
      </c>
      <c r="F43" s="2" t="s">
        <v>89</v>
      </c>
      <c r="G43" s="2" t="s">
        <v>90</v>
      </c>
      <c r="H43" s="2" t="s">
        <v>91</v>
      </c>
      <c r="I43" s="2" t="s">
        <v>88</v>
      </c>
      <c r="J43" s="2" t="s">
        <v>88</v>
      </c>
      <c r="K43" s="2" t="s">
        <v>89</v>
      </c>
      <c r="L43" s="2" t="s">
        <v>88</v>
      </c>
      <c r="M43" s="2" t="s">
        <v>88</v>
      </c>
      <c r="N43" s="2" t="s">
        <v>89</v>
      </c>
      <c r="O43" s="2" t="s">
        <v>88</v>
      </c>
      <c r="P43" s="2" t="s">
        <v>88</v>
      </c>
      <c r="Q43" s="2" t="s">
        <v>90</v>
      </c>
      <c r="R43" s="2" t="s">
        <v>88</v>
      </c>
      <c r="S43" s="2" t="s">
        <v>88</v>
      </c>
      <c r="T43" s="2" t="s">
        <v>88</v>
      </c>
      <c r="U43" s="2" t="s">
        <v>88</v>
      </c>
      <c r="V43" s="2" t="s">
        <v>88</v>
      </c>
      <c r="W43" s="2" t="s">
        <v>89</v>
      </c>
      <c r="X43" s="91" cm="1">
        <f t="array" ref="X43">IF($D$12="","",(SUMPRODUCT(($D$12:$W$12=Sabana[[#This Row],[Columna4]:[Columna23]])*1)))</f>
        <v>6</v>
      </c>
      <c r="Y43" s="87">
        <f t="shared" si="1"/>
        <v>0.3</v>
      </c>
      <c r="Z43" s="87">
        <f>IF(Y43="","",COUNTIF(Sabana[[#This Row],[Columna4]:[Columna23]],"O")/20)</f>
        <v>0</v>
      </c>
    </row>
    <row r="44" spans="2:26" x14ac:dyDescent="0.25">
      <c r="B44" s="55">
        <v>35</v>
      </c>
      <c r="D44" s="2" t="s">
        <v>88</v>
      </c>
      <c r="E44" s="2" t="s">
        <v>89</v>
      </c>
      <c r="F44" s="2" t="s">
        <v>89</v>
      </c>
      <c r="G44" s="2" t="s">
        <v>88</v>
      </c>
      <c r="H44" s="2" t="s">
        <v>90</v>
      </c>
      <c r="I44" s="2" t="s">
        <v>88</v>
      </c>
      <c r="J44" s="2" t="s">
        <v>91</v>
      </c>
      <c r="K44" s="2" t="s">
        <v>89</v>
      </c>
      <c r="L44" s="2" t="s">
        <v>90</v>
      </c>
      <c r="M44" s="2" t="s">
        <v>88</v>
      </c>
      <c r="N44" s="2" t="s">
        <v>88</v>
      </c>
      <c r="O44" s="2" t="s">
        <v>88</v>
      </c>
      <c r="P44" s="2" t="s">
        <v>88</v>
      </c>
      <c r="Q44" s="2" t="s">
        <v>90</v>
      </c>
      <c r="R44" s="2" t="s">
        <v>88</v>
      </c>
      <c r="S44" s="2" t="s">
        <v>89</v>
      </c>
      <c r="T44" s="2" t="s">
        <v>89</v>
      </c>
      <c r="U44" s="2" t="s">
        <v>88</v>
      </c>
      <c r="V44" s="2" t="s">
        <v>89</v>
      </c>
      <c r="W44" s="2" t="s">
        <v>89</v>
      </c>
      <c r="X44" s="91" cm="1">
        <f t="array" ref="X44">IF($D$12="","",(SUMPRODUCT(($D$12:$W$12=Sabana[[#This Row],[Columna4]:[Columna23]])*1)))</f>
        <v>10</v>
      </c>
      <c r="Y44" s="87">
        <f t="shared" si="1"/>
        <v>0.5</v>
      </c>
      <c r="Z44" s="87">
        <f>IF(Y44="","",COUNTIF(Sabana[[#This Row],[Columna4]:[Columna23]],"O")/20)</f>
        <v>0</v>
      </c>
    </row>
    <row r="45" spans="2:26" x14ac:dyDescent="0.25">
      <c r="B45" s="55">
        <v>36</v>
      </c>
      <c r="C45" s="2" t="s">
        <v>123</v>
      </c>
      <c r="D45" s="2" t="s">
        <v>89</v>
      </c>
      <c r="E45" s="2" t="s">
        <v>91</v>
      </c>
      <c r="F45" s="2" t="s">
        <v>88</v>
      </c>
      <c r="G45" s="2" t="s">
        <v>88</v>
      </c>
      <c r="H45" s="2" t="s">
        <v>88</v>
      </c>
      <c r="I45" s="2" t="s">
        <v>90</v>
      </c>
      <c r="J45" s="2" t="s">
        <v>91</v>
      </c>
      <c r="K45" s="2" t="s">
        <v>89</v>
      </c>
      <c r="L45" s="2" t="s">
        <v>91</v>
      </c>
      <c r="M45" s="2" t="s">
        <v>89</v>
      </c>
      <c r="N45" s="2" t="s">
        <v>88</v>
      </c>
      <c r="O45" s="2" t="s">
        <v>90</v>
      </c>
      <c r="P45" s="2" t="s">
        <v>91</v>
      </c>
      <c r="Q45" s="2" t="s">
        <v>91</v>
      </c>
      <c r="R45" s="2" t="s">
        <v>88</v>
      </c>
      <c r="S45" s="2" t="s">
        <v>90</v>
      </c>
      <c r="T45" s="2" t="s">
        <v>88</v>
      </c>
      <c r="U45" s="2" t="s">
        <v>89</v>
      </c>
      <c r="V45" s="2" t="s">
        <v>89</v>
      </c>
      <c r="W45" s="2" t="s">
        <v>88</v>
      </c>
      <c r="X45" s="91" cm="1">
        <f t="array" ref="X45">IF($D$12="","",(SUMPRODUCT(($D$12:$W$12=Sabana[[#This Row],[Columna4]:[Columna23]])*1)))</f>
        <v>6</v>
      </c>
      <c r="Y45" s="87">
        <f t="shared" si="1"/>
        <v>0.3</v>
      </c>
      <c r="Z45" s="87">
        <f>IF(Y45="","",COUNTIF(Sabana[[#This Row],[Columna4]:[Columna23]],"O")/20)</f>
        <v>0</v>
      </c>
    </row>
    <row r="46" spans="2:26" x14ac:dyDescent="0.25">
      <c r="B46" s="55">
        <v>37</v>
      </c>
      <c r="D46" s="2" t="s">
        <v>90</v>
      </c>
      <c r="E46" s="2" t="s">
        <v>90</v>
      </c>
      <c r="F46" s="2" t="s">
        <v>91</v>
      </c>
      <c r="G46" s="2" t="s">
        <v>88</v>
      </c>
      <c r="H46" s="2" t="s">
        <v>90</v>
      </c>
      <c r="I46" s="2" t="s">
        <v>88</v>
      </c>
      <c r="J46" s="2" t="s">
        <v>91</v>
      </c>
      <c r="K46" s="2" t="s">
        <v>88</v>
      </c>
      <c r="L46" s="2" t="s">
        <v>89</v>
      </c>
      <c r="M46" s="2" t="s">
        <v>88</v>
      </c>
      <c r="N46" s="2" t="s">
        <v>88</v>
      </c>
      <c r="O46" s="2" t="s">
        <v>88</v>
      </c>
      <c r="P46" s="2" t="s">
        <v>88</v>
      </c>
      <c r="Q46" s="2" t="s">
        <v>90</v>
      </c>
      <c r="R46" s="2" t="s">
        <v>89</v>
      </c>
      <c r="S46" s="2" t="s">
        <v>89</v>
      </c>
      <c r="T46" s="2" t="s">
        <v>88</v>
      </c>
      <c r="U46" s="2" t="s">
        <v>88</v>
      </c>
      <c r="V46" s="2" t="s">
        <v>89</v>
      </c>
      <c r="W46" s="2" t="s">
        <v>89</v>
      </c>
      <c r="X46" s="91" cm="1">
        <f t="array" ref="X46">IF($D$12="","",(SUMPRODUCT(($D$12:$W$12=Sabana[[#This Row],[Columna4]:[Columna23]])*1)))</f>
        <v>8</v>
      </c>
      <c r="Y46" s="87">
        <f t="shared" si="1"/>
        <v>0.4</v>
      </c>
      <c r="Z46" s="87">
        <f>IF(Y46="","",COUNTIF(Sabana[[#This Row],[Columna4]:[Columna23]],"O")/20)</f>
        <v>0</v>
      </c>
    </row>
    <row r="47" spans="2:26" x14ac:dyDescent="0.25">
      <c r="B47" s="55">
        <v>38</v>
      </c>
      <c r="D47" s="2" t="s">
        <v>88</v>
      </c>
      <c r="E47" s="2" t="s">
        <v>88</v>
      </c>
      <c r="F47" s="2" t="s">
        <v>91</v>
      </c>
      <c r="G47" s="2" t="s">
        <v>88</v>
      </c>
      <c r="H47" s="2" t="s">
        <v>90</v>
      </c>
      <c r="I47" s="2" t="s">
        <v>88</v>
      </c>
      <c r="J47" s="2" t="s">
        <v>91</v>
      </c>
      <c r="K47" s="2" t="s">
        <v>88</v>
      </c>
      <c r="L47" s="2" t="s">
        <v>89</v>
      </c>
      <c r="M47" s="2" t="s">
        <v>88</v>
      </c>
      <c r="N47" s="2" t="s">
        <v>88</v>
      </c>
      <c r="O47" s="2" t="s">
        <v>88</v>
      </c>
      <c r="P47" s="2" t="s">
        <v>88</v>
      </c>
      <c r="Q47" s="2" t="s">
        <v>89</v>
      </c>
      <c r="R47" s="2" t="s">
        <v>88</v>
      </c>
      <c r="S47" s="2" t="s">
        <v>89</v>
      </c>
      <c r="T47" s="2" t="s">
        <v>88</v>
      </c>
      <c r="U47" s="2" t="s">
        <v>88</v>
      </c>
      <c r="V47" s="2" t="s">
        <v>89</v>
      </c>
      <c r="W47" s="2" t="s">
        <v>89</v>
      </c>
      <c r="X47" s="91" cm="1">
        <f t="array" ref="X47">IF($D$12="","",(SUMPRODUCT(($D$12:$W$12=Sabana[[#This Row],[Columna4]:[Columna23]])*1)))</f>
        <v>8</v>
      </c>
      <c r="Y47" s="87">
        <f t="shared" si="1"/>
        <v>0.4</v>
      </c>
      <c r="Z47" s="87">
        <f>IF(Y47="","",COUNTIF(Sabana[[#This Row],[Columna4]:[Columna23]],"O")/20)</f>
        <v>0</v>
      </c>
    </row>
    <row r="48" spans="2:26" x14ac:dyDescent="0.25">
      <c r="B48" s="55">
        <v>39</v>
      </c>
      <c r="C48" s="81"/>
      <c r="D48" s="2" t="s">
        <v>88</v>
      </c>
      <c r="E48" s="2" t="s">
        <v>89</v>
      </c>
      <c r="F48" s="2" t="s">
        <v>91</v>
      </c>
      <c r="G48" s="2" t="s">
        <v>88</v>
      </c>
      <c r="H48" s="2" t="s">
        <v>90</v>
      </c>
      <c r="I48" s="2" t="s">
        <v>88</v>
      </c>
      <c r="J48" s="2" t="s">
        <v>91</v>
      </c>
      <c r="K48" s="2" t="s">
        <v>88</v>
      </c>
      <c r="L48" s="2" t="s">
        <v>90</v>
      </c>
      <c r="M48" s="2" t="s">
        <v>88</v>
      </c>
      <c r="N48" s="2" t="s">
        <v>91</v>
      </c>
      <c r="O48" s="2" t="s">
        <v>88</v>
      </c>
      <c r="P48" s="2" t="s">
        <v>88</v>
      </c>
      <c r="Q48" s="2" t="s">
        <v>90</v>
      </c>
      <c r="R48" s="2" t="s">
        <v>88</v>
      </c>
      <c r="S48" s="2" t="s">
        <v>89</v>
      </c>
      <c r="T48" s="2" t="s">
        <v>88</v>
      </c>
      <c r="U48" s="2" t="s">
        <v>88</v>
      </c>
      <c r="V48" s="2" t="s">
        <v>89</v>
      </c>
      <c r="W48" s="2" t="s">
        <v>89</v>
      </c>
      <c r="X48" s="91" cm="1">
        <f t="array" ref="X48">IF($D$12="","",(SUMPRODUCT(($D$12:$W$12=Sabana[[#This Row],[Columna4]:[Columna23]])*1)))</f>
        <v>9</v>
      </c>
      <c r="Y48" s="87">
        <f t="shared" si="1"/>
        <v>0.45</v>
      </c>
      <c r="Z48" s="87">
        <f>IF(Y48="","",COUNTIF(Sabana[[#This Row],[Columna4]:[Columna23]],"O")/20)</f>
        <v>0</v>
      </c>
    </row>
    <row r="49" spans="2:26" x14ac:dyDescent="0.25">
      <c r="B49" s="55">
        <v>40</v>
      </c>
      <c r="C49" s="81"/>
      <c r="D49" s="2" t="s">
        <v>88</v>
      </c>
      <c r="E49" s="2" t="s">
        <v>89</v>
      </c>
      <c r="F49" s="2" t="s">
        <v>91</v>
      </c>
      <c r="G49" s="2" t="s">
        <v>88</v>
      </c>
      <c r="H49" s="2" t="s">
        <v>90</v>
      </c>
      <c r="I49" s="2" t="s">
        <v>88</v>
      </c>
      <c r="J49" s="2" t="s">
        <v>90</v>
      </c>
      <c r="K49" s="2" t="s">
        <v>88</v>
      </c>
      <c r="L49" s="2" t="s">
        <v>88</v>
      </c>
      <c r="M49" s="2" t="s">
        <v>88</v>
      </c>
      <c r="N49" s="2" t="s">
        <v>88</v>
      </c>
      <c r="O49" s="2" t="s">
        <v>88</v>
      </c>
      <c r="P49" s="2" t="s">
        <v>88</v>
      </c>
      <c r="Q49" s="2" t="s">
        <v>89</v>
      </c>
      <c r="R49" s="2" t="s">
        <v>88</v>
      </c>
      <c r="S49" s="2" t="s">
        <v>89</v>
      </c>
      <c r="T49" s="2" t="s">
        <v>88</v>
      </c>
      <c r="U49" s="2" t="s">
        <v>88</v>
      </c>
      <c r="V49" s="2" t="s">
        <v>89</v>
      </c>
      <c r="W49" s="2" t="s">
        <v>89</v>
      </c>
      <c r="X49" s="91" cm="1">
        <f t="array" ref="X49">IF($D$12="","",(SUMPRODUCT(($D$12:$W$12=Sabana[[#This Row],[Columna4]:[Columna23]])*1)))</f>
        <v>9</v>
      </c>
      <c r="Y49" s="87">
        <f t="shared" si="1"/>
        <v>0.45</v>
      </c>
      <c r="Z49" s="87">
        <f>IF(Y49="","",COUNTIF(Sabana[[#This Row],[Columna4]:[Columna23]],"O")/20)</f>
        <v>0</v>
      </c>
    </row>
    <row r="50" spans="2:26" x14ac:dyDescent="0.25">
      <c r="B50" s="55">
        <v>41</v>
      </c>
      <c r="C50" s="81"/>
      <c r="D50" s="94" t="s">
        <v>91</v>
      </c>
      <c r="E50" s="94" t="s">
        <v>88</v>
      </c>
      <c r="F50" s="94" t="s">
        <v>91</v>
      </c>
      <c r="G50" s="94" t="s">
        <v>90</v>
      </c>
      <c r="H50" s="94" t="s">
        <v>90</v>
      </c>
      <c r="I50" s="94" t="s">
        <v>88</v>
      </c>
      <c r="J50" s="94" t="s">
        <v>90</v>
      </c>
      <c r="K50" s="94" t="s">
        <v>88</v>
      </c>
      <c r="L50" s="94" t="s">
        <v>90</v>
      </c>
      <c r="M50" s="94" t="s">
        <v>88</v>
      </c>
      <c r="N50" s="94" t="s">
        <v>88</v>
      </c>
      <c r="O50" s="94" t="s">
        <v>89</v>
      </c>
      <c r="P50" s="94" t="s">
        <v>90</v>
      </c>
      <c r="Q50" s="94" t="s">
        <v>88</v>
      </c>
      <c r="R50" s="94" t="s">
        <v>88</v>
      </c>
      <c r="S50" s="94" t="s">
        <v>88</v>
      </c>
      <c r="T50" s="94" t="s">
        <v>88</v>
      </c>
      <c r="U50" s="94" t="s">
        <v>89</v>
      </c>
      <c r="V50" s="94" t="s">
        <v>88</v>
      </c>
      <c r="W50" s="94" t="s">
        <v>89</v>
      </c>
      <c r="X50" s="91" cm="1">
        <f t="array" ref="X50">IF($D$12="","",(SUMPRODUCT(($D$12:$W$12=Sabana[[#This Row],[Columna4]:[Columna23]])*1)))</f>
        <v>9</v>
      </c>
      <c r="Y50" s="87">
        <f t="shared" si="1"/>
        <v>0.45</v>
      </c>
      <c r="Z50" s="87">
        <f>IF(Y50="","",COUNTIF(Sabana[[#This Row],[Columna4]:[Columna23]],"O")/20)</f>
        <v>0</v>
      </c>
    </row>
    <row r="51" spans="2:26" ht="14.25" customHeight="1" x14ac:dyDescent="0.25">
      <c r="B51" s="55">
        <v>42</v>
      </c>
      <c r="C51" s="81"/>
      <c r="D51" s="2" t="s">
        <v>91</v>
      </c>
      <c r="E51" s="2" t="s">
        <v>91</v>
      </c>
      <c r="F51" s="2" t="s">
        <v>91</v>
      </c>
      <c r="G51" s="2" t="s">
        <v>90</v>
      </c>
      <c r="H51" s="2" t="s">
        <v>88</v>
      </c>
      <c r="I51" s="2" t="s">
        <v>90</v>
      </c>
      <c r="J51" s="2" t="s">
        <v>89</v>
      </c>
      <c r="K51" s="2" t="s">
        <v>90</v>
      </c>
      <c r="L51" s="2" t="s">
        <v>90</v>
      </c>
      <c r="M51" s="2" t="s">
        <v>91</v>
      </c>
      <c r="N51" s="2" t="s">
        <v>91</v>
      </c>
      <c r="O51" s="2" t="s">
        <v>91</v>
      </c>
      <c r="P51" s="2" t="s">
        <v>91</v>
      </c>
      <c r="Q51" s="2" t="s">
        <v>90</v>
      </c>
      <c r="R51" s="2" t="s">
        <v>90</v>
      </c>
      <c r="S51" s="2" t="s">
        <v>90</v>
      </c>
      <c r="T51" s="2" t="s">
        <v>89</v>
      </c>
      <c r="U51" s="2" t="s">
        <v>89</v>
      </c>
      <c r="V51" s="2" t="s">
        <v>89</v>
      </c>
      <c r="W51" s="2" t="s">
        <v>88</v>
      </c>
      <c r="X51" s="91" cm="1">
        <f t="array" ref="X51">IF($D$12="","",(SUMPRODUCT(($D$12:$W$12=Sabana[[#This Row],[Columna4]:[Columna23]])*1)))</f>
        <v>7</v>
      </c>
      <c r="Y51" s="87">
        <f t="shared" si="1"/>
        <v>0.35</v>
      </c>
      <c r="Z51" s="87">
        <f>IF(Y51="","",COUNTIF(Sabana[[#This Row],[Columna4]:[Columna23]],"O")/20)</f>
        <v>0</v>
      </c>
    </row>
    <row r="52" spans="2:26" x14ac:dyDescent="0.25">
      <c r="B52" s="55">
        <v>43</v>
      </c>
      <c r="D52" s="95" t="s">
        <v>90</v>
      </c>
      <c r="E52" s="95" t="s">
        <v>91</v>
      </c>
      <c r="F52" s="95" t="s">
        <v>91</v>
      </c>
      <c r="G52" s="95" t="s">
        <v>90</v>
      </c>
      <c r="H52" s="95" t="s">
        <v>88</v>
      </c>
      <c r="I52" s="95" t="s">
        <v>90</v>
      </c>
      <c r="J52" s="95" t="s">
        <v>91</v>
      </c>
      <c r="K52" s="95" t="s">
        <v>89</v>
      </c>
      <c r="L52" s="95" t="s">
        <v>90</v>
      </c>
      <c r="M52" s="95" t="s">
        <v>89</v>
      </c>
      <c r="N52" s="95" t="s">
        <v>91</v>
      </c>
      <c r="O52" s="95" t="s">
        <v>88</v>
      </c>
      <c r="P52" s="95" t="s">
        <v>90</v>
      </c>
      <c r="Q52" s="95" t="s">
        <v>88</v>
      </c>
      <c r="R52" s="95" t="s">
        <v>90</v>
      </c>
      <c r="S52" s="95" t="s">
        <v>90</v>
      </c>
      <c r="T52" s="95" t="s">
        <v>88</v>
      </c>
      <c r="U52" s="95" t="s">
        <v>88</v>
      </c>
      <c r="V52" s="95" t="s">
        <v>89</v>
      </c>
      <c r="W52" s="95" t="s">
        <v>88</v>
      </c>
      <c r="X52" s="91" cm="1">
        <f t="array" ref="X52">IF($D$12="","",(SUMPRODUCT(($D$12:$W$12=Sabana[[#This Row],[Columna4]:[Columna23]])*1)))</f>
        <v>9</v>
      </c>
      <c r="Y52" s="87">
        <f t="shared" si="1"/>
        <v>0.45</v>
      </c>
      <c r="Z52" s="87">
        <f>IF(Y52="","",COUNTIF(Sabana[[#This Row],[Columna4]:[Columna23]],"O")/20)</f>
        <v>0</v>
      </c>
    </row>
    <row r="53" spans="2:26" x14ac:dyDescent="0.25">
      <c r="B53" s="55">
        <v>44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91" cm="1">
        <f t="array" ref="X53">IF($D$12="","",(SUMPRODUCT(($D$12:$W$12=Sabana[[#This Row],[Columna4]:[Columna23]])*1)))</f>
        <v>0</v>
      </c>
      <c r="Y53" s="87">
        <f t="shared" si="1"/>
        <v>0</v>
      </c>
      <c r="Z53" s="87">
        <f>IF(Y53="","",COUNTIF(Sabana[[#This Row],[Columna4]:[Columna23]],"O")/20)</f>
        <v>0</v>
      </c>
    </row>
    <row r="54" spans="2:26" x14ac:dyDescent="0.25">
      <c r="B54" s="55">
        <v>45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91" cm="1">
        <f t="array" ref="X54">IF($D$12="","",(SUMPRODUCT(($D$12:$W$12=Sabana[[#This Row],[Columna4]:[Columna23]])*1)))</f>
        <v>0</v>
      </c>
      <c r="Y54" s="87">
        <f t="shared" si="1"/>
        <v>0</v>
      </c>
      <c r="Z54" s="87">
        <f>IF(Y54="","",COUNTIF(Sabana[[#This Row],[Columna4]:[Columna23]],"O")/20)</f>
        <v>0</v>
      </c>
    </row>
    <row r="55" spans="2:26" x14ac:dyDescent="0.25">
      <c r="B55" s="55">
        <v>46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91" cm="1">
        <f t="array" ref="X55">IF($D$12="","",(SUMPRODUCT(($D$12:$W$12=Sabana[[#This Row],[Columna4]:[Columna23]])*1)))</f>
        <v>0</v>
      </c>
      <c r="Y55" s="87">
        <f t="shared" si="1"/>
        <v>0</v>
      </c>
      <c r="Z55" s="87">
        <f>IF(Y55="","",COUNTIF(Sabana[[#This Row],[Columna4]:[Columna23]],"O")/20)</f>
        <v>0</v>
      </c>
    </row>
    <row r="56" spans="2:26" x14ac:dyDescent="0.25">
      <c r="B56" s="55">
        <v>47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91" cm="1">
        <f t="array" ref="X56">IF($D$12="","",(SUMPRODUCT(($D$12:$W$12=Sabana[[#This Row],[Columna4]:[Columna23]])*1)))</f>
        <v>0</v>
      </c>
      <c r="Y56" s="87">
        <f t="shared" si="1"/>
        <v>0</v>
      </c>
      <c r="Z56" s="87">
        <f>IF(Y56="","",COUNTIF(Sabana[[#This Row],[Columna4]:[Columna23]],"O")/20)</f>
        <v>0</v>
      </c>
    </row>
    <row r="57" spans="2:26" x14ac:dyDescent="0.25">
      <c r="B57" s="55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 cm="1">
        <f t="array" ref="X57">IF($D$12="","",(SUMPRODUCT(($D$12:$W$12=Sabana[[#This Row],[Columna4]:[Columna23]])*1)))</f>
        <v>0</v>
      </c>
      <c r="Y57" s="87">
        <f t="shared" si="1"/>
        <v>0</v>
      </c>
      <c r="Z57" s="87">
        <f>IF(Y57="","",COUNTIF(Sabana[[#This Row],[Columna4]:[Columna23]],"O")/20)</f>
        <v>0</v>
      </c>
    </row>
    <row r="58" spans="2:26" x14ac:dyDescent="0.25">
      <c r="B58" s="55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 cm="1">
        <f t="array" ref="X58">IF($D$12="","",(SUMPRODUCT(($D$12:$W$12=Sabana[[#This Row],[Columna4]:[Columna23]])*1)))</f>
        <v>0</v>
      </c>
      <c r="Y58" s="87">
        <f t="shared" si="1"/>
        <v>0</v>
      </c>
      <c r="Z58" s="87">
        <f>IF(Y58="","",COUNTIF(Sabana[[#This Row],[Columna4]:[Columna23]],"O")/20)</f>
        <v>0</v>
      </c>
    </row>
    <row r="59" spans="2:26" x14ac:dyDescent="0.25">
      <c r="B59" s="55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 cm="1">
        <f t="array" ref="X59">IF($D$12="","",(SUMPRODUCT(($D$12:$W$12=Sabana[[#This Row],[Columna4]:[Columna23]])*1)))</f>
        <v>0</v>
      </c>
      <c r="Y59" s="87">
        <f t="shared" si="1"/>
        <v>0</v>
      </c>
      <c r="Z59" s="87">
        <f>IF(Y59="","",COUNTIF(Sabana[[#This Row],[Columna4]:[Columna23]],"O")/20)</f>
        <v>0</v>
      </c>
    </row>
    <row r="60" spans="2:26" x14ac:dyDescent="0.25">
      <c r="B60" s="55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 cm="1">
        <f t="array" ref="X60">IF($D$12="","",(SUMPRODUCT(($D$12:$W$12=Sabana[[#This Row],[Columna4]:[Columna23]])*1)))</f>
        <v>0</v>
      </c>
      <c r="Y60" s="87">
        <f t="shared" si="1"/>
        <v>0</v>
      </c>
      <c r="Z60" s="87">
        <f>IF(Y60="","",COUNTIF(Sabana[[#This Row],[Columna4]:[Columna23]],"O")/20)</f>
        <v>0</v>
      </c>
    </row>
    <row r="61" spans="2:26" x14ac:dyDescent="0.25">
      <c r="B61" s="55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 cm="1">
        <f t="array" ref="X61">IF($D$12="","",(SUMPRODUCT(($D$12:$W$12=Sabana[[#This Row],[Columna4]:[Columna23]])*1)))</f>
        <v>0</v>
      </c>
      <c r="Y61" s="87">
        <f t="shared" si="1"/>
        <v>0</v>
      </c>
      <c r="Z61" s="87">
        <f>IF(Y61="","",COUNTIF(Sabana[[#This Row],[Columna4]:[Columna23]],"O")/20)</f>
        <v>0</v>
      </c>
    </row>
    <row r="62" spans="2:26" x14ac:dyDescent="0.25">
      <c r="B62" s="55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 cm="1">
        <f t="array" ref="X62">IF($D$12="","",(SUMPRODUCT(($D$12:$W$12=Sabana[[#This Row],[Columna4]:[Columna23]])*1)))</f>
        <v>0</v>
      </c>
      <c r="Y62" s="87">
        <f t="shared" si="1"/>
        <v>0</v>
      </c>
      <c r="Z62" s="87">
        <f>IF(Y62="","",COUNTIF(Sabana[[#This Row],[Columna4]:[Columna23]],"O")/20)</f>
        <v>0</v>
      </c>
    </row>
    <row r="63" spans="2:26" x14ac:dyDescent="0.25">
      <c r="B63" s="55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 cm="1">
        <f t="array" ref="X63">IF($D$12="","",(SUMPRODUCT(($D$12:$W$12=Sabana[[#This Row],[Columna4]:[Columna23]])*1)))</f>
        <v>0</v>
      </c>
      <c r="Y63" s="87">
        <f t="shared" si="1"/>
        <v>0</v>
      </c>
      <c r="Z63" s="87">
        <f>IF(Y63="","",COUNTIF(Sabana[[#This Row],[Columna4]:[Columna23]],"O")/20)</f>
        <v>0</v>
      </c>
    </row>
    <row r="64" spans="2:26" x14ac:dyDescent="0.25">
      <c r="B64" s="55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 cm="1">
        <f t="array" ref="X64">IF($D$12="","",(SUMPRODUCT(($D$12:$W$12=Sabana[[#This Row],[Columna4]:[Columna23]])*1)))</f>
        <v>0</v>
      </c>
      <c r="Y64" s="87">
        <f t="shared" si="1"/>
        <v>0</v>
      </c>
      <c r="Z64" s="87">
        <f>IF(Y64="","",COUNTIF(Sabana[[#This Row],[Columna4]:[Columna23]],"O")/20)</f>
        <v>0</v>
      </c>
    </row>
    <row r="65" spans="2:26" x14ac:dyDescent="0.25">
      <c r="B65" s="55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 cm="1">
        <f t="array" ref="X65">IF($D$12="","",(SUMPRODUCT(($D$12:$W$12=Sabana[[#This Row],[Columna4]:[Columna23]])*1)))</f>
        <v>0</v>
      </c>
      <c r="Y65" s="87">
        <f t="shared" si="1"/>
        <v>0</v>
      </c>
      <c r="Z65" s="87">
        <f>IF(Y65="","",COUNTIF(Sabana[[#This Row],[Columna4]:[Columna23]],"O")/20)</f>
        <v>0</v>
      </c>
    </row>
    <row r="66" spans="2:26" x14ac:dyDescent="0.25">
      <c r="B66" s="55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 cm="1">
        <f t="array" ref="X66">IF($D$12="","",(SUMPRODUCT(($D$12:$W$12=Sabana[[#This Row],[Columna4]:[Columna23]])*1)))</f>
        <v>0</v>
      </c>
      <c r="Y66" s="87">
        <f t="shared" si="1"/>
        <v>0</v>
      </c>
      <c r="Z66" s="87">
        <f>IF(Y66="","",COUNTIF(Sabana[[#This Row],[Columna4]:[Columna23]],"O")/20)</f>
        <v>0</v>
      </c>
    </row>
    <row r="67" spans="2:26" x14ac:dyDescent="0.25">
      <c r="B67" s="55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 cm="1">
        <f t="array" ref="X67">IF($D$12="","",(SUMPRODUCT(($D$12:$W$12=Sabana[[#This Row],[Columna4]:[Columna23]])*1)))</f>
        <v>0</v>
      </c>
      <c r="Y67" s="87">
        <f t="shared" si="1"/>
        <v>0</v>
      </c>
      <c r="Z67" s="87">
        <f>IF(Y67="","",COUNTIF(Sabana[[#This Row],[Columna4]:[Columna23]],"O")/20)</f>
        <v>0</v>
      </c>
    </row>
    <row r="68" spans="2:26" x14ac:dyDescent="0.25">
      <c r="B68" s="55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 cm="1">
        <f t="array" ref="X68">IF($D$12="","",(SUMPRODUCT(($D$12:$W$12=Sabana[[#This Row],[Columna4]:[Columna23]])*1)))</f>
        <v>0</v>
      </c>
      <c r="Y68" s="87">
        <f t="shared" si="1"/>
        <v>0</v>
      </c>
      <c r="Z68" s="87">
        <f>IF(Y68="","",COUNTIF(Sabana[[#This Row],[Columna4]:[Columna23]],"O")/20)</f>
        <v>0</v>
      </c>
    </row>
    <row r="69" spans="2:26" x14ac:dyDescent="0.25">
      <c r="B69" s="55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 cm="1">
        <f t="array" ref="X69">IF($D$12="","",(SUMPRODUCT(($D$12:$W$12=Sabana[[#This Row],[Columna4]:[Columna23]])*1)))</f>
        <v>0</v>
      </c>
      <c r="Y69" s="87">
        <f t="shared" si="1"/>
        <v>0</v>
      </c>
      <c r="Z69" s="87">
        <f>IF(Y69="","",COUNTIF(Sabana[[#This Row],[Columna4]:[Columna23]],"O")/20)</f>
        <v>0</v>
      </c>
    </row>
    <row r="70" spans="2:26" x14ac:dyDescent="0.25">
      <c r="B70" s="55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 cm="1">
        <f t="array" ref="X70">IF($D$12="","",(SUMPRODUCT(($D$12:$W$12=Sabana[[#This Row],[Columna4]:[Columna23]])*1)))</f>
        <v>0</v>
      </c>
      <c r="Y70" s="87">
        <f t="shared" si="1"/>
        <v>0</v>
      </c>
      <c r="Z70" s="87">
        <f>IF(Y70="","",COUNTIF(Sabana[[#This Row],[Columna4]:[Columna23]],"O")/20)</f>
        <v>0</v>
      </c>
    </row>
    <row r="71" spans="2:26" x14ac:dyDescent="0.25">
      <c r="B71" s="55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 cm="1">
        <f t="array" ref="X71">IF($D$12="","",(SUMPRODUCT(($D$12:$W$12=Sabana[[#This Row],[Columna4]:[Columna23]])*1)))</f>
        <v>0</v>
      </c>
      <c r="Y71" s="87">
        <f t="shared" si="1"/>
        <v>0</v>
      </c>
      <c r="Z71" s="87">
        <f>IF(Y71="","",COUNTIF(Sabana[[#This Row],[Columna4]:[Columna23]],"O")/20)</f>
        <v>0</v>
      </c>
    </row>
    <row r="72" spans="2:26" x14ac:dyDescent="0.25">
      <c r="B72" s="55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 cm="1">
        <f t="array" ref="X72">IF($D$12="","",(SUMPRODUCT(($D$12:$W$12=Sabana[[#This Row],[Columna4]:[Columna23]])*1)))</f>
        <v>0</v>
      </c>
      <c r="Y72" s="87">
        <f t="shared" si="1"/>
        <v>0</v>
      </c>
      <c r="Z72" s="87">
        <f>IF(Y72="","",COUNTIF(Sabana[[#This Row],[Columna4]:[Columna23]],"O")/20)</f>
        <v>0</v>
      </c>
    </row>
    <row r="73" spans="2:26" x14ac:dyDescent="0.25">
      <c r="B73" s="55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 cm="1">
        <f t="array" ref="X73">IF($D$12="","",(SUMPRODUCT(($D$12:$W$12=Sabana[[#This Row],[Columna4]:[Columna23]])*1)))</f>
        <v>0</v>
      </c>
      <c r="Y73" s="87">
        <f t="shared" si="1"/>
        <v>0</v>
      </c>
      <c r="Z73" s="87">
        <f>IF(Y73="","",COUNTIF(Sabana[[#This Row],[Columna4]:[Columna23]],"O")/20)</f>
        <v>0</v>
      </c>
    </row>
    <row r="74" spans="2:26" x14ac:dyDescent="0.25">
      <c r="B74" s="55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 cm="1">
        <f t="array" ref="X74">IF($D$12="","",(SUMPRODUCT(($D$12:$W$12=Sabana[[#This Row],[Columna4]:[Columna23]])*1)))</f>
        <v>0</v>
      </c>
      <c r="Y74" s="87">
        <f t="shared" si="1"/>
        <v>0</v>
      </c>
      <c r="Z74" s="87">
        <f>IF(Y74="","",COUNTIF(Sabana[[#This Row],[Columna4]:[Columna23]],"O")/20)</f>
        <v>0</v>
      </c>
    </row>
    <row r="75" spans="2:26" x14ac:dyDescent="0.25">
      <c r="B75" s="55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 cm="1">
        <f t="array" ref="X75">IF($D$12="","",(SUMPRODUCT(($D$12:$W$12=Sabana[[#This Row],[Columna4]:[Columna23]])*1)))</f>
        <v>0</v>
      </c>
      <c r="Y75" s="87">
        <f t="shared" si="1"/>
        <v>0</v>
      </c>
      <c r="Z75" s="87">
        <f>IF(Y75="","",COUNTIF(Sabana[[#This Row],[Columna4]:[Columna23]],"O")/20)</f>
        <v>0</v>
      </c>
    </row>
    <row r="76" spans="2:26" x14ac:dyDescent="0.25">
      <c r="B76" s="55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 cm="1">
        <f t="array" ref="X76">IF($D$12="","",(SUMPRODUCT(($D$12:$W$12=Sabana[[#This Row],[Columna4]:[Columna23]])*1)))</f>
        <v>0</v>
      </c>
      <c r="Y76" s="87">
        <f t="shared" si="1"/>
        <v>0</v>
      </c>
      <c r="Z76" s="87">
        <f>IF(Y76="","",COUNTIF(Sabana[[#This Row],[Columna4]:[Columna23]],"O")/20)</f>
        <v>0</v>
      </c>
    </row>
    <row r="77" spans="2:26" x14ac:dyDescent="0.25">
      <c r="B77" s="55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 cm="1">
        <f t="array" ref="X77">IF($D$12="","",(SUMPRODUCT(($D$12:$W$12=Sabana[[#This Row],[Columna4]:[Columna23]])*1)))</f>
        <v>0</v>
      </c>
      <c r="Y77" s="87">
        <f t="shared" si="1"/>
        <v>0</v>
      </c>
      <c r="Z77" s="87">
        <f>IF(Y77="","",COUNTIF(Sabana[[#This Row],[Columna4]:[Columna23]],"O")/20)</f>
        <v>0</v>
      </c>
    </row>
    <row r="78" spans="2:26" x14ac:dyDescent="0.25">
      <c r="B78" s="55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 cm="1">
        <f t="array" ref="X78">IF($D$12="","",(SUMPRODUCT(($D$12:$W$12=Sabana[[#This Row],[Columna4]:[Columna23]])*1)))</f>
        <v>0</v>
      </c>
      <c r="Y78" s="87">
        <f t="shared" si="1"/>
        <v>0</v>
      </c>
      <c r="Z78" s="87">
        <f>IF(Y78="","",COUNTIF(Sabana[[#This Row],[Columna4]:[Columna23]],"O")/20)</f>
        <v>0</v>
      </c>
    </row>
    <row r="79" spans="2:26" x14ac:dyDescent="0.25">
      <c r="B79" s="55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 cm="1">
        <f t="array" ref="X79">IF($D$12="","",(SUMPRODUCT(($D$12:$W$12=Sabana[[#This Row],[Columna4]:[Columna23]])*1)))</f>
        <v>0</v>
      </c>
      <c r="Y79" s="87">
        <f t="shared" si="1"/>
        <v>0</v>
      </c>
      <c r="Z79" s="87">
        <f>IF(Y79="","",COUNTIF(Sabana[[#This Row],[Columna4]:[Columna23]],"O")/20)</f>
        <v>0</v>
      </c>
    </row>
    <row r="80" spans="2:26" x14ac:dyDescent="0.25">
      <c r="B80" s="55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 cm="1">
        <f t="array" ref="X80">IF($D$12="","",(SUMPRODUCT(($D$12:$W$12=Sabana[[#This Row],[Columna4]:[Columna23]])*1)))</f>
        <v>0</v>
      </c>
      <c r="Y80" s="87">
        <f t="shared" si="1"/>
        <v>0</v>
      </c>
      <c r="Z80" s="87">
        <f>IF(Y80="","",COUNTIF(Sabana[[#This Row],[Columna4]:[Columna23]],"O")/20)</f>
        <v>0</v>
      </c>
    </row>
    <row r="81" spans="2:26" x14ac:dyDescent="0.25">
      <c r="B81" s="55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 cm="1">
        <f t="array" ref="X81">IF($D$12="","",(SUMPRODUCT(($D$12:$W$12=Sabana[[#This Row],[Columna4]:[Columna23]])*1)))</f>
        <v>0</v>
      </c>
      <c r="Y81" s="87">
        <f t="shared" si="1"/>
        <v>0</v>
      </c>
      <c r="Z81" s="87">
        <f>IF(Y81="","",COUNTIF(Sabana[[#This Row],[Columna4]:[Columna23]],"O")/20)</f>
        <v>0</v>
      </c>
    </row>
    <row r="82" spans="2:26" x14ac:dyDescent="0.25">
      <c r="B82" s="55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 cm="1">
        <f t="array" ref="X82">IF($D$12="","",(SUMPRODUCT(($D$12:$W$12=Sabana[[#This Row],[Columna4]:[Columna23]])*1)))</f>
        <v>0</v>
      </c>
      <c r="Y82" s="87">
        <f t="shared" si="1"/>
        <v>0</v>
      </c>
      <c r="Z82" s="87">
        <f>IF(Y82="","",COUNTIF(Sabana[[#This Row],[Columna4]:[Columna23]],"O")/20)</f>
        <v>0</v>
      </c>
    </row>
    <row r="83" spans="2:26" x14ac:dyDescent="0.25">
      <c r="B83" s="55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 cm="1">
        <f t="array" ref="X83">IF($D$12="","",(SUMPRODUCT(($D$12:$W$12=Sabana[[#This Row],[Columna4]:[Columna23]])*1)))</f>
        <v>0</v>
      </c>
      <c r="Y83" s="87">
        <f t="shared" ref="Y83:Y146" si="2">IF(X83="","",(X83/20))</f>
        <v>0</v>
      </c>
      <c r="Z83" s="87">
        <f>IF(Y83="","",COUNTIF(Sabana[[#This Row],[Columna4]:[Columna23]],"O")/20)</f>
        <v>0</v>
      </c>
    </row>
    <row r="84" spans="2:26" x14ac:dyDescent="0.25">
      <c r="B84" s="55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 cm="1">
        <f t="array" ref="X84">IF($D$12="","",(SUMPRODUCT(($D$12:$W$12=Sabana[[#This Row],[Columna4]:[Columna23]])*1)))</f>
        <v>0</v>
      </c>
      <c r="Y84" s="87">
        <f t="shared" si="2"/>
        <v>0</v>
      </c>
      <c r="Z84" s="87">
        <f>IF(Y84="","",COUNTIF(Sabana[[#This Row],[Columna4]:[Columna23]],"O")/20)</f>
        <v>0</v>
      </c>
    </row>
    <row r="85" spans="2:26" x14ac:dyDescent="0.25">
      <c r="B85" s="55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 cm="1">
        <f t="array" ref="X85">IF($D$12="","",(SUMPRODUCT(($D$12:$W$12=Sabana[[#This Row],[Columna4]:[Columna23]])*1)))</f>
        <v>0</v>
      </c>
      <c r="Y85" s="87">
        <f t="shared" si="2"/>
        <v>0</v>
      </c>
      <c r="Z85" s="87">
        <f>IF(Y85="","",COUNTIF(Sabana[[#This Row],[Columna4]:[Columna23]],"O")/20)</f>
        <v>0</v>
      </c>
    </row>
    <row r="86" spans="2:26" x14ac:dyDescent="0.25">
      <c r="B86" s="55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 cm="1">
        <f t="array" ref="X86">IF($D$12="","",(SUMPRODUCT(($D$12:$W$12=Sabana[[#This Row],[Columna4]:[Columna23]])*1)))</f>
        <v>0</v>
      </c>
      <c r="Y86" s="87">
        <f t="shared" si="2"/>
        <v>0</v>
      </c>
      <c r="Z86" s="87">
        <f>IF(Y86="","",COUNTIF(Sabana[[#This Row],[Columna4]:[Columna23]],"O")/20)</f>
        <v>0</v>
      </c>
    </row>
    <row r="87" spans="2:26" x14ac:dyDescent="0.25">
      <c r="B87" s="55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 cm="1">
        <f t="array" ref="X87">IF($D$12="","",(SUMPRODUCT(($D$12:$W$12=Sabana[[#This Row],[Columna4]:[Columna23]])*1)))</f>
        <v>0</v>
      </c>
      <c r="Y87" s="87">
        <f t="shared" si="2"/>
        <v>0</v>
      </c>
      <c r="Z87" s="87">
        <f>IF(Y87="","",COUNTIF(Sabana[[#This Row],[Columna4]:[Columna23]],"O")/20)</f>
        <v>0</v>
      </c>
    </row>
    <row r="88" spans="2:26" x14ac:dyDescent="0.25">
      <c r="B88" s="55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 cm="1">
        <f t="array" ref="X88">IF($D$12="","",(SUMPRODUCT(($D$12:$W$12=Sabana[[#This Row],[Columna4]:[Columna23]])*1)))</f>
        <v>0</v>
      </c>
      <c r="Y88" s="87">
        <f t="shared" si="2"/>
        <v>0</v>
      </c>
      <c r="Z88" s="87">
        <f>IF(Y88="","",COUNTIF(Sabana[[#This Row],[Columna4]:[Columna23]],"O")/20)</f>
        <v>0</v>
      </c>
    </row>
    <row r="89" spans="2:26" x14ac:dyDescent="0.25">
      <c r="B89" s="55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 cm="1">
        <f t="array" ref="X89">IF($D$12="","",(SUMPRODUCT(($D$12:$W$12=Sabana[[#This Row],[Columna4]:[Columna23]])*1)))</f>
        <v>0</v>
      </c>
      <c r="Y89" s="87">
        <f t="shared" si="2"/>
        <v>0</v>
      </c>
      <c r="Z89" s="87">
        <f>IF(Y89="","",COUNTIF(Sabana[[#This Row],[Columna4]:[Columna23]],"O")/20)</f>
        <v>0</v>
      </c>
    </row>
    <row r="90" spans="2:26" x14ac:dyDescent="0.25">
      <c r="B90" s="55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 cm="1">
        <f t="array" ref="X90">IF($D$12="","",(SUMPRODUCT(($D$12:$W$12=Sabana[[#This Row],[Columna4]:[Columna23]])*1)))</f>
        <v>0</v>
      </c>
      <c r="Y90" s="87">
        <f t="shared" si="2"/>
        <v>0</v>
      </c>
      <c r="Z90" s="87">
        <f>IF(Y90="","",COUNTIF(Sabana[[#This Row],[Columna4]:[Columna23]],"O")/20)</f>
        <v>0</v>
      </c>
    </row>
    <row r="91" spans="2:26" x14ac:dyDescent="0.25">
      <c r="B91" s="55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 cm="1">
        <f t="array" ref="X91">IF($D$12="","",(SUMPRODUCT(($D$12:$W$12=Sabana[[#This Row],[Columna4]:[Columna23]])*1)))</f>
        <v>0</v>
      </c>
      <c r="Y91" s="87">
        <f t="shared" si="2"/>
        <v>0</v>
      </c>
      <c r="Z91" s="87">
        <f>IF(Y91="","",COUNTIF(Sabana[[#This Row],[Columna4]:[Columna23]],"O")/20)</f>
        <v>0</v>
      </c>
    </row>
    <row r="92" spans="2:26" x14ac:dyDescent="0.25">
      <c r="B92" s="55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 cm="1">
        <f t="array" ref="X92">IF($D$12="","",(SUMPRODUCT(($D$12:$W$12=Sabana[[#This Row],[Columna4]:[Columna23]])*1)))</f>
        <v>0</v>
      </c>
      <c r="Y92" s="87">
        <f t="shared" si="2"/>
        <v>0</v>
      </c>
      <c r="Z92" s="87">
        <f>IF(Y92="","",COUNTIF(Sabana[[#This Row],[Columna4]:[Columna23]],"O")/20)</f>
        <v>0</v>
      </c>
    </row>
    <row r="93" spans="2:26" x14ac:dyDescent="0.25">
      <c r="B93" s="55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 cm="1">
        <f t="array" ref="X93">IF($D$12="","",(SUMPRODUCT(($D$12:$W$12=Sabana[[#This Row],[Columna4]:[Columna23]])*1)))</f>
        <v>0</v>
      </c>
      <c r="Y93" s="87">
        <f t="shared" si="2"/>
        <v>0</v>
      </c>
      <c r="Z93" s="87">
        <f>IF(Y93="","",COUNTIF(Sabana[[#This Row],[Columna4]:[Columna23]],"O")/20)</f>
        <v>0</v>
      </c>
    </row>
    <row r="94" spans="2:26" x14ac:dyDescent="0.25">
      <c r="B94" s="55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 cm="1">
        <f t="array" ref="X94">IF($D$12="","",(SUMPRODUCT(($D$12:$W$12=Sabana[[#This Row],[Columna4]:[Columna23]])*1)))</f>
        <v>0</v>
      </c>
      <c r="Y94" s="87">
        <f t="shared" si="2"/>
        <v>0</v>
      </c>
      <c r="Z94" s="87">
        <f>IF(Y94="","",COUNTIF(Sabana[[#This Row],[Columna4]:[Columna23]],"O")/20)</f>
        <v>0</v>
      </c>
    </row>
    <row r="95" spans="2:26" x14ac:dyDescent="0.25">
      <c r="B95" s="55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 cm="1">
        <f t="array" ref="X95">IF($D$12="","",(SUMPRODUCT(($D$12:$W$12=Sabana[[#This Row],[Columna4]:[Columna23]])*1)))</f>
        <v>0</v>
      </c>
      <c r="Y95" s="87">
        <f t="shared" si="2"/>
        <v>0</v>
      </c>
      <c r="Z95" s="87">
        <f>IF(Y95="","",COUNTIF(Sabana[[#This Row],[Columna4]:[Columna23]],"O")/20)</f>
        <v>0</v>
      </c>
    </row>
    <row r="96" spans="2:26" x14ac:dyDescent="0.25">
      <c r="B96" s="55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 cm="1">
        <f t="array" ref="X96">IF($D$12="","",(SUMPRODUCT(($D$12:$W$12=Sabana[[#This Row],[Columna4]:[Columna23]])*1)))</f>
        <v>0</v>
      </c>
      <c r="Y96" s="87">
        <f t="shared" si="2"/>
        <v>0</v>
      </c>
      <c r="Z96" s="87">
        <f>IF(Y96="","",COUNTIF(Sabana[[#This Row],[Columna4]:[Columna23]],"O")/20)</f>
        <v>0</v>
      </c>
    </row>
    <row r="97" spans="2:26" x14ac:dyDescent="0.25">
      <c r="B97" s="55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 cm="1">
        <f t="array" ref="X97">IF($D$12="","",(SUMPRODUCT(($D$12:$W$12=Sabana[[#This Row],[Columna4]:[Columna23]])*1)))</f>
        <v>0</v>
      </c>
      <c r="Y97" s="87">
        <f t="shared" si="2"/>
        <v>0</v>
      </c>
      <c r="Z97" s="87">
        <f>IF(Y97="","",COUNTIF(Sabana[[#This Row],[Columna4]:[Columna23]],"O")/20)</f>
        <v>0</v>
      </c>
    </row>
    <row r="98" spans="2:26" x14ac:dyDescent="0.25">
      <c r="B98" s="55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 cm="1">
        <f t="array" ref="X98">IF($D$12="","",(SUMPRODUCT(($D$12:$W$12=Sabana[[#This Row],[Columna4]:[Columna23]])*1)))</f>
        <v>0</v>
      </c>
      <c r="Y98" s="87">
        <f t="shared" si="2"/>
        <v>0</v>
      </c>
      <c r="Z98" s="87">
        <f>IF(Y98="","",COUNTIF(Sabana[[#This Row],[Columna4]:[Columna23]],"O")/20)</f>
        <v>0</v>
      </c>
    </row>
    <row r="99" spans="2:26" x14ac:dyDescent="0.25">
      <c r="B99" s="55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 cm="1">
        <f t="array" ref="X99">IF($D$12="","",(SUMPRODUCT(($D$12:$W$12=Sabana[[#This Row],[Columna4]:[Columna23]])*1)))</f>
        <v>0</v>
      </c>
      <c r="Y99" s="87">
        <f t="shared" si="2"/>
        <v>0</v>
      </c>
      <c r="Z99" s="87">
        <f>IF(Y99="","",COUNTIF(Sabana[[#This Row],[Columna4]:[Columna23]],"O")/20)</f>
        <v>0</v>
      </c>
    </row>
    <row r="100" spans="2:26" x14ac:dyDescent="0.25">
      <c r="B100" s="55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 cm="1">
        <f t="array" ref="X100">IF($D$12="","",(SUMPRODUCT(($D$12:$W$12=Sabana[[#This Row],[Columna4]:[Columna23]])*1)))</f>
        <v>0</v>
      </c>
      <c r="Y100" s="87">
        <f t="shared" si="2"/>
        <v>0</v>
      </c>
      <c r="Z100" s="87">
        <f>IF(Y100="","",COUNTIF(Sabana[[#This Row],[Columna4]:[Columna23]],"O")/20)</f>
        <v>0</v>
      </c>
    </row>
    <row r="101" spans="2:26" x14ac:dyDescent="0.25">
      <c r="B101" s="55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 cm="1">
        <f t="array" ref="X101">IF($D$12="","",(SUMPRODUCT(($D$12:$W$12=Sabana[[#This Row],[Columna4]:[Columna23]])*1)))</f>
        <v>0</v>
      </c>
      <c r="Y101" s="87">
        <f t="shared" si="2"/>
        <v>0</v>
      </c>
      <c r="Z101" s="87">
        <f>IF(Y101="","",COUNTIF(Sabana[[#This Row],[Columna4]:[Columna23]],"O")/20)</f>
        <v>0</v>
      </c>
    </row>
    <row r="102" spans="2:26" x14ac:dyDescent="0.25">
      <c r="B102" s="55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 cm="1">
        <f t="array" ref="X102">IF($D$12="","",(SUMPRODUCT(($D$12:$W$12=Sabana[[#This Row],[Columna4]:[Columna23]])*1)))</f>
        <v>0</v>
      </c>
      <c r="Y102" s="87">
        <f t="shared" si="2"/>
        <v>0</v>
      </c>
      <c r="Z102" s="87">
        <f>IF(Y102="","",COUNTIF(Sabana[[#This Row],[Columna4]:[Columna23]],"O")/20)</f>
        <v>0</v>
      </c>
    </row>
    <row r="103" spans="2:26" x14ac:dyDescent="0.25">
      <c r="B103" s="55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 cm="1">
        <f t="array" ref="X103">IF($D$12="","",(SUMPRODUCT(($D$12:$W$12=Sabana[[#This Row],[Columna4]:[Columna23]])*1)))</f>
        <v>0</v>
      </c>
      <c r="Y103" s="87">
        <f t="shared" si="2"/>
        <v>0</v>
      </c>
      <c r="Z103" s="87">
        <f>IF(Y103="","",COUNTIF(Sabana[[#This Row],[Columna4]:[Columna23]],"O")/20)</f>
        <v>0</v>
      </c>
    </row>
    <row r="104" spans="2:26" x14ac:dyDescent="0.25">
      <c r="B104" s="55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 cm="1">
        <f t="array" ref="X104">IF($D$12="","",(SUMPRODUCT(($D$12:$W$12=Sabana[[#This Row],[Columna4]:[Columna23]])*1)))</f>
        <v>0</v>
      </c>
      <c r="Y104" s="87">
        <f t="shared" si="2"/>
        <v>0</v>
      </c>
      <c r="Z104" s="87">
        <f>IF(Y104="","",COUNTIF(Sabana[[#This Row],[Columna4]:[Columna23]],"O")/20)</f>
        <v>0</v>
      </c>
    </row>
    <row r="105" spans="2:26" x14ac:dyDescent="0.25">
      <c r="B105" s="55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 cm="1">
        <f t="array" ref="X105">IF($D$12="","",(SUMPRODUCT(($D$12:$W$12=Sabana[[#This Row],[Columna4]:[Columna23]])*1)))</f>
        <v>0</v>
      </c>
      <c r="Y105" s="87">
        <f t="shared" si="2"/>
        <v>0</v>
      </c>
      <c r="Z105" s="87">
        <f>IF(Y105="","",COUNTIF(Sabana[[#This Row],[Columna4]:[Columna23]],"O")/20)</f>
        <v>0</v>
      </c>
    </row>
    <row r="106" spans="2:26" x14ac:dyDescent="0.25">
      <c r="B106" s="55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 cm="1">
        <f t="array" ref="X106">IF($D$12="","",(SUMPRODUCT(($D$12:$W$12=Sabana[[#This Row],[Columna4]:[Columna23]])*1)))</f>
        <v>0</v>
      </c>
      <c r="Y106" s="87">
        <f t="shared" si="2"/>
        <v>0</v>
      </c>
      <c r="Z106" s="87">
        <f>IF(Y106="","",COUNTIF(Sabana[[#This Row],[Columna4]:[Columna23]],"O")/20)</f>
        <v>0</v>
      </c>
    </row>
    <row r="107" spans="2:26" x14ac:dyDescent="0.25">
      <c r="B107" s="55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 cm="1">
        <f t="array" ref="X107">IF($D$12="","",(SUMPRODUCT(($D$12:$W$12=Sabana[[#This Row],[Columna4]:[Columna23]])*1)))</f>
        <v>0</v>
      </c>
      <c r="Y107" s="87">
        <f t="shared" si="2"/>
        <v>0</v>
      </c>
      <c r="Z107" s="87">
        <f>IF(Y107="","",COUNTIF(Sabana[[#This Row],[Columna4]:[Columna23]],"O")/20)</f>
        <v>0</v>
      </c>
    </row>
    <row r="108" spans="2:26" x14ac:dyDescent="0.25">
      <c r="B108" s="55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 cm="1">
        <f t="array" ref="X108">IF($D$12="","",(SUMPRODUCT(($D$12:$W$12=Sabana[[#This Row],[Columna4]:[Columna23]])*1)))</f>
        <v>0</v>
      </c>
      <c r="Y108" s="87">
        <f t="shared" si="2"/>
        <v>0</v>
      </c>
      <c r="Z108" s="87">
        <f>IF(Y108="","",COUNTIF(Sabana[[#This Row],[Columna4]:[Columna23]],"O")/20)</f>
        <v>0</v>
      </c>
    </row>
    <row r="109" spans="2:26" x14ac:dyDescent="0.25">
      <c r="B109" s="55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 cm="1">
        <f t="array" ref="X109">IF($D$12="","",(SUMPRODUCT(($D$12:$W$12=Sabana[[#This Row],[Columna4]:[Columna23]])*1)))</f>
        <v>0</v>
      </c>
      <c r="Y109" s="87">
        <f t="shared" si="2"/>
        <v>0</v>
      </c>
      <c r="Z109" s="87">
        <f>IF(Y109="","",COUNTIF(Sabana[[#This Row],[Columna4]:[Columna23]],"O")/20)</f>
        <v>0</v>
      </c>
    </row>
    <row r="110" spans="2:26" x14ac:dyDescent="0.25">
      <c r="B110" s="55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 cm="1">
        <f t="array" ref="X110">IF($D$12="","",(SUMPRODUCT(($D$12:$W$12=Sabana[[#This Row],[Columna4]:[Columna23]])*1)))</f>
        <v>0</v>
      </c>
      <c r="Y110" s="87">
        <f t="shared" si="2"/>
        <v>0</v>
      </c>
      <c r="Z110" s="87">
        <f>IF(Y110="","",COUNTIF(Sabana[[#This Row],[Columna4]:[Columna23]],"O")/20)</f>
        <v>0</v>
      </c>
    </row>
    <row r="111" spans="2:26" x14ac:dyDescent="0.25">
      <c r="B111" s="55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 cm="1">
        <f t="array" ref="X111">IF($D$12="","",(SUMPRODUCT(($D$12:$W$12=Sabana[[#This Row],[Columna4]:[Columna23]])*1)))</f>
        <v>0</v>
      </c>
      <c r="Y111" s="87">
        <f t="shared" si="2"/>
        <v>0</v>
      </c>
      <c r="Z111" s="87">
        <f>IF(Y111="","",COUNTIF(Sabana[[#This Row],[Columna4]:[Columna23]],"O")/20)</f>
        <v>0</v>
      </c>
    </row>
    <row r="112" spans="2:26" x14ac:dyDescent="0.25">
      <c r="B112" s="55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 cm="1">
        <f t="array" ref="X112">IF($D$12="","",(SUMPRODUCT(($D$12:$W$12=Sabana[[#This Row],[Columna4]:[Columna23]])*1)))</f>
        <v>0</v>
      </c>
      <c r="Y112" s="87">
        <f t="shared" si="2"/>
        <v>0</v>
      </c>
      <c r="Z112" s="87">
        <f>IF(Y112="","",COUNTIF(Sabana[[#This Row],[Columna4]:[Columna23]],"O")/20)</f>
        <v>0</v>
      </c>
    </row>
    <row r="113" spans="2:26" x14ac:dyDescent="0.25">
      <c r="B113" s="55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 cm="1">
        <f t="array" ref="X113">IF($D$12="","",(SUMPRODUCT(($D$12:$W$12=Sabana[[#This Row],[Columna4]:[Columna23]])*1)))</f>
        <v>0</v>
      </c>
      <c r="Y113" s="87">
        <f t="shared" si="2"/>
        <v>0</v>
      </c>
      <c r="Z113" s="87">
        <f>IF(Y113="","",COUNTIF(Sabana[[#This Row],[Columna4]:[Columna23]],"O")/20)</f>
        <v>0</v>
      </c>
    </row>
    <row r="114" spans="2:26" x14ac:dyDescent="0.25">
      <c r="B114" s="55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 cm="1">
        <f t="array" ref="X114">IF($D$12="","",(SUMPRODUCT(($D$12:$W$12=Sabana[[#This Row],[Columna4]:[Columna23]])*1)))</f>
        <v>0</v>
      </c>
      <c r="Y114" s="87">
        <f t="shared" si="2"/>
        <v>0</v>
      </c>
      <c r="Z114" s="87">
        <f>IF(Y114="","",COUNTIF(Sabana[[#This Row],[Columna4]:[Columna23]],"O")/20)</f>
        <v>0</v>
      </c>
    </row>
    <row r="115" spans="2:26" x14ac:dyDescent="0.25">
      <c r="B115" s="55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 cm="1">
        <f t="array" ref="X115">IF($D$12="","",(SUMPRODUCT(($D$12:$W$12=Sabana[[#This Row],[Columna4]:[Columna23]])*1)))</f>
        <v>0</v>
      </c>
      <c r="Y115" s="87">
        <f t="shared" si="2"/>
        <v>0</v>
      </c>
      <c r="Z115" s="87">
        <f>IF(Y115="","",COUNTIF(Sabana[[#This Row],[Columna4]:[Columna23]],"O")/20)</f>
        <v>0</v>
      </c>
    </row>
    <row r="116" spans="2:26" x14ac:dyDescent="0.25">
      <c r="B116" s="55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 cm="1">
        <f t="array" ref="X116">IF($D$12="","",(SUMPRODUCT(($D$12:$W$12=Sabana[[#This Row],[Columna4]:[Columna23]])*1)))</f>
        <v>0</v>
      </c>
      <c r="Y116" s="87">
        <f t="shared" si="2"/>
        <v>0</v>
      </c>
      <c r="Z116" s="87">
        <f>IF(Y116="","",COUNTIF(Sabana[[#This Row],[Columna4]:[Columna23]],"O")/20)</f>
        <v>0</v>
      </c>
    </row>
    <row r="117" spans="2:26" x14ac:dyDescent="0.25">
      <c r="B117" s="55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 cm="1">
        <f t="array" ref="X117">IF($D$12="","",(SUMPRODUCT(($D$12:$W$12=Sabana[[#This Row],[Columna4]:[Columna23]])*1)))</f>
        <v>0</v>
      </c>
      <c r="Y117" s="87">
        <f t="shared" si="2"/>
        <v>0</v>
      </c>
      <c r="Z117" s="87">
        <f>IF(Y117="","",COUNTIF(Sabana[[#This Row],[Columna4]:[Columna23]],"O")/20)</f>
        <v>0</v>
      </c>
    </row>
    <row r="118" spans="2:26" x14ac:dyDescent="0.25">
      <c r="B118" s="55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 cm="1">
        <f t="array" ref="X118">IF($D$12="","",(SUMPRODUCT(($D$12:$W$12=Sabana[[#This Row],[Columna4]:[Columna23]])*1)))</f>
        <v>0</v>
      </c>
      <c r="Y118" s="87">
        <f t="shared" si="2"/>
        <v>0</v>
      </c>
      <c r="Z118" s="87">
        <f>IF(Y118="","",COUNTIF(Sabana[[#This Row],[Columna4]:[Columna23]],"O")/20)</f>
        <v>0</v>
      </c>
    </row>
    <row r="119" spans="2:26" x14ac:dyDescent="0.25">
      <c r="B119" s="55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 cm="1">
        <f t="array" ref="X119">IF($D$12="","",(SUMPRODUCT(($D$12:$W$12=Sabana[[#This Row],[Columna4]:[Columna23]])*1)))</f>
        <v>0</v>
      </c>
      <c r="Y119" s="87">
        <f t="shared" si="2"/>
        <v>0</v>
      </c>
      <c r="Z119" s="87">
        <f>IF(Y119="","",COUNTIF(Sabana[[#This Row],[Columna4]:[Columna23]],"O")/20)</f>
        <v>0</v>
      </c>
    </row>
    <row r="120" spans="2:26" x14ac:dyDescent="0.25">
      <c r="B120" s="55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 cm="1">
        <f t="array" ref="X120">IF($D$12="","",(SUMPRODUCT(($D$12:$W$12=Sabana[[#This Row],[Columna4]:[Columna23]])*1)))</f>
        <v>0</v>
      </c>
      <c r="Y120" s="87">
        <f t="shared" si="2"/>
        <v>0</v>
      </c>
      <c r="Z120" s="87">
        <f>IF(Y120="","",COUNTIF(Sabana[[#This Row],[Columna4]:[Columna23]],"O")/20)</f>
        <v>0</v>
      </c>
    </row>
    <row r="121" spans="2:26" x14ac:dyDescent="0.25">
      <c r="B121" s="55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 cm="1">
        <f t="array" ref="X121">IF($D$12="","",(SUMPRODUCT(($D$12:$W$12=Sabana[[#This Row],[Columna4]:[Columna23]])*1)))</f>
        <v>0</v>
      </c>
      <c r="Y121" s="87">
        <f t="shared" si="2"/>
        <v>0</v>
      </c>
      <c r="Z121" s="87">
        <f>IF(Y121="","",COUNTIF(Sabana[[#This Row],[Columna4]:[Columna23]],"O")/20)</f>
        <v>0</v>
      </c>
    </row>
    <row r="122" spans="2:26" x14ac:dyDescent="0.25">
      <c r="B122" s="55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 cm="1">
        <f t="array" ref="X122">IF($D$12="","",(SUMPRODUCT(($D$12:$W$12=Sabana[[#This Row],[Columna4]:[Columna23]])*1)))</f>
        <v>0</v>
      </c>
      <c r="Y122" s="87">
        <f t="shared" si="2"/>
        <v>0</v>
      </c>
      <c r="Z122" s="87">
        <f>IF(Y122="","",COUNTIF(Sabana[[#This Row],[Columna4]:[Columna23]],"O")/20)</f>
        <v>0</v>
      </c>
    </row>
    <row r="123" spans="2:26" x14ac:dyDescent="0.25">
      <c r="B123" s="55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 cm="1">
        <f t="array" ref="X123">IF($D$12="","",(SUMPRODUCT(($D$12:$W$12=Sabana[[#This Row],[Columna4]:[Columna23]])*1)))</f>
        <v>0</v>
      </c>
      <c r="Y123" s="87">
        <f t="shared" si="2"/>
        <v>0</v>
      </c>
      <c r="Z123" s="87">
        <f>IF(Y123="","",COUNTIF(Sabana[[#This Row],[Columna4]:[Columna23]],"O")/20)</f>
        <v>0</v>
      </c>
    </row>
    <row r="124" spans="2:26" x14ac:dyDescent="0.25">
      <c r="B124" s="55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 cm="1">
        <f t="array" ref="X124">IF($D$12="","",(SUMPRODUCT(($D$12:$W$12=Sabana[[#This Row],[Columna4]:[Columna23]])*1)))</f>
        <v>0</v>
      </c>
      <c r="Y124" s="87">
        <f t="shared" si="2"/>
        <v>0</v>
      </c>
      <c r="Z124" s="87">
        <f>IF(Y124="","",COUNTIF(Sabana[[#This Row],[Columna4]:[Columna23]],"O")/20)</f>
        <v>0</v>
      </c>
    </row>
    <row r="125" spans="2:26" x14ac:dyDescent="0.25">
      <c r="B125" s="55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 cm="1">
        <f t="array" ref="X125">IF($D$12="","",(SUMPRODUCT(($D$12:$W$12=Sabana[[#This Row],[Columna4]:[Columna23]])*1)))</f>
        <v>0</v>
      </c>
      <c r="Y125" s="87">
        <f t="shared" si="2"/>
        <v>0</v>
      </c>
      <c r="Z125" s="87">
        <f>IF(Y125="","",COUNTIF(Sabana[[#This Row],[Columna4]:[Columna23]],"O")/20)</f>
        <v>0</v>
      </c>
    </row>
    <row r="126" spans="2:26" x14ac:dyDescent="0.25">
      <c r="B126" s="55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 cm="1">
        <f t="array" ref="X126">IF($D$12="","",(SUMPRODUCT(($D$12:$W$12=Sabana[[#This Row],[Columna4]:[Columna23]])*1)))</f>
        <v>0</v>
      </c>
      <c r="Y126" s="87">
        <f t="shared" si="2"/>
        <v>0</v>
      </c>
      <c r="Z126" s="87">
        <f>IF(Y126="","",COUNTIF(Sabana[[#This Row],[Columna4]:[Columna23]],"O")/20)</f>
        <v>0</v>
      </c>
    </row>
    <row r="127" spans="2:26" x14ac:dyDescent="0.25">
      <c r="B127" s="55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 cm="1">
        <f t="array" ref="X127">IF($D$12="","",(SUMPRODUCT(($D$12:$W$12=Sabana[[#This Row],[Columna4]:[Columna23]])*1)))</f>
        <v>0</v>
      </c>
      <c r="Y127" s="87">
        <f t="shared" si="2"/>
        <v>0</v>
      </c>
      <c r="Z127" s="87">
        <f>IF(Y127="","",COUNTIF(Sabana[[#This Row],[Columna4]:[Columna23]],"O")/20)</f>
        <v>0</v>
      </c>
    </row>
    <row r="128" spans="2:26" x14ac:dyDescent="0.25">
      <c r="B128" s="55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 cm="1">
        <f t="array" ref="X128">IF($D$12="","",(SUMPRODUCT(($D$12:$W$12=Sabana[[#This Row],[Columna4]:[Columna23]])*1)))</f>
        <v>0</v>
      </c>
      <c r="Y128" s="87">
        <f t="shared" si="2"/>
        <v>0</v>
      </c>
      <c r="Z128" s="87">
        <f>IF(Y128="","",COUNTIF(Sabana[[#This Row],[Columna4]:[Columna23]],"O")/20)</f>
        <v>0</v>
      </c>
    </row>
    <row r="129" spans="2:26" x14ac:dyDescent="0.25">
      <c r="B129" s="55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 cm="1">
        <f t="array" ref="X129">IF($D$12="","",(SUMPRODUCT(($D$12:$W$12=Sabana[[#This Row],[Columna4]:[Columna23]])*1)))</f>
        <v>0</v>
      </c>
      <c r="Y129" s="87">
        <f t="shared" si="2"/>
        <v>0</v>
      </c>
      <c r="Z129" s="87">
        <f>IF(Y129="","",COUNTIF(Sabana[[#This Row],[Columna4]:[Columna23]],"O")/20)</f>
        <v>0</v>
      </c>
    </row>
    <row r="130" spans="2:26" x14ac:dyDescent="0.25">
      <c r="B130" s="55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 cm="1">
        <f t="array" ref="X130">IF($D$12="","",(SUMPRODUCT(($D$12:$W$12=Sabana[[#This Row],[Columna4]:[Columna23]])*1)))</f>
        <v>0</v>
      </c>
      <c r="Y130" s="87">
        <f t="shared" si="2"/>
        <v>0</v>
      </c>
      <c r="Z130" s="87">
        <f>IF(Y130="","",COUNTIF(Sabana[[#This Row],[Columna4]:[Columna23]],"O")/20)</f>
        <v>0</v>
      </c>
    </row>
    <row r="131" spans="2:26" x14ac:dyDescent="0.25">
      <c r="B131" s="55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 cm="1">
        <f t="array" ref="X131">IF($D$12="","",(SUMPRODUCT(($D$12:$W$12=Sabana[[#This Row],[Columna4]:[Columna23]])*1)))</f>
        <v>0</v>
      </c>
      <c r="Y131" s="87">
        <f t="shared" si="2"/>
        <v>0</v>
      </c>
      <c r="Z131" s="87">
        <f>IF(Y131="","",COUNTIF(Sabana[[#This Row],[Columna4]:[Columna23]],"O")/20)</f>
        <v>0</v>
      </c>
    </row>
    <row r="132" spans="2:26" x14ac:dyDescent="0.25">
      <c r="B132" s="55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 cm="1">
        <f t="array" ref="X132">IF($D$12="","",(SUMPRODUCT(($D$12:$W$12=Sabana[[#This Row],[Columna4]:[Columna23]])*1)))</f>
        <v>0</v>
      </c>
      <c r="Y132" s="87">
        <f t="shared" si="2"/>
        <v>0</v>
      </c>
      <c r="Z132" s="87">
        <f>IF(Y132="","",COUNTIF(Sabana[[#This Row],[Columna4]:[Columna23]],"O")/20)</f>
        <v>0</v>
      </c>
    </row>
    <row r="133" spans="2:26" x14ac:dyDescent="0.25">
      <c r="B133" s="55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 cm="1">
        <f t="array" ref="X133">IF($D$12="","",(SUMPRODUCT(($D$12:$W$12=Sabana[[#This Row],[Columna4]:[Columna23]])*1)))</f>
        <v>0</v>
      </c>
      <c r="Y133" s="87">
        <f t="shared" si="2"/>
        <v>0</v>
      </c>
      <c r="Z133" s="87">
        <f>IF(Y133="","",COUNTIF(Sabana[[#This Row],[Columna4]:[Columna23]],"O")/20)</f>
        <v>0</v>
      </c>
    </row>
    <row r="134" spans="2:26" x14ac:dyDescent="0.25">
      <c r="B134" s="55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 cm="1">
        <f t="array" ref="X134">IF($D$12="","",(SUMPRODUCT(($D$12:$W$12=Sabana[[#This Row],[Columna4]:[Columna23]])*1)))</f>
        <v>0</v>
      </c>
      <c r="Y134" s="87">
        <f t="shared" si="2"/>
        <v>0</v>
      </c>
      <c r="Z134" s="87">
        <f>IF(Y134="","",COUNTIF(Sabana[[#This Row],[Columna4]:[Columna23]],"O")/20)</f>
        <v>0</v>
      </c>
    </row>
    <row r="135" spans="2:26" x14ac:dyDescent="0.25">
      <c r="B135" s="55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 cm="1">
        <f t="array" ref="X135">IF($D$12="","",(SUMPRODUCT(($D$12:$W$12=Sabana[[#This Row],[Columna4]:[Columna23]])*1)))</f>
        <v>0</v>
      </c>
      <c r="Y135" s="87">
        <f t="shared" si="2"/>
        <v>0</v>
      </c>
      <c r="Z135" s="87">
        <f>IF(Y135="","",COUNTIF(Sabana[[#This Row],[Columna4]:[Columna23]],"O")/20)</f>
        <v>0</v>
      </c>
    </row>
    <row r="136" spans="2:26" x14ac:dyDescent="0.25">
      <c r="B136" s="55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 cm="1">
        <f t="array" ref="X136">IF($D$12="","",(SUMPRODUCT(($D$12:$W$12=Sabana[[#This Row],[Columna4]:[Columna23]])*1)))</f>
        <v>0</v>
      </c>
      <c r="Y136" s="87">
        <f t="shared" si="2"/>
        <v>0</v>
      </c>
      <c r="Z136" s="87">
        <f>IF(Y136="","",COUNTIF(Sabana[[#This Row],[Columna4]:[Columna23]],"O")/20)</f>
        <v>0</v>
      </c>
    </row>
    <row r="137" spans="2:26" x14ac:dyDescent="0.25">
      <c r="B137" s="55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 cm="1">
        <f t="array" ref="X137">IF($D$12="","",(SUMPRODUCT(($D$12:$W$12=Sabana[[#This Row],[Columna4]:[Columna23]])*1)))</f>
        <v>0</v>
      </c>
      <c r="Y137" s="87">
        <f t="shared" si="2"/>
        <v>0</v>
      </c>
      <c r="Z137" s="87">
        <f>IF(Y137="","",COUNTIF(Sabana[[#This Row],[Columna4]:[Columna23]],"O")/20)</f>
        <v>0</v>
      </c>
    </row>
    <row r="138" spans="2:26" x14ac:dyDescent="0.25">
      <c r="B138" s="55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 cm="1">
        <f t="array" ref="X138">IF($D$12="","",(SUMPRODUCT(($D$12:$W$12=Sabana[[#This Row],[Columna4]:[Columna23]])*1)))</f>
        <v>0</v>
      </c>
      <c r="Y138" s="87">
        <f t="shared" si="2"/>
        <v>0</v>
      </c>
      <c r="Z138" s="87">
        <f>IF(Y138="","",COUNTIF(Sabana[[#This Row],[Columna4]:[Columna23]],"O")/20)</f>
        <v>0</v>
      </c>
    </row>
    <row r="139" spans="2:26" x14ac:dyDescent="0.25">
      <c r="B139" s="55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 cm="1">
        <f t="array" ref="X139">IF($D$12="","",(SUMPRODUCT(($D$12:$W$12=Sabana[[#This Row],[Columna4]:[Columna23]])*1)))</f>
        <v>0</v>
      </c>
      <c r="Y139" s="87">
        <f t="shared" si="2"/>
        <v>0</v>
      </c>
      <c r="Z139" s="87">
        <f>IF(Y139="","",COUNTIF(Sabana[[#This Row],[Columna4]:[Columna23]],"O")/20)</f>
        <v>0</v>
      </c>
    </row>
    <row r="140" spans="2:26" x14ac:dyDescent="0.25">
      <c r="B140" s="55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 cm="1">
        <f t="array" ref="X140">IF($D$12="","",(SUMPRODUCT(($D$12:$W$12=Sabana[[#This Row],[Columna4]:[Columna23]])*1)))</f>
        <v>0</v>
      </c>
      <c r="Y140" s="87">
        <f t="shared" si="2"/>
        <v>0</v>
      </c>
      <c r="Z140" s="87">
        <f>IF(Y140="","",COUNTIF(Sabana[[#This Row],[Columna4]:[Columna23]],"O")/20)</f>
        <v>0</v>
      </c>
    </row>
    <row r="141" spans="2:26" x14ac:dyDescent="0.25">
      <c r="B141" s="55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 cm="1">
        <f t="array" ref="X141">IF($D$12="","",(SUMPRODUCT(($D$12:$W$12=Sabana[[#This Row],[Columna4]:[Columna23]])*1)))</f>
        <v>0</v>
      </c>
      <c r="Y141" s="87">
        <f t="shared" si="2"/>
        <v>0</v>
      </c>
      <c r="Z141" s="87">
        <f>IF(Y141="","",COUNTIF(Sabana[[#This Row],[Columna4]:[Columna23]],"O")/20)</f>
        <v>0</v>
      </c>
    </row>
    <row r="142" spans="2:26" x14ac:dyDescent="0.25">
      <c r="B142" s="55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 cm="1">
        <f t="array" ref="X142">IF($D$12="","",(SUMPRODUCT(($D$12:$W$12=Sabana[[#This Row],[Columna4]:[Columna23]])*1)))</f>
        <v>0</v>
      </c>
      <c r="Y142" s="87">
        <f t="shared" si="2"/>
        <v>0</v>
      </c>
      <c r="Z142" s="87">
        <f>IF(Y142="","",COUNTIF(Sabana[[#This Row],[Columna4]:[Columna23]],"O")/20)</f>
        <v>0</v>
      </c>
    </row>
    <row r="143" spans="2:26" x14ac:dyDescent="0.25">
      <c r="B143" s="55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 cm="1">
        <f t="array" ref="X143">IF($D$12="","",(SUMPRODUCT(($D$12:$W$12=Sabana[[#This Row],[Columna4]:[Columna23]])*1)))</f>
        <v>0</v>
      </c>
      <c r="Y143" s="87">
        <f t="shared" si="2"/>
        <v>0</v>
      </c>
      <c r="Z143" s="87">
        <f>IF(Y143="","",COUNTIF(Sabana[[#This Row],[Columna4]:[Columna23]],"O")/20)</f>
        <v>0</v>
      </c>
    </row>
    <row r="144" spans="2:26" x14ac:dyDescent="0.25">
      <c r="B144" s="55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 cm="1">
        <f t="array" ref="X144">IF($D$12="","",(SUMPRODUCT(($D$12:$W$12=Sabana[[#This Row],[Columna4]:[Columna23]])*1)))</f>
        <v>0</v>
      </c>
      <c r="Y144" s="87">
        <f t="shared" si="2"/>
        <v>0</v>
      </c>
      <c r="Z144" s="87">
        <f>IF(Y144="","",COUNTIF(Sabana[[#This Row],[Columna4]:[Columna23]],"O")/20)</f>
        <v>0</v>
      </c>
    </row>
    <row r="145" spans="2:26" x14ac:dyDescent="0.25">
      <c r="B145" s="55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 cm="1">
        <f t="array" ref="X145">IF($D$12="","",(SUMPRODUCT(($D$12:$W$12=Sabana[[#This Row],[Columna4]:[Columna23]])*1)))</f>
        <v>0</v>
      </c>
      <c r="Y145" s="87">
        <f t="shared" si="2"/>
        <v>0</v>
      </c>
      <c r="Z145" s="87">
        <f>IF(Y145="","",COUNTIF(Sabana[[#This Row],[Columna4]:[Columna23]],"O")/20)</f>
        <v>0</v>
      </c>
    </row>
    <row r="146" spans="2:26" x14ac:dyDescent="0.25">
      <c r="B146" s="55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 cm="1">
        <f t="array" ref="X146">IF($D$12="","",(SUMPRODUCT(($D$12:$W$12=Sabana[[#This Row],[Columna4]:[Columna23]])*1)))</f>
        <v>0</v>
      </c>
      <c r="Y146" s="87">
        <f t="shared" si="2"/>
        <v>0</v>
      </c>
      <c r="Z146" s="87">
        <f>IF(Y146="","",COUNTIF(Sabana[[#This Row],[Columna4]:[Columna23]],"O")/20)</f>
        <v>0</v>
      </c>
    </row>
    <row r="147" spans="2:26" x14ac:dyDescent="0.25">
      <c r="B147" s="55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 cm="1">
        <f t="array" ref="X147">IF($D$12="","",(SUMPRODUCT(($D$12:$W$12=Sabana[[#This Row],[Columna4]:[Columna23]])*1)))</f>
        <v>0</v>
      </c>
      <c r="Y147" s="87">
        <f t="shared" ref="Y147:Y210" si="3">IF(X147="","",(X147/20))</f>
        <v>0</v>
      </c>
      <c r="Z147" s="87">
        <f>IF(Y147="","",COUNTIF(Sabana[[#This Row],[Columna4]:[Columna23]],"O")/20)</f>
        <v>0</v>
      </c>
    </row>
    <row r="148" spans="2:26" x14ac:dyDescent="0.25">
      <c r="B148" s="55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 cm="1">
        <f t="array" ref="X148">IF($D$12="","",(SUMPRODUCT(($D$12:$W$12=Sabana[[#This Row],[Columna4]:[Columna23]])*1)))</f>
        <v>0</v>
      </c>
      <c r="Y148" s="87">
        <f t="shared" si="3"/>
        <v>0</v>
      </c>
      <c r="Z148" s="87">
        <f>IF(Y148="","",COUNTIF(Sabana[[#This Row],[Columna4]:[Columna23]],"O")/20)</f>
        <v>0</v>
      </c>
    </row>
    <row r="149" spans="2:26" x14ac:dyDescent="0.25">
      <c r="B149" s="55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 cm="1">
        <f t="array" ref="X149">IF($D$12="","",(SUMPRODUCT(($D$12:$W$12=Sabana[[#This Row],[Columna4]:[Columna23]])*1)))</f>
        <v>0</v>
      </c>
      <c r="Y149" s="87">
        <f t="shared" si="3"/>
        <v>0</v>
      </c>
      <c r="Z149" s="87">
        <f>IF(Y149="","",COUNTIF(Sabana[[#This Row],[Columna4]:[Columna23]],"O")/20)</f>
        <v>0</v>
      </c>
    </row>
    <row r="150" spans="2:26" x14ac:dyDescent="0.25">
      <c r="B150" s="55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 cm="1">
        <f t="array" ref="X150">IF($D$12="","",(SUMPRODUCT(($D$12:$W$12=Sabana[[#This Row],[Columna4]:[Columna23]])*1)))</f>
        <v>0</v>
      </c>
      <c r="Y150" s="87">
        <f t="shared" si="3"/>
        <v>0</v>
      </c>
      <c r="Z150" s="87">
        <f>IF(Y150="","",COUNTIF(Sabana[[#This Row],[Columna4]:[Columna23]],"O")/20)</f>
        <v>0</v>
      </c>
    </row>
    <row r="151" spans="2:26" x14ac:dyDescent="0.25">
      <c r="B151" s="55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 cm="1">
        <f t="array" ref="X151">IF($D$12="","",(SUMPRODUCT(($D$12:$W$12=Sabana[[#This Row],[Columna4]:[Columna23]])*1)))</f>
        <v>0</v>
      </c>
      <c r="Y151" s="87">
        <f t="shared" si="3"/>
        <v>0</v>
      </c>
      <c r="Z151" s="87">
        <f>IF(Y151="","",COUNTIF(Sabana[[#This Row],[Columna4]:[Columna23]],"O")/20)</f>
        <v>0</v>
      </c>
    </row>
    <row r="152" spans="2:26" x14ac:dyDescent="0.25">
      <c r="B152" s="55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 cm="1">
        <f t="array" ref="X152">IF($D$12="","",(SUMPRODUCT(($D$12:$W$12=Sabana[[#This Row],[Columna4]:[Columna23]])*1)))</f>
        <v>0</v>
      </c>
      <c r="Y152" s="87">
        <f t="shared" si="3"/>
        <v>0</v>
      </c>
      <c r="Z152" s="87">
        <f>IF(Y152="","",COUNTIF(Sabana[[#This Row],[Columna4]:[Columna23]],"O")/20)</f>
        <v>0</v>
      </c>
    </row>
    <row r="153" spans="2:26" x14ac:dyDescent="0.25">
      <c r="B153" s="55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 cm="1">
        <f t="array" ref="X153">IF($D$12="","",(SUMPRODUCT(($D$12:$W$12=Sabana[[#This Row],[Columna4]:[Columna23]])*1)))</f>
        <v>0</v>
      </c>
      <c r="Y153" s="87">
        <f t="shared" si="3"/>
        <v>0</v>
      </c>
      <c r="Z153" s="87">
        <f>IF(Y153="","",COUNTIF(Sabana[[#This Row],[Columna4]:[Columna23]],"O")/20)</f>
        <v>0</v>
      </c>
    </row>
    <row r="154" spans="2:26" x14ac:dyDescent="0.25">
      <c r="B154" s="55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 cm="1">
        <f t="array" ref="X154">IF($D$12="","",(SUMPRODUCT(($D$12:$W$12=Sabana[[#This Row],[Columna4]:[Columna23]])*1)))</f>
        <v>0</v>
      </c>
      <c r="Y154" s="87">
        <f t="shared" si="3"/>
        <v>0</v>
      </c>
      <c r="Z154" s="87">
        <f>IF(Y154="","",COUNTIF(Sabana[[#This Row],[Columna4]:[Columna23]],"O")/20)</f>
        <v>0</v>
      </c>
    </row>
    <row r="155" spans="2:26" x14ac:dyDescent="0.25">
      <c r="B155" s="55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 cm="1">
        <f t="array" ref="X155">IF($D$12="","",(SUMPRODUCT(($D$12:$W$12=Sabana[[#This Row],[Columna4]:[Columna23]])*1)))</f>
        <v>0</v>
      </c>
      <c r="Y155" s="87">
        <f t="shared" si="3"/>
        <v>0</v>
      </c>
      <c r="Z155" s="87">
        <f>IF(Y155="","",COUNTIF(Sabana[[#This Row],[Columna4]:[Columna23]],"O")/20)</f>
        <v>0</v>
      </c>
    </row>
    <row r="156" spans="2:26" x14ac:dyDescent="0.25">
      <c r="B156" s="55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 cm="1">
        <f t="array" ref="X156">IF($D$12="","",(SUMPRODUCT(($D$12:$W$12=Sabana[[#This Row],[Columna4]:[Columna23]])*1)))</f>
        <v>0</v>
      </c>
      <c r="Y156" s="87">
        <f t="shared" si="3"/>
        <v>0</v>
      </c>
      <c r="Z156" s="87">
        <f>IF(Y156="","",COUNTIF(Sabana[[#This Row],[Columna4]:[Columna23]],"O")/20)</f>
        <v>0</v>
      </c>
    </row>
    <row r="157" spans="2:26" x14ac:dyDescent="0.25">
      <c r="B157" s="55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 cm="1">
        <f t="array" ref="X157">IF($D$12="","",(SUMPRODUCT(($D$12:$W$12=Sabana[[#This Row],[Columna4]:[Columna23]])*1)))</f>
        <v>0</v>
      </c>
      <c r="Y157" s="87">
        <f t="shared" si="3"/>
        <v>0</v>
      </c>
      <c r="Z157" s="87">
        <f>IF(Y157="","",COUNTIF(Sabana[[#This Row],[Columna4]:[Columna23]],"O")/20)</f>
        <v>0</v>
      </c>
    </row>
    <row r="158" spans="2:26" x14ac:dyDescent="0.25">
      <c r="B158" s="55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 cm="1">
        <f t="array" ref="X158">IF($D$12="","",(SUMPRODUCT(($D$12:$W$12=Sabana[[#This Row],[Columna4]:[Columna23]])*1)))</f>
        <v>0</v>
      </c>
      <c r="Y158" s="87">
        <f t="shared" si="3"/>
        <v>0</v>
      </c>
      <c r="Z158" s="87">
        <f>IF(Y158="","",COUNTIF(Sabana[[#This Row],[Columna4]:[Columna23]],"O")/20)</f>
        <v>0</v>
      </c>
    </row>
    <row r="159" spans="2:26" x14ac:dyDescent="0.25">
      <c r="B159" s="55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 cm="1">
        <f t="array" ref="X159">IF($D$12="","",(SUMPRODUCT(($D$12:$W$12=Sabana[[#This Row],[Columna4]:[Columna23]])*1)))</f>
        <v>0</v>
      </c>
      <c r="Y159" s="87">
        <f t="shared" si="3"/>
        <v>0</v>
      </c>
      <c r="Z159" s="87">
        <f>IF(Y159="","",COUNTIF(Sabana[[#This Row],[Columna4]:[Columna23]],"O")/20)</f>
        <v>0</v>
      </c>
    </row>
    <row r="160" spans="2:26" x14ac:dyDescent="0.25">
      <c r="B160" s="55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 cm="1">
        <f t="array" ref="X160">IF($D$12="","",(SUMPRODUCT(($D$12:$W$12=Sabana[[#This Row],[Columna4]:[Columna23]])*1)))</f>
        <v>0</v>
      </c>
      <c r="Y160" s="87">
        <f t="shared" si="3"/>
        <v>0</v>
      </c>
      <c r="Z160" s="87">
        <f>IF(Y160="","",COUNTIF(Sabana[[#This Row],[Columna4]:[Columna23]],"O")/20)</f>
        <v>0</v>
      </c>
    </row>
    <row r="161" spans="2:26" x14ac:dyDescent="0.25">
      <c r="B161" s="55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 cm="1">
        <f t="array" ref="X161">IF($D$12="","",(SUMPRODUCT(($D$12:$W$12=Sabana[[#This Row],[Columna4]:[Columna23]])*1)))</f>
        <v>0</v>
      </c>
      <c r="Y161" s="87">
        <f t="shared" si="3"/>
        <v>0</v>
      </c>
      <c r="Z161" s="87">
        <f>IF(Y161="","",COUNTIF(Sabana[[#This Row],[Columna4]:[Columna23]],"O")/20)</f>
        <v>0</v>
      </c>
    </row>
    <row r="162" spans="2:26" x14ac:dyDescent="0.25">
      <c r="B162" s="55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 cm="1">
        <f t="array" ref="X162">IF($D$12="","",(SUMPRODUCT(($D$12:$W$12=Sabana[[#This Row],[Columna4]:[Columna23]])*1)))</f>
        <v>0</v>
      </c>
      <c r="Y162" s="87">
        <f t="shared" si="3"/>
        <v>0</v>
      </c>
      <c r="Z162" s="87">
        <f>IF(Y162="","",COUNTIF(Sabana[[#This Row],[Columna4]:[Columna23]],"O")/20)</f>
        <v>0</v>
      </c>
    </row>
    <row r="163" spans="2:26" x14ac:dyDescent="0.25">
      <c r="B163" s="55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 cm="1">
        <f t="array" ref="X163">IF($D$12="","",(SUMPRODUCT(($D$12:$W$12=Sabana[[#This Row],[Columna4]:[Columna23]])*1)))</f>
        <v>0</v>
      </c>
      <c r="Y163" s="87">
        <f t="shared" si="3"/>
        <v>0</v>
      </c>
      <c r="Z163" s="87">
        <f>IF(Y163="","",COUNTIF(Sabana[[#This Row],[Columna4]:[Columna23]],"O")/20)</f>
        <v>0</v>
      </c>
    </row>
    <row r="164" spans="2:26" x14ac:dyDescent="0.25">
      <c r="B164" s="55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 cm="1">
        <f t="array" ref="X164">IF($D$12="","",(SUMPRODUCT(($D$12:$W$12=Sabana[[#This Row],[Columna4]:[Columna23]])*1)))</f>
        <v>0</v>
      </c>
      <c r="Y164" s="87">
        <f t="shared" si="3"/>
        <v>0</v>
      </c>
      <c r="Z164" s="87">
        <f>IF(Y164="","",COUNTIF(Sabana[[#This Row],[Columna4]:[Columna23]],"O")/20)</f>
        <v>0</v>
      </c>
    </row>
    <row r="165" spans="2:26" x14ac:dyDescent="0.25">
      <c r="B165" s="55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 cm="1">
        <f t="array" ref="X165">IF($D$12="","",(SUMPRODUCT(($D$12:$W$12=Sabana[[#This Row],[Columna4]:[Columna23]])*1)))</f>
        <v>0</v>
      </c>
      <c r="Y165" s="87">
        <f t="shared" si="3"/>
        <v>0</v>
      </c>
      <c r="Z165" s="87">
        <f>IF(Y165="","",COUNTIF(Sabana[[#This Row],[Columna4]:[Columna23]],"O")/20)</f>
        <v>0</v>
      </c>
    </row>
    <row r="166" spans="2:26" x14ac:dyDescent="0.25">
      <c r="B166" s="55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 cm="1">
        <f t="array" ref="X166">IF($D$12="","",(SUMPRODUCT(($D$12:$W$12=Sabana[[#This Row],[Columna4]:[Columna23]])*1)))</f>
        <v>0</v>
      </c>
      <c r="Y166" s="87">
        <f t="shared" si="3"/>
        <v>0</v>
      </c>
      <c r="Z166" s="87">
        <f>IF(Y166="","",COUNTIF(Sabana[[#This Row],[Columna4]:[Columna23]],"O")/20)</f>
        <v>0</v>
      </c>
    </row>
    <row r="167" spans="2:26" x14ac:dyDescent="0.25">
      <c r="B167" s="55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 cm="1">
        <f t="array" ref="X167">IF($D$12="","",(SUMPRODUCT(($D$12:$W$12=Sabana[[#This Row],[Columna4]:[Columna23]])*1)))</f>
        <v>0</v>
      </c>
      <c r="Y167" s="87">
        <f t="shared" si="3"/>
        <v>0</v>
      </c>
      <c r="Z167" s="87">
        <f>IF(Y167="","",COUNTIF(Sabana[[#This Row],[Columna4]:[Columna23]],"O")/20)</f>
        <v>0</v>
      </c>
    </row>
    <row r="168" spans="2:26" x14ac:dyDescent="0.25">
      <c r="B168" s="55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 cm="1">
        <f t="array" ref="X168">IF($D$12="","",(SUMPRODUCT(($D$12:$W$12=Sabana[[#This Row],[Columna4]:[Columna23]])*1)))</f>
        <v>0</v>
      </c>
      <c r="Y168" s="87">
        <f t="shared" si="3"/>
        <v>0</v>
      </c>
      <c r="Z168" s="87">
        <f>IF(Y168="","",COUNTIF(Sabana[[#This Row],[Columna4]:[Columna23]],"O")/20)</f>
        <v>0</v>
      </c>
    </row>
    <row r="169" spans="2:26" x14ac:dyDescent="0.25">
      <c r="B169" s="55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 cm="1">
        <f t="array" ref="X169">IF($D$12="","",(SUMPRODUCT(($D$12:$W$12=Sabana[[#This Row],[Columna4]:[Columna23]])*1)))</f>
        <v>0</v>
      </c>
      <c r="Y169" s="87">
        <f t="shared" si="3"/>
        <v>0</v>
      </c>
      <c r="Z169" s="87">
        <f>IF(Y169="","",COUNTIF(Sabana[[#This Row],[Columna4]:[Columna23]],"O")/20)</f>
        <v>0</v>
      </c>
    </row>
    <row r="170" spans="2:26" x14ac:dyDescent="0.25">
      <c r="B170" s="55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 cm="1">
        <f t="array" ref="X170">IF($D$12="","",(SUMPRODUCT(($D$12:$W$12=Sabana[[#This Row],[Columna4]:[Columna23]])*1)))</f>
        <v>0</v>
      </c>
      <c r="Y170" s="87">
        <f t="shared" si="3"/>
        <v>0</v>
      </c>
      <c r="Z170" s="87">
        <f>IF(Y170="","",COUNTIF(Sabana[[#This Row],[Columna4]:[Columna23]],"O")/20)</f>
        <v>0</v>
      </c>
    </row>
    <row r="171" spans="2:26" x14ac:dyDescent="0.25">
      <c r="B171" s="55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 cm="1">
        <f t="array" ref="X171">IF($D$12="","",(SUMPRODUCT(($D$12:$W$12=Sabana[[#This Row],[Columna4]:[Columna23]])*1)))</f>
        <v>0</v>
      </c>
      <c r="Y171" s="87">
        <f t="shared" si="3"/>
        <v>0</v>
      </c>
      <c r="Z171" s="87">
        <f>IF(Y171="","",COUNTIF(Sabana[[#This Row],[Columna4]:[Columna23]],"O")/20)</f>
        <v>0</v>
      </c>
    </row>
    <row r="172" spans="2:26" x14ac:dyDescent="0.25">
      <c r="B172" s="55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 cm="1">
        <f t="array" ref="X172">IF($D$12="","",(SUMPRODUCT(($D$12:$W$12=Sabana[[#This Row],[Columna4]:[Columna23]])*1)))</f>
        <v>0</v>
      </c>
      <c r="Y172" s="87">
        <f t="shared" si="3"/>
        <v>0</v>
      </c>
      <c r="Z172" s="87">
        <f>IF(Y172="","",COUNTIF(Sabana[[#This Row],[Columna4]:[Columna23]],"O")/20)</f>
        <v>0</v>
      </c>
    </row>
    <row r="173" spans="2:26" x14ac:dyDescent="0.25">
      <c r="B173" s="55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 cm="1">
        <f t="array" ref="X173">IF($D$12="","",(SUMPRODUCT(($D$12:$W$12=Sabana[[#This Row],[Columna4]:[Columna23]])*1)))</f>
        <v>0</v>
      </c>
      <c r="Y173" s="87">
        <f t="shared" si="3"/>
        <v>0</v>
      </c>
      <c r="Z173" s="87">
        <f>IF(Y173="","",COUNTIF(Sabana[[#This Row],[Columna4]:[Columna23]],"O")/20)</f>
        <v>0</v>
      </c>
    </row>
    <row r="174" spans="2:26" x14ac:dyDescent="0.25">
      <c r="B174" s="55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 cm="1">
        <f t="array" ref="X174">IF($D$12="","",(SUMPRODUCT(($D$12:$W$12=Sabana[[#This Row],[Columna4]:[Columna23]])*1)))</f>
        <v>0</v>
      </c>
      <c r="Y174" s="87">
        <f t="shared" si="3"/>
        <v>0</v>
      </c>
      <c r="Z174" s="87">
        <f>IF(Y174="","",COUNTIF(Sabana[[#This Row],[Columna4]:[Columna23]],"O")/20)</f>
        <v>0</v>
      </c>
    </row>
    <row r="175" spans="2:26" x14ac:dyDescent="0.25">
      <c r="B175" s="55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 cm="1">
        <f t="array" ref="X175">IF($D$12="","",(SUMPRODUCT(($D$12:$W$12=Sabana[[#This Row],[Columna4]:[Columna23]])*1)))</f>
        <v>0</v>
      </c>
      <c r="Y175" s="87">
        <f t="shared" si="3"/>
        <v>0</v>
      </c>
      <c r="Z175" s="87">
        <f>IF(Y175="","",COUNTIF(Sabana[[#This Row],[Columna4]:[Columna23]],"O")/20)</f>
        <v>0</v>
      </c>
    </row>
    <row r="176" spans="2:26" x14ac:dyDescent="0.25">
      <c r="B176" s="55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 cm="1">
        <f t="array" ref="X176">IF($D$12="","",(SUMPRODUCT(($D$12:$W$12=Sabana[[#This Row],[Columna4]:[Columna23]])*1)))</f>
        <v>0</v>
      </c>
      <c r="Y176" s="87">
        <f t="shared" si="3"/>
        <v>0</v>
      </c>
      <c r="Z176" s="87">
        <f>IF(Y176="","",COUNTIF(Sabana[[#This Row],[Columna4]:[Columna23]],"O")/20)</f>
        <v>0</v>
      </c>
    </row>
    <row r="177" spans="2:26" x14ac:dyDescent="0.25">
      <c r="B177" s="55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 cm="1">
        <f t="array" ref="X177">IF($D$12="","",(SUMPRODUCT(($D$12:$W$12=Sabana[[#This Row],[Columna4]:[Columna23]])*1)))</f>
        <v>0</v>
      </c>
      <c r="Y177" s="87">
        <f t="shared" si="3"/>
        <v>0</v>
      </c>
      <c r="Z177" s="87">
        <f>IF(Y177="","",COUNTIF(Sabana[[#This Row],[Columna4]:[Columna23]],"O")/20)</f>
        <v>0</v>
      </c>
    </row>
    <row r="178" spans="2:26" x14ac:dyDescent="0.25">
      <c r="B178" s="55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 cm="1">
        <f t="array" ref="X178">IF($D$12="","",(SUMPRODUCT(($D$12:$W$12=Sabana[[#This Row],[Columna4]:[Columna23]])*1)))</f>
        <v>0</v>
      </c>
      <c r="Y178" s="87">
        <f t="shared" si="3"/>
        <v>0</v>
      </c>
      <c r="Z178" s="87">
        <f>IF(Y178="","",COUNTIF(Sabana[[#This Row],[Columna4]:[Columna23]],"O")/20)</f>
        <v>0</v>
      </c>
    </row>
    <row r="179" spans="2:26" x14ac:dyDescent="0.25">
      <c r="B179" s="55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 cm="1">
        <f t="array" ref="X179">IF($D$12="","",(SUMPRODUCT(($D$12:$W$12=Sabana[[#This Row],[Columna4]:[Columna23]])*1)))</f>
        <v>0</v>
      </c>
      <c r="Y179" s="87">
        <f t="shared" si="3"/>
        <v>0</v>
      </c>
      <c r="Z179" s="87">
        <f>IF(Y179="","",COUNTIF(Sabana[[#This Row],[Columna4]:[Columna23]],"O")/20)</f>
        <v>0</v>
      </c>
    </row>
    <row r="180" spans="2:26" x14ac:dyDescent="0.25">
      <c r="B180" s="55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 cm="1">
        <f t="array" ref="X180">IF($D$12="","",(SUMPRODUCT(($D$12:$W$12=Sabana[[#This Row],[Columna4]:[Columna23]])*1)))</f>
        <v>0</v>
      </c>
      <c r="Y180" s="87">
        <f t="shared" si="3"/>
        <v>0</v>
      </c>
      <c r="Z180" s="87">
        <f>IF(Y180="","",COUNTIF(Sabana[[#This Row],[Columna4]:[Columna23]],"O")/20)</f>
        <v>0</v>
      </c>
    </row>
    <row r="181" spans="2:26" x14ac:dyDescent="0.25">
      <c r="B181" s="55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 cm="1">
        <f t="array" ref="X181">IF($D$12="","",(SUMPRODUCT(($D$12:$W$12=Sabana[[#This Row],[Columna4]:[Columna23]])*1)))</f>
        <v>0</v>
      </c>
      <c r="Y181" s="87">
        <f t="shared" si="3"/>
        <v>0</v>
      </c>
      <c r="Z181" s="87">
        <f>IF(Y181="","",COUNTIF(Sabana[[#This Row],[Columna4]:[Columna23]],"O")/20)</f>
        <v>0</v>
      </c>
    </row>
    <row r="182" spans="2:26" x14ac:dyDescent="0.25">
      <c r="B182" s="55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 cm="1">
        <f t="array" ref="X182">IF($D$12="","",(SUMPRODUCT(($D$12:$W$12=Sabana[[#This Row],[Columna4]:[Columna23]])*1)))</f>
        <v>0</v>
      </c>
      <c r="Y182" s="87">
        <f t="shared" si="3"/>
        <v>0</v>
      </c>
      <c r="Z182" s="87">
        <f>IF(Y182="","",COUNTIF(Sabana[[#This Row],[Columna4]:[Columna23]],"O")/20)</f>
        <v>0</v>
      </c>
    </row>
    <row r="183" spans="2:26" x14ac:dyDescent="0.25">
      <c r="B183" s="55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 cm="1">
        <f t="array" ref="X183">IF($D$12="","",(SUMPRODUCT(($D$12:$W$12=Sabana[[#This Row],[Columna4]:[Columna23]])*1)))</f>
        <v>0</v>
      </c>
      <c r="Y183" s="87">
        <f t="shared" si="3"/>
        <v>0</v>
      </c>
      <c r="Z183" s="87">
        <f>IF(Y183="","",COUNTIF(Sabana[[#This Row],[Columna4]:[Columna23]],"O")/20)</f>
        <v>0</v>
      </c>
    </row>
    <row r="184" spans="2:26" x14ac:dyDescent="0.25">
      <c r="B184" s="55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 cm="1">
        <f t="array" ref="X184">IF($D$12="","",(SUMPRODUCT(($D$12:$W$12=Sabana[[#This Row],[Columna4]:[Columna23]])*1)))</f>
        <v>0</v>
      </c>
      <c r="Y184" s="87">
        <f t="shared" si="3"/>
        <v>0</v>
      </c>
      <c r="Z184" s="87">
        <f>IF(Y184="","",COUNTIF(Sabana[[#This Row],[Columna4]:[Columna23]],"O")/20)</f>
        <v>0</v>
      </c>
    </row>
    <row r="185" spans="2:26" x14ac:dyDescent="0.25">
      <c r="B185" s="55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 cm="1">
        <f t="array" ref="X185">IF($D$12="","",(SUMPRODUCT(($D$12:$W$12=Sabana[[#This Row],[Columna4]:[Columna23]])*1)))</f>
        <v>0</v>
      </c>
      <c r="Y185" s="87">
        <f t="shared" si="3"/>
        <v>0</v>
      </c>
      <c r="Z185" s="87">
        <f>IF(Y185="","",COUNTIF(Sabana[[#This Row],[Columna4]:[Columna23]],"O")/20)</f>
        <v>0</v>
      </c>
    </row>
    <row r="186" spans="2:26" x14ac:dyDescent="0.25">
      <c r="B186" s="55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 cm="1">
        <f t="array" ref="X186">IF($D$12="","",(SUMPRODUCT(($D$12:$W$12=Sabana[[#This Row],[Columna4]:[Columna23]])*1)))</f>
        <v>0</v>
      </c>
      <c r="Y186" s="87">
        <f t="shared" si="3"/>
        <v>0</v>
      </c>
      <c r="Z186" s="87">
        <f>IF(Y186="","",COUNTIF(Sabana[[#This Row],[Columna4]:[Columna23]],"O")/20)</f>
        <v>0</v>
      </c>
    </row>
    <row r="187" spans="2:26" x14ac:dyDescent="0.25">
      <c r="B187" s="55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 cm="1">
        <f t="array" ref="X187">IF($D$12="","",(SUMPRODUCT(($D$12:$W$12=Sabana[[#This Row],[Columna4]:[Columna23]])*1)))</f>
        <v>0</v>
      </c>
      <c r="Y187" s="87">
        <f t="shared" si="3"/>
        <v>0</v>
      </c>
      <c r="Z187" s="87">
        <f>IF(Y187="","",COUNTIF(Sabana[[#This Row],[Columna4]:[Columna23]],"O")/20)</f>
        <v>0</v>
      </c>
    </row>
    <row r="188" spans="2:26" x14ac:dyDescent="0.25">
      <c r="B188" s="55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 cm="1">
        <f t="array" ref="X188">IF($D$12="","",(SUMPRODUCT(($D$12:$W$12=Sabana[[#This Row],[Columna4]:[Columna23]])*1)))</f>
        <v>0</v>
      </c>
      <c r="Y188" s="87">
        <f t="shared" si="3"/>
        <v>0</v>
      </c>
      <c r="Z188" s="87">
        <f>IF(Y188="","",COUNTIF(Sabana[[#This Row],[Columna4]:[Columna23]],"O")/20)</f>
        <v>0</v>
      </c>
    </row>
    <row r="189" spans="2:26" x14ac:dyDescent="0.25">
      <c r="B189" s="55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 cm="1">
        <f t="array" ref="X189">IF($D$12="","",(SUMPRODUCT(($D$12:$W$12=Sabana[[#This Row],[Columna4]:[Columna23]])*1)))</f>
        <v>0</v>
      </c>
      <c r="Y189" s="87">
        <f t="shared" si="3"/>
        <v>0</v>
      </c>
      <c r="Z189" s="87">
        <f>IF(Y189="","",COUNTIF(Sabana[[#This Row],[Columna4]:[Columna23]],"O")/20)</f>
        <v>0</v>
      </c>
    </row>
    <row r="190" spans="2:26" x14ac:dyDescent="0.25">
      <c r="B190" s="55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 cm="1">
        <f t="array" ref="X190">IF($D$12="","",(SUMPRODUCT(($D$12:$W$12=Sabana[[#This Row],[Columna4]:[Columna23]])*1)))</f>
        <v>0</v>
      </c>
      <c r="Y190" s="87">
        <f t="shared" si="3"/>
        <v>0</v>
      </c>
      <c r="Z190" s="87">
        <f>IF(Y190="","",COUNTIF(Sabana[[#This Row],[Columna4]:[Columna23]],"O")/20)</f>
        <v>0</v>
      </c>
    </row>
    <row r="191" spans="2:26" x14ac:dyDescent="0.25">
      <c r="B191" s="55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 cm="1">
        <f t="array" ref="X191">IF($D$12="","",(SUMPRODUCT(($D$12:$W$12=Sabana[[#This Row],[Columna4]:[Columna23]])*1)))</f>
        <v>0</v>
      </c>
      <c r="Y191" s="87">
        <f t="shared" si="3"/>
        <v>0</v>
      </c>
      <c r="Z191" s="87">
        <f>IF(Y191="","",COUNTIF(Sabana[[#This Row],[Columna4]:[Columna23]],"O")/20)</f>
        <v>0</v>
      </c>
    </row>
    <row r="192" spans="2:26" x14ac:dyDescent="0.25">
      <c r="B192" s="55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 cm="1">
        <f t="array" ref="X192">IF($D$12="","",(SUMPRODUCT(($D$12:$W$12=Sabana[[#This Row],[Columna4]:[Columna23]])*1)))</f>
        <v>0</v>
      </c>
      <c r="Y192" s="87">
        <f t="shared" si="3"/>
        <v>0</v>
      </c>
      <c r="Z192" s="87">
        <f>IF(Y192="","",COUNTIF(Sabana[[#This Row],[Columna4]:[Columna23]],"O")/20)</f>
        <v>0</v>
      </c>
    </row>
    <row r="193" spans="2:26" x14ac:dyDescent="0.25">
      <c r="B193" s="55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 cm="1">
        <f t="array" ref="X193">IF($D$12="","",(SUMPRODUCT(($D$12:$W$12=Sabana[[#This Row],[Columna4]:[Columna23]])*1)))</f>
        <v>0</v>
      </c>
      <c r="Y193" s="87">
        <f t="shared" si="3"/>
        <v>0</v>
      </c>
      <c r="Z193" s="87">
        <f>IF(Y193="","",COUNTIF(Sabana[[#This Row],[Columna4]:[Columna23]],"O")/20)</f>
        <v>0</v>
      </c>
    </row>
    <row r="194" spans="2:26" x14ac:dyDescent="0.25">
      <c r="B194" s="55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 cm="1">
        <f t="array" ref="X194">IF($D$12="","",(SUMPRODUCT(($D$12:$W$12=Sabana[[#This Row],[Columna4]:[Columna23]])*1)))</f>
        <v>0</v>
      </c>
      <c r="Y194" s="87">
        <f t="shared" si="3"/>
        <v>0</v>
      </c>
      <c r="Z194" s="87">
        <f>IF(Y194="","",COUNTIF(Sabana[[#This Row],[Columna4]:[Columna23]],"O")/20)</f>
        <v>0</v>
      </c>
    </row>
    <row r="195" spans="2:26" x14ac:dyDescent="0.25">
      <c r="B195" s="55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 cm="1">
        <f t="array" ref="X195">IF($D$12="","",(SUMPRODUCT(($D$12:$W$12=Sabana[[#This Row],[Columna4]:[Columna23]])*1)))</f>
        <v>0</v>
      </c>
      <c r="Y195" s="87">
        <f t="shared" si="3"/>
        <v>0</v>
      </c>
      <c r="Z195" s="87">
        <f>IF(Y195="","",COUNTIF(Sabana[[#This Row],[Columna4]:[Columna23]],"O")/20)</f>
        <v>0</v>
      </c>
    </row>
    <row r="196" spans="2:26" x14ac:dyDescent="0.25">
      <c r="B196" s="55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 cm="1">
        <f t="array" ref="X196">IF($D$12="","",(SUMPRODUCT(($D$12:$W$12=Sabana[[#This Row],[Columna4]:[Columna23]])*1)))</f>
        <v>0</v>
      </c>
      <c r="Y196" s="87">
        <f t="shared" si="3"/>
        <v>0</v>
      </c>
      <c r="Z196" s="87">
        <f>IF(Y196="","",COUNTIF(Sabana[[#This Row],[Columna4]:[Columna23]],"O")/20)</f>
        <v>0</v>
      </c>
    </row>
    <row r="197" spans="2:26" x14ac:dyDescent="0.25">
      <c r="B197" s="55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 cm="1">
        <f t="array" ref="X197">IF($D$12="","",(SUMPRODUCT(($D$12:$W$12=Sabana[[#This Row],[Columna4]:[Columna23]])*1)))</f>
        <v>0</v>
      </c>
      <c r="Y197" s="87">
        <f t="shared" si="3"/>
        <v>0</v>
      </c>
      <c r="Z197" s="87">
        <f>IF(Y197="","",COUNTIF(Sabana[[#This Row],[Columna4]:[Columna23]],"O")/20)</f>
        <v>0</v>
      </c>
    </row>
    <row r="198" spans="2:26" x14ac:dyDescent="0.25">
      <c r="B198" s="55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 cm="1">
        <f t="array" ref="X198">IF($D$12="","",(SUMPRODUCT(($D$12:$W$12=Sabana[[#This Row],[Columna4]:[Columna23]])*1)))</f>
        <v>0</v>
      </c>
      <c r="Y198" s="87">
        <f t="shared" si="3"/>
        <v>0</v>
      </c>
      <c r="Z198" s="87">
        <f>IF(Y198="","",COUNTIF(Sabana[[#This Row],[Columna4]:[Columna23]],"O")/20)</f>
        <v>0</v>
      </c>
    </row>
    <row r="199" spans="2:26" x14ac:dyDescent="0.25">
      <c r="B199" s="55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 cm="1">
        <f t="array" ref="X199">IF($D$12="","",(SUMPRODUCT(($D$12:$W$12=Sabana[[#This Row],[Columna4]:[Columna23]])*1)))</f>
        <v>0</v>
      </c>
      <c r="Y199" s="87">
        <f t="shared" si="3"/>
        <v>0</v>
      </c>
      <c r="Z199" s="87">
        <f>IF(Y199="","",COUNTIF(Sabana[[#This Row],[Columna4]:[Columna23]],"O")/20)</f>
        <v>0</v>
      </c>
    </row>
    <row r="200" spans="2:26" x14ac:dyDescent="0.25">
      <c r="B200" s="55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 cm="1">
        <f t="array" ref="X200">IF($D$12="","",(SUMPRODUCT(($D$12:$W$12=Sabana[[#This Row],[Columna4]:[Columna23]])*1)))</f>
        <v>0</v>
      </c>
      <c r="Y200" s="87">
        <f t="shared" si="3"/>
        <v>0</v>
      </c>
      <c r="Z200" s="87">
        <f>IF(Y200="","",COUNTIF(Sabana[[#This Row],[Columna4]:[Columna23]],"O")/20)</f>
        <v>0</v>
      </c>
    </row>
    <row r="201" spans="2:26" x14ac:dyDescent="0.25">
      <c r="B201" s="55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 cm="1">
        <f t="array" ref="X201">IF($D$12="","",(SUMPRODUCT(($D$12:$W$12=Sabana[[#This Row],[Columna4]:[Columna23]])*1)))</f>
        <v>0</v>
      </c>
      <c r="Y201" s="87">
        <f t="shared" si="3"/>
        <v>0</v>
      </c>
      <c r="Z201" s="87">
        <f>IF(Y201="","",COUNTIF(Sabana[[#This Row],[Columna4]:[Columna23]],"O")/20)</f>
        <v>0</v>
      </c>
    </row>
    <row r="202" spans="2:26" x14ac:dyDescent="0.25">
      <c r="B202" s="55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 cm="1">
        <f t="array" ref="X202">IF($D$12="","",(SUMPRODUCT(($D$12:$W$12=Sabana[[#This Row],[Columna4]:[Columna23]])*1)))</f>
        <v>0</v>
      </c>
      <c r="Y202" s="87">
        <f t="shared" si="3"/>
        <v>0</v>
      </c>
      <c r="Z202" s="87">
        <f>IF(Y202="","",COUNTIF(Sabana[[#This Row],[Columna4]:[Columna23]],"O")/20)</f>
        <v>0</v>
      </c>
    </row>
    <row r="203" spans="2:26" x14ac:dyDescent="0.25">
      <c r="B203" s="55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 cm="1">
        <f t="array" ref="X203">IF($D$12="","",(SUMPRODUCT(($D$12:$W$12=Sabana[[#This Row],[Columna4]:[Columna23]])*1)))</f>
        <v>0</v>
      </c>
      <c r="Y203" s="87">
        <f t="shared" si="3"/>
        <v>0</v>
      </c>
      <c r="Z203" s="87">
        <f>IF(Y203="","",COUNTIF(Sabana[[#This Row],[Columna4]:[Columna23]],"O")/20)</f>
        <v>0</v>
      </c>
    </row>
    <row r="204" spans="2:26" x14ac:dyDescent="0.25">
      <c r="B204" s="55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 cm="1">
        <f t="array" ref="X204">IF($D$12="","",(SUMPRODUCT(($D$12:$W$12=Sabana[[#This Row],[Columna4]:[Columna23]])*1)))</f>
        <v>0</v>
      </c>
      <c r="Y204" s="87">
        <f t="shared" si="3"/>
        <v>0</v>
      </c>
      <c r="Z204" s="87">
        <f>IF(Y204="","",COUNTIF(Sabana[[#This Row],[Columna4]:[Columna23]],"O")/20)</f>
        <v>0</v>
      </c>
    </row>
    <row r="205" spans="2:26" x14ac:dyDescent="0.25">
      <c r="B205" s="55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 cm="1">
        <f t="array" ref="X205">IF($D$12="","",(SUMPRODUCT(($D$12:$W$12=Sabana[[#This Row],[Columna4]:[Columna23]])*1)))</f>
        <v>0</v>
      </c>
      <c r="Y205" s="87">
        <f t="shared" si="3"/>
        <v>0</v>
      </c>
      <c r="Z205" s="87">
        <f>IF(Y205="","",COUNTIF(Sabana[[#This Row],[Columna4]:[Columna23]],"O")/20)</f>
        <v>0</v>
      </c>
    </row>
    <row r="206" spans="2:26" x14ac:dyDescent="0.25">
      <c r="B206" s="55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 cm="1">
        <f t="array" ref="X206">IF($D$12="","",(SUMPRODUCT(($D$12:$W$12=Sabana[[#This Row],[Columna4]:[Columna23]])*1)))</f>
        <v>0</v>
      </c>
      <c r="Y206" s="87">
        <f t="shared" si="3"/>
        <v>0</v>
      </c>
      <c r="Z206" s="87">
        <f>IF(Y206="","",COUNTIF(Sabana[[#This Row],[Columna4]:[Columna23]],"O")/20)</f>
        <v>0</v>
      </c>
    </row>
    <row r="207" spans="2:26" x14ac:dyDescent="0.25">
      <c r="B207" s="55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 cm="1">
        <f t="array" ref="X207">IF($D$12="","",(SUMPRODUCT(($D$12:$W$12=Sabana[[#This Row],[Columna4]:[Columna23]])*1)))</f>
        <v>0</v>
      </c>
      <c r="Y207" s="87">
        <f t="shared" si="3"/>
        <v>0</v>
      </c>
      <c r="Z207" s="87">
        <f>IF(Y207="","",COUNTIF(Sabana[[#This Row],[Columna4]:[Columna23]],"O")/20)</f>
        <v>0</v>
      </c>
    </row>
    <row r="208" spans="2:26" x14ac:dyDescent="0.25">
      <c r="B208" s="55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 cm="1">
        <f t="array" ref="X208">IF($D$12="","",(SUMPRODUCT(($D$12:$W$12=Sabana[[#This Row],[Columna4]:[Columna23]])*1)))</f>
        <v>0</v>
      </c>
      <c r="Y208" s="87">
        <f t="shared" si="3"/>
        <v>0</v>
      </c>
      <c r="Z208" s="87">
        <f>IF(Y208="","",COUNTIF(Sabana[[#This Row],[Columna4]:[Columna23]],"O")/20)</f>
        <v>0</v>
      </c>
    </row>
    <row r="209" spans="2:26" x14ac:dyDescent="0.25">
      <c r="B209" s="55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 cm="1">
        <f t="array" ref="X209">IF($D$12="","",(SUMPRODUCT(($D$12:$W$12=Sabana[[#This Row],[Columna4]:[Columna23]])*1)))</f>
        <v>0</v>
      </c>
      <c r="Y209" s="87">
        <f t="shared" si="3"/>
        <v>0</v>
      </c>
      <c r="Z209" s="87">
        <f>IF(Y209="","",COUNTIF(Sabana[[#This Row],[Columna4]:[Columna23]],"O")/20)</f>
        <v>0</v>
      </c>
    </row>
    <row r="210" spans="2:26" x14ac:dyDescent="0.25">
      <c r="B210" s="55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 cm="1">
        <f t="array" ref="X210">IF($D$12="","",(SUMPRODUCT(($D$12:$W$12=Sabana[[#This Row],[Columna4]:[Columna23]])*1)))</f>
        <v>0</v>
      </c>
      <c r="Y210" s="87">
        <f t="shared" si="3"/>
        <v>0</v>
      </c>
      <c r="Z210" s="87">
        <f>IF(Y210="","",COUNTIF(Sabana[[#This Row],[Columna4]:[Columna23]],"O")/20)</f>
        <v>0</v>
      </c>
    </row>
    <row r="211" spans="2:26" x14ac:dyDescent="0.25">
      <c r="B211" s="55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 cm="1">
        <f t="array" ref="X211">IF($D$12="","",(SUMPRODUCT(($D$12:$W$12=Sabana[[#This Row],[Columna4]:[Columna23]])*1)))</f>
        <v>0</v>
      </c>
      <c r="Y211" s="87">
        <f t="shared" ref="Y211:Y274" si="4">IF(X211="","",(X211/20))</f>
        <v>0</v>
      </c>
      <c r="Z211" s="87">
        <f>IF(Y211="","",COUNTIF(Sabana[[#This Row],[Columna4]:[Columna23]],"O")/20)</f>
        <v>0</v>
      </c>
    </row>
    <row r="212" spans="2:26" x14ac:dyDescent="0.25">
      <c r="B212" s="55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 cm="1">
        <f t="array" ref="X212">IF($D$12="","",(SUMPRODUCT(($D$12:$W$12=Sabana[[#This Row],[Columna4]:[Columna23]])*1)))</f>
        <v>0</v>
      </c>
      <c r="Y212" s="87">
        <f t="shared" si="4"/>
        <v>0</v>
      </c>
      <c r="Z212" s="87">
        <f>IF(Y212="","",COUNTIF(Sabana[[#This Row],[Columna4]:[Columna23]],"O")/20)</f>
        <v>0</v>
      </c>
    </row>
    <row r="213" spans="2:26" x14ac:dyDescent="0.25">
      <c r="B213" s="55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 cm="1">
        <f t="array" ref="X213">IF($D$12="","",(SUMPRODUCT(($D$12:$W$12=Sabana[[#This Row],[Columna4]:[Columna23]])*1)))</f>
        <v>0</v>
      </c>
      <c r="Y213" s="87">
        <f t="shared" si="4"/>
        <v>0</v>
      </c>
      <c r="Z213" s="87">
        <f>IF(Y213="","",COUNTIF(Sabana[[#This Row],[Columna4]:[Columna23]],"O")/20)</f>
        <v>0</v>
      </c>
    </row>
    <row r="214" spans="2:26" x14ac:dyDescent="0.25">
      <c r="B214" s="55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 cm="1">
        <f t="array" ref="X214">IF($D$12="","",(SUMPRODUCT(($D$12:$W$12=Sabana[[#This Row],[Columna4]:[Columna23]])*1)))</f>
        <v>0</v>
      </c>
      <c r="Y214" s="87">
        <f t="shared" si="4"/>
        <v>0</v>
      </c>
      <c r="Z214" s="87">
        <f>IF(Y214="","",COUNTIF(Sabana[[#This Row],[Columna4]:[Columna23]],"O")/20)</f>
        <v>0</v>
      </c>
    </row>
    <row r="215" spans="2:26" x14ac:dyDescent="0.25">
      <c r="B215" s="55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 cm="1">
        <f t="array" ref="X215">IF($D$12="","",(SUMPRODUCT(($D$12:$W$12=Sabana[[#This Row],[Columna4]:[Columna23]])*1)))</f>
        <v>0</v>
      </c>
      <c r="Y215" s="87">
        <f t="shared" si="4"/>
        <v>0</v>
      </c>
      <c r="Z215" s="87">
        <f>IF(Y215="","",COUNTIF(Sabana[[#This Row],[Columna4]:[Columna23]],"O")/20)</f>
        <v>0</v>
      </c>
    </row>
    <row r="216" spans="2:26" x14ac:dyDescent="0.25">
      <c r="B216" s="55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 cm="1">
        <f t="array" ref="X216">IF($D$12="","",(SUMPRODUCT(($D$12:$W$12=Sabana[[#This Row],[Columna4]:[Columna23]])*1)))</f>
        <v>0</v>
      </c>
      <c r="Y216" s="87">
        <f t="shared" si="4"/>
        <v>0</v>
      </c>
      <c r="Z216" s="87">
        <f>IF(Y216="","",COUNTIF(Sabana[[#This Row],[Columna4]:[Columna23]],"O")/20)</f>
        <v>0</v>
      </c>
    </row>
    <row r="217" spans="2:26" x14ac:dyDescent="0.25">
      <c r="B217" s="55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 cm="1">
        <f t="array" ref="X217">IF($D$12="","",(SUMPRODUCT(($D$12:$W$12=Sabana[[#This Row],[Columna4]:[Columna23]])*1)))</f>
        <v>0</v>
      </c>
      <c r="Y217" s="87">
        <f t="shared" si="4"/>
        <v>0</v>
      </c>
      <c r="Z217" s="87">
        <f>IF(Y217="","",COUNTIF(Sabana[[#This Row],[Columna4]:[Columna23]],"O")/20)</f>
        <v>0</v>
      </c>
    </row>
    <row r="218" spans="2:26" x14ac:dyDescent="0.25">
      <c r="B218" s="55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 cm="1">
        <f t="array" ref="X218">IF($D$12="","",(SUMPRODUCT(($D$12:$W$12=Sabana[[#This Row],[Columna4]:[Columna23]])*1)))</f>
        <v>0</v>
      </c>
      <c r="Y218" s="87">
        <f t="shared" si="4"/>
        <v>0</v>
      </c>
      <c r="Z218" s="87">
        <f>IF(Y218="","",COUNTIF(Sabana[[#This Row],[Columna4]:[Columna23]],"O")/20)</f>
        <v>0</v>
      </c>
    </row>
    <row r="219" spans="2:26" x14ac:dyDescent="0.25">
      <c r="B219" s="55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 cm="1">
        <f t="array" ref="X219">IF($D$12="","",(SUMPRODUCT(($D$12:$W$12=Sabana[[#This Row],[Columna4]:[Columna23]])*1)))</f>
        <v>0</v>
      </c>
      <c r="Y219" s="87">
        <f t="shared" si="4"/>
        <v>0</v>
      </c>
      <c r="Z219" s="87">
        <f>IF(Y219="","",COUNTIF(Sabana[[#This Row],[Columna4]:[Columna23]],"O")/20)</f>
        <v>0</v>
      </c>
    </row>
    <row r="220" spans="2:26" x14ac:dyDescent="0.25">
      <c r="B220" s="55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 cm="1">
        <f t="array" ref="X220">IF($D$12="","",(SUMPRODUCT(($D$12:$W$12=Sabana[[#This Row],[Columna4]:[Columna23]])*1)))</f>
        <v>0</v>
      </c>
      <c r="Y220" s="87">
        <f t="shared" si="4"/>
        <v>0</v>
      </c>
      <c r="Z220" s="87">
        <f>IF(Y220="","",COUNTIF(Sabana[[#This Row],[Columna4]:[Columna23]],"O")/20)</f>
        <v>0</v>
      </c>
    </row>
    <row r="221" spans="2:26" x14ac:dyDescent="0.25">
      <c r="B221" s="55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 cm="1">
        <f t="array" ref="X221">IF($D$12="","",(SUMPRODUCT(($D$12:$W$12=Sabana[[#This Row],[Columna4]:[Columna23]])*1)))</f>
        <v>0</v>
      </c>
      <c r="Y221" s="87">
        <f t="shared" si="4"/>
        <v>0</v>
      </c>
      <c r="Z221" s="87">
        <f>IF(Y221="","",COUNTIF(Sabana[[#This Row],[Columna4]:[Columna23]],"O")/20)</f>
        <v>0</v>
      </c>
    </row>
    <row r="222" spans="2:26" x14ac:dyDescent="0.25">
      <c r="B222" s="55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 cm="1">
        <f t="array" ref="X222">IF($D$12="","",(SUMPRODUCT(($D$12:$W$12=Sabana[[#This Row],[Columna4]:[Columna23]])*1)))</f>
        <v>0</v>
      </c>
      <c r="Y222" s="87">
        <f t="shared" si="4"/>
        <v>0</v>
      </c>
      <c r="Z222" s="87">
        <f>IF(Y222="","",COUNTIF(Sabana[[#This Row],[Columna4]:[Columna23]],"O")/20)</f>
        <v>0</v>
      </c>
    </row>
    <row r="223" spans="2:26" x14ac:dyDescent="0.25">
      <c r="B223" s="55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 cm="1">
        <f t="array" ref="X223">IF($D$12="","",(SUMPRODUCT(($D$12:$W$12=Sabana[[#This Row],[Columna4]:[Columna23]])*1)))</f>
        <v>0</v>
      </c>
      <c r="Y223" s="87">
        <f t="shared" si="4"/>
        <v>0</v>
      </c>
      <c r="Z223" s="87">
        <f>IF(Y223="","",COUNTIF(Sabana[[#This Row],[Columna4]:[Columna23]],"O")/20)</f>
        <v>0</v>
      </c>
    </row>
    <row r="224" spans="2:26" x14ac:dyDescent="0.25">
      <c r="B224" s="55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 cm="1">
        <f t="array" ref="X224">IF($D$12="","",(SUMPRODUCT(($D$12:$W$12=Sabana[[#This Row],[Columna4]:[Columna23]])*1)))</f>
        <v>0</v>
      </c>
      <c r="Y224" s="87">
        <f t="shared" si="4"/>
        <v>0</v>
      </c>
      <c r="Z224" s="87">
        <f>IF(Y224="","",COUNTIF(Sabana[[#This Row],[Columna4]:[Columna23]],"O")/20)</f>
        <v>0</v>
      </c>
    </row>
    <row r="225" spans="2:26" x14ac:dyDescent="0.25">
      <c r="B225" s="55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 cm="1">
        <f t="array" ref="X225">IF($D$12="","",(SUMPRODUCT(($D$12:$W$12=Sabana[[#This Row],[Columna4]:[Columna23]])*1)))</f>
        <v>0</v>
      </c>
      <c r="Y225" s="87">
        <f t="shared" si="4"/>
        <v>0</v>
      </c>
      <c r="Z225" s="87">
        <f>IF(Y225="","",COUNTIF(Sabana[[#This Row],[Columna4]:[Columna23]],"O")/20)</f>
        <v>0</v>
      </c>
    </row>
    <row r="226" spans="2:26" x14ac:dyDescent="0.25">
      <c r="B226" s="55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 cm="1">
        <f t="array" ref="X226">IF($D$12="","",(SUMPRODUCT(($D$12:$W$12=Sabana[[#This Row],[Columna4]:[Columna23]])*1)))</f>
        <v>0</v>
      </c>
      <c r="Y226" s="87">
        <f t="shared" si="4"/>
        <v>0</v>
      </c>
      <c r="Z226" s="87">
        <f>IF(Y226="","",COUNTIF(Sabana[[#This Row],[Columna4]:[Columna23]],"O")/20)</f>
        <v>0</v>
      </c>
    </row>
    <row r="227" spans="2:26" x14ac:dyDescent="0.25">
      <c r="B227" s="55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 cm="1">
        <f t="array" ref="X227">IF($D$12="","",(SUMPRODUCT(($D$12:$W$12=Sabana[[#This Row],[Columna4]:[Columna23]])*1)))</f>
        <v>0</v>
      </c>
      <c r="Y227" s="87">
        <f t="shared" si="4"/>
        <v>0</v>
      </c>
      <c r="Z227" s="87">
        <f>IF(Y227="","",COUNTIF(Sabana[[#This Row],[Columna4]:[Columna23]],"O")/20)</f>
        <v>0</v>
      </c>
    </row>
    <row r="228" spans="2:26" x14ac:dyDescent="0.25">
      <c r="B228" s="55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 cm="1">
        <f t="array" ref="X228">IF($D$12="","",(SUMPRODUCT(($D$12:$W$12=Sabana[[#This Row],[Columna4]:[Columna23]])*1)))</f>
        <v>0</v>
      </c>
      <c r="Y228" s="87">
        <f t="shared" si="4"/>
        <v>0</v>
      </c>
      <c r="Z228" s="87">
        <f>IF(Y228="","",COUNTIF(Sabana[[#This Row],[Columna4]:[Columna23]],"O")/20)</f>
        <v>0</v>
      </c>
    </row>
    <row r="229" spans="2:26" x14ac:dyDescent="0.25">
      <c r="B229" s="55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 cm="1">
        <f t="array" ref="X229">IF($D$12="","",(SUMPRODUCT(($D$12:$W$12=Sabana[[#This Row],[Columna4]:[Columna23]])*1)))</f>
        <v>0</v>
      </c>
      <c r="Y229" s="87">
        <f t="shared" si="4"/>
        <v>0</v>
      </c>
      <c r="Z229" s="87">
        <f>IF(Y229="","",COUNTIF(Sabana[[#This Row],[Columna4]:[Columna23]],"O")/20)</f>
        <v>0</v>
      </c>
    </row>
    <row r="230" spans="2:26" x14ac:dyDescent="0.25">
      <c r="B230" s="55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 cm="1">
        <f t="array" ref="X230">IF($D$12="","",(SUMPRODUCT(($D$12:$W$12=Sabana[[#This Row],[Columna4]:[Columna23]])*1)))</f>
        <v>0</v>
      </c>
      <c r="Y230" s="87">
        <f t="shared" si="4"/>
        <v>0</v>
      </c>
      <c r="Z230" s="87">
        <f>IF(Y230="","",COUNTIF(Sabana[[#This Row],[Columna4]:[Columna23]],"O")/20)</f>
        <v>0</v>
      </c>
    </row>
    <row r="231" spans="2:26" x14ac:dyDescent="0.25">
      <c r="B231" s="55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 cm="1">
        <f t="array" ref="X231">IF($D$12="","",(SUMPRODUCT(($D$12:$W$12=Sabana[[#This Row],[Columna4]:[Columna23]])*1)))</f>
        <v>0</v>
      </c>
      <c r="Y231" s="87">
        <f t="shared" si="4"/>
        <v>0</v>
      </c>
      <c r="Z231" s="87">
        <f>IF(Y231="","",COUNTIF(Sabana[[#This Row],[Columna4]:[Columna23]],"O")/20)</f>
        <v>0</v>
      </c>
    </row>
    <row r="232" spans="2:26" x14ac:dyDescent="0.25">
      <c r="B232" s="55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 cm="1">
        <f t="array" ref="X232">IF($D$12="","",(SUMPRODUCT(($D$12:$W$12=Sabana[[#This Row],[Columna4]:[Columna23]])*1)))</f>
        <v>0</v>
      </c>
      <c r="Y232" s="87">
        <f t="shared" si="4"/>
        <v>0</v>
      </c>
      <c r="Z232" s="87">
        <f>IF(Y232="","",COUNTIF(Sabana[[#This Row],[Columna4]:[Columna23]],"O")/20)</f>
        <v>0</v>
      </c>
    </row>
    <row r="233" spans="2:26" x14ac:dyDescent="0.25">
      <c r="B233" s="55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 cm="1">
        <f t="array" ref="X233">IF($D$12="","",(SUMPRODUCT(($D$12:$W$12=Sabana[[#This Row],[Columna4]:[Columna23]])*1)))</f>
        <v>0</v>
      </c>
      <c r="Y233" s="87">
        <f t="shared" si="4"/>
        <v>0</v>
      </c>
      <c r="Z233" s="87">
        <f>IF(Y233="","",COUNTIF(Sabana[[#This Row],[Columna4]:[Columna23]],"O")/20)</f>
        <v>0</v>
      </c>
    </row>
    <row r="234" spans="2:26" x14ac:dyDescent="0.25">
      <c r="B234" s="55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 cm="1">
        <f t="array" ref="X234">IF($D$12="","",(SUMPRODUCT(($D$12:$W$12=Sabana[[#This Row],[Columna4]:[Columna23]])*1)))</f>
        <v>0</v>
      </c>
      <c r="Y234" s="87">
        <f t="shared" si="4"/>
        <v>0</v>
      </c>
      <c r="Z234" s="87">
        <f>IF(Y234="","",COUNTIF(Sabana[[#This Row],[Columna4]:[Columna23]],"O")/20)</f>
        <v>0</v>
      </c>
    </row>
    <row r="235" spans="2:26" x14ac:dyDescent="0.25">
      <c r="B235" s="55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 cm="1">
        <f t="array" ref="X235">IF($D$12="","",(SUMPRODUCT(($D$12:$W$12=Sabana[[#This Row],[Columna4]:[Columna23]])*1)))</f>
        <v>0</v>
      </c>
      <c r="Y235" s="87">
        <f t="shared" si="4"/>
        <v>0</v>
      </c>
      <c r="Z235" s="87">
        <f>IF(Y235="","",COUNTIF(Sabana[[#This Row],[Columna4]:[Columna23]],"O")/20)</f>
        <v>0</v>
      </c>
    </row>
    <row r="236" spans="2:26" x14ac:dyDescent="0.25">
      <c r="B236" s="55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 cm="1">
        <f t="array" ref="X236">IF($D$12="","",(SUMPRODUCT(($D$12:$W$12=Sabana[[#This Row],[Columna4]:[Columna23]])*1)))</f>
        <v>0</v>
      </c>
      <c r="Y236" s="87">
        <f t="shared" si="4"/>
        <v>0</v>
      </c>
      <c r="Z236" s="87">
        <f>IF(Y236="","",COUNTIF(Sabana[[#This Row],[Columna4]:[Columna23]],"O")/20)</f>
        <v>0</v>
      </c>
    </row>
    <row r="237" spans="2:26" x14ac:dyDescent="0.25">
      <c r="B237" s="55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 cm="1">
        <f t="array" ref="X237">IF($D$12="","",(SUMPRODUCT(($D$12:$W$12=Sabana[[#This Row],[Columna4]:[Columna23]])*1)))</f>
        <v>0</v>
      </c>
      <c r="Y237" s="87">
        <f t="shared" si="4"/>
        <v>0</v>
      </c>
      <c r="Z237" s="87">
        <f>IF(Y237="","",COUNTIF(Sabana[[#This Row],[Columna4]:[Columna23]],"O")/20)</f>
        <v>0</v>
      </c>
    </row>
    <row r="238" spans="2:26" x14ac:dyDescent="0.25">
      <c r="B238" s="55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 cm="1">
        <f t="array" ref="X238">IF($D$12="","",(SUMPRODUCT(($D$12:$W$12=Sabana[[#This Row],[Columna4]:[Columna23]])*1)))</f>
        <v>0</v>
      </c>
      <c r="Y238" s="87">
        <f t="shared" si="4"/>
        <v>0</v>
      </c>
      <c r="Z238" s="87">
        <f>IF(Y238="","",COUNTIF(Sabana[[#This Row],[Columna4]:[Columna23]],"O")/20)</f>
        <v>0</v>
      </c>
    </row>
    <row r="239" spans="2:26" x14ac:dyDescent="0.25">
      <c r="B239" s="55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 cm="1">
        <f t="array" ref="X239">IF($D$12="","",(SUMPRODUCT(($D$12:$W$12=Sabana[[#This Row],[Columna4]:[Columna23]])*1)))</f>
        <v>0</v>
      </c>
      <c r="Y239" s="87">
        <f t="shared" si="4"/>
        <v>0</v>
      </c>
      <c r="Z239" s="87">
        <f>IF(Y239="","",COUNTIF(Sabana[[#This Row],[Columna4]:[Columna23]],"O")/20)</f>
        <v>0</v>
      </c>
    </row>
    <row r="240" spans="2:26" x14ac:dyDescent="0.25">
      <c r="B240" s="55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 cm="1">
        <f t="array" ref="X240">IF($D$12="","",(SUMPRODUCT(($D$12:$W$12=Sabana[[#This Row],[Columna4]:[Columna23]])*1)))</f>
        <v>0</v>
      </c>
      <c r="Y240" s="87">
        <f t="shared" si="4"/>
        <v>0</v>
      </c>
      <c r="Z240" s="87">
        <f>IF(Y240="","",COUNTIF(Sabana[[#This Row],[Columna4]:[Columna23]],"O")/20)</f>
        <v>0</v>
      </c>
    </row>
    <row r="241" spans="2:26" x14ac:dyDescent="0.25">
      <c r="B241" s="55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 cm="1">
        <f t="array" ref="X241">IF($D$12="","",(SUMPRODUCT(($D$12:$W$12=Sabana[[#This Row],[Columna4]:[Columna23]])*1)))</f>
        <v>0</v>
      </c>
      <c r="Y241" s="87">
        <f t="shared" si="4"/>
        <v>0</v>
      </c>
      <c r="Z241" s="87">
        <f>IF(Y241="","",COUNTIF(Sabana[[#This Row],[Columna4]:[Columna23]],"O")/20)</f>
        <v>0</v>
      </c>
    </row>
    <row r="242" spans="2:26" x14ac:dyDescent="0.25">
      <c r="B242" s="55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 cm="1">
        <f t="array" ref="X242">IF($D$12="","",(SUMPRODUCT(($D$12:$W$12=Sabana[[#This Row],[Columna4]:[Columna23]])*1)))</f>
        <v>0</v>
      </c>
      <c r="Y242" s="87">
        <f t="shared" si="4"/>
        <v>0</v>
      </c>
      <c r="Z242" s="87">
        <f>IF(Y242="","",COUNTIF(Sabana[[#This Row],[Columna4]:[Columna23]],"O")/20)</f>
        <v>0</v>
      </c>
    </row>
    <row r="243" spans="2:26" x14ac:dyDescent="0.25">
      <c r="B243" s="55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 cm="1">
        <f t="array" ref="X243">IF($D$12="","",(SUMPRODUCT(($D$12:$W$12=Sabana[[#This Row],[Columna4]:[Columna23]])*1)))</f>
        <v>0</v>
      </c>
      <c r="Y243" s="87">
        <f t="shared" si="4"/>
        <v>0</v>
      </c>
      <c r="Z243" s="87">
        <f>IF(Y243="","",COUNTIF(Sabana[[#This Row],[Columna4]:[Columna23]],"O")/20)</f>
        <v>0</v>
      </c>
    </row>
    <row r="244" spans="2:26" x14ac:dyDescent="0.25">
      <c r="B244" s="55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 cm="1">
        <f t="array" ref="X244">IF($D$12="","",(SUMPRODUCT(($D$12:$W$12=Sabana[[#This Row],[Columna4]:[Columna23]])*1)))</f>
        <v>0</v>
      </c>
      <c r="Y244" s="87">
        <f t="shared" si="4"/>
        <v>0</v>
      </c>
      <c r="Z244" s="87">
        <f>IF(Y244="","",COUNTIF(Sabana[[#This Row],[Columna4]:[Columna23]],"O")/20)</f>
        <v>0</v>
      </c>
    </row>
    <row r="245" spans="2:26" x14ac:dyDescent="0.25">
      <c r="B245" s="55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 cm="1">
        <f t="array" ref="X245">IF($D$12="","",(SUMPRODUCT(($D$12:$W$12=Sabana[[#This Row],[Columna4]:[Columna23]])*1)))</f>
        <v>0</v>
      </c>
      <c r="Y245" s="87">
        <f t="shared" si="4"/>
        <v>0</v>
      </c>
      <c r="Z245" s="87">
        <f>IF(Y245="","",COUNTIF(Sabana[[#This Row],[Columna4]:[Columna23]],"O")/20)</f>
        <v>0</v>
      </c>
    </row>
    <row r="246" spans="2:26" x14ac:dyDescent="0.25">
      <c r="B246" s="55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 cm="1">
        <f t="array" ref="X246">IF($D$12="","",(SUMPRODUCT(($D$12:$W$12=Sabana[[#This Row],[Columna4]:[Columna23]])*1)))</f>
        <v>0</v>
      </c>
      <c r="Y246" s="87">
        <f t="shared" si="4"/>
        <v>0</v>
      </c>
      <c r="Z246" s="87">
        <f>IF(Y246="","",COUNTIF(Sabana[[#This Row],[Columna4]:[Columna23]],"O")/20)</f>
        <v>0</v>
      </c>
    </row>
    <row r="247" spans="2:26" x14ac:dyDescent="0.25">
      <c r="B247" s="55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 cm="1">
        <f t="array" ref="X247">IF($D$12="","",(SUMPRODUCT(($D$12:$W$12=Sabana[[#This Row],[Columna4]:[Columna23]])*1)))</f>
        <v>0</v>
      </c>
      <c r="Y247" s="87">
        <f t="shared" si="4"/>
        <v>0</v>
      </c>
      <c r="Z247" s="87">
        <f>IF(Y247="","",COUNTIF(Sabana[[#This Row],[Columna4]:[Columna23]],"O")/20)</f>
        <v>0</v>
      </c>
    </row>
    <row r="248" spans="2:26" x14ac:dyDescent="0.25">
      <c r="B248" s="55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 cm="1">
        <f t="array" ref="X248">IF($D$12="","",(SUMPRODUCT(($D$12:$W$12=Sabana[[#This Row],[Columna4]:[Columna23]])*1)))</f>
        <v>0</v>
      </c>
      <c r="Y248" s="87">
        <f t="shared" si="4"/>
        <v>0</v>
      </c>
      <c r="Z248" s="87">
        <f>IF(Y248="","",COUNTIF(Sabana[[#This Row],[Columna4]:[Columna23]],"O")/20)</f>
        <v>0</v>
      </c>
    </row>
    <row r="249" spans="2:26" x14ac:dyDescent="0.25">
      <c r="B249" s="55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 cm="1">
        <f t="array" ref="X249">IF($D$12="","",(SUMPRODUCT(($D$12:$W$12=Sabana[[#This Row],[Columna4]:[Columna23]])*1)))</f>
        <v>0</v>
      </c>
      <c r="Y249" s="87">
        <f t="shared" si="4"/>
        <v>0</v>
      </c>
      <c r="Z249" s="87">
        <f>IF(Y249="","",COUNTIF(Sabana[[#This Row],[Columna4]:[Columna23]],"O")/20)</f>
        <v>0</v>
      </c>
    </row>
    <row r="250" spans="2:26" x14ac:dyDescent="0.25">
      <c r="B250" s="55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 cm="1">
        <f t="array" ref="X250">IF($D$12="","",(SUMPRODUCT(($D$12:$W$12=Sabana[[#This Row],[Columna4]:[Columna23]])*1)))</f>
        <v>0</v>
      </c>
      <c r="Y250" s="87">
        <f t="shared" si="4"/>
        <v>0</v>
      </c>
      <c r="Z250" s="87">
        <f>IF(Y250="","",COUNTIF(Sabana[[#This Row],[Columna4]:[Columna23]],"O")/20)</f>
        <v>0</v>
      </c>
    </row>
    <row r="251" spans="2:26" x14ac:dyDescent="0.25">
      <c r="B251" s="55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 cm="1">
        <f t="array" ref="X251">IF($D$12="","",(SUMPRODUCT(($D$12:$W$12=Sabana[[#This Row],[Columna4]:[Columna23]])*1)))</f>
        <v>0</v>
      </c>
      <c r="Y251" s="87">
        <f t="shared" si="4"/>
        <v>0</v>
      </c>
      <c r="Z251" s="87">
        <f>IF(Y251="","",COUNTIF(Sabana[[#This Row],[Columna4]:[Columna23]],"O")/20)</f>
        <v>0</v>
      </c>
    </row>
    <row r="252" spans="2:26" x14ac:dyDescent="0.25">
      <c r="B252" s="55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 cm="1">
        <f t="array" ref="X252">IF($D$12="","",(SUMPRODUCT(($D$12:$W$12=Sabana[[#This Row],[Columna4]:[Columna23]])*1)))</f>
        <v>0</v>
      </c>
      <c r="Y252" s="87">
        <f t="shared" si="4"/>
        <v>0</v>
      </c>
      <c r="Z252" s="87">
        <f>IF(Y252="","",COUNTIF(Sabana[[#This Row],[Columna4]:[Columna23]],"O")/20)</f>
        <v>0</v>
      </c>
    </row>
    <row r="253" spans="2:26" x14ac:dyDescent="0.25">
      <c r="B253" s="55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 cm="1">
        <f t="array" ref="X253">IF($D$12="","",(SUMPRODUCT(($D$12:$W$12=Sabana[[#This Row],[Columna4]:[Columna23]])*1)))</f>
        <v>0</v>
      </c>
      <c r="Y253" s="87">
        <f t="shared" si="4"/>
        <v>0</v>
      </c>
      <c r="Z253" s="87">
        <f>IF(Y253="","",COUNTIF(Sabana[[#This Row],[Columna4]:[Columna23]],"O")/20)</f>
        <v>0</v>
      </c>
    </row>
    <row r="254" spans="2:26" x14ac:dyDescent="0.25">
      <c r="B254" s="55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 cm="1">
        <f t="array" ref="X254">IF($D$12="","",(SUMPRODUCT(($D$12:$W$12=Sabana[[#This Row],[Columna4]:[Columna23]])*1)))</f>
        <v>0</v>
      </c>
      <c r="Y254" s="87">
        <f t="shared" si="4"/>
        <v>0</v>
      </c>
      <c r="Z254" s="87">
        <f>IF(Y254="","",COUNTIF(Sabana[[#This Row],[Columna4]:[Columna23]],"O")/20)</f>
        <v>0</v>
      </c>
    </row>
    <row r="255" spans="2:26" x14ac:dyDescent="0.25">
      <c r="B255" s="55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 cm="1">
        <f t="array" ref="X255">IF($D$12="","",(SUMPRODUCT(($D$12:$W$12=Sabana[[#This Row],[Columna4]:[Columna23]])*1)))</f>
        <v>0</v>
      </c>
      <c r="Y255" s="87">
        <f t="shared" si="4"/>
        <v>0</v>
      </c>
      <c r="Z255" s="87">
        <f>IF(Y255="","",COUNTIF(Sabana[[#This Row],[Columna4]:[Columna23]],"O")/20)</f>
        <v>0</v>
      </c>
    </row>
    <row r="256" spans="2:26" x14ac:dyDescent="0.25">
      <c r="B256" s="55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 cm="1">
        <f t="array" ref="X256">IF($D$12="","",(SUMPRODUCT(($D$12:$W$12=Sabana[[#This Row],[Columna4]:[Columna23]])*1)))</f>
        <v>0</v>
      </c>
      <c r="Y256" s="87">
        <f t="shared" si="4"/>
        <v>0</v>
      </c>
      <c r="Z256" s="87">
        <f>IF(Y256="","",COUNTIF(Sabana[[#This Row],[Columna4]:[Columna23]],"O")/20)</f>
        <v>0</v>
      </c>
    </row>
    <row r="257" spans="2:26" x14ac:dyDescent="0.25">
      <c r="B257" s="55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 cm="1">
        <f t="array" ref="X257">IF($D$12="","",(SUMPRODUCT(($D$12:$W$12=Sabana[[#This Row],[Columna4]:[Columna23]])*1)))</f>
        <v>0</v>
      </c>
      <c r="Y257" s="87">
        <f t="shared" si="4"/>
        <v>0</v>
      </c>
      <c r="Z257" s="87">
        <f>IF(Y257="","",COUNTIF(Sabana[[#This Row],[Columna4]:[Columna23]],"O")/20)</f>
        <v>0</v>
      </c>
    </row>
    <row r="258" spans="2:26" x14ac:dyDescent="0.25">
      <c r="B258" s="55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 cm="1">
        <f t="array" ref="X258">IF($D$12="","",(SUMPRODUCT(($D$12:$W$12=Sabana[[#This Row],[Columna4]:[Columna23]])*1)))</f>
        <v>0</v>
      </c>
      <c r="Y258" s="87">
        <f t="shared" si="4"/>
        <v>0</v>
      </c>
      <c r="Z258" s="87">
        <f>IF(Y258="","",COUNTIF(Sabana[[#This Row],[Columna4]:[Columna23]],"O")/20)</f>
        <v>0</v>
      </c>
    </row>
    <row r="259" spans="2:26" x14ac:dyDescent="0.25">
      <c r="B259" s="55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 cm="1">
        <f t="array" ref="X259">IF($D$12="","",(SUMPRODUCT(($D$12:$W$12=Sabana[[#This Row],[Columna4]:[Columna23]])*1)))</f>
        <v>0</v>
      </c>
      <c r="Y259" s="87">
        <f t="shared" si="4"/>
        <v>0</v>
      </c>
      <c r="Z259" s="87">
        <f>IF(Y259="","",COUNTIF(Sabana[[#This Row],[Columna4]:[Columna23]],"O")/20)</f>
        <v>0</v>
      </c>
    </row>
    <row r="260" spans="2:26" x14ac:dyDescent="0.25">
      <c r="B260" s="55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 cm="1">
        <f t="array" ref="X260">IF($D$12="","",(SUMPRODUCT(($D$12:$W$12=Sabana[[#This Row],[Columna4]:[Columna23]])*1)))</f>
        <v>0</v>
      </c>
      <c r="Y260" s="87">
        <f t="shared" si="4"/>
        <v>0</v>
      </c>
      <c r="Z260" s="87">
        <f>IF(Y260="","",COUNTIF(Sabana[[#This Row],[Columna4]:[Columna23]],"O")/20)</f>
        <v>0</v>
      </c>
    </row>
    <row r="261" spans="2:26" x14ac:dyDescent="0.25">
      <c r="B261" s="55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 cm="1">
        <f t="array" ref="X261">IF($D$12="","",(SUMPRODUCT(($D$12:$W$12=Sabana[[#This Row],[Columna4]:[Columna23]])*1)))</f>
        <v>0</v>
      </c>
      <c r="Y261" s="87">
        <f t="shared" si="4"/>
        <v>0</v>
      </c>
      <c r="Z261" s="87">
        <f>IF(Y261="","",COUNTIF(Sabana[[#This Row],[Columna4]:[Columna23]],"O")/20)</f>
        <v>0</v>
      </c>
    </row>
    <row r="262" spans="2:26" x14ac:dyDescent="0.25">
      <c r="B262" s="55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 cm="1">
        <f t="array" ref="X262">IF($D$12="","",(SUMPRODUCT(($D$12:$W$12=Sabana[[#This Row],[Columna4]:[Columna23]])*1)))</f>
        <v>0</v>
      </c>
      <c r="Y262" s="87">
        <f t="shared" si="4"/>
        <v>0</v>
      </c>
      <c r="Z262" s="87">
        <f>IF(Y262="","",COUNTIF(Sabana[[#This Row],[Columna4]:[Columna23]],"O")/20)</f>
        <v>0</v>
      </c>
    </row>
    <row r="263" spans="2:26" x14ac:dyDescent="0.25">
      <c r="B263" s="55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 cm="1">
        <f t="array" ref="X263">IF($D$12="","",(SUMPRODUCT(($D$12:$W$12=Sabana[[#This Row],[Columna4]:[Columna23]])*1)))</f>
        <v>0</v>
      </c>
      <c r="Y263" s="87">
        <f t="shared" si="4"/>
        <v>0</v>
      </c>
      <c r="Z263" s="87">
        <f>IF(Y263="","",COUNTIF(Sabana[[#This Row],[Columna4]:[Columna23]],"O")/20)</f>
        <v>0</v>
      </c>
    </row>
    <row r="264" spans="2:26" x14ac:dyDescent="0.25">
      <c r="B264" s="55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 cm="1">
        <f t="array" ref="X264">IF($D$12="","",(SUMPRODUCT(($D$12:$W$12=Sabana[[#This Row],[Columna4]:[Columna23]])*1)))</f>
        <v>0</v>
      </c>
      <c r="Y264" s="87">
        <f t="shared" si="4"/>
        <v>0</v>
      </c>
      <c r="Z264" s="87">
        <f>IF(Y264="","",COUNTIF(Sabana[[#This Row],[Columna4]:[Columna23]],"O")/20)</f>
        <v>0</v>
      </c>
    </row>
    <row r="265" spans="2:26" x14ac:dyDescent="0.25">
      <c r="B265" s="55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 cm="1">
        <f t="array" ref="X265">IF($D$12="","",(SUMPRODUCT(($D$12:$W$12=Sabana[[#This Row],[Columna4]:[Columna23]])*1)))</f>
        <v>0</v>
      </c>
      <c r="Y265" s="87">
        <f t="shared" si="4"/>
        <v>0</v>
      </c>
      <c r="Z265" s="87">
        <f>IF(Y265="","",COUNTIF(Sabana[[#This Row],[Columna4]:[Columna23]],"O")/20)</f>
        <v>0</v>
      </c>
    </row>
    <row r="266" spans="2:26" x14ac:dyDescent="0.25">
      <c r="B266" s="55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 cm="1">
        <f t="array" ref="X266">IF($D$12="","",(SUMPRODUCT(($D$12:$W$12=Sabana[[#This Row],[Columna4]:[Columna23]])*1)))</f>
        <v>0</v>
      </c>
      <c r="Y266" s="87">
        <f t="shared" si="4"/>
        <v>0</v>
      </c>
      <c r="Z266" s="87">
        <f>IF(Y266="","",COUNTIF(Sabana[[#This Row],[Columna4]:[Columna23]],"O")/20)</f>
        <v>0</v>
      </c>
    </row>
    <row r="267" spans="2:26" x14ac:dyDescent="0.25">
      <c r="B267" s="55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 cm="1">
        <f t="array" ref="X267">IF($D$12="","",(SUMPRODUCT(($D$12:$W$12=Sabana[[#This Row],[Columna4]:[Columna23]])*1)))</f>
        <v>0</v>
      </c>
      <c r="Y267" s="87">
        <f t="shared" si="4"/>
        <v>0</v>
      </c>
      <c r="Z267" s="87">
        <f>IF(Y267="","",COUNTIF(Sabana[[#This Row],[Columna4]:[Columna23]],"O")/20)</f>
        <v>0</v>
      </c>
    </row>
    <row r="268" spans="2:26" x14ac:dyDescent="0.25">
      <c r="B268" s="55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 cm="1">
        <f t="array" ref="X268">IF($D$12="","",(SUMPRODUCT(($D$12:$W$12=Sabana[[#This Row],[Columna4]:[Columna23]])*1)))</f>
        <v>0</v>
      </c>
      <c r="Y268" s="87">
        <f t="shared" si="4"/>
        <v>0</v>
      </c>
      <c r="Z268" s="87">
        <f>IF(Y268="","",COUNTIF(Sabana[[#This Row],[Columna4]:[Columna23]],"O")/20)</f>
        <v>0</v>
      </c>
    </row>
    <row r="269" spans="2:26" x14ac:dyDescent="0.25">
      <c r="B269" s="55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 cm="1">
        <f t="array" ref="X269">IF($D$12="","",(SUMPRODUCT(($D$12:$W$12=Sabana[[#This Row],[Columna4]:[Columna23]])*1)))</f>
        <v>0</v>
      </c>
      <c r="Y269" s="87">
        <f t="shared" si="4"/>
        <v>0</v>
      </c>
      <c r="Z269" s="87">
        <f>IF(Y269="","",COUNTIF(Sabana[[#This Row],[Columna4]:[Columna23]],"O")/20)</f>
        <v>0</v>
      </c>
    </row>
    <row r="270" spans="2:26" x14ac:dyDescent="0.25">
      <c r="B270" s="55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 cm="1">
        <f t="array" ref="X270">IF($D$12="","",(SUMPRODUCT(($D$12:$W$12=Sabana[[#This Row],[Columna4]:[Columna23]])*1)))</f>
        <v>0</v>
      </c>
      <c r="Y270" s="87">
        <f t="shared" si="4"/>
        <v>0</v>
      </c>
      <c r="Z270" s="87">
        <f>IF(Y270="","",COUNTIF(Sabana[[#This Row],[Columna4]:[Columna23]],"O")/20)</f>
        <v>0</v>
      </c>
    </row>
    <row r="271" spans="2:26" x14ac:dyDescent="0.25">
      <c r="B271" s="55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 cm="1">
        <f t="array" ref="X271">IF($D$12="","",(SUMPRODUCT(($D$12:$W$12=Sabana[[#This Row],[Columna4]:[Columna23]])*1)))</f>
        <v>0</v>
      </c>
      <c r="Y271" s="87">
        <f t="shared" si="4"/>
        <v>0</v>
      </c>
      <c r="Z271" s="87">
        <f>IF(Y271="","",COUNTIF(Sabana[[#This Row],[Columna4]:[Columna23]],"O")/20)</f>
        <v>0</v>
      </c>
    </row>
    <row r="272" spans="2:26" x14ac:dyDescent="0.25">
      <c r="B272" s="55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 cm="1">
        <f t="array" ref="X272">IF($D$12="","",(SUMPRODUCT(($D$12:$W$12=Sabana[[#This Row],[Columna4]:[Columna23]])*1)))</f>
        <v>0</v>
      </c>
      <c r="Y272" s="87">
        <f t="shared" si="4"/>
        <v>0</v>
      </c>
      <c r="Z272" s="87">
        <f>IF(Y272="","",COUNTIF(Sabana[[#This Row],[Columna4]:[Columna23]],"O")/20)</f>
        <v>0</v>
      </c>
    </row>
    <row r="273" spans="2:26" x14ac:dyDescent="0.25">
      <c r="B273" s="55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 cm="1">
        <f t="array" ref="X273">IF($D$12="","",(SUMPRODUCT(($D$12:$W$12=Sabana[[#This Row],[Columna4]:[Columna23]])*1)))</f>
        <v>0</v>
      </c>
      <c r="Y273" s="87">
        <f t="shared" si="4"/>
        <v>0</v>
      </c>
      <c r="Z273" s="87">
        <f>IF(Y273="","",COUNTIF(Sabana[[#This Row],[Columna4]:[Columna23]],"O")/20)</f>
        <v>0</v>
      </c>
    </row>
    <row r="274" spans="2:26" x14ac:dyDescent="0.25">
      <c r="B274" s="55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 cm="1">
        <f t="array" ref="X274">IF($D$12="","",(SUMPRODUCT(($D$12:$W$12=Sabana[[#This Row],[Columna4]:[Columna23]])*1)))</f>
        <v>0</v>
      </c>
      <c r="Y274" s="87">
        <f t="shared" si="4"/>
        <v>0</v>
      </c>
      <c r="Z274" s="87">
        <f>IF(Y274="","",COUNTIF(Sabana[[#This Row],[Columna4]:[Columna23]],"O")/20)</f>
        <v>0</v>
      </c>
    </row>
    <row r="275" spans="2:26" x14ac:dyDescent="0.25">
      <c r="B275" s="55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 cm="1">
        <f t="array" ref="X275">IF($D$12="","",(SUMPRODUCT(($D$12:$W$12=Sabana[[#This Row],[Columna4]:[Columna23]])*1)))</f>
        <v>0</v>
      </c>
      <c r="Y275" s="87">
        <f t="shared" ref="Y275:Y317" si="5">IF(X275="","",(X275/20))</f>
        <v>0</v>
      </c>
      <c r="Z275" s="87">
        <f>IF(Y275="","",COUNTIF(Sabana[[#This Row],[Columna4]:[Columna23]],"O")/20)</f>
        <v>0</v>
      </c>
    </row>
    <row r="276" spans="2:26" x14ac:dyDescent="0.25">
      <c r="B276" s="55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 cm="1">
        <f t="array" ref="X276">IF($D$12="","",(SUMPRODUCT(($D$12:$W$12=Sabana[[#This Row],[Columna4]:[Columna23]])*1)))</f>
        <v>0</v>
      </c>
      <c r="Y276" s="87">
        <f t="shared" si="5"/>
        <v>0</v>
      </c>
      <c r="Z276" s="87">
        <f>IF(Y276="","",COUNTIF(Sabana[[#This Row],[Columna4]:[Columna23]],"O")/20)</f>
        <v>0</v>
      </c>
    </row>
    <row r="277" spans="2:26" x14ac:dyDescent="0.25">
      <c r="B277" s="55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 cm="1">
        <f t="array" ref="X277">IF($D$12="","",(SUMPRODUCT(($D$12:$W$12=Sabana[[#This Row],[Columna4]:[Columna23]])*1)))</f>
        <v>0</v>
      </c>
      <c r="Y277" s="87">
        <f t="shared" si="5"/>
        <v>0</v>
      </c>
      <c r="Z277" s="87">
        <f>IF(Y277="","",COUNTIF(Sabana[[#This Row],[Columna4]:[Columna23]],"O")/20)</f>
        <v>0</v>
      </c>
    </row>
    <row r="278" spans="2:26" x14ac:dyDescent="0.25">
      <c r="B278" s="55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 cm="1">
        <f t="array" ref="X278">IF($D$12="","",(SUMPRODUCT(($D$12:$W$12=Sabana[[#This Row],[Columna4]:[Columna23]])*1)))</f>
        <v>0</v>
      </c>
      <c r="Y278" s="87">
        <f t="shared" si="5"/>
        <v>0</v>
      </c>
      <c r="Z278" s="87">
        <f>IF(Y278="","",COUNTIF(Sabana[[#This Row],[Columna4]:[Columna23]],"O")/20)</f>
        <v>0</v>
      </c>
    </row>
    <row r="279" spans="2:26" x14ac:dyDescent="0.25">
      <c r="B279" s="55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 cm="1">
        <f t="array" ref="X279">IF($D$12="","",(SUMPRODUCT(($D$12:$W$12=Sabana[[#This Row],[Columna4]:[Columna23]])*1)))</f>
        <v>0</v>
      </c>
      <c r="Y279" s="87">
        <f t="shared" si="5"/>
        <v>0</v>
      </c>
      <c r="Z279" s="87">
        <f>IF(Y279="","",COUNTIF(Sabana[[#This Row],[Columna4]:[Columna23]],"O")/20)</f>
        <v>0</v>
      </c>
    </row>
    <row r="280" spans="2:26" x14ac:dyDescent="0.25">
      <c r="B280" s="55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 cm="1">
        <f t="array" ref="X280">IF($D$12="","",(SUMPRODUCT(($D$12:$W$12=Sabana[[#This Row],[Columna4]:[Columna23]])*1)))</f>
        <v>0</v>
      </c>
      <c r="Y280" s="87">
        <f t="shared" si="5"/>
        <v>0</v>
      </c>
      <c r="Z280" s="87">
        <f>IF(Y280="","",COUNTIF(Sabana[[#This Row],[Columna4]:[Columna23]],"O")/20)</f>
        <v>0</v>
      </c>
    </row>
    <row r="281" spans="2:26" x14ac:dyDescent="0.25">
      <c r="B281" s="55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 cm="1">
        <f t="array" ref="X281">IF($D$12="","",(SUMPRODUCT(($D$12:$W$12=Sabana[[#This Row],[Columna4]:[Columna23]])*1)))</f>
        <v>0</v>
      </c>
      <c r="Y281" s="87">
        <f t="shared" si="5"/>
        <v>0</v>
      </c>
      <c r="Z281" s="87">
        <f>IF(Y281="","",COUNTIF(Sabana[[#This Row],[Columna4]:[Columna23]],"O")/20)</f>
        <v>0</v>
      </c>
    </row>
    <row r="282" spans="2:26" x14ac:dyDescent="0.25">
      <c r="B282" s="55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 cm="1">
        <f t="array" ref="X282">IF($D$12="","",(SUMPRODUCT(($D$12:$W$12=Sabana[[#This Row],[Columna4]:[Columna23]])*1)))</f>
        <v>0</v>
      </c>
      <c r="Y282" s="87">
        <f t="shared" si="5"/>
        <v>0</v>
      </c>
      <c r="Z282" s="87">
        <f>IF(Y282="","",COUNTIF(Sabana[[#This Row],[Columna4]:[Columna23]],"O")/20)</f>
        <v>0</v>
      </c>
    </row>
    <row r="283" spans="2:26" x14ac:dyDescent="0.25">
      <c r="B283" s="55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 cm="1">
        <f t="array" ref="X283">IF($D$12="","",(SUMPRODUCT(($D$12:$W$12=Sabana[[#This Row],[Columna4]:[Columna23]])*1)))</f>
        <v>0</v>
      </c>
      <c r="Y283" s="87">
        <f t="shared" si="5"/>
        <v>0</v>
      </c>
      <c r="Z283" s="87">
        <f>IF(Y283="","",COUNTIF(Sabana[[#This Row],[Columna4]:[Columna23]],"O")/20)</f>
        <v>0</v>
      </c>
    </row>
    <row r="284" spans="2:26" x14ac:dyDescent="0.25">
      <c r="B284" s="55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 cm="1">
        <f t="array" ref="X284">IF($D$12="","",(SUMPRODUCT(($D$12:$W$12=Sabana[[#This Row],[Columna4]:[Columna23]])*1)))</f>
        <v>0</v>
      </c>
      <c r="Y284" s="87">
        <f t="shared" si="5"/>
        <v>0</v>
      </c>
      <c r="Z284" s="87">
        <f>IF(Y284="","",COUNTIF(Sabana[[#This Row],[Columna4]:[Columna23]],"O")/20)</f>
        <v>0</v>
      </c>
    </row>
    <row r="285" spans="2:26" x14ac:dyDescent="0.25">
      <c r="B285" s="55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 cm="1">
        <f t="array" ref="X285">IF($D$12="","",(SUMPRODUCT(($D$12:$W$12=Sabana[[#This Row],[Columna4]:[Columna23]])*1)))</f>
        <v>0</v>
      </c>
      <c r="Y285" s="87">
        <f t="shared" si="5"/>
        <v>0</v>
      </c>
      <c r="Z285" s="87">
        <f>IF(Y285="","",COUNTIF(Sabana[[#This Row],[Columna4]:[Columna23]],"O")/20)</f>
        <v>0</v>
      </c>
    </row>
    <row r="286" spans="2:26" x14ac:dyDescent="0.25">
      <c r="B286" s="55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 cm="1">
        <f t="array" ref="X286">IF($D$12="","",(SUMPRODUCT(($D$12:$W$12=Sabana[[#This Row],[Columna4]:[Columna23]])*1)))</f>
        <v>0</v>
      </c>
      <c r="Y286" s="87">
        <f t="shared" si="5"/>
        <v>0</v>
      </c>
      <c r="Z286" s="87">
        <f>IF(Y286="","",COUNTIF(Sabana[[#This Row],[Columna4]:[Columna23]],"O")/20)</f>
        <v>0</v>
      </c>
    </row>
    <row r="287" spans="2:26" x14ac:dyDescent="0.25">
      <c r="B287" s="55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 cm="1">
        <f t="array" ref="X287">IF($D$12="","",(SUMPRODUCT(($D$12:$W$12=Sabana[[#This Row],[Columna4]:[Columna23]])*1)))</f>
        <v>0</v>
      </c>
      <c r="Y287" s="87">
        <f t="shared" si="5"/>
        <v>0</v>
      </c>
      <c r="Z287" s="87">
        <f>IF(Y287="","",COUNTIF(Sabana[[#This Row],[Columna4]:[Columna23]],"O")/20)</f>
        <v>0</v>
      </c>
    </row>
    <row r="288" spans="2:26" x14ac:dyDescent="0.25">
      <c r="B288" s="55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 cm="1">
        <f t="array" ref="X288">IF($D$12="","",(SUMPRODUCT(($D$12:$W$12=Sabana[[#This Row],[Columna4]:[Columna23]])*1)))</f>
        <v>0</v>
      </c>
      <c r="Y288" s="87">
        <f t="shared" si="5"/>
        <v>0</v>
      </c>
      <c r="Z288" s="87">
        <f>IF(Y288="","",COUNTIF(Sabana[[#This Row],[Columna4]:[Columna23]],"O")/20)</f>
        <v>0</v>
      </c>
    </row>
    <row r="289" spans="2:26" x14ac:dyDescent="0.25">
      <c r="B289" s="55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 cm="1">
        <f t="array" ref="X289">IF($D$12="","",(SUMPRODUCT(($D$12:$W$12=Sabana[[#This Row],[Columna4]:[Columna23]])*1)))</f>
        <v>0</v>
      </c>
      <c r="Y289" s="87">
        <f t="shared" si="5"/>
        <v>0</v>
      </c>
      <c r="Z289" s="87">
        <f>IF(Y289="","",COUNTIF(Sabana[[#This Row],[Columna4]:[Columna23]],"O")/20)</f>
        <v>0</v>
      </c>
    </row>
    <row r="290" spans="2:26" x14ac:dyDescent="0.25">
      <c r="B290" s="55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 cm="1">
        <f t="array" ref="X290">IF($D$12="","",(SUMPRODUCT(($D$12:$W$12=Sabana[[#This Row],[Columna4]:[Columna23]])*1)))</f>
        <v>0</v>
      </c>
      <c r="Y290" s="87">
        <f t="shared" si="5"/>
        <v>0</v>
      </c>
      <c r="Z290" s="87">
        <f>IF(Y290="","",COUNTIF(Sabana[[#This Row],[Columna4]:[Columna23]],"O")/20)</f>
        <v>0</v>
      </c>
    </row>
    <row r="291" spans="2:26" x14ac:dyDescent="0.25">
      <c r="B291" s="55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 cm="1">
        <f t="array" ref="X291">IF($D$12="","",(SUMPRODUCT(($D$12:$W$12=Sabana[[#This Row],[Columna4]:[Columna23]])*1)))</f>
        <v>0</v>
      </c>
      <c r="Y291" s="87">
        <f t="shared" si="5"/>
        <v>0</v>
      </c>
      <c r="Z291" s="87">
        <f>IF(Y291="","",COUNTIF(Sabana[[#This Row],[Columna4]:[Columna23]],"O")/20)</f>
        <v>0</v>
      </c>
    </row>
    <row r="292" spans="2:26" x14ac:dyDescent="0.25">
      <c r="B292" s="55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 cm="1">
        <f t="array" ref="X292">IF($D$12="","",(SUMPRODUCT(($D$12:$W$12=Sabana[[#This Row],[Columna4]:[Columna23]])*1)))</f>
        <v>0</v>
      </c>
      <c r="Y292" s="87">
        <f t="shared" si="5"/>
        <v>0</v>
      </c>
      <c r="Z292" s="87">
        <f>IF(Y292="","",COUNTIF(Sabana[[#This Row],[Columna4]:[Columna23]],"O")/20)</f>
        <v>0</v>
      </c>
    </row>
    <row r="293" spans="2:26" x14ac:dyDescent="0.25">
      <c r="B293" s="55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 cm="1">
        <f t="array" ref="X293">IF($D$12="","",(SUMPRODUCT(($D$12:$W$12=Sabana[[#This Row],[Columna4]:[Columna23]])*1)))</f>
        <v>0</v>
      </c>
      <c r="Y293" s="87">
        <f t="shared" si="5"/>
        <v>0</v>
      </c>
      <c r="Z293" s="87">
        <f>IF(Y293="","",COUNTIF(Sabana[[#This Row],[Columna4]:[Columna23]],"O")/20)</f>
        <v>0</v>
      </c>
    </row>
    <row r="294" spans="2:26" x14ac:dyDescent="0.25">
      <c r="B294" s="55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 cm="1">
        <f t="array" ref="X294">IF($D$12="","",(SUMPRODUCT(($D$12:$W$12=Sabana[[#This Row],[Columna4]:[Columna23]])*1)))</f>
        <v>0</v>
      </c>
      <c r="Y294" s="87">
        <f t="shared" si="5"/>
        <v>0</v>
      </c>
      <c r="Z294" s="87">
        <f>IF(Y294="","",COUNTIF(Sabana[[#This Row],[Columna4]:[Columna23]],"O")/20)</f>
        <v>0</v>
      </c>
    </row>
    <row r="295" spans="2:26" x14ac:dyDescent="0.25">
      <c r="B295" s="55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 cm="1">
        <f t="array" ref="X295">IF($D$12="","",(SUMPRODUCT(($D$12:$W$12=Sabana[[#This Row],[Columna4]:[Columna23]])*1)))</f>
        <v>0</v>
      </c>
      <c r="Y295" s="87">
        <f t="shared" si="5"/>
        <v>0</v>
      </c>
      <c r="Z295" s="87">
        <f>IF(Y295="","",COUNTIF(Sabana[[#This Row],[Columna4]:[Columna23]],"O")/20)</f>
        <v>0</v>
      </c>
    </row>
    <row r="296" spans="2:26" x14ac:dyDescent="0.25">
      <c r="B296" s="55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 cm="1">
        <f t="array" ref="X296">IF($D$12="","",(SUMPRODUCT(($D$12:$W$12=Sabana[[#This Row],[Columna4]:[Columna23]])*1)))</f>
        <v>0</v>
      </c>
      <c r="Y296" s="87">
        <f t="shared" si="5"/>
        <v>0</v>
      </c>
      <c r="Z296" s="87">
        <f>IF(Y296="","",COUNTIF(Sabana[[#This Row],[Columna4]:[Columna23]],"O")/20)</f>
        <v>0</v>
      </c>
    </row>
    <row r="297" spans="2:26" x14ac:dyDescent="0.25">
      <c r="B297" s="55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 cm="1">
        <f t="array" ref="X297">IF($D$12="","",(SUMPRODUCT(($D$12:$W$12=Sabana[[#This Row],[Columna4]:[Columna23]])*1)))</f>
        <v>0</v>
      </c>
      <c r="Y297" s="87">
        <f t="shared" si="5"/>
        <v>0</v>
      </c>
      <c r="Z297" s="87">
        <f>IF(Y297="","",COUNTIF(Sabana[[#This Row],[Columna4]:[Columna23]],"O")/20)</f>
        <v>0</v>
      </c>
    </row>
    <row r="298" spans="2:26" x14ac:dyDescent="0.25">
      <c r="B298" s="55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 cm="1">
        <f t="array" ref="X298">IF($D$12="","",(SUMPRODUCT(($D$12:$W$12=Sabana[[#This Row],[Columna4]:[Columna23]])*1)))</f>
        <v>0</v>
      </c>
      <c r="Y298" s="87">
        <f t="shared" si="5"/>
        <v>0</v>
      </c>
      <c r="Z298" s="87">
        <f>IF(Y298="","",COUNTIF(Sabana[[#This Row],[Columna4]:[Columna23]],"O")/20)</f>
        <v>0</v>
      </c>
    </row>
    <row r="299" spans="2:26" x14ac:dyDescent="0.25">
      <c r="B299" s="55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 cm="1">
        <f t="array" ref="X299">IF($D$12="","",(SUMPRODUCT(($D$12:$W$12=Sabana[[#This Row],[Columna4]:[Columna23]])*1)))</f>
        <v>0</v>
      </c>
      <c r="Y299" s="87">
        <f t="shared" si="5"/>
        <v>0</v>
      </c>
      <c r="Z299" s="87">
        <f>IF(Y299="","",COUNTIF(Sabana[[#This Row],[Columna4]:[Columna23]],"O")/20)</f>
        <v>0</v>
      </c>
    </row>
    <row r="300" spans="2:26" x14ac:dyDescent="0.25">
      <c r="B300" s="55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 cm="1">
        <f t="array" ref="X300">IF($D$12="","",(SUMPRODUCT(($D$12:$W$12=Sabana[[#This Row],[Columna4]:[Columna23]])*1)))</f>
        <v>0</v>
      </c>
      <c r="Y300" s="87">
        <f t="shared" si="5"/>
        <v>0</v>
      </c>
      <c r="Z300" s="87">
        <f>IF(Y300="","",COUNTIF(Sabana[[#This Row],[Columna4]:[Columna23]],"O")/20)</f>
        <v>0</v>
      </c>
    </row>
    <row r="301" spans="2:26" x14ac:dyDescent="0.25">
      <c r="B301" s="55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 cm="1">
        <f t="array" ref="X301">IF($D$12="","",(SUMPRODUCT(($D$12:$W$12=Sabana[[#This Row],[Columna4]:[Columna23]])*1)))</f>
        <v>0</v>
      </c>
      <c r="Y301" s="87">
        <f t="shared" si="5"/>
        <v>0</v>
      </c>
      <c r="Z301" s="87">
        <f>IF(Y301="","",COUNTIF(Sabana[[#This Row],[Columna4]:[Columna23]],"O")/20)</f>
        <v>0</v>
      </c>
    </row>
    <row r="302" spans="2:26" x14ac:dyDescent="0.25">
      <c r="B302" s="55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 cm="1">
        <f t="array" ref="X302">IF($D$12="","",(SUMPRODUCT(($D$12:$W$12=Sabana[[#This Row],[Columna4]:[Columna23]])*1)))</f>
        <v>0</v>
      </c>
      <c r="Y302" s="87">
        <f t="shared" si="5"/>
        <v>0</v>
      </c>
      <c r="Z302" s="87">
        <f>IF(Y302="","",COUNTIF(Sabana[[#This Row],[Columna4]:[Columna23]],"O")/20)</f>
        <v>0</v>
      </c>
    </row>
    <row r="303" spans="2:26" x14ac:dyDescent="0.25">
      <c r="B303" s="55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 cm="1">
        <f t="array" ref="X303">IF($D$12="","",(SUMPRODUCT(($D$12:$W$12=Sabana[[#This Row],[Columna4]:[Columna23]])*1)))</f>
        <v>0</v>
      </c>
      <c r="Y303" s="87">
        <f t="shared" si="5"/>
        <v>0</v>
      </c>
      <c r="Z303" s="87">
        <f>IF(Y303="","",COUNTIF(Sabana[[#This Row],[Columna4]:[Columna23]],"O")/20)</f>
        <v>0</v>
      </c>
    </row>
    <row r="304" spans="2:26" x14ac:dyDescent="0.25">
      <c r="B304" s="55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 cm="1">
        <f t="array" ref="X304">IF($D$12="","",(SUMPRODUCT(($D$12:$W$12=Sabana[[#This Row],[Columna4]:[Columna23]])*1)))</f>
        <v>0</v>
      </c>
      <c r="Y304" s="87">
        <f t="shared" si="5"/>
        <v>0</v>
      </c>
      <c r="Z304" s="87">
        <f>IF(Y304="","",COUNTIF(Sabana[[#This Row],[Columna4]:[Columna23]],"O")/20)</f>
        <v>0</v>
      </c>
    </row>
    <row r="305" spans="2:26" x14ac:dyDescent="0.25">
      <c r="B305" s="55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 cm="1">
        <f t="array" ref="X305">IF($D$12="","",(SUMPRODUCT(($D$12:$W$12=Sabana[[#This Row],[Columna4]:[Columna23]])*1)))</f>
        <v>0</v>
      </c>
      <c r="Y305" s="87">
        <f t="shared" si="5"/>
        <v>0</v>
      </c>
      <c r="Z305" s="87">
        <f>IF(Y305="","",COUNTIF(Sabana[[#This Row],[Columna4]:[Columna23]],"O")/20)</f>
        <v>0</v>
      </c>
    </row>
    <row r="306" spans="2:26" x14ac:dyDescent="0.25">
      <c r="B306" s="55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 cm="1">
        <f t="array" ref="X306">IF($D$12="","",(SUMPRODUCT(($D$12:$W$12=Sabana[[#This Row],[Columna4]:[Columna23]])*1)))</f>
        <v>0</v>
      </c>
      <c r="Y306" s="87">
        <f t="shared" si="5"/>
        <v>0</v>
      </c>
      <c r="Z306" s="87">
        <f>IF(Y306="","",COUNTIF(Sabana[[#This Row],[Columna4]:[Columna23]],"O")/20)</f>
        <v>0</v>
      </c>
    </row>
    <row r="307" spans="2:26" x14ac:dyDescent="0.25">
      <c r="B307" s="55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 cm="1">
        <f t="array" ref="X307">IF($D$12="","",(SUMPRODUCT(($D$12:$W$12=Sabana[[#This Row],[Columna4]:[Columna23]])*1)))</f>
        <v>0</v>
      </c>
      <c r="Y307" s="87">
        <f t="shared" si="5"/>
        <v>0</v>
      </c>
      <c r="Z307" s="87">
        <f>IF(Y307="","",COUNTIF(Sabana[[#This Row],[Columna4]:[Columna23]],"O")/20)</f>
        <v>0</v>
      </c>
    </row>
    <row r="308" spans="2:26" x14ac:dyDescent="0.25">
      <c r="B308" s="55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 cm="1">
        <f t="array" ref="X308">IF($D$12="","",(SUMPRODUCT(($D$12:$W$12=Sabana[[#This Row],[Columna4]:[Columna23]])*1)))</f>
        <v>0</v>
      </c>
      <c r="Y308" s="87">
        <f t="shared" si="5"/>
        <v>0</v>
      </c>
      <c r="Z308" s="87">
        <f>IF(Y308="","",COUNTIF(Sabana[[#This Row],[Columna4]:[Columna23]],"O")/20)</f>
        <v>0</v>
      </c>
    </row>
    <row r="309" spans="2:26" x14ac:dyDescent="0.25">
      <c r="B309" s="55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 cm="1">
        <f t="array" ref="X309">IF($D$12="","",(SUMPRODUCT(($D$12:$W$12=Sabana[[#This Row],[Columna4]:[Columna23]])*1)))</f>
        <v>0</v>
      </c>
      <c r="Y309" s="87">
        <f t="shared" si="5"/>
        <v>0</v>
      </c>
      <c r="Z309" s="87">
        <f>IF(Y309="","",COUNTIF(Sabana[[#This Row],[Columna4]:[Columna23]],"O")/20)</f>
        <v>0</v>
      </c>
    </row>
    <row r="310" spans="2:26" x14ac:dyDescent="0.25">
      <c r="B310" s="55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 cm="1">
        <f t="array" ref="X310">IF($D$12="","",(SUMPRODUCT(($D$12:$W$12=Sabana[[#This Row],[Columna4]:[Columna23]])*1)))</f>
        <v>0</v>
      </c>
      <c r="Y310" s="87">
        <f t="shared" si="5"/>
        <v>0</v>
      </c>
      <c r="Z310" s="87">
        <f>IF(Y310="","",COUNTIF(Sabana[[#This Row],[Columna4]:[Columna23]],"O")/20)</f>
        <v>0</v>
      </c>
    </row>
    <row r="311" spans="2:26" x14ac:dyDescent="0.25">
      <c r="B311" s="55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 cm="1">
        <f t="array" ref="X311">IF($D$12="","",(SUMPRODUCT(($D$12:$W$12=Sabana[[#This Row],[Columna4]:[Columna23]])*1)))</f>
        <v>0</v>
      </c>
      <c r="Y311" s="87">
        <f t="shared" si="5"/>
        <v>0</v>
      </c>
      <c r="Z311" s="87">
        <f>IF(Y311="","",COUNTIF(Sabana[[#This Row],[Columna4]:[Columna23]],"O")/20)</f>
        <v>0</v>
      </c>
    </row>
    <row r="312" spans="2:26" x14ac:dyDescent="0.25">
      <c r="B312" s="55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 cm="1">
        <f t="array" ref="X312">IF($D$12="","",(SUMPRODUCT(($D$12:$W$12=Sabana[[#This Row],[Columna4]:[Columna23]])*1)))</f>
        <v>0</v>
      </c>
      <c r="Y312" s="87">
        <f t="shared" si="5"/>
        <v>0</v>
      </c>
      <c r="Z312" s="87">
        <f>IF(Y312="","",COUNTIF(Sabana[[#This Row],[Columna4]:[Columna23]],"O")/20)</f>
        <v>0</v>
      </c>
    </row>
    <row r="313" spans="2:26" x14ac:dyDescent="0.25">
      <c r="B313" s="55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 cm="1">
        <f t="array" ref="X313">IF($D$12="","",(SUMPRODUCT(($D$12:$W$12=Sabana[[#This Row],[Columna4]:[Columna23]])*1)))</f>
        <v>0</v>
      </c>
      <c r="Y313" s="87">
        <f t="shared" si="5"/>
        <v>0</v>
      </c>
      <c r="Z313" s="87">
        <f>IF(Y313="","",COUNTIF(Sabana[[#This Row],[Columna4]:[Columna23]],"O")/20)</f>
        <v>0</v>
      </c>
    </row>
    <row r="314" spans="2:26" x14ac:dyDescent="0.25">
      <c r="B314" s="55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 cm="1">
        <f t="array" ref="X314">IF($D$12="","",(SUMPRODUCT(($D$12:$W$12=Sabana[[#This Row],[Columna4]:[Columna23]])*1)))</f>
        <v>0</v>
      </c>
      <c r="Y314" s="87">
        <f t="shared" si="5"/>
        <v>0</v>
      </c>
      <c r="Z314" s="87">
        <f>IF(Y314="","",COUNTIF(Sabana[[#This Row],[Columna4]:[Columna23]],"O")/20)</f>
        <v>0</v>
      </c>
    </row>
    <row r="315" spans="2:26" x14ac:dyDescent="0.25">
      <c r="B315" s="55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 cm="1">
        <f t="array" ref="X315">IF($D$12="","",(SUMPRODUCT(($D$12:$W$12=Sabana[[#This Row],[Columna4]:[Columna23]])*1)))</f>
        <v>0</v>
      </c>
      <c r="Y315" s="87">
        <f t="shared" si="5"/>
        <v>0</v>
      </c>
      <c r="Z315" s="87">
        <f>IF(Y315="","",COUNTIF(Sabana[[#This Row],[Columna4]:[Columna23]],"O")/20)</f>
        <v>0</v>
      </c>
    </row>
    <row r="316" spans="2:26" x14ac:dyDescent="0.25">
      <c r="B316" s="55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 cm="1">
        <f t="array" ref="X316">IF($D$12="","",(SUMPRODUCT(($D$12:$W$12=Sabana[[#This Row],[Columna4]:[Columna23]])*1)))</f>
        <v>0</v>
      </c>
      <c r="Y316" s="87">
        <f t="shared" si="5"/>
        <v>0</v>
      </c>
      <c r="Z316" s="87">
        <f>IF(Y316="","",COUNTIF(Sabana[[#This Row],[Columna4]:[Columna23]],"O")/20)</f>
        <v>0</v>
      </c>
    </row>
    <row r="317" spans="2:26" ht="15.75" thickBot="1" x14ac:dyDescent="0.3">
      <c r="B317" s="55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 cm="1">
        <f t="array" ref="X317">IF($D$12="","",(SUMPRODUCT(($D$12:$W$12=Sabana[[#This Row],[Columna4]:[Columna23]])*1)))</f>
        <v>0</v>
      </c>
      <c r="Y317" s="87">
        <f t="shared" si="5"/>
        <v>0</v>
      </c>
      <c r="Z317" s="87">
        <f>IF(Y317="","",COUNTIF(Sabana[[#This Row],[Columna4]:[Columna23]],"O")/20)</f>
        <v>0</v>
      </c>
    </row>
    <row r="318" spans="2:26" ht="30.95" customHeight="1" x14ac:dyDescent="0.25">
      <c r="B318" s="55">
        <v>309</v>
      </c>
      <c r="C318" s="82" t="s">
        <v>10</v>
      </c>
      <c r="D318" s="41" t="str">
        <f>Sabana[[#Headers],[Columna4]]</f>
        <v>Columna4</v>
      </c>
      <c r="E318" s="41" t="str">
        <f>Sabana[[#Headers],[Columna5]]</f>
        <v>Columna5</v>
      </c>
      <c r="F318" s="41" t="str">
        <f>Sabana[[#Headers],[Columna6]]</f>
        <v>Columna6</v>
      </c>
      <c r="G318" s="41" t="str">
        <f>Sabana[[#Headers],[Columna7]]</f>
        <v>Columna7</v>
      </c>
      <c r="H318" s="41" t="str">
        <f>Sabana[[#Headers],[Columna8]]</f>
        <v>Columna8</v>
      </c>
      <c r="I318" s="41" t="str">
        <f>Sabana[[#Headers],[Columna9]]</f>
        <v>Columna9</v>
      </c>
      <c r="J318" s="41" t="str">
        <f>Sabana[[#Headers],[Columna10]]</f>
        <v>Columna10</v>
      </c>
      <c r="K318" s="41" t="str">
        <f>Sabana[[#Headers],[Columna11]]</f>
        <v>Columna11</v>
      </c>
      <c r="L318" s="41" t="str">
        <f>Sabana[[#Headers],[Columna12]]</f>
        <v>Columna12</v>
      </c>
      <c r="M318" s="41" t="str">
        <f>Sabana[[#Headers],[Columna13]]</f>
        <v>Columna13</v>
      </c>
      <c r="N318" s="41" t="str">
        <f>Sabana[[#Headers],[Columna14]]</f>
        <v>Columna14</v>
      </c>
      <c r="O318" s="41" t="str">
        <f>Sabana[[#Headers],[Columna15]]</f>
        <v>Columna15</v>
      </c>
      <c r="P318" s="41" t="str">
        <f>Sabana[[#Headers],[Columna16]]</f>
        <v>Columna16</v>
      </c>
      <c r="Q318" s="41" t="str">
        <f>Sabana[[#Headers],[Columna17]]</f>
        <v>Columna17</v>
      </c>
      <c r="R318" s="41" t="str">
        <f>Sabana[[#Headers],[Columna18]]</f>
        <v>Columna18</v>
      </c>
      <c r="S318" s="41" t="str">
        <f>Sabana[[#Headers],[Columna19]]</f>
        <v>Columna19</v>
      </c>
      <c r="T318" s="41" t="str">
        <f>Sabana[[#Headers],[Columna20]]</f>
        <v>Columna20</v>
      </c>
      <c r="U318" s="41" t="str">
        <f>Sabana[[#Headers],[Columna21]]</f>
        <v>Columna21</v>
      </c>
      <c r="V318" s="41" t="str">
        <f>Sabana[[#Headers],[Columna22]]</f>
        <v>Columna22</v>
      </c>
      <c r="W318" s="42" t="str">
        <f>Sabana[[#Headers],[Columna23]]</f>
        <v>Columna23</v>
      </c>
      <c r="X318" s="19"/>
      <c r="Y318" s="20"/>
      <c r="Z318" s="21"/>
    </row>
    <row r="319" spans="2:26" x14ac:dyDescent="0.25">
      <c r="B319" s="55">
        <v>310</v>
      </c>
      <c r="C319" s="83" t="s">
        <v>11</v>
      </c>
      <c r="D319" s="43" t="str">
        <f t="shared" ref="D319:W319" si="6">D11</f>
        <v>I_1890343</v>
      </c>
      <c r="E319" s="43" t="str">
        <f t="shared" si="6"/>
        <v>I_1890166</v>
      </c>
      <c r="F319" s="43" t="str">
        <f t="shared" si="6"/>
        <v>I_1890439</v>
      </c>
      <c r="G319" s="43" t="str">
        <f t="shared" si="6"/>
        <v>I_1890177</v>
      </c>
      <c r="H319" s="43" t="str">
        <f t="shared" si="6"/>
        <v>I_1890211</v>
      </c>
      <c r="I319" s="43" t="str">
        <f t="shared" si="6"/>
        <v>I_1890464</v>
      </c>
      <c r="J319" s="43" t="str">
        <f t="shared" si="6"/>
        <v>I_1890199</v>
      </c>
      <c r="K319" s="43" t="str">
        <f t="shared" si="6"/>
        <v>I_1890373</v>
      </c>
      <c r="L319" s="43" t="str">
        <f t="shared" si="6"/>
        <v>I_1890248</v>
      </c>
      <c r="M319" s="43" t="str">
        <f t="shared" si="6"/>
        <v>I_1890442</v>
      </c>
      <c r="N319" s="43" t="str">
        <f t="shared" si="6"/>
        <v>I_1890313</v>
      </c>
      <c r="O319" s="43" t="str">
        <f t="shared" si="6"/>
        <v>I_1890135</v>
      </c>
      <c r="P319" s="43" t="str">
        <f t="shared" si="6"/>
        <v>I_1890451</v>
      </c>
      <c r="Q319" s="43" t="str">
        <f t="shared" si="6"/>
        <v>I_1890257</v>
      </c>
      <c r="R319" s="43" t="str">
        <f t="shared" si="6"/>
        <v>I_1890517</v>
      </c>
      <c r="S319" s="43" t="str">
        <f t="shared" si="6"/>
        <v>I_1890202</v>
      </c>
      <c r="T319" s="43" t="str">
        <f t="shared" si="6"/>
        <v>I_1890426</v>
      </c>
      <c r="U319" s="43" t="str">
        <f t="shared" si="6"/>
        <v>I_1890477</v>
      </c>
      <c r="V319" s="43" t="str">
        <f t="shared" si="6"/>
        <v>I_1890285</v>
      </c>
      <c r="W319" s="44" t="str">
        <f t="shared" si="6"/>
        <v>I_1890335</v>
      </c>
      <c r="X319" s="19"/>
      <c r="Y319" s="20"/>
      <c r="Z319" s="21"/>
    </row>
    <row r="320" spans="2:26" ht="32.450000000000003" customHeight="1" x14ac:dyDescent="0.25">
      <c r="B320" s="55">
        <v>311</v>
      </c>
      <c r="C320" s="84" t="s">
        <v>9</v>
      </c>
      <c r="D320" s="39" t="str">
        <f>IF(D325="","",IF(D325&gt;=85%,"Muy Fácil",IF(D325&gt;=60%,"Facil",IF(D325&gt;=40%,"Dificultad Moderada",IF(D325&gt;=15%,"Dificil",IF(D325&gt;=0%,"Muy Difícil",""))))))</f>
        <v>Dificil</v>
      </c>
      <c r="E320" s="39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9" t="str">
        <f t="shared" si="7"/>
        <v>Dificil</v>
      </c>
      <c r="G320" s="39" t="str">
        <f t="shared" si="7"/>
        <v>Dificultad Moderada</v>
      </c>
      <c r="H320" s="39" t="str">
        <f t="shared" si="7"/>
        <v>Dificultad Moderada</v>
      </c>
      <c r="I320" s="39" t="str">
        <f t="shared" si="7"/>
        <v>Dificultad Moderada</v>
      </c>
      <c r="J320" s="39" t="str">
        <f t="shared" si="7"/>
        <v>Dificil</v>
      </c>
      <c r="K320" s="39" t="str">
        <f t="shared" si="7"/>
        <v>Dificil</v>
      </c>
      <c r="L320" s="39" t="str">
        <f t="shared" si="7"/>
        <v>Dificultad Moderada</v>
      </c>
      <c r="M320" s="39" t="str">
        <f t="shared" si="7"/>
        <v>Dificultad Moderada</v>
      </c>
      <c r="N320" s="39" t="str">
        <f t="shared" si="7"/>
        <v>Dificil</v>
      </c>
      <c r="O320" s="39" t="str">
        <f t="shared" si="7"/>
        <v>Dificultad Moderada</v>
      </c>
      <c r="P320" s="39" t="str">
        <f t="shared" si="7"/>
        <v>Dificil</v>
      </c>
      <c r="Q320" s="39" t="str">
        <f t="shared" si="7"/>
        <v>Dificultad Moderada</v>
      </c>
      <c r="R320" s="39" t="str">
        <f t="shared" si="7"/>
        <v>Dificil</v>
      </c>
      <c r="S320" s="39" t="str">
        <f t="shared" si="7"/>
        <v>Dificultad Moderada</v>
      </c>
      <c r="T320" s="39" t="str">
        <f t="shared" si="7"/>
        <v>Dificultad Moderada</v>
      </c>
      <c r="U320" s="39" t="str">
        <f t="shared" si="7"/>
        <v>Dificil</v>
      </c>
      <c r="V320" s="39" t="str">
        <f t="shared" si="7"/>
        <v>Facil</v>
      </c>
      <c r="W320" s="65" t="str">
        <f t="shared" si="7"/>
        <v>Dificultad Moderada</v>
      </c>
      <c r="X320" s="19"/>
      <c r="Y320" s="20"/>
      <c r="Z320" s="21"/>
    </row>
    <row r="321" spans="1:28" ht="14.45" customHeight="1" x14ac:dyDescent="0.25">
      <c r="A321" s="24"/>
      <c r="B321" s="55">
        <v>312</v>
      </c>
      <c r="C321" s="53" t="s">
        <v>3</v>
      </c>
      <c r="D321" s="45" t="str">
        <f t="shared" ref="D321:W321" si="8">D$12</f>
        <v>C</v>
      </c>
      <c r="E321" s="45" t="str">
        <f t="shared" si="8"/>
        <v>B</v>
      </c>
      <c r="F321" s="45" t="str">
        <f t="shared" si="8"/>
        <v>B</v>
      </c>
      <c r="G321" s="45" t="str">
        <f t="shared" si="8"/>
        <v>D</v>
      </c>
      <c r="H321" s="45" t="str">
        <f t="shared" si="8"/>
        <v>C</v>
      </c>
      <c r="I321" s="45" t="str">
        <f t="shared" si="8"/>
        <v>C</v>
      </c>
      <c r="J321" s="45" t="str">
        <f t="shared" si="8"/>
        <v>B</v>
      </c>
      <c r="K321" s="45" t="str">
        <f t="shared" si="8"/>
        <v>A</v>
      </c>
      <c r="L321" s="45" t="str">
        <f t="shared" si="8"/>
        <v>D</v>
      </c>
      <c r="M321" s="45" t="str">
        <f t="shared" si="8"/>
        <v>C</v>
      </c>
      <c r="N321" s="45" t="str">
        <f t="shared" si="8"/>
        <v>C</v>
      </c>
      <c r="O321" s="45" t="str">
        <f t="shared" si="8"/>
        <v>C</v>
      </c>
      <c r="P321" s="45" t="str">
        <f t="shared" si="8"/>
        <v>D</v>
      </c>
      <c r="Q321" s="45" t="str">
        <f t="shared" si="8"/>
        <v>C</v>
      </c>
      <c r="R321" s="45" t="str">
        <f t="shared" si="8"/>
        <v>B</v>
      </c>
      <c r="S321" s="45" t="str">
        <f t="shared" si="8"/>
        <v>B</v>
      </c>
      <c r="T321" s="45" t="str">
        <f t="shared" si="8"/>
        <v>C</v>
      </c>
      <c r="U321" s="45" t="str">
        <f t="shared" si="8"/>
        <v>B</v>
      </c>
      <c r="V321" s="45" t="str">
        <f t="shared" si="8"/>
        <v>B</v>
      </c>
      <c r="W321" s="46" t="str">
        <f t="shared" si="8"/>
        <v>C</v>
      </c>
      <c r="X321" s="15"/>
      <c r="Y321" s="6"/>
      <c r="Z321" s="5"/>
    </row>
    <row r="322" spans="1:28" ht="14.45" customHeight="1" x14ac:dyDescent="0.25">
      <c r="A322" s="24"/>
      <c r="C322" s="53" t="s">
        <v>39</v>
      </c>
      <c r="D322" s="47">
        <f>IF(COUNTA(D18:D317)=0,"",IFERROR(COUNTIF(D$18:D$317,"=*"),""))</f>
        <v>35</v>
      </c>
      <c r="E322" s="47">
        <f t="shared" ref="E322:W322" si="9">IF(COUNTA(E18:E317)=0,"",IFERROR(COUNTIF(E$18:E$317,"=*"),""))</f>
        <v>35</v>
      </c>
      <c r="F322" s="47">
        <f t="shared" si="9"/>
        <v>35</v>
      </c>
      <c r="G322" s="47">
        <f t="shared" si="9"/>
        <v>35</v>
      </c>
      <c r="H322" s="47">
        <f t="shared" si="9"/>
        <v>35</v>
      </c>
      <c r="I322" s="47">
        <f t="shared" si="9"/>
        <v>35</v>
      </c>
      <c r="J322" s="47">
        <f t="shared" si="9"/>
        <v>35</v>
      </c>
      <c r="K322" s="47">
        <f t="shared" si="9"/>
        <v>35</v>
      </c>
      <c r="L322" s="47">
        <f t="shared" si="9"/>
        <v>35</v>
      </c>
      <c r="M322" s="47">
        <f t="shared" si="9"/>
        <v>35</v>
      </c>
      <c r="N322" s="47">
        <f t="shared" si="9"/>
        <v>35</v>
      </c>
      <c r="O322" s="47">
        <f t="shared" si="9"/>
        <v>35</v>
      </c>
      <c r="P322" s="47">
        <f t="shared" si="9"/>
        <v>35</v>
      </c>
      <c r="Q322" s="47">
        <f t="shared" si="9"/>
        <v>35</v>
      </c>
      <c r="R322" s="47">
        <f t="shared" si="9"/>
        <v>35</v>
      </c>
      <c r="S322" s="47">
        <f t="shared" si="9"/>
        <v>35</v>
      </c>
      <c r="T322" s="47">
        <f t="shared" si="9"/>
        <v>35</v>
      </c>
      <c r="U322" s="47">
        <f t="shared" si="9"/>
        <v>35</v>
      </c>
      <c r="V322" s="47">
        <f t="shared" si="9"/>
        <v>35</v>
      </c>
      <c r="W322" s="66">
        <f t="shared" si="9"/>
        <v>35</v>
      </c>
      <c r="X322" s="54"/>
      <c r="Y322" s="6"/>
      <c r="Z322" s="6"/>
    </row>
    <row r="323" spans="1:28" x14ac:dyDescent="0.25">
      <c r="A323" s="24"/>
      <c r="B323" s="55">
        <v>313</v>
      </c>
      <c r="C323" s="53" t="s">
        <v>44</v>
      </c>
      <c r="D323" s="47">
        <f t="shared" ref="D323:W323" si="10">IF(COUNTA(D18,D317)=0,"",IFERROR(COUNTIF(D$18:D$317,D$321),""))</f>
        <v>10</v>
      </c>
      <c r="E323" s="47">
        <f t="shared" si="10"/>
        <v>13</v>
      </c>
      <c r="F323" s="47">
        <f t="shared" si="10"/>
        <v>7</v>
      </c>
      <c r="G323" s="47">
        <f t="shared" si="10"/>
        <v>17</v>
      </c>
      <c r="H323" s="47">
        <f t="shared" si="10"/>
        <v>18</v>
      </c>
      <c r="I323" s="47">
        <f t="shared" si="10"/>
        <v>19</v>
      </c>
      <c r="J323" s="47">
        <f t="shared" si="10"/>
        <v>9</v>
      </c>
      <c r="K323" s="47">
        <f t="shared" si="10"/>
        <v>11</v>
      </c>
      <c r="L323" s="47">
        <f t="shared" si="10"/>
        <v>14</v>
      </c>
      <c r="M323" s="47">
        <f t="shared" si="10"/>
        <v>19</v>
      </c>
      <c r="N323" s="47">
        <f t="shared" si="10"/>
        <v>13</v>
      </c>
      <c r="O323" s="47">
        <f t="shared" si="10"/>
        <v>15</v>
      </c>
      <c r="P323" s="47">
        <f t="shared" si="10"/>
        <v>8</v>
      </c>
      <c r="Q323" s="47">
        <f t="shared" si="10"/>
        <v>17</v>
      </c>
      <c r="R323" s="47">
        <f t="shared" si="10"/>
        <v>10</v>
      </c>
      <c r="S323" s="47">
        <f t="shared" si="10"/>
        <v>14</v>
      </c>
      <c r="T323" s="47">
        <f t="shared" si="10"/>
        <v>20</v>
      </c>
      <c r="U323" s="47">
        <f t="shared" si="10"/>
        <v>6</v>
      </c>
      <c r="V323" s="47">
        <f t="shared" si="10"/>
        <v>23</v>
      </c>
      <c r="W323" s="66">
        <f t="shared" si="10"/>
        <v>17</v>
      </c>
      <c r="X323" s="5"/>
      <c r="Y323" s="6"/>
      <c r="Z323" s="5"/>
    </row>
    <row r="324" spans="1:28" s="63" customFormat="1" x14ac:dyDescent="0.25">
      <c r="A324" s="58"/>
      <c r="B324" s="59"/>
      <c r="C324" s="85" t="s">
        <v>45</v>
      </c>
      <c r="D324" s="60">
        <f t="shared" ref="D324:W324" si="11">IF(D322="","",D322-D323)</f>
        <v>25</v>
      </c>
      <c r="E324" s="60">
        <f t="shared" si="11"/>
        <v>22</v>
      </c>
      <c r="F324" s="60">
        <f t="shared" si="11"/>
        <v>28</v>
      </c>
      <c r="G324" s="60">
        <f t="shared" si="11"/>
        <v>18</v>
      </c>
      <c r="H324" s="60">
        <f t="shared" si="11"/>
        <v>17</v>
      </c>
      <c r="I324" s="60">
        <f t="shared" si="11"/>
        <v>16</v>
      </c>
      <c r="J324" s="60">
        <f t="shared" si="11"/>
        <v>26</v>
      </c>
      <c r="K324" s="60">
        <f t="shared" si="11"/>
        <v>24</v>
      </c>
      <c r="L324" s="60">
        <f t="shared" si="11"/>
        <v>21</v>
      </c>
      <c r="M324" s="60">
        <f t="shared" si="11"/>
        <v>16</v>
      </c>
      <c r="N324" s="60">
        <f t="shared" si="11"/>
        <v>22</v>
      </c>
      <c r="O324" s="60">
        <f t="shared" si="11"/>
        <v>20</v>
      </c>
      <c r="P324" s="60">
        <f t="shared" si="11"/>
        <v>27</v>
      </c>
      <c r="Q324" s="60">
        <f t="shared" si="11"/>
        <v>18</v>
      </c>
      <c r="R324" s="60">
        <f t="shared" si="11"/>
        <v>25</v>
      </c>
      <c r="S324" s="60">
        <f t="shared" si="11"/>
        <v>21</v>
      </c>
      <c r="T324" s="60">
        <f t="shared" si="11"/>
        <v>15</v>
      </c>
      <c r="U324" s="60">
        <f t="shared" si="11"/>
        <v>29</v>
      </c>
      <c r="V324" s="60">
        <f t="shared" si="11"/>
        <v>12</v>
      </c>
      <c r="W324" s="67">
        <f t="shared" si="11"/>
        <v>18</v>
      </c>
      <c r="X324" s="61"/>
      <c r="Y324" s="62"/>
      <c r="Z324" s="62"/>
      <c r="AA324" s="59"/>
      <c r="AB324" s="59"/>
    </row>
    <row r="325" spans="1:28" x14ac:dyDescent="0.25">
      <c r="A325" s="24"/>
      <c r="B325" s="55">
        <v>314</v>
      </c>
      <c r="C325" s="53" t="s">
        <v>46</v>
      </c>
      <c r="D325" s="40">
        <f t="shared" ref="D325:W325" si="12">IFERROR(D$323/COUNTA(D$18:D$317),"")</f>
        <v>0.2857142857142857</v>
      </c>
      <c r="E325" s="40">
        <f t="shared" si="12"/>
        <v>0.37142857142857144</v>
      </c>
      <c r="F325" s="40">
        <f t="shared" si="12"/>
        <v>0.2</v>
      </c>
      <c r="G325" s="40">
        <f t="shared" si="12"/>
        <v>0.48571428571428571</v>
      </c>
      <c r="H325" s="40">
        <f t="shared" si="12"/>
        <v>0.51428571428571423</v>
      </c>
      <c r="I325" s="40">
        <f t="shared" si="12"/>
        <v>0.54285714285714282</v>
      </c>
      <c r="J325" s="40">
        <f t="shared" si="12"/>
        <v>0.25714285714285712</v>
      </c>
      <c r="K325" s="40">
        <f t="shared" si="12"/>
        <v>0.31428571428571428</v>
      </c>
      <c r="L325" s="40">
        <f t="shared" si="12"/>
        <v>0.4</v>
      </c>
      <c r="M325" s="40">
        <f t="shared" si="12"/>
        <v>0.54285714285714282</v>
      </c>
      <c r="N325" s="40">
        <f t="shared" si="12"/>
        <v>0.37142857142857144</v>
      </c>
      <c r="O325" s="40">
        <f t="shared" si="12"/>
        <v>0.42857142857142855</v>
      </c>
      <c r="P325" s="40">
        <f t="shared" si="12"/>
        <v>0.22857142857142856</v>
      </c>
      <c r="Q325" s="40">
        <f t="shared" si="12"/>
        <v>0.48571428571428571</v>
      </c>
      <c r="R325" s="40">
        <f t="shared" si="12"/>
        <v>0.2857142857142857</v>
      </c>
      <c r="S325" s="40">
        <f t="shared" si="12"/>
        <v>0.4</v>
      </c>
      <c r="T325" s="40">
        <f t="shared" si="12"/>
        <v>0.5714285714285714</v>
      </c>
      <c r="U325" s="40">
        <f t="shared" si="12"/>
        <v>0.17142857142857143</v>
      </c>
      <c r="V325" s="40">
        <f t="shared" si="12"/>
        <v>0.65714285714285714</v>
      </c>
      <c r="W325" s="68">
        <f t="shared" si="12"/>
        <v>0.48571428571428571</v>
      </c>
      <c r="X325" s="5"/>
      <c r="Y325" s="6"/>
      <c r="Z325" s="5"/>
    </row>
    <row r="326" spans="1:28" x14ac:dyDescent="0.25">
      <c r="A326" s="24"/>
      <c r="B326" s="55">
        <v>315</v>
      </c>
      <c r="C326" s="53" t="s">
        <v>4</v>
      </c>
      <c r="D326" s="40">
        <f t="shared" ref="D326:W326" si="13">IFERROR(COUNTIF(D$18:D$317,"O")/COUNTA(D$18:D$317),"")</f>
        <v>0</v>
      </c>
      <c r="E326" s="40">
        <f t="shared" si="13"/>
        <v>0</v>
      </c>
      <c r="F326" s="40">
        <f t="shared" si="13"/>
        <v>0</v>
      </c>
      <c r="G326" s="40">
        <f t="shared" si="13"/>
        <v>0</v>
      </c>
      <c r="H326" s="40">
        <f t="shared" si="13"/>
        <v>0</v>
      </c>
      <c r="I326" s="40">
        <f t="shared" si="13"/>
        <v>0</v>
      </c>
      <c r="J326" s="40">
        <f t="shared" si="13"/>
        <v>0</v>
      </c>
      <c r="K326" s="40">
        <f t="shared" si="13"/>
        <v>0</v>
      </c>
      <c r="L326" s="40">
        <f t="shared" si="13"/>
        <v>0</v>
      </c>
      <c r="M326" s="40">
        <f t="shared" si="13"/>
        <v>0</v>
      </c>
      <c r="N326" s="40">
        <f t="shared" si="13"/>
        <v>0</v>
      </c>
      <c r="O326" s="40">
        <f t="shared" si="13"/>
        <v>0</v>
      </c>
      <c r="P326" s="40">
        <f t="shared" si="13"/>
        <v>0</v>
      </c>
      <c r="Q326" s="40">
        <f t="shared" si="13"/>
        <v>0</v>
      </c>
      <c r="R326" s="40">
        <f t="shared" si="13"/>
        <v>0</v>
      </c>
      <c r="S326" s="40">
        <f t="shared" si="13"/>
        <v>0</v>
      </c>
      <c r="T326" s="40">
        <f t="shared" si="13"/>
        <v>0</v>
      </c>
      <c r="U326" s="40">
        <f t="shared" si="13"/>
        <v>0</v>
      </c>
      <c r="V326" s="40">
        <f t="shared" si="13"/>
        <v>0</v>
      </c>
      <c r="W326" s="68">
        <f t="shared" si="13"/>
        <v>0</v>
      </c>
      <c r="X326" s="5"/>
      <c r="Y326" s="6"/>
      <c r="Z326" s="5"/>
    </row>
    <row r="327" spans="1:28" x14ac:dyDescent="0.25">
      <c r="A327" s="24"/>
      <c r="B327" s="55">
        <v>316</v>
      </c>
      <c r="C327" s="53" t="s">
        <v>5</v>
      </c>
      <c r="D327" s="40">
        <f t="shared" ref="D327:W327" si="14">IFERROR(COUNTIF(D$18:D$317,"A")/COUNTA(D$18:D$317),"")</f>
        <v>0.37142857142857144</v>
      </c>
      <c r="E327" s="40">
        <f t="shared" si="14"/>
        <v>0.42857142857142855</v>
      </c>
      <c r="F327" s="40">
        <f t="shared" si="14"/>
        <v>0.51428571428571423</v>
      </c>
      <c r="G327" s="40">
        <f t="shared" si="14"/>
        <v>0.11428571428571428</v>
      </c>
      <c r="H327" s="40">
        <f t="shared" si="14"/>
        <v>0.14285714285714285</v>
      </c>
      <c r="I327" s="40">
        <f t="shared" si="14"/>
        <v>5.7142857142857141E-2</v>
      </c>
      <c r="J327" s="40">
        <f t="shared" si="14"/>
        <v>0.45714285714285713</v>
      </c>
      <c r="K327" s="40">
        <f t="shared" si="14"/>
        <v>0.31428571428571428</v>
      </c>
      <c r="L327" s="40">
        <f t="shared" si="14"/>
        <v>0.2</v>
      </c>
      <c r="M327" s="40">
        <f t="shared" si="14"/>
        <v>0.11428571428571428</v>
      </c>
      <c r="N327" s="40">
        <f t="shared" si="14"/>
        <v>0.31428571428571428</v>
      </c>
      <c r="O327" s="40">
        <f t="shared" si="14"/>
        <v>0.14285714285714285</v>
      </c>
      <c r="P327" s="40">
        <f t="shared" si="14"/>
        <v>0.2</v>
      </c>
      <c r="Q327" s="40">
        <f t="shared" si="14"/>
        <v>0.2</v>
      </c>
      <c r="R327" s="40">
        <f t="shared" si="14"/>
        <v>0.11428571428571428</v>
      </c>
      <c r="S327" s="40">
        <f t="shared" si="14"/>
        <v>0.14285714285714285</v>
      </c>
      <c r="T327" s="40">
        <f t="shared" si="14"/>
        <v>2.8571428571428571E-2</v>
      </c>
      <c r="U327" s="40">
        <f t="shared" si="14"/>
        <v>0.25714285714285712</v>
      </c>
      <c r="V327" s="40">
        <f t="shared" si="14"/>
        <v>0.11428571428571428</v>
      </c>
      <c r="W327" s="68">
        <f t="shared" si="14"/>
        <v>0.11428571428571428</v>
      </c>
      <c r="X327" s="5"/>
      <c r="Y327" s="6"/>
      <c r="Z327" s="5"/>
    </row>
    <row r="328" spans="1:28" x14ac:dyDescent="0.25">
      <c r="A328" s="25"/>
      <c r="B328" s="55">
        <v>317</v>
      </c>
      <c r="C328" s="53" t="s">
        <v>6</v>
      </c>
      <c r="D328" s="40">
        <f t="shared" ref="D328:W328" si="15">IFERROR(COUNTIF(D$18:D$317,"B")/COUNTA(D$18:D$317),"")</f>
        <v>0.22857142857142856</v>
      </c>
      <c r="E328" s="40">
        <f t="shared" si="15"/>
        <v>0.37142857142857144</v>
      </c>
      <c r="F328" s="40">
        <f t="shared" si="15"/>
        <v>0.2</v>
      </c>
      <c r="G328" s="40">
        <f t="shared" si="15"/>
        <v>0</v>
      </c>
      <c r="H328" s="40">
        <f t="shared" si="15"/>
        <v>8.5714285714285715E-2</v>
      </c>
      <c r="I328" s="40">
        <f t="shared" si="15"/>
        <v>0</v>
      </c>
      <c r="J328" s="40">
        <f t="shared" si="15"/>
        <v>0.25714285714285712</v>
      </c>
      <c r="K328" s="40">
        <f t="shared" si="15"/>
        <v>0.2857142857142857</v>
      </c>
      <c r="L328" s="40">
        <f t="shared" si="15"/>
        <v>0.14285714285714285</v>
      </c>
      <c r="M328" s="40">
        <f t="shared" si="15"/>
        <v>0.2857142857142857</v>
      </c>
      <c r="N328" s="40">
        <f t="shared" si="15"/>
        <v>0.25714285714285712</v>
      </c>
      <c r="O328" s="40">
        <f t="shared" si="15"/>
        <v>0.2857142857142857</v>
      </c>
      <c r="P328" s="40">
        <f t="shared" si="15"/>
        <v>2.8571428571428571E-2</v>
      </c>
      <c r="Q328" s="40">
        <f t="shared" si="15"/>
        <v>8.5714285714285715E-2</v>
      </c>
      <c r="R328" s="40">
        <f t="shared" si="15"/>
        <v>0.2857142857142857</v>
      </c>
      <c r="S328" s="40">
        <f t="shared" si="15"/>
        <v>0.4</v>
      </c>
      <c r="T328" s="40">
        <f t="shared" si="15"/>
        <v>0.25714285714285712</v>
      </c>
      <c r="U328" s="40">
        <f t="shared" si="15"/>
        <v>0.17142857142857143</v>
      </c>
      <c r="V328" s="40">
        <f t="shared" si="15"/>
        <v>0.65714285714285714</v>
      </c>
      <c r="W328" s="68">
        <f t="shared" si="15"/>
        <v>0.25714285714285712</v>
      </c>
      <c r="X328" s="5"/>
      <c r="Y328" s="6"/>
      <c r="Z328" s="5"/>
    </row>
    <row r="329" spans="1:28" x14ac:dyDescent="0.25">
      <c r="B329" s="55">
        <v>318</v>
      </c>
      <c r="C329" s="53" t="s">
        <v>7</v>
      </c>
      <c r="D329" s="40">
        <f t="shared" ref="D329:W329" si="16">IFERROR(COUNTIF(D$18:D$317,"C")/COUNTA(D$18:D$317),"")</f>
        <v>0.2857142857142857</v>
      </c>
      <c r="E329" s="40">
        <f t="shared" si="16"/>
        <v>0.11428571428571428</v>
      </c>
      <c r="F329" s="40">
        <f t="shared" si="16"/>
        <v>0.25714285714285712</v>
      </c>
      <c r="G329" s="40">
        <f t="shared" si="16"/>
        <v>0.4</v>
      </c>
      <c r="H329" s="40">
        <f t="shared" si="16"/>
        <v>0.51428571428571423</v>
      </c>
      <c r="I329" s="40">
        <f t="shared" si="16"/>
        <v>0.54285714285714282</v>
      </c>
      <c r="J329" s="40">
        <f t="shared" si="16"/>
        <v>0.2</v>
      </c>
      <c r="K329" s="40">
        <f t="shared" si="16"/>
        <v>0.31428571428571428</v>
      </c>
      <c r="L329" s="40">
        <f t="shared" si="16"/>
        <v>0.25714285714285712</v>
      </c>
      <c r="M329" s="40">
        <f t="shared" si="16"/>
        <v>0.54285714285714282</v>
      </c>
      <c r="N329" s="40">
        <f t="shared" si="16"/>
        <v>0.37142857142857144</v>
      </c>
      <c r="O329" s="40">
        <f t="shared" si="16"/>
        <v>0.42857142857142855</v>
      </c>
      <c r="P329" s="40">
        <f t="shared" si="16"/>
        <v>0.54285714285714282</v>
      </c>
      <c r="Q329" s="40">
        <f t="shared" si="16"/>
        <v>0.48571428571428571</v>
      </c>
      <c r="R329" s="40">
        <f t="shared" si="16"/>
        <v>0.37142857142857144</v>
      </c>
      <c r="S329" s="40">
        <f t="shared" si="16"/>
        <v>0.22857142857142856</v>
      </c>
      <c r="T329" s="40">
        <f t="shared" si="16"/>
        <v>0.5714285714285714</v>
      </c>
      <c r="U329" s="40">
        <f t="shared" si="16"/>
        <v>0.31428571428571428</v>
      </c>
      <c r="V329" s="40">
        <f t="shared" si="16"/>
        <v>0.14285714285714285</v>
      </c>
      <c r="W329" s="68">
        <f t="shared" si="16"/>
        <v>0.48571428571428571</v>
      </c>
      <c r="X329" s="5"/>
      <c r="Y329" s="6"/>
      <c r="Z329" s="5"/>
    </row>
    <row r="330" spans="1:28" ht="15.75" thickBot="1" x14ac:dyDescent="0.3">
      <c r="B330" s="55">
        <v>319</v>
      </c>
      <c r="C330" s="86" t="s">
        <v>8</v>
      </c>
      <c r="D330" s="48">
        <f t="shared" ref="D330:W330" si="17">IFERROR(COUNTIF(D$18:D$317,"D")/COUNTA(D$18:D$317),"")</f>
        <v>0.11428571428571428</v>
      </c>
      <c r="E330" s="48">
        <f t="shared" si="17"/>
        <v>8.5714285714285715E-2</v>
      </c>
      <c r="F330" s="48">
        <f t="shared" si="17"/>
        <v>2.8571428571428571E-2</v>
      </c>
      <c r="G330" s="48">
        <f t="shared" si="17"/>
        <v>0.48571428571428571</v>
      </c>
      <c r="H330" s="48">
        <f t="shared" si="17"/>
        <v>0.25714285714285712</v>
      </c>
      <c r="I330" s="48">
        <f t="shared" si="17"/>
        <v>0.4</v>
      </c>
      <c r="J330" s="48">
        <f t="shared" si="17"/>
        <v>8.5714285714285715E-2</v>
      </c>
      <c r="K330" s="48">
        <f t="shared" si="17"/>
        <v>8.5714285714285715E-2</v>
      </c>
      <c r="L330" s="48">
        <f t="shared" si="17"/>
        <v>0.4</v>
      </c>
      <c r="M330" s="48">
        <f t="shared" si="17"/>
        <v>5.7142857142857141E-2</v>
      </c>
      <c r="N330" s="48">
        <f t="shared" si="17"/>
        <v>5.7142857142857141E-2</v>
      </c>
      <c r="O330" s="48">
        <f t="shared" si="17"/>
        <v>0.14285714285714285</v>
      </c>
      <c r="P330" s="48">
        <f t="shared" si="17"/>
        <v>0.22857142857142856</v>
      </c>
      <c r="Q330" s="48">
        <f t="shared" si="17"/>
        <v>0.22857142857142856</v>
      </c>
      <c r="R330" s="48">
        <f t="shared" si="17"/>
        <v>0.22857142857142856</v>
      </c>
      <c r="S330" s="48">
        <f t="shared" si="17"/>
        <v>0.22857142857142856</v>
      </c>
      <c r="T330" s="48">
        <f t="shared" si="17"/>
        <v>0.14285714285714285</v>
      </c>
      <c r="U330" s="48">
        <f t="shared" si="17"/>
        <v>0.25714285714285712</v>
      </c>
      <c r="V330" s="48">
        <f t="shared" si="17"/>
        <v>8.5714285714285715E-2</v>
      </c>
      <c r="W330" s="69">
        <f t="shared" si="17"/>
        <v>0.14285714285714285</v>
      </c>
      <c r="X330" s="5"/>
      <c r="Y330" s="6"/>
      <c r="Z330" s="5"/>
    </row>
    <row r="331" spans="1:28" x14ac:dyDescent="0.25"/>
    <row r="332" spans="1:28" x14ac:dyDescent="0.25"/>
    <row r="333" spans="1:28" x14ac:dyDescent="0.25"/>
    <row r="334" spans="1:28" x14ac:dyDescent="0.25"/>
    <row r="335" spans="1:28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phoneticPr fontId="6" type="noConversion"/>
  <conditionalFormatting sqref="D13:W13">
    <cfRule type="containsText" dxfId="642" priority="255" operator="containsText" text="Dificultad Moderada">
      <formula>NOT(ISERROR(SEARCH("Dificultad Moderada",D13)))</formula>
    </cfRule>
    <cfRule type="containsText" dxfId="641" priority="256" operator="containsText" text="Muy Fácil">
      <formula>NOT(ISERROR(SEARCH("Muy Fácil",D13)))</formula>
    </cfRule>
    <cfRule type="containsText" dxfId="640" priority="257" operator="containsText" text="Facil">
      <formula>NOT(ISERROR(SEARCH("Facil",D13)))</formula>
    </cfRule>
    <cfRule type="containsText" dxfId="639" priority="258" operator="containsText" text="Dificil">
      <formula>NOT(ISERROR(SEARCH("Dificil",D13)))</formula>
    </cfRule>
    <cfRule type="containsText" dxfId="638" priority="259" operator="containsText" text="Muy Difícil">
      <formula>NOT(ISERROR(SEARCH("Muy Difícil",D13)))</formula>
    </cfRule>
  </conditionalFormatting>
  <conditionalFormatting sqref="D321:W321">
    <cfRule type="cellIs" dxfId="637" priority="50" operator="equal">
      <formula>0</formula>
    </cfRule>
    <cfRule type="containsBlanks" dxfId="636" priority="59">
      <formula>LEN(TRIM(D321))=0</formula>
    </cfRule>
  </conditionalFormatting>
  <conditionalFormatting sqref="D18:W40 D45:W317">
    <cfRule type="cellIs" dxfId="635" priority="41" operator="equal">
      <formula>""</formula>
    </cfRule>
    <cfRule type="cellIs" dxfId="634" priority="42" operator="equal">
      <formula>D$321</formula>
    </cfRule>
    <cfRule type="cellIs" dxfId="633" priority="43" operator="equal">
      <formula>"O"</formula>
    </cfRule>
    <cfRule type="cellIs" dxfId="632" priority="44" operator="notEqual">
      <formula>"O(""O"";$D$110)"</formula>
    </cfRule>
  </conditionalFormatting>
  <conditionalFormatting sqref="D318:W318">
    <cfRule type="containsText" dxfId="631" priority="40" operator="containsText" text="Columna">
      <formula>NOT(ISERROR(SEARCH("Columna",D318)))</formula>
    </cfRule>
  </conditionalFormatting>
  <conditionalFormatting sqref="D319:W319">
    <cfRule type="cellIs" dxfId="630" priority="39" operator="equal">
      <formula>0</formula>
    </cfRule>
  </conditionalFormatting>
  <conditionalFormatting sqref="D320:W320">
    <cfRule type="containsText" dxfId="629" priority="29" operator="containsText" text="Dificultad Moderada">
      <formula>NOT(ISERROR(SEARCH("Dificultad Moderada",D320)))</formula>
    </cfRule>
    <cfRule type="containsText" dxfId="628" priority="30" operator="containsText" text="Muy Fácil">
      <formula>NOT(ISERROR(SEARCH("Muy Fácil",D320)))</formula>
    </cfRule>
    <cfRule type="containsText" dxfId="627" priority="31" operator="containsText" text="Facil">
      <formula>NOT(ISERROR(SEARCH("Facil",D320)))</formula>
    </cfRule>
    <cfRule type="containsText" dxfId="626" priority="32" operator="containsText" text="Dificil">
      <formula>NOT(ISERROR(SEARCH("Dificil",D320)))</formula>
    </cfRule>
    <cfRule type="containsText" dxfId="625" priority="33" operator="containsText" text="Muy Difícil">
      <formula>NOT(ISERROR(SEARCH("Muy Difícil",D320)))</formula>
    </cfRule>
  </conditionalFormatting>
  <conditionalFormatting sqref="D12:W12">
    <cfRule type="containsBlanks" dxfId="624" priority="23">
      <formula>LEN(TRIM(D12))=0</formula>
    </cfRule>
  </conditionalFormatting>
  <conditionalFormatting sqref="D41:W44">
    <cfRule type="cellIs" dxfId="623" priority="1" operator="equal">
      <formula>""</formula>
    </cfRule>
    <cfRule type="cellIs" dxfId="622" priority="2" operator="equal">
      <formula>D$321</formula>
    </cfRule>
    <cfRule type="cellIs" dxfId="621" priority="3" operator="equal">
      <formula>"O"</formula>
    </cfRule>
    <cfRule type="cellIs" dxfId="620" priority="4" operator="notEqual">
      <formula>"O(""O"";$D$110)"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" operator="containsText" id="{51131914-98F5-402F-9069-5F53EF5346AF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6" operator="containsText" id="{105680E2-CD63-4C98-BC83-59F46BB3BBEA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7" operator="containsText" id="{6B86DF52-B022-4B22-B702-A4057983EB61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8" operator="containsText" id="{48FF150A-5A23-40A4-9EF6-24130137ADD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55" operator="containsText" id="{0C07A8C1-2C4D-4B16-8F13-7FF8C090BCFF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56" operator="containsText" id="{CDB7837E-242C-4B3A-B823-B4AB17874042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7" operator="containsText" id="{79ADFA3F-8A10-4572-933D-6083277218A6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8" operator="containsText" id="{D881D427-231F-4942-8BC4-F127C84E6B66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7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162" t="s">
        <v>30</v>
      </c>
      <c r="C1" s="162"/>
      <c r="D1" s="162"/>
      <c r="E1" s="162"/>
      <c r="F1" s="162"/>
      <c r="G1" s="162"/>
      <c r="H1" s="162"/>
      <c r="I1" s="162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AF1" s="1"/>
    </row>
    <row r="2" spans="1:32" ht="25.5" customHeight="1" x14ac:dyDescent="0.25">
      <c r="B2"/>
      <c r="C2" s="50" t="s">
        <v>31</v>
      </c>
      <c r="D2" s="72" t="str">
        <f>'[9]1 Sabana 7'!D5</f>
        <v>San Bernardo-Toledo</v>
      </c>
      <c r="E2" s="72"/>
      <c r="F2" s="72"/>
      <c r="G2" s="73"/>
      <c r="H2" s="50" t="s">
        <v>35</v>
      </c>
      <c r="I2" s="49" t="str">
        <f>'[9]1 Sabana 7'!F5</f>
        <v>Principal</v>
      </c>
      <c r="AF2" s="1"/>
    </row>
    <row r="3" spans="1:32" ht="14.45" customHeight="1" x14ac:dyDescent="0.25">
      <c r="B3"/>
      <c r="C3" s="74" t="s">
        <v>32</v>
      </c>
      <c r="D3" s="75" t="str">
        <f>'[9]1 Sabana 7'!D6</f>
        <v>Septimo</v>
      </c>
      <c r="E3" s="72"/>
      <c r="F3" s="72"/>
      <c r="G3" s="73"/>
      <c r="H3" s="74" t="s">
        <v>36</v>
      </c>
      <c r="I3" s="49" t="str">
        <f>'[9]1 Sabana 7'!F6</f>
        <v>0701 - 0702</v>
      </c>
      <c r="AF3" s="1"/>
    </row>
    <row r="4" spans="1:32" ht="14.45" customHeight="1" x14ac:dyDescent="0.25">
      <c r="B4"/>
      <c r="C4" s="74" t="s">
        <v>33</v>
      </c>
      <c r="D4" s="72" t="str">
        <f>'[9]1 Sabana 7'!D7</f>
        <v>Matematicas</v>
      </c>
      <c r="E4" s="72"/>
      <c r="F4" s="72"/>
      <c r="G4" s="73"/>
      <c r="H4" s="74" t="s">
        <v>37</v>
      </c>
      <c r="I4" s="49">
        <f>'[9]1 Sabana 7'!F7</f>
        <v>1</v>
      </c>
      <c r="AF4" s="1"/>
    </row>
    <row r="5" spans="1:32" ht="15.6" customHeight="1" x14ac:dyDescent="0.25">
      <c r="B5"/>
      <c r="C5" s="138"/>
      <c r="D5" s="138"/>
      <c r="E5" s="138"/>
      <c r="F5" s="138"/>
      <c r="G5" s="138"/>
      <c r="H5" s="138"/>
      <c r="I5" s="138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63" t="s">
        <v>40</v>
      </c>
      <c r="D7" s="163"/>
      <c r="E7"/>
      <c r="F7"/>
      <c r="G7"/>
    </row>
    <row r="8" spans="1:32" ht="13.5" customHeight="1" x14ac:dyDescent="0.25">
      <c r="A8" s="138"/>
      <c r="B8"/>
      <c r="C8" s="139"/>
      <c r="D8" s="139"/>
      <c r="E8" s="139"/>
      <c r="F8" s="139"/>
      <c r="G8" s="139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40" t="s">
        <v>38</v>
      </c>
      <c r="D9" s="141">
        <f>IF(D22="","",D22)</f>
        <v>0.74509803921568629</v>
      </c>
    </row>
    <row r="10" spans="1:32" ht="15" x14ac:dyDescent="0.25"/>
    <row r="11" spans="1:32" ht="18.75" x14ac:dyDescent="0.3">
      <c r="C11" s="142" t="s">
        <v>19</v>
      </c>
      <c r="D11" s="142" t="s">
        <v>49</v>
      </c>
    </row>
    <row r="12" spans="1:32" ht="18.75" x14ac:dyDescent="0.25">
      <c r="C12" s="143" t="s">
        <v>17</v>
      </c>
      <c r="D12" s="144" t="str">
        <f>IF(D11="","",IFERROR(HLOOKUP($D11,[9]!Sabana[[#All],[Columna4]:[Columna23]],2,FALSE),""))</f>
        <v>I_1890856</v>
      </c>
    </row>
    <row r="13" spans="1:32" ht="18.75" x14ac:dyDescent="0.25">
      <c r="C13" s="143" t="s">
        <v>3</v>
      </c>
      <c r="D13" s="144" t="str">
        <f>IF(D11="","",IFERROR(HLOOKUP($D11,[9]!Sabana[[#All],[Columna4]:[Columna23]],3,FALSE),""))</f>
        <v>A</v>
      </c>
    </row>
    <row r="14" spans="1:32" ht="18.75" x14ac:dyDescent="0.25">
      <c r="C14" s="143" t="s">
        <v>16</v>
      </c>
      <c r="D14" s="144" t="str">
        <f>IF(D11="","",IFERROR(HLOOKUP($D11,[9]!Sabana[[#All],[Columna4]:[Columna23]],4,FALSE),""))</f>
        <v>Facil</v>
      </c>
    </row>
    <row r="15" spans="1:32" ht="18.75" x14ac:dyDescent="0.25">
      <c r="C15" s="143" t="s">
        <v>15</v>
      </c>
      <c r="D15" s="144" t="str">
        <f>IF(D11="","",IFERROR(HLOOKUP($D11,[9]!Sabana[[#All],[Columna4]:[Columna23]],5,FALSE),""))</f>
        <v>Aleatorio</v>
      </c>
    </row>
    <row r="16" spans="1:32" ht="18.75" x14ac:dyDescent="0.25">
      <c r="C16" s="143" t="s">
        <v>14</v>
      </c>
      <c r="D16" s="144" t="str">
        <f>IF(D11="","",IFERROR(HLOOKUP($D11,[9]!Sabana[[#All],[Columna4]:[Columna23]],6,FALSE),""))</f>
        <v>Comunicación-Aleatorio</v>
      </c>
    </row>
    <row r="17" spans="3:9" ht="67.5" customHeight="1" x14ac:dyDescent="0.25">
      <c r="C17" s="143" t="s">
        <v>13</v>
      </c>
      <c r="D17" s="144" t="str">
        <f>IF(D11="","",IFERROR(HLOOKUP($D11,[9]!Sabana[[#All],[Columna4]:[Columna23]],7,FALSE),""))</f>
        <v>Reconoce distintos tipos de representación de uno o varios conjuntos de datos.</v>
      </c>
    </row>
    <row r="18" spans="3:9" ht="68.099999999999994" customHeight="1" x14ac:dyDescent="0.25">
      <c r="C18" s="143" t="s">
        <v>12</v>
      </c>
      <c r="D18" s="144" t="str">
        <f>IF(D11="","",IFERROR(HLOOKUP($D11,[9]!Sabana[[#All],[Columna4]:[Columna23]],8,FALSE),""))</f>
        <v>Elaborar diversas representaciones de uno o varios conjuntos de datos.</v>
      </c>
    </row>
    <row r="19" spans="3:9" ht="18.600000000000001" customHeight="1" x14ac:dyDescent="0.25">
      <c r="C19" s="143" t="s">
        <v>39</v>
      </c>
      <c r="D19" s="145">
        <f>IF(D11="","",IFERROR(HLOOKUP($D11,[9]!Sabana[[#All],[Columna4]:[Columna23]],313,FALSE),""))</f>
        <v>51</v>
      </c>
    </row>
    <row r="20" spans="3:9" ht="18.75" x14ac:dyDescent="0.25">
      <c r="C20" s="143" t="s">
        <v>44</v>
      </c>
      <c r="D20" s="145">
        <f>IF(D11="","",IFERROR(HLOOKUP($D11,[9]!Sabana[[#All],[Columna4]:[Columna23]],314,FALSE),""))</f>
        <v>38</v>
      </c>
    </row>
    <row r="21" spans="3:9" ht="18.75" x14ac:dyDescent="0.25">
      <c r="C21" s="143" t="s">
        <v>45</v>
      </c>
      <c r="D21" s="144">
        <f>IF(D11="","",IFERROR(HLOOKUP($D11,[9]!Sabana[[#All],[Columna4]:[Columna23]],315,FALSE),""))</f>
        <v>13</v>
      </c>
    </row>
    <row r="22" spans="3:9" ht="18.75" x14ac:dyDescent="0.25">
      <c r="C22" s="143" t="s">
        <v>47</v>
      </c>
      <c r="D22" s="146">
        <f>IF(D11="","",IFERROR(HLOOKUP($D11,[9]!Sabana[[#All],[Columna4]:[Columna23]],316,FALSE),""))</f>
        <v>0.74509803921568629</v>
      </c>
      <c r="I22" s="96"/>
    </row>
    <row r="23" spans="3:9" ht="12" customHeight="1" x14ac:dyDescent="0.25"/>
    <row r="24" spans="3:9" ht="37.5" x14ac:dyDescent="0.3">
      <c r="C24" s="142" t="s">
        <v>19</v>
      </c>
      <c r="D24" s="147" t="s">
        <v>26</v>
      </c>
      <c r="E24" s="142" t="s">
        <v>28</v>
      </c>
      <c r="F24" s="142" t="s">
        <v>29</v>
      </c>
    </row>
    <row r="25" spans="3:9" ht="18.75" x14ac:dyDescent="0.3">
      <c r="C25" s="148" t="s">
        <v>4</v>
      </c>
      <c r="D25" s="149">
        <f>IF(D11="","",IFERROR(HLOOKUP($D11,[9]!Sabana[[#All],[Columna4]:[Columna23]],317,FALSE),""))</f>
        <v>1.9607843137254902E-2</v>
      </c>
      <c r="E25" s="150">
        <f>$D$9</f>
        <v>0.74509803921568629</v>
      </c>
      <c r="F25" s="150">
        <f>IF(Tabla47618[[#This Row],[Porcentajes de respuesta 
para cada una de las opciones   ]]&gt;$D$9,Tabla47618[[#This Row],[Porcentajes de respuesta 
para cada una de las opciones   ]], 0)</f>
        <v>0</v>
      </c>
    </row>
    <row r="26" spans="3:9" ht="18.75" x14ac:dyDescent="0.3">
      <c r="C26" s="148" t="s">
        <v>5</v>
      </c>
      <c r="D26" s="149">
        <f>IF(D11="","",IFERROR(HLOOKUP($D11,[9]!Sabana[[#All],[Columna4]:[Columna23]],318,FALSE),""))</f>
        <v>0.74509803921568629</v>
      </c>
      <c r="E26" s="150">
        <f>$D$9</f>
        <v>0.74509803921568629</v>
      </c>
      <c r="F26" s="150">
        <f>IF(Tabla47618[[#This Row],[Porcentajes de respuesta 
para cada una de las opciones   ]]&gt;$D$9,Tabla47618[[#This Row],[Porcentajes de respuesta 
para cada una de las opciones   ]], 0)</f>
        <v>0</v>
      </c>
    </row>
    <row r="27" spans="3:9" ht="18.75" x14ac:dyDescent="0.3">
      <c r="C27" s="148" t="s">
        <v>6</v>
      </c>
      <c r="D27" s="149">
        <f>IF(D11="","",IFERROR(HLOOKUP($D11,[9]!Sabana[[#All],[Columna4]:[Columna23]],319,FALSE),""))</f>
        <v>3.9215686274509803E-2</v>
      </c>
      <c r="E27" s="150">
        <f>$D$9</f>
        <v>0.74509803921568629</v>
      </c>
      <c r="F27" s="150">
        <f>IF(Tabla47618[[#This Row],[Porcentajes de respuesta 
para cada una de las opciones   ]]&gt;$D$9,Tabla47618[[#This Row],[Porcentajes de respuesta 
para cada una de las opciones   ]], 0)</f>
        <v>0</v>
      </c>
    </row>
    <row r="28" spans="3:9" ht="18.75" x14ac:dyDescent="0.3">
      <c r="C28" s="148" t="s">
        <v>7</v>
      </c>
      <c r="D28" s="149">
        <f>IF(D11="","",IFERROR(HLOOKUP($D11,[9]!Sabana[[#All],[Columna4]:[Columna23]],320,FALSE),""))</f>
        <v>1.9607843137254902E-2</v>
      </c>
      <c r="E28" s="150">
        <f>$D$9</f>
        <v>0.74509803921568629</v>
      </c>
      <c r="F28" s="150">
        <f>IF(Tabla47618[[#This Row],[Porcentajes de respuesta 
para cada una de las opciones   ]]&gt;$D$9,Tabla47618[[#This Row],[Porcentajes de respuesta 
para cada una de las opciones   ]], 0)</f>
        <v>0</v>
      </c>
    </row>
    <row r="29" spans="3:9" ht="18.75" x14ac:dyDescent="0.3">
      <c r="C29" s="148" t="s">
        <v>8</v>
      </c>
      <c r="D29" s="149">
        <f>IF(D11="","",IFERROR(HLOOKUP($D11,[9]!Sabana[[#All],[Columna4]:[Columna23]],321,FALSE),""))</f>
        <v>0.17647058823529413</v>
      </c>
      <c r="E29" s="150">
        <f>$D$9</f>
        <v>0.74509803921568629</v>
      </c>
      <c r="F29" s="150">
        <f>IF(Tabla47618[[#This Row],[Porcentajes de respuesta 
para cada una de las opciones   ]]&gt;$D$9,Tabla47618[[#This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300" priority="3" operator="containsText" text="Facil">
      <formula>NOT(ISERROR(SEARCH("Facil",D14)))</formula>
    </cfRule>
    <cfRule type="containsText" dxfId="299" priority="4" operator="containsText" text="Dificil">
      <formula>NOT(ISERROR(SEARCH("Dificil",D14)))</formula>
    </cfRule>
    <cfRule type="containsText" dxfId="298" priority="5" operator="containsText" text="Muy Difícil">
      <formula>NOT(ISERROR(SEARCH("Muy Difícil",D14)))</formula>
    </cfRule>
    <cfRule type="containsText" dxfId="297" priority="6" operator="containsText" text="Muy Fácil">
      <formula>NOT(ISERROR(SEARCH("Muy Fácil",D14)))</formula>
    </cfRule>
    <cfRule type="containsText" dxfId="296" priority="7" operator="containsText" text="Dificultad Moderada">
      <formula>NOT(ISERROR(SEARCH("Dificultad Moderada",D14)))</formula>
    </cfRule>
  </conditionalFormatting>
  <conditionalFormatting sqref="I2:I4">
    <cfRule type="cellIs" dxfId="295" priority="2" operator="equal">
      <formula>0</formula>
    </cfRule>
  </conditionalFormatting>
  <conditionalFormatting sqref="D2:D4">
    <cfRule type="cellIs" dxfId="294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80" zoomScaleNormal="80" zoomScaleSheetLayoutView="124" zoomScalePageLayoutView="96" workbookViewId="0">
      <selection activeCell="L13" sqref="L13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9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162" t="s">
        <v>27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192</v>
      </c>
      <c r="E5" s="89" t="s">
        <v>21</v>
      </c>
      <c r="F5" s="88" t="s">
        <v>193</v>
      </c>
      <c r="G5" s="159"/>
    </row>
    <row r="6" spans="2:32" ht="15" x14ac:dyDescent="0.25">
      <c r="C6" s="51" t="s">
        <v>22</v>
      </c>
      <c r="D6" s="2" t="s">
        <v>258</v>
      </c>
      <c r="E6" s="90" t="s">
        <v>23</v>
      </c>
      <c r="F6" s="88">
        <v>8001</v>
      </c>
      <c r="G6" s="159"/>
    </row>
    <row r="7" spans="2:32" ht="15" x14ac:dyDescent="0.25">
      <c r="C7" s="51" t="s">
        <v>24</v>
      </c>
      <c r="D7" s="2" t="s">
        <v>127</v>
      </c>
      <c r="E7" s="90" t="s">
        <v>25</v>
      </c>
      <c r="F7" s="88">
        <v>1</v>
      </c>
      <c r="G7" s="159"/>
    </row>
    <row r="8" spans="2:32" ht="15.6" customHeight="1" x14ac:dyDescent="0.25"/>
    <row r="9" spans="2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6">
        <v>1</v>
      </c>
      <c r="C10" s="97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98" t="s">
        <v>41</v>
      </c>
      <c r="Y10" s="98" t="s">
        <v>42</v>
      </c>
      <c r="Z10" s="98" t="s">
        <v>43</v>
      </c>
    </row>
    <row r="11" spans="2:32" ht="14.45" customHeight="1" x14ac:dyDescent="0.25">
      <c r="B11" s="96">
        <v>2</v>
      </c>
      <c r="C11" s="99" t="s">
        <v>17</v>
      </c>
      <c r="D11" s="94" t="s">
        <v>259</v>
      </c>
      <c r="E11" s="94" t="s">
        <v>260</v>
      </c>
      <c r="F11" s="94" t="s">
        <v>261</v>
      </c>
      <c r="G11" s="94" t="s">
        <v>262</v>
      </c>
      <c r="H11" s="94" t="s">
        <v>263</v>
      </c>
      <c r="I11" s="94" t="s">
        <v>264</v>
      </c>
      <c r="J11" s="94" t="s">
        <v>265</v>
      </c>
      <c r="K11" s="94" t="s">
        <v>266</v>
      </c>
      <c r="L11" s="94" t="s">
        <v>267</v>
      </c>
      <c r="M11" s="94" t="s">
        <v>268</v>
      </c>
      <c r="N11" s="94" t="s">
        <v>269</v>
      </c>
      <c r="O11" s="94" t="s">
        <v>270</v>
      </c>
      <c r="P11" s="94" t="s">
        <v>271</v>
      </c>
      <c r="Q11" s="94" t="s">
        <v>272</v>
      </c>
      <c r="R11" s="94" t="s">
        <v>273</v>
      </c>
      <c r="S11" s="94" t="s">
        <v>274</v>
      </c>
      <c r="T11" s="94" t="s">
        <v>275</v>
      </c>
      <c r="U11" s="94" t="s">
        <v>276</v>
      </c>
      <c r="V11" s="94" t="s">
        <v>277</v>
      </c>
      <c r="W11" s="94" t="s">
        <v>278</v>
      </c>
      <c r="X11" s="100"/>
      <c r="Y11" s="101"/>
      <c r="Z11" s="100"/>
    </row>
    <row r="12" spans="2:32" ht="14.1" customHeight="1" x14ac:dyDescent="0.25">
      <c r="B12" s="96">
        <v>3</v>
      </c>
      <c r="C12" s="102" t="s">
        <v>3</v>
      </c>
      <c r="D12" s="95" t="s">
        <v>89</v>
      </c>
      <c r="E12" s="95" t="s">
        <v>88</v>
      </c>
      <c r="F12" s="95" t="s">
        <v>88</v>
      </c>
      <c r="G12" s="95" t="s">
        <v>89</v>
      </c>
      <c r="H12" s="95" t="s">
        <v>88</v>
      </c>
      <c r="I12" s="95" t="s">
        <v>91</v>
      </c>
      <c r="J12" s="95" t="s">
        <v>89</v>
      </c>
      <c r="K12" s="95" t="s">
        <v>88</v>
      </c>
      <c r="L12" s="95" t="s">
        <v>89</v>
      </c>
      <c r="M12" s="95" t="s">
        <v>91</v>
      </c>
      <c r="N12" s="95" t="s">
        <v>91</v>
      </c>
      <c r="O12" s="95" t="s">
        <v>88</v>
      </c>
      <c r="P12" s="95" t="s">
        <v>91</v>
      </c>
      <c r="Q12" s="95" t="s">
        <v>89</v>
      </c>
      <c r="R12" s="95" t="s">
        <v>90</v>
      </c>
      <c r="S12" s="95" t="s">
        <v>89</v>
      </c>
      <c r="T12" s="95" t="s">
        <v>88</v>
      </c>
      <c r="U12" s="95" t="s">
        <v>88</v>
      </c>
      <c r="V12" s="95" t="s">
        <v>88</v>
      </c>
      <c r="W12" s="95" t="s">
        <v>89</v>
      </c>
      <c r="X12" s="104"/>
      <c r="Y12" s="105"/>
      <c r="Z12" s="105"/>
    </row>
    <row r="13" spans="2:32" s="1" customFormat="1" ht="32.1" customHeight="1" x14ac:dyDescent="0.25">
      <c r="B13" s="96">
        <v>4</v>
      </c>
      <c r="C13" s="106" t="s">
        <v>16</v>
      </c>
      <c r="D13" s="107" t="str">
        <f>D$320</f>
        <v>Muy Difícil</v>
      </c>
      <c r="E13" s="107" t="str">
        <f>E$320</f>
        <v>Muy Fácil</v>
      </c>
      <c r="F13" s="107" t="str">
        <f t="shared" ref="F13:W13" si="0">F$320</f>
        <v>Facil</v>
      </c>
      <c r="G13" s="107" t="str">
        <f t="shared" si="0"/>
        <v>Dificil</v>
      </c>
      <c r="H13" s="107" t="str">
        <f t="shared" si="0"/>
        <v>Muy Difícil</v>
      </c>
      <c r="I13" s="107" t="str">
        <f t="shared" si="0"/>
        <v>Dificil</v>
      </c>
      <c r="J13" s="107" t="str">
        <f t="shared" si="0"/>
        <v>Muy Fácil</v>
      </c>
      <c r="K13" s="107" t="str">
        <f t="shared" si="0"/>
        <v>Muy Difícil</v>
      </c>
      <c r="L13" s="107" t="str">
        <f t="shared" si="0"/>
        <v>Muy Difícil</v>
      </c>
      <c r="M13" s="107" t="str">
        <f t="shared" si="0"/>
        <v>Dificultad Moderada</v>
      </c>
      <c r="N13" s="107" t="str">
        <f t="shared" si="0"/>
        <v>Facil</v>
      </c>
      <c r="O13" s="107" t="str">
        <f t="shared" si="0"/>
        <v>Dificil</v>
      </c>
      <c r="P13" s="107" t="str">
        <f t="shared" si="0"/>
        <v>Dificil</v>
      </c>
      <c r="Q13" s="107" t="str">
        <f t="shared" si="0"/>
        <v>Dificil</v>
      </c>
      <c r="R13" s="107" t="str">
        <f t="shared" si="0"/>
        <v>Dificil</v>
      </c>
      <c r="S13" s="107" t="str">
        <f t="shared" si="0"/>
        <v>Muy Difícil</v>
      </c>
      <c r="T13" s="107" t="str">
        <f t="shared" si="0"/>
        <v>Muy Fácil</v>
      </c>
      <c r="U13" s="107" t="str">
        <f t="shared" si="0"/>
        <v>Facil</v>
      </c>
      <c r="V13" s="107" t="str">
        <f t="shared" si="0"/>
        <v>Dificil</v>
      </c>
      <c r="W13" s="107" t="str">
        <f t="shared" si="0"/>
        <v>Facil</v>
      </c>
      <c r="X13" s="108"/>
      <c r="Y13" s="109"/>
      <c r="Z13" s="108"/>
      <c r="AF13" s="2"/>
    </row>
    <row r="14" spans="2:32" ht="54" customHeight="1" x14ac:dyDescent="0.25">
      <c r="B14" s="96">
        <v>5</v>
      </c>
      <c r="C14" s="99" t="s">
        <v>15</v>
      </c>
      <c r="D14" s="152" t="s">
        <v>92</v>
      </c>
      <c r="E14" s="152" t="s">
        <v>92</v>
      </c>
      <c r="F14" s="152" t="s">
        <v>92</v>
      </c>
      <c r="G14" s="152" t="s">
        <v>92</v>
      </c>
      <c r="H14" s="152" t="s">
        <v>92</v>
      </c>
      <c r="I14" s="152" t="s">
        <v>92</v>
      </c>
      <c r="J14" s="152" t="s">
        <v>92</v>
      </c>
      <c r="K14" s="152" t="s">
        <v>93</v>
      </c>
      <c r="L14" s="152" t="s">
        <v>93</v>
      </c>
      <c r="M14" s="152" t="s">
        <v>93</v>
      </c>
      <c r="N14" s="152" t="s">
        <v>93</v>
      </c>
      <c r="O14" s="152" t="s">
        <v>93</v>
      </c>
      <c r="P14" s="152" t="s">
        <v>93</v>
      </c>
      <c r="Q14" s="152" t="s">
        <v>94</v>
      </c>
      <c r="R14" s="152" t="s">
        <v>94</v>
      </c>
      <c r="S14" s="152" t="s">
        <v>94</v>
      </c>
      <c r="T14" s="152" t="s">
        <v>94</v>
      </c>
      <c r="U14" s="152" t="s">
        <v>94</v>
      </c>
      <c r="V14" s="152" t="s">
        <v>94</v>
      </c>
      <c r="W14" s="152" t="s">
        <v>94</v>
      </c>
      <c r="X14" s="100"/>
      <c r="Y14" s="101"/>
      <c r="Z14" s="100"/>
    </row>
    <row r="15" spans="2:32" ht="54" customHeight="1" x14ac:dyDescent="0.25">
      <c r="B15" s="96">
        <v>6</v>
      </c>
      <c r="C15" s="99" t="s">
        <v>14</v>
      </c>
      <c r="D15" s="152" t="s">
        <v>177</v>
      </c>
      <c r="E15" s="152" t="s">
        <v>177</v>
      </c>
      <c r="F15" s="152" t="s">
        <v>95</v>
      </c>
      <c r="G15" s="152" t="s">
        <v>95</v>
      </c>
      <c r="H15" s="152" t="s">
        <v>96</v>
      </c>
      <c r="I15" s="152" t="s">
        <v>96</v>
      </c>
      <c r="J15" s="152" t="s">
        <v>96</v>
      </c>
      <c r="K15" s="152" t="s">
        <v>97</v>
      </c>
      <c r="L15" s="152" t="s">
        <v>178</v>
      </c>
      <c r="M15" s="152" t="s">
        <v>178</v>
      </c>
      <c r="N15" s="152" t="s">
        <v>98</v>
      </c>
      <c r="O15" s="152" t="s">
        <v>98</v>
      </c>
      <c r="P15" s="152" t="s">
        <v>98</v>
      </c>
      <c r="Q15" s="152" t="s">
        <v>99</v>
      </c>
      <c r="R15" s="152" t="s">
        <v>99</v>
      </c>
      <c r="S15" s="152" t="s">
        <v>99</v>
      </c>
      <c r="T15" s="152" t="s">
        <v>100</v>
      </c>
      <c r="U15" s="152" t="s">
        <v>100</v>
      </c>
      <c r="V15" s="152" t="s">
        <v>101</v>
      </c>
      <c r="W15" s="152" t="s">
        <v>101</v>
      </c>
      <c r="X15" s="104"/>
      <c r="Y15" s="110"/>
      <c r="Z15" s="111"/>
    </row>
    <row r="16" spans="2:32" ht="54" customHeight="1" x14ac:dyDescent="0.25">
      <c r="B16" s="96">
        <v>7</v>
      </c>
      <c r="C16" s="99" t="s">
        <v>13</v>
      </c>
      <c r="D16" s="152" t="s">
        <v>246</v>
      </c>
      <c r="E16" s="152" t="s">
        <v>246</v>
      </c>
      <c r="F16" s="152" t="s">
        <v>102</v>
      </c>
      <c r="G16" s="152" t="s">
        <v>102</v>
      </c>
      <c r="H16" s="152" t="s">
        <v>215</v>
      </c>
      <c r="I16" s="152" t="s">
        <v>215</v>
      </c>
      <c r="J16" s="152" t="s">
        <v>215</v>
      </c>
      <c r="K16" s="152" t="s">
        <v>104</v>
      </c>
      <c r="L16" s="152" t="s">
        <v>279</v>
      </c>
      <c r="M16" s="152" t="s">
        <v>279</v>
      </c>
      <c r="N16" s="152" t="s">
        <v>247</v>
      </c>
      <c r="O16" s="152" t="s">
        <v>247</v>
      </c>
      <c r="P16" s="152" t="s">
        <v>247</v>
      </c>
      <c r="Q16" s="152" t="s">
        <v>248</v>
      </c>
      <c r="R16" s="152" t="s">
        <v>248</v>
      </c>
      <c r="S16" s="152" t="s">
        <v>217</v>
      </c>
      <c r="T16" s="152" t="s">
        <v>280</v>
      </c>
      <c r="U16" s="152" t="s">
        <v>280</v>
      </c>
      <c r="V16" s="152" t="s">
        <v>249</v>
      </c>
      <c r="W16" s="152" t="s">
        <v>249</v>
      </c>
      <c r="X16" s="104"/>
      <c r="Y16" s="105"/>
      <c r="Z16" s="104"/>
    </row>
    <row r="17" spans="2:32" ht="54" customHeight="1" x14ac:dyDescent="0.25">
      <c r="B17" s="96">
        <v>8</v>
      </c>
      <c r="C17" s="99" t="s">
        <v>12</v>
      </c>
      <c r="D17" s="152" t="s">
        <v>281</v>
      </c>
      <c r="E17" s="152" t="s">
        <v>250</v>
      </c>
      <c r="F17" s="152" t="s">
        <v>110</v>
      </c>
      <c r="G17" s="152" t="s">
        <v>110</v>
      </c>
      <c r="H17" s="152" t="s">
        <v>282</v>
      </c>
      <c r="I17" s="152" t="s">
        <v>218</v>
      </c>
      <c r="J17" s="152" t="s">
        <v>218</v>
      </c>
      <c r="K17" s="152" t="s">
        <v>113</v>
      </c>
      <c r="L17" s="152" t="s">
        <v>283</v>
      </c>
      <c r="M17" s="152" t="s">
        <v>284</v>
      </c>
      <c r="N17" s="152" t="s">
        <v>285</v>
      </c>
      <c r="O17" s="152" t="s">
        <v>253</v>
      </c>
      <c r="P17" s="152" t="s">
        <v>253</v>
      </c>
      <c r="Q17" s="152" t="s">
        <v>254</v>
      </c>
      <c r="R17" s="152" t="s">
        <v>254</v>
      </c>
      <c r="S17" s="152" t="s">
        <v>221</v>
      </c>
      <c r="T17" s="152" t="s">
        <v>286</v>
      </c>
      <c r="U17" s="152" t="s">
        <v>286</v>
      </c>
      <c r="V17" s="152" t="s">
        <v>256</v>
      </c>
      <c r="W17" s="152" t="s">
        <v>287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96">
        <v>9</v>
      </c>
      <c r="D18" s="153" t="s">
        <v>90</v>
      </c>
      <c r="E18" s="153" t="s">
        <v>88</v>
      </c>
      <c r="F18" s="153" t="s">
        <v>89</v>
      </c>
      <c r="G18" s="153" t="s">
        <v>88</v>
      </c>
      <c r="H18" s="153" t="s">
        <v>90</v>
      </c>
      <c r="I18" s="153" t="s">
        <v>90</v>
      </c>
      <c r="J18" s="153" t="s">
        <v>89</v>
      </c>
      <c r="K18" s="153" t="s">
        <v>89</v>
      </c>
      <c r="L18" s="153" t="s">
        <v>91</v>
      </c>
      <c r="M18" s="153" t="s">
        <v>88</v>
      </c>
      <c r="N18" s="153" t="s">
        <v>91</v>
      </c>
      <c r="O18" s="153" t="s">
        <v>88</v>
      </c>
      <c r="P18" s="153" t="s">
        <v>91</v>
      </c>
      <c r="Q18" s="153" t="s">
        <v>89</v>
      </c>
      <c r="R18" s="153" t="s">
        <v>91</v>
      </c>
      <c r="S18" s="153" t="s">
        <v>91</v>
      </c>
      <c r="T18" s="153" t="s">
        <v>88</v>
      </c>
      <c r="U18" s="153" t="s">
        <v>88</v>
      </c>
      <c r="V18" s="153" t="s">
        <v>90</v>
      </c>
      <c r="W18" s="153" t="s">
        <v>88</v>
      </c>
      <c r="X18" s="91">
        <f t="array" ref="X18">IF($D$12="","",(SUMPRODUCT(($D$12:$W$12=Sabana19[[#This Row],[Columna4]:[Columna23]])*1)))</f>
        <v>8</v>
      </c>
      <c r="Y18" s="87">
        <f>IF(X18="","",(X18/20))</f>
        <v>0.4</v>
      </c>
      <c r="Z18" s="87">
        <f>IF(Y18="","",COUNTIF(Sabana19[[#This Row],[Columna4]:[Columna23]],"O")/20)</f>
        <v>0</v>
      </c>
    </row>
    <row r="19" spans="2:32" ht="15" x14ac:dyDescent="0.25">
      <c r="B19" s="96">
        <v>10</v>
      </c>
      <c r="D19" s="153" t="s">
        <v>90</v>
      </c>
      <c r="E19" s="153" t="s">
        <v>88</v>
      </c>
      <c r="F19" s="153" t="s">
        <v>88</v>
      </c>
      <c r="G19" s="153" t="s">
        <v>88</v>
      </c>
      <c r="H19" s="153" t="s">
        <v>90</v>
      </c>
      <c r="I19" s="153" t="s">
        <v>90</v>
      </c>
      <c r="J19" s="153" t="s">
        <v>89</v>
      </c>
      <c r="K19" s="153" t="s">
        <v>90</v>
      </c>
      <c r="L19" s="153" t="s">
        <v>91</v>
      </c>
      <c r="M19" s="153" t="s">
        <v>90</v>
      </c>
      <c r="N19" s="153" t="s">
        <v>91</v>
      </c>
      <c r="O19" s="153" t="s">
        <v>91</v>
      </c>
      <c r="P19" s="153" t="s">
        <v>89</v>
      </c>
      <c r="Q19" s="153" t="s">
        <v>88</v>
      </c>
      <c r="R19" s="153" t="s">
        <v>91</v>
      </c>
      <c r="S19" s="153" t="s">
        <v>91</v>
      </c>
      <c r="T19" s="153" t="s">
        <v>90</v>
      </c>
      <c r="U19" s="153" t="s">
        <v>88</v>
      </c>
      <c r="V19" s="153" t="s">
        <v>88</v>
      </c>
      <c r="W19" s="153" t="s">
        <v>88</v>
      </c>
      <c r="X19" s="91">
        <f t="array" ref="X19">IF($D$12="","",(SUMPRODUCT(($D$12:$W$12=Sabana19[[#This Row],[Columna4]:[Columna23]])*1)))</f>
        <v>6</v>
      </c>
      <c r="Y19" s="87">
        <f t="shared" ref="Y19:Y82" si="1">IF(X19="","",(X19/20))</f>
        <v>0.3</v>
      </c>
      <c r="Z19" s="87">
        <f>IF(Y19="","",COUNTIF(Sabana19[[#This Row],[Columna4]:[Columna23]],"O")/20)</f>
        <v>0</v>
      </c>
    </row>
    <row r="20" spans="2:32" ht="15" x14ac:dyDescent="0.25">
      <c r="B20" s="96">
        <v>11</v>
      </c>
      <c r="D20" s="153" t="s">
        <v>91</v>
      </c>
      <c r="E20" s="153" t="s">
        <v>88</v>
      </c>
      <c r="F20" s="153" t="s">
        <v>88</v>
      </c>
      <c r="G20" s="153" t="s">
        <v>89</v>
      </c>
      <c r="H20" s="153" t="s">
        <v>91</v>
      </c>
      <c r="I20" s="153" t="s">
        <v>90</v>
      </c>
      <c r="J20" s="153" t="s">
        <v>89</v>
      </c>
      <c r="K20" s="153" t="s">
        <v>89</v>
      </c>
      <c r="L20" s="153" t="s">
        <v>90</v>
      </c>
      <c r="M20" s="153" t="s">
        <v>91</v>
      </c>
      <c r="N20" s="153" t="s">
        <v>89</v>
      </c>
      <c r="O20" s="153" t="s">
        <v>88</v>
      </c>
      <c r="P20" s="153" t="s">
        <v>89</v>
      </c>
      <c r="Q20" s="153" t="s">
        <v>91</v>
      </c>
      <c r="R20" s="153" t="s">
        <v>89</v>
      </c>
      <c r="S20" s="153" t="s">
        <v>91</v>
      </c>
      <c r="T20" s="153" t="s">
        <v>88</v>
      </c>
      <c r="U20" s="153" t="s">
        <v>88</v>
      </c>
      <c r="V20" s="153" t="s">
        <v>90</v>
      </c>
      <c r="W20" s="153" t="s">
        <v>90</v>
      </c>
      <c r="X20" s="91">
        <f t="array" ref="X20">IF($D$12="","",(SUMPRODUCT(($D$12:$W$12=Sabana19[[#This Row],[Columna4]:[Columna23]])*1)))</f>
        <v>8</v>
      </c>
      <c r="Y20" s="87">
        <f t="shared" si="1"/>
        <v>0.4</v>
      </c>
      <c r="Z20" s="87">
        <f>IF(Y20="","",COUNTIF(Sabana19[[#This Row],[Columna4]:[Columna23]],"O")/20)</f>
        <v>0</v>
      </c>
    </row>
    <row r="21" spans="2:32" ht="15" x14ac:dyDescent="0.25">
      <c r="B21" s="96">
        <v>12</v>
      </c>
      <c r="D21" s="153" t="s">
        <v>88</v>
      </c>
      <c r="E21" s="153" t="s">
        <v>88</v>
      </c>
      <c r="F21" s="153" t="s">
        <v>90</v>
      </c>
      <c r="G21" s="153" t="s">
        <v>88</v>
      </c>
      <c r="H21" s="153" t="s">
        <v>88</v>
      </c>
      <c r="I21" s="153" t="s">
        <v>90</v>
      </c>
      <c r="J21" s="153" t="s">
        <v>89</v>
      </c>
      <c r="K21" s="153" t="s">
        <v>89</v>
      </c>
      <c r="L21" s="153" t="s">
        <v>88</v>
      </c>
      <c r="M21" s="153" t="s">
        <v>89</v>
      </c>
      <c r="N21" s="153" t="s">
        <v>90</v>
      </c>
      <c r="O21" s="153" t="s">
        <v>90</v>
      </c>
      <c r="P21" s="153" t="s">
        <v>91</v>
      </c>
      <c r="Q21" s="153" t="s">
        <v>91</v>
      </c>
      <c r="R21" s="153" t="s">
        <v>90</v>
      </c>
      <c r="S21" s="153" t="s">
        <v>89</v>
      </c>
      <c r="T21" s="153" t="s">
        <v>88</v>
      </c>
      <c r="U21" s="153" t="s">
        <v>88</v>
      </c>
      <c r="V21" s="153" t="s">
        <v>90</v>
      </c>
      <c r="W21" s="153" t="s">
        <v>89</v>
      </c>
      <c r="X21" s="91">
        <f t="array" ref="X21">IF($D$12="","",(SUMPRODUCT(($D$12:$W$12=Sabana19[[#This Row],[Columna4]:[Columna23]])*1)))</f>
        <v>9</v>
      </c>
      <c r="Y21" s="87">
        <f t="shared" si="1"/>
        <v>0.45</v>
      </c>
      <c r="Z21" s="87">
        <f>IF(Y21="","",COUNTIF(Sabana19[[#This Row],[Columna4]:[Columna23]],"O")/20)</f>
        <v>0</v>
      </c>
    </row>
    <row r="22" spans="2:32" ht="15" x14ac:dyDescent="0.25">
      <c r="B22" s="96">
        <v>13</v>
      </c>
      <c r="D22" s="153" t="s">
        <v>90</v>
      </c>
      <c r="E22" s="153" t="s">
        <v>88</v>
      </c>
      <c r="F22" s="153" t="s">
        <v>88</v>
      </c>
      <c r="G22" s="153" t="s">
        <v>89</v>
      </c>
      <c r="H22" s="153" t="s">
        <v>91</v>
      </c>
      <c r="I22" s="153" t="s">
        <v>91</v>
      </c>
      <c r="J22" s="153" t="s">
        <v>89</v>
      </c>
      <c r="K22" s="153" t="s">
        <v>89</v>
      </c>
      <c r="L22" s="153" t="s">
        <v>88</v>
      </c>
      <c r="M22" s="153" t="s">
        <v>91</v>
      </c>
      <c r="N22" s="153" t="s">
        <v>91</v>
      </c>
      <c r="O22" s="153" t="s">
        <v>89</v>
      </c>
      <c r="P22" s="153" t="s">
        <v>91</v>
      </c>
      <c r="Q22" s="153" t="s">
        <v>89</v>
      </c>
      <c r="R22" s="153" t="s">
        <v>89</v>
      </c>
      <c r="S22" s="153" t="s">
        <v>91</v>
      </c>
      <c r="T22" s="153" t="s">
        <v>88</v>
      </c>
      <c r="U22" s="153" t="s">
        <v>91</v>
      </c>
      <c r="V22" s="153" t="s">
        <v>90</v>
      </c>
      <c r="W22" s="153" t="s">
        <v>89</v>
      </c>
      <c r="X22" s="91">
        <f t="array" ref="X22">IF($D$12="","",(SUMPRODUCT(($D$12:$W$12=Sabana19[[#This Row],[Columna4]:[Columna23]])*1)))</f>
        <v>11</v>
      </c>
      <c r="Y22" s="87">
        <f t="shared" si="1"/>
        <v>0.55000000000000004</v>
      </c>
      <c r="Z22" s="87">
        <f>IF(Y22="","",COUNTIF(Sabana19[[#This Row],[Columna4]:[Columna23]],"O")/20)</f>
        <v>0</v>
      </c>
    </row>
    <row r="23" spans="2:32" ht="15" x14ac:dyDescent="0.25">
      <c r="B23" s="96">
        <v>14</v>
      </c>
      <c r="D23" s="153" t="s">
        <v>91</v>
      </c>
      <c r="E23" s="153" t="s">
        <v>88</v>
      </c>
      <c r="F23" s="153" t="s">
        <v>88</v>
      </c>
      <c r="G23" s="153" t="s">
        <v>88</v>
      </c>
      <c r="H23" s="153" t="s">
        <v>89</v>
      </c>
      <c r="I23" s="153" t="s">
        <v>90</v>
      </c>
      <c r="J23" s="153" t="s">
        <v>88</v>
      </c>
      <c r="K23" s="153" t="s">
        <v>91</v>
      </c>
      <c r="L23" s="153" t="s">
        <v>91</v>
      </c>
      <c r="M23" s="153" t="s">
        <v>90</v>
      </c>
      <c r="N23" s="153" t="s">
        <v>91</v>
      </c>
      <c r="O23" s="153" t="s">
        <v>90</v>
      </c>
      <c r="P23" s="153" t="s">
        <v>89</v>
      </c>
      <c r="Q23" s="153" t="s">
        <v>91</v>
      </c>
      <c r="R23" s="153" t="s">
        <v>90</v>
      </c>
      <c r="S23" s="153" t="s">
        <v>88</v>
      </c>
      <c r="T23" s="153" t="s">
        <v>88</v>
      </c>
      <c r="U23" s="153" t="s">
        <v>154</v>
      </c>
      <c r="V23" s="153" t="s">
        <v>89</v>
      </c>
      <c r="W23" s="153" t="s">
        <v>89</v>
      </c>
      <c r="X23" s="91">
        <f t="array" ref="X23">IF($D$12="","",(SUMPRODUCT(($D$12:$W$12=Sabana19[[#This Row],[Columna4]:[Columna23]])*1)))</f>
        <v>6</v>
      </c>
      <c r="Y23" s="87">
        <f t="shared" si="1"/>
        <v>0.3</v>
      </c>
      <c r="Z23" s="87">
        <f>IF(Y23="","",COUNTIF(Sabana19[[#This Row],[Columna4]:[Columna23]],"O")/20)</f>
        <v>0.05</v>
      </c>
    </row>
    <row r="24" spans="2:32" ht="15" x14ac:dyDescent="0.25">
      <c r="B24" s="96">
        <v>15</v>
      </c>
      <c r="D24" s="153" t="s">
        <v>89</v>
      </c>
      <c r="E24" s="153" t="s">
        <v>89</v>
      </c>
      <c r="F24" s="153" t="s">
        <v>89</v>
      </c>
      <c r="G24" s="153" t="s">
        <v>88</v>
      </c>
      <c r="H24" s="153" t="s">
        <v>89</v>
      </c>
      <c r="I24" s="153" t="s">
        <v>89</v>
      </c>
      <c r="J24" s="153" t="s">
        <v>89</v>
      </c>
      <c r="K24" s="153" t="s">
        <v>89</v>
      </c>
      <c r="L24" s="153" t="s">
        <v>91</v>
      </c>
      <c r="M24" s="153" t="s">
        <v>89</v>
      </c>
      <c r="N24" s="153" t="s">
        <v>89</v>
      </c>
      <c r="O24" s="153" t="s">
        <v>90</v>
      </c>
      <c r="P24" s="153" t="s">
        <v>91</v>
      </c>
      <c r="Q24" s="153" t="s">
        <v>91</v>
      </c>
      <c r="R24" s="153" t="s">
        <v>90</v>
      </c>
      <c r="S24" s="153" t="s">
        <v>89</v>
      </c>
      <c r="T24" s="153" t="s">
        <v>88</v>
      </c>
      <c r="U24" s="153" t="s">
        <v>88</v>
      </c>
      <c r="V24" s="153" t="s">
        <v>90</v>
      </c>
      <c r="W24" s="153" t="s">
        <v>91</v>
      </c>
      <c r="X24" s="91">
        <f t="array" ref="X24">IF($D$12="","",(SUMPRODUCT(($D$12:$W$12=Sabana19[[#This Row],[Columna4]:[Columna23]])*1)))</f>
        <v>7</v>
      </c>
      <c r="Y24" s="87">
        <f t="shared" si="1"/>
        <v>0.35</v>
      </c>
      <c r="Z24" s="87">
        <f>IF(Y24="","",COUNTIF(Sabana19[[#This Row],[Columna4]:[Columna23]],"O")/20)</f>
        <v>0</v>
      </c>
    </row>
    <row r="25" spans="2:32" ht="15" x14ac:dyDescent="0.25">
      <c r="B25" s="96">
        <v>16</v>
      </c>
      <c r="D25" s="153" t="s">
        <v>88</v>
      </c>
      <c r="E25" s="153" t="s">
        <v>88</v>
      </c>
      <c r="F25" s="153" t="s">
        <v>88</v>
      </c>
      <c r="G25" s="153" t="s">
        <v>91</v>
      </c>
      <c r="H25" s="153" t="s">
        <v>91</v>
      </c>
      <c r="I25" s="153" t="s">
        <v>91</v>
      </c>
      <c r="J25" s="153" t="s">
        <v>89</v>
      </c>
      <c r="K25" s="153" t="s">
        <v>89</v>
      </c>
      <c r="L25" s="153" t="s">
        <v>89</v>
      </c>
      <c r="M25" s="153" t="s">
        <v>91</v>
      </c>
      <c r="N25" s="153" t="s">
        <v>89</v>
      </c>
      <c r="O25" s="153" t="s">
        <v>88</v>
      </c>
      <c r="P25" s="153" t="s">
        <v>91</v>
      </c>
      <c r="Q25" s="153" t="s">
        <v>88</v>
      </c>
      <c r="R25" s="153" t="s">
        <v>90</v>
      </c>
      <c r="S25" s="153" t="s">
        <v>91</v>
      </c>
      <c r="T25" s="153" t="s">
        <v>88</v>
      </c>
      <c r="U25" s="153" t="s">
        <v>91</v>
      </c>
      <c r="V25" s="153" t="s">
        <v>90</v>
      </c>
      <c r="W25" s="153" t="s">
        <v>89</v>
      </c>
      <c r="X25" s="91">
        <f t="array" ref="X25">IF($D$12="","",(SUMPRODUCT(($D$12:$W$12=Sabana19[[#This Row],[Columna4]:[Columna23]])*1)))</f>
        <v>11</v>
      </c>
      <c r="Y25" s="87">
        <f t="shared" si="1"/>
        <v>0.55000000000000004</v>
      </c>
      <c r="Z25" s="87">
        <f>IF(Y25="","",COUNTIF(Sabana19[[#This Row],[Columna4]:[Columna23]],"O")/20)</f>
        <v>0</v>
      </c>
    </row>
    <row r="26" spans="2:32" ht="15" x14ac:dyDescent="0.25">
      <c r="B26" s="96">
        <v>17</v>
      </c>
      <c r="D26" s="153" t="s">
        <v>90</v>
      </c>
      <c r="E26" s="153" t="s">
        <v>88</v>
      </c>
      <c r="F26" s="153" t="s">
        <v>88</v>
      </c>
      <c r="G26" s="153" t="s">
        <v>90</v>
      </c>
      <c r="H26" s="153" t="s">
        <v>91</v>
      </c>
      <c r="I26" s="153" t="s">
        <v>91</v>
      </c>
      <c r="J26" s="153" t="s">
        <v>89</v>
      </c>
      <c r="K26" s="153" t="s">
        <v>89</v>
      </c>
      <c r="L26" s="153" t="s">
        <v>88</v>
      </c>
      <c r="M26" s="153" t="s">
        <v>88</v>
      </c>
      <c r="N26" s="153" t="s">
        <v>91</v>
      </c>
      <c r="O26" s="153" t="s">
        <v>89</v>
      </c>
      <c r="P26" s="153" t="s">
        <v>90</v>
      </c>
      <c r="Q26" s="153" t="s">
        <v>90</v>
      </c>
      <c r="R26" s="153" t="s">
        <v>90</v>
      </c>
      <c r="S26" s="153" t="s">
        <v>91</v>
      </c>
      <c r="T26" s="153" t="s">
        <v>88</v>
      </c>
      <c r="U26" s="153" t="s">
        <v>88</v>
      </c>
      <c r="V26" s="153" t="s">
        <v>88</v>
      </c>
      <c r="W26" s="153" t="s">
        <v>89</v>
      </c>
      <c r="X26" s="91">
        <f t="array" ref="X26">IF($D$12="","",(SUMPRODUCT(($D$12:$W$12=Sabana19[[#This Row],[Columna4]:[Columna23]])*1)))</f>
        <v>10</v>
      </c>
      <c r="Y26" s="87">
        <f t="shared" si="1"/>
        <v>0.5</v>
      </c>
      <c r="Z26" s="87">
        <f>IF(Y26="","",COUNTIF(Sabana19[[#This Row],[Columna4]:[Columna23]],"O")/20)</f>
        <v>0</v>
      </c>
    </row>
    <row r="27" spans="2:32" ht="15" x14ac:dyDescent="0.25">
      <c r="B27" s="96">
        <v>18</v>
      </c>
      <c r="D27" s="153" t="s">
        <v>89</v>
      </c>
      <c r="E27" s="153" t="s">
        <v>88</v>
      </c>
      <c r="F27" s="153" t="s">
        <v>88</v>
      </c>
      <c r="G27" s="153" t="s">
        <v>90</v>
      </c>
      <c r="H27" s="153" t="s">
        <v>88</v>
      </c>
      <c r="I27" s="153" t="s">
        <v>91</v>
      </c>
      <c r="J27" s="153" t="s">
        <v>89</v>
      </c>
      <c r="K27" s="153" t="s">
        <v>89</v>
      </c>
      <c r="L27" s="153" t="s">
        <v>88</v>
      </c>
      <c r="M27" s="153" t="s">
        <v>88</v>
      </c>
      <c r="N27" s="153" t="s">
        <v>91</v>
      </c>
      <c r="O27" s="153" t="s">
        <v>88</v>
      </c>
      <c r="P27" s="153" t="s">
        <v>89</v>
      </c>
      <c r="Q27" s="153" t="s">
        <v>91</v>
      </c>
      <c r="R27" s="153" t="s">
        <v>89</v>
      </c>
      <c r="S27" s="153" t="s">
        <v>91</v>
      </c>
      <c r="T27" s="153" t="s">
        <v>88</v>
      </c>
      <c r="U27" s="153" t="s">
        <v>91</v>
      </c>
      <c r="V27" s="153" t="s">
        <v>90</v>
      </c>
      <c r="W27" s="153" t="s">
        <v>89</v>
      </c>
      <c r="X27" s="91">
        <f t="array" ref="X27">IF($D$12="","",(SUMPRODUCT(($D$12:$W$12=Sabana19[[#This Row],[Columna4]:[Columna23]])*1)))</f>
        <v>10</v>
      </c>
      <c r="Y27" s="87">
        <f t="shared" si="1"/>
        <v>0.5</v>
      </c>
      <c r="Z27" s="87">
        <f>IF(Y27="","",COUNTIF(Sabana19[[#This Row],[Columna4]:[Columna23]],"O")/20)</f>
        <v>0</v>
      </c>
    </row>
    <row r="28" spans="2:32" ht="15" x14ac:dyDescent="0.25">
      <c r="B28" s="96">
        <v>19</v>
      </c>
      <c r="D28" s="153" t="s">
        <v>88</v>
      </c>
      <c r="E28" s="153" t="s">
        <v>88</v>
      </c>
      <c r="F28" s="153" t="s">
        <v>88</v>
      </c>
      <c r="G28" s="153" t="s">
        <v>89</v>
      </c>
      <c r="H28" s="153" t="s">
        <v>90</v>
      </c>
      <c r="I28" s="153" t="s">
        <v>91</v>
      </c>
      <c r="J28" s="153" t="s">
        <v>89</v>
      </c>
      <c r="K28" s="153" t="s">
        <v>89</v>
      </c>
      <c r="L28" s="153" t="s">
        <v>90</v>
      </c>
      <c r="M28" s="153" t="s">
        <v>91</v>
      </c>
      <c r="N28" s="153" t="s">
        <v>91</v>
      </c>
      <c r="O28" s="153" t="s">
        <v>88</v>
      </c>
      <c r="P28" s="153" t="s">
        <v>91</v>
      </c>
      <c r="Q28" s="153" t="s">
        <v>90</v>
      </c>
      <c r="R28" s="153" t="s">
        <v>89</v>
      </c>
      <c r="S28" s="153" t="s">
        <v>91</v>
      </c>
      <c r="T28" s="153" t="s">
        <v>88</v>
      </c>
      <c r="U28" s="153" t="s">
        <v>88</v>
      </c>
      <c r="V28" s="153" t="s">
        <v>90</v>
      </c>
      <c r="W28" s="153" t="s">
        <v>88</v>
      </c>
      <c r="X28" s="91">
        <f t="array" ref="X28">IF($D$12="","",(SUMPRODUCT(($D$12:$W$12=Sabana19[[#This Row],[Columna4]:[Columna23]])*1)))</f>
        <v>11</v>
      </c>
      <c r="Y28" s="87">
        <f t="shared" si="1"/>
        <v>0.55000000000000004</v>
      </c>
      <c r="Z28" s="87">
        <f>IF(Y28="","",COUNTIF(Sabana19[[#This Row],[Columna4]:[Columna23]],"O")/20)</f>
        <v>0</v>
      </c>
    </row>
    <row r="29" spans="2:32" ht="15" x14ac:dyDescent="0.25">
      <c r="B29" s="96">
        <v>20</v>
      </c>
      <c r="D29" s="153" t="s">
        <v>91</v>
      </c>
      <c r="E29" s="153" t="s">
        <v>88</v>
      </c>
      <c r="F29" s="153" t="s">
        <v>89</v>
      </c>
      <c r="G29" s="153" t="s">
        <v>88</v>
      </c>
      <c r="H29" s="153" t="s">
        <v>90</v>
      </c>
      <c r="I29" s="153" t="s">
        <v>90</v>
      </c>
      <c r="J29" s="153" t="s">
        <v>89</v>
      </c>
      <c r="K29" s="153" t="s">
        <v>89</v>
      </c>
      <c r="L29" s="153" t="s">
        <v>88</v>
      </c>
      <c r="M29" s="153" t="s">
        <v>91</v>
      </c>
      <c r="N29" s="153" t="s">
        <v>91</v>
      </c>
      <c r="O29" s="153" t="s">
        <v>90</v>
      </c>
      <c r="P29" s="153" t="s">
        <v>90</v>
      </c>
      <c r="Q29" s="153" t="s">
        <v>88</v>
      </c>
      <c r="R29" s="153" t="s">
        <v>88</v>
      </c>
      <c r="S29" s="153" t="s">
        <v>91</v>
      </c>
      <c r="T29" s="153" t="s">
        <v>88</v>
      </c>
      <c r="U29" s="153" t="s">
        <v>88</v>
      </c>
      <c r="V29" s="153" t="s">
        <v>91</v>
      </c>
      <c r="W29" s="153" t="s">
        <v>89</v>
      </c>
      <c r="X29" s="91">
        <f t="array" ref="X29">IF($D$12="","",(SUMPRODUCT(($D$12:$W$12=Sabana19[[#This Row],[Columna4]:[Columna23]])*1)))</f>
        <v>7</v>
      </c>
      <c r="Y29" s="87">
        <f t="shared" si="1"/>
        <v>0.35</v>
      </c>
      <c r="Z29" s="87">
        <f>IF(Y29="","",COUNTIF(Sabana19[[#This Row],[Columna4]:[Columna23]],"O")/20)</f>
        <v>0</v>
      </c>
    </row>
    <row r="30" spans="2:32" ht="15" x14ac:dyDescent="0.25">
      <c r="B30" s="96">
        <v>21</v>
      </c>
      <c r="D30" s="153" t="s">
        <v>88</v>
      </c>
      <c r="E30" s="153" t="s">
        <v>88</v>
      </c>
      <c r="F30" s="153" t="s">
        <v>88</v>
      </c>
      <c r="G30" s="153" t="s">
        <v>90</v>
      </c>
      <c r="H30" s="153" t="s">
        <v>91</v>
      </c>
      <c r="I30" s="153" t="s">
        <v>91</v>
      </c>
      <c r="J30" s="153" t="s">
        <v>89</v>
      </c>
      <c r="K30" s="153" t="s">
        <v>91</v>
      </c>
      <c r="L30" s="153" t="s">
        <v>91</v>
      </c>
      <c r="M30" s="153" t="s">
        <v>91</v>
      </c>
      <c r="N30" s="153" t="s">
        <v>88</v>
      </c>
      <c r="O30" s="153" t="s">
        <v>90</v>
      </c>
      <c r="P30" s="153" t="s">
        <v>88</v>
      </c>
      <c r="Q30" s="153" t="s">
        <v>90</v>
      </c>
      <c r="R30" s="153" t="s">
        <v>88</v>
      </c>
      <c r="S30" s="153" t="s">
        <v>91</v>
      </c>
      <c r="T30" s="153" t="s">
        <v>88</v>
      </c>
      <c r="U30" s="153" t="s">
        <v>88</v>
      </c>
      <c r="V30" s="153" t="s">
        <v>88</v>
      </c>
      <c r="W30" s="153" t="s">
        <v>89</v>
      </c>
      <c r="X30" s="91">
        <f t="array" ref="X30">IF($D$12="","",(SUMPRODUCT(($D$12:$W$12=Sabana19[[#This Row],[Columna4]:[Columna23]])*1)))</f>
        <v>9</v>
      </c>
      <c r="Y30" s="87">
        <f t="shared" si="1"/>
        <v>0.45</v>
      </c>
      <c r="Z30" s="87">
        <f>IF(Y30="","",COUNTIF(Sabana19[[#This Row],[Columna4]:[Columna23]],"O")/20)</f>
        <v>0</v>
      </c>
    </row>
    <row r="31" spans="2:32" ht="15" x14ac:dyDescent="0.25">
      <c r="B31" s="96">
        <v>22</v>
      </c>
      <c r="D31" s="153" t="s">
        <v>88</v>
      </c>
      <c r="E31" s="153" t="s">
        <v>88</v>
      </c>
      <c r="F31" s="153" t="s">
        <v>88</v>
      </c>
      <c r="G31" s="153" t="s">
        <v>89</v>
      </c>
      <c r="H31" s="153" t="s">
        <v>91</v>
      </c>
      <c r="I31" s="153" t="s">
        <v>91</v>
      </c>
      <c r="J31" s="153" t="s">
        <v>89</v>
      </c>
      <c r="K31" s="153" t="s">
        <v>89</v>
      </c>
      <c r="L31" s="153" t="s">
        <v>91</v>
      </c>
      <c r="M31" s="153" t="s">
        <v>89</v>
      </c>
      <c r="N31" s="153" t="s">
        <v>91</v>
      </c>
      <c r="O31" s="153" t="s">
        <v>91</v>
      </c>
      <c r="P31" s="153" t="s">
        <v>88</v>
      </c>
      <c r="Q31" s="153" t="s">
        <v>88</v>
      </c>
      <c r="R31" s="153" t="s">
        <v>89</v>
      </c>
      <c r="S31" s="153" t="s">
        <v>91</v>
      </c>
      <c r="T31" s="153" t="s">
        <v>88</v>
      </c>
      <c r="U31" s="153" t="s">
        <v>88</v>
      </c>
      <c r="V31" s="153" t="s">
        <v>88</v>
      </c>
      <c r="W31" s="153" t="s">
        <v>89</v>
      </c>
      <c r="X31" s="91">
        <f t="array" ref="X31">IF($D$12="","",(SUMPRODUCT(($D$12:$W$12=Sabana19[[#This Row],[Columna4]:[Columna23]])*1)))</f>
        <v>10</v>
      </c>
      <c r="Y31" s="87">
        <f t="shared" si="1"/>
        <v>0.5</v>
      </c>
      <c r="Z31" s="87">
        <f>IF(Y31="","",COUNTIF(Sabana19[[#This Row],[Columna4]:[Columna23]],"O")/20)</f>
        <v>0</v>
      </c>
    </row>
    <row r="32" spans="2:32" ht="15" x14ac:dyDescent="0.25">
      <c r="B32" s="96">
        <v>23</v>
      </c>
      <c r="D32" s="153" t="s">
        <v>89</v>
      </c>
      <c r="E32" s="153" t="s">
        <v>88</v>
      </c>
      <c r="F32" s="153" t="s">
        <v>88</v>
      </c>
      <c r="G32" s="153" t="s">
        <v>90</v>
      </c>
      <c r="H32" s="153" t="s">
        <v>89</v>
      </c>
      <c r="I32" s="153" t="s">
        <v>88</v>
      </c>
      <c r="J32" s="153" t="s">
        <v>89</v>
      </c>
      <c r="K32" s="153" t="s">
        <v>89</v>
      </c>
      <c r="L32" s="153" t="s">
        <v>91</v>
      </c>
      <c r="M32" s="153" t="s">
        <v>91</v>
      </c>
      <c r="N32" s="153" t="s">
        <v>88</v>
      </c>
      <c r="O32" s="153" t="s">
        <v>90</v>
      </c>
      <c r="P32" s="153" t="s">
        <v>89</v>
      </c>
      <c r="Q32" s="153" t="s">
        <v>89</v>
      </c>
      <c r="R32" s="153" t="s">
        <v>91</v>
      </c>
      <c r="S32" s="153" t="s">
        <v>91</v>
      </c>
      <c r="T32" s="153" t="s">
        <v>90</v>
      </c>
      <c r="U32" s="153" t="s">
        <v>88</v>
      </c>
      <c r="V32" s="153" t="s">
        <v>88</v>
      </c>
      <c r="W32" s="153" t="s">
        <v>90</v>
      </c>
      <c r="X32" s="91">
        <f t="array" ref="X32">IF($D$12="","",(SUMPRODUCT(($D$12:$W$12=Sabana19[[#This Row],[Columna4]:[Columna23]])*1)))</f>
        <v>8</v>
      </c>
      <c r="Y32" s="87">
        <f t="shared" si="1"/>
        <v>0.4</v>
      </c>
      <c r="Z32" s="87">
        <f>IF(Y32="","",COUNTIF(Sabana19[[#This Row],[Columna4]:[Columna23]],"O")/20)</f>
        <v>0</v>
      </c>
    </row>
    <row r="33" spans="2:26" ht="15" x14ac:dyDescent="0.25">
      <c r="B33" s="96">
        <v>24</v>
      </c>
      <c r="D33" s="153" t="s">
        <v>88</v>
      </c>
      <c r="E33" s="153" t="s">
        <v>88</v>
      </c>
      <c r="F33" s="153" t="s">
        <v>88</v>
      </c>
      <c r="G33" s="153" t="s">
        <v>90</v>
      </c>
      <c r="H33" s="153" t="s">
        <v>89</v>
      </c>
      <c r="I33" s="153" t="s">
        <v>88</v>
      </c>
      <c r="J33" s="153" t="s">
        <v>89</v>
      </c>
      <c r="K33" s="153" t="s">
        <v>89</v>
      </c>
      <c r="L33" s="153" t="s">
        <v>91</v>
      </c>
      <c r="M33" s="153" t="s">
        <v>90</v>
      </c>
      <c r="N33" s="153" t="s">
        <v>90</v>
      </c>
      <c r="O33" s="153" t="s">
        <v>90</v>
      </c>
      <c r="P33" s="153" t="s">
        <v>89</v>
      </c>
      <c r="Q33" s="153" t="s">
        <v>89</v>
      </c>
      <c r="R33" s="153" t="s">
        <v>89</v>
      </c>
      <c r="S33" s="153" t="s">
        <v>91</v>
      </c>
      <c r="T33" s="153" t="s">
        <v>88</v>
      </c>
      <c r="U33" s="153" t="s">
        <v>88</v>
      </c>
      <c r="V33" s="153" t="s">
        <v>88</v>
      </c>
      <c r="W33" s="153" t="s">
        <v>90</v>
      </c>
      <c r="X33" s="91">
        <f t="array" ref="X33">IF($D$12="","",(SUMPRODUCT(($D$12:$W$12=Sabana19[[#This Row],[Columna4]:[Columna23]])*1)))</f>
        <v>7</v>
      </c>
      <c r="Y33" s="87">
        <f t="shared" si="1"/>
        <v>0.35</v>
      </c>
      <c r="Z33" s="87">
        <f>IF(Y33="","",COUNTIF(Sabana19[[#This Row],[Columna4]:[Columna23]],"O")/20)</f>
        <v>0</v>
      </c>
    </row>
    <row r="34" spans="2:26" ht="15" x14ac:dyDescent="0.25">
      <c r="B34" s="96">
        <v>25</v>
      </c>
      <c r="D34" s="153" t="s">
        <v>91</v>
      </c>
      <c r="E34" s="153" t="s">
        <v>88</v>
      </c>
      <c r="F34" s="153" t="s">
        <v>89</v>
      </c>
      <c r="G34" s="153" t="s">
        <v>88</v>
      </c>
      <c r="H34" s="153" t="s">
        <v>90</v>
      </c>
      <c r="I34" s="153" t="s">
        <v>90</v>
      </c>
      <c r="J34" s="153" t="s">
        <v>89</v>
      </c>
      <c r="K34" s="153" t="s">
        <v>89</v>
      </c>
      <c r="L34" s="153" t="s">
        <v>88</v>
      </c>
      <c r="M34" s="153" t="s">
        <v>88</v>
      </c>
      <c r="N34" s="153" t="s">
        <v>91</v>
      </c>
      <c r="O34" s="153" t="s">
        <v>88</v>
      </c>
      <c r="P34" s="153" t="s">
        <v>88</v>
      </c>
      <c r="Q34" s="153" t="s">
        <v>88</v>
      </c>
      <c r="R34" s="153" t="s">
        <v>91</v>
      </c>
      <c r="S34" s="153" t="s">
        <v>91</v>
      </c>
      <c r="T34" s="153" t="s">
        <v>88</v>
      </c>
      <c r="U34" s="153" t="s">
        <v>88</v>
      </c>
      <c r="V34" s="153" t="s">
        <v>88</v>
      </c>
      <c r="W34" s="153" t="s">
        <v>89</v>
      </c>
      <c r="X34" s="91">
        <f t="array" ref="X34">IF($D$12="","",(SUMPRODUCT(($D$12:$W$12=Sabana19[[#This Row],[Columna4]:[Columna23]])*1)))</f>
        <v>8</v>
      </c>
      <c r="Y34" s="87">
        <f t="shared" si="1"/>
        <v>0.4</v>
      </c>
      <c r="Z34" s="87">
        <f>IF(Y34="","",COUNTIF(Sabana19[[#This Row],[Columna4]:[Columna23]],"O")/20)</f>
        <v>0</v>
      </c>
    </row>
    <row r="35" spans="2:26" ht="15" x14ac:dyDescent="0.25">
      <c r="B35" s="96">
        <v>26</v>
      </c>
      <c r="D35" s="153" t="s">
        <v>90</v>
      </c>
      <c r="E35" s="153" t="s">
        <v>88</v>
      </c>
      <c r="F35" s="153" t="s">
        <v>89</v>
      </c>
      <c r="G35" s="153" t="s">
        <v>88</v>
      </c>
      <c r="H35" s="153" t="s">
        <v>89</v>
      </c>
      <c r="I35" s="153" t="s">
        <v>90</v>
      </c>
      <c r="J35" s="153" t="s">
        <v>89</v>
      </c>
      <c r="K35" s="153" t="s">
        <v>88</v>
      </c>
      <c r="L35" s="153" t="s">
        <v>88</v>
      </c>
      <c r="M35" s="153" t="s">
        <v>91</v>
      </c>
      <c r="N35" s="153" t="s">
        <v>91</v>
      </c>
      <c r="O35" s="153" t="s">
        <v>88</v>
      </c>
      <c r="P35" s="153" t="s">
        <v>88</v>
      </c>
      <c r="Q35" s="153" t="s">
        <v>88</v>
      </c>
      <c r="R35" s="153" t="s">
        <v>90</v>
      </c>
      <c r="S35" s="153" t="s">
        <v>89</v>
      </c>
      <c r="T35" s="153" t="s">
        <v>88</v>
      </c>
      <c r="U35" s="153" t="s">
        <v>88</v>
      </c>
      <c r="V35" s="153" t="s">
        <v>91</v>
      </c>
      <c r="W35" s="153" t="s">
        <v>89</v>
      </c>
      <c r="X35" s="91">
        <f t="array" ref="X35">IF($D$12="","",(SUMPRODUCT(($D$12:$W$12=Sabana19[[#This Row],[Columna4]:[Columna23]])*1)))</f>
        <v>11</v>
      </c>
      <c r="Y35" s="87">
        <f t="shared" si="1"/>
        <v>0.55000000000000004</v>
      </c>
      <c r="Z35" s="87">
        <f>IF(Y35="","",COUNTIF(Sabana19[[#This Row],[Columna4]:[Columna23]],"O")/20)</f>
        <v>0</v>
      </c>
    </row>
    <row r="36" spans="2:26" ht="15" x14ac:dyDescent="0.25">
      <c r="B36" s="96">
        <v>27</v>
      </c>
      <c r="D36" s="153" t="s">
        <v>90</v>
      </c>
      <c r="E36" s="153" t="s">
        <v>88</v>
      </c>
      <c r="F36" s="153" t="s">
        <v>89</v>
      </c>
      <c r="G36" s="153" t="s">
        <v>90</v>
      </c>
      <c r="H36" s="153" t="s">
        <v>88</v>
      </c>
      <c r="I36" s="153" t="s">
        <v>90</v>
      </c>
      <c r="J36" s="153" t="s">
        <v>91</v>
      </c>
      <c r="K36" s="153" t="s">
        <v>88</v>
      </c>
      <c r="L36" s="153" t="s">
        <v>91</v>
      </c>
      <c r="M36" s="153" t="s">
        <v>88</v>
      </c>
      <c r="N36" s="153" t="s">
        <v>91</v>
      </c>
      <c r="O36" s="153" t="s">
        <v>91</v>
      </c>
      <c r="P36" s="153" t="s">
        <v>89</v>
      </c>
      <c r="Q36" s="153" t="s">
        <v>88</v>
      </c>
      <c r="R36" s="153" t="s">
        <v>91</v>
      </c>
      <c r="S36" s="153" t="s">
        <v>91</v>
      </c>
      <c r="T36" s="153" t="s">
        <v>88</v>
      </c>
      <c r="U36" s="153" t="s">
        <v>88</v>
      </c>
      <c r="V36" s="153" t="s">
        <v>90</v>
      </c>
      <c r="W36" s="153" t="s">
        <v>88</v>
      </c>
      <c r="X36" s="91">
        <f t="array" ref="X36">IF($D$12="","",(SUMPRODUCT(($D$12:$W$12=Sabana19[[#This Row],[Columna4]:[Columna23]])*1)))</f>
        <v>6</v>
      </c>
      <c r="Y36" s="87">
        <f t="shared" si="1"/>
        <v>0.3</v>
      </c>
      <c r="Z36" s="87">
        <f>IF(Y36="","",COUNTIF(Sabana19[[#This Row],[Columna4]:[Columna23]],"O")/20)</f>
        <v>0</v>
      </c>
    </row>
    <row r="37" spans="2:26" ht="15" x14ac:dyDescent="0.25">
      <c r="B37" s="96">
        <v>28</v>
      </c>
      <c r="D37" s="153" t="s">
        <v>88</v>
      </c>
      <c r="E37" s="153" t="s">
        <v>88</v>
      </c>
      <c r="F37" s="153" t="s">
        <v>88</v>
      </c>
      <c r="G37" s="153" t="s">
        <v>90</v>
      </c>
      <c r="H37" s="153" t="s">
        <v>91</v>
      </c>
      <c r="I37" s="153" t="s">
        <v>91</v>
      </c>
      <c r="J37" s="153" t="s">
        <v>89</v>
      </c>
      <c r="K37" s="153" t="s">
        <v>91</v>
      </c>
      <c r="L37" s="153" t="s">
        <v>91</v>
      </c>
      <c r="M37" s="153" t="s">
        <v>91</v>
      </c>
      <c r="N37" s="153" t="s">
        <v>88</v>
      </c>
      <c r="O37" s="153" t="s">
        <v>90</v>
      </c>
      <c r="P37" s="153" t="s">
        <v>88</v>
      </c>
      <c r="Q37" s="153" t="s">
        <v>88</v>
      </c>
      <c r="R37" s="153" t="s">
        <v>88</v>
      </c>
      <c r="S37" s="153" t="s">
        <v>91</v>
      </c>
      <c r="T37" s="153" t="s">
        <v>88</v>
      </c>
      <c r="U37" s="153" t="s">
        <v>88</v>
      </c>
      <c r="V37" s="153" t="s">
        <v>88</v>
      </c>
      <c r="W37" s="153" t="s">
        <v>89</v>
      </c>
      <c r="X37" s="91">
        <f t="array" ref="X37">IF($D$12="","",(SUMPRODUCT(($D$12:$W$12=Sabana19[[#This Row],[Columna4]:[Columna23]])*1)))</f>
        <v>9</v>
      </c>
      <c r="Y37" s="87">
        <f t="shared" si="1"/>
        <v>0.45</v>
      </c>
      <c r="Z37" s="87">
        <f>IF(Y37="","",COUNTIF(Sabana19[[#This Row],[Columna4]:[Columna23]],"O")/20)</f>
        <v>0</v>
      </c>
    </row>
    <row r="38" spans="2:26" ht="15" x14ac:dyDescent="0.25">
      <c r="B38" s="96">
        <v>29</v>
      </c>
      <c r="D38" s="153" t="s">
        <v>91</v>
      </c>
      <c r="E38" s="153" t="s">
        <v>88</v>
      </c>
      <c r="F38" s="153" t="s">
        <v>88</v>
      </c>
      <c r="G38" s="153" t="s">
        <v>88</v>
      </c>
      <c r="H38" s="153" t="s">
        <v>90</v>
      </c>
      <c r="I38" s="153" t="s">
        <v>91</v>
      </c>
      <c r="J38" s="153" t="s">
        <v>89</v>
      </c>
      <c r="K38" s="153" t="s">
        <v>89</v>
      </c>
      <c r="L38" s="153" t="s">
        <v>91</v>
      </c>
      <c r="M38" s="153" t="s">
        <v>91</v>
      </c>
      <c r="N38" s="153" t="s">
        <v>91</v>
      </c>
      <c r="O38" s="153" t="s">
        <v>89</v>
      </c>
      <c r="P38" s="153" t="s">
        <v>89</v>
      </c>
      <c r="Q38" s="153" t="s">
        <v>89</v>
      </c>
      <c r="R38" s="153" t="s">
        <v>90</v>
      </c>
      <c r="S38" s="153" t="s">
        <v>91</v>
      </c>
      <c r="T38" s="153" t="s">
        <v>88</v>
      </c>
      <c r="U38" s="153" t="s">
        <v>91</v>
      </c>
      <c r="V38" s="153" t="s">
        <v>90</v>
      </c>
      <c r="W38" s="153" t="s">
        <v>89</v>
      </c>
      <c r="X38" s="91">
        <f t="array" ref="X38">IF($D$12="","",(SUMPRODUCT(($D$12:$W$12=Sabana19[[#This Row],[Columna4]:[Columna23]])*1)))</f>
        <v>10</v>
      </c>
      <c r="Y38" s="87">
        <f t="shared" si="1"/>
        <v>0.5</v>
      </c>
      <c r="Z38" s="87">
        <f>IF(Y38="","",COUNTIF(Sabana19[[#This Row],[Columna4]:[Columna23]],"O")/20)</f>
        <v>0</v>
      </c>
    </row>
    <row r="39" spans="2:26" ht="15" x14ac:dyDescent="0.25">
      <c r="B39" s="96">
        <v>30</v>
      </c>
      <c r="D39" s="153" t="s">
        <v>90</v>
      </c>
      <c r="E39" s="153" t="s">
        <v>88</v>
      </c>
      <c r="F39" s="153" t="s">
        <v>88</v>
      </c>
      <c r="G39" s="153" t="s">
        <v>89</v>
      </c>
      <c r="H39" s="153" t="s">
        <v>89</v>
      </c>
      <c r="I39" s="153" t="s">
        <v>91</v>
      </c>
      <c r="J39" s="153" t="s">
        <v>89</v>
      </c>
      <c r="K39" s="153" t="s">
        <v>89</v>
      </c>
      <c r="L39" s="153" t="s">
        <v>88</v>
      </c>
      <c r="M39" s="153" t="s">
        <v>91</v>
      </c>
      <c r="N39" s="153" t="s">
        <v>91</v>
      </c>
      <c r="O39" s="153" t="s">
        <v>89</v>
      </c>
      <c r="P39" s="153" t="s">
        <v>91</v>
      </c>
      <c r="Q39" s="153" t="s">
        <v>89</v>
      </c>
      <c r="R39" s="153" t="s">
        <v>89</v>
      </c>
      <c r="S39" s="153" t="s">
        <v>91</v>
      </c>
      <c r="T39" s="153" t="s">
        <v>88</v>
      </c>
      <c r="U39" s="153" t="s">
        <v>91</v>
      </c>
      <c r="V39" s="153" t="s">
        <v>90</v>
      </c>
      <c r="W39" s="153" t="s">
        <v>89</v>
      </c>
      <c r="X39" s="91">
        <f t="array" ref="X39">IF($D$12="","",(SUMPRODUCT(($D$12:$W$12=Sabana19[[#This Row],[Columna4]:[Columna23]])*1)))</f>
        <v>11</v>
      </c>
      <c r="Y39" s="87">
        <f t="shared" si="1"/>
        <v>0.55000000000000004</v>
      </c>
      <c r="Z39" s="87">
        <f>IF(Y39="","",COUNTIF(Sabana19[[#This Row],[Columna4]:[Columna23]],"O")/20)</f>
        <v>0</v>
      </c>
    </row>
    <row r="40" spans="2:26" ht="15" x14ac:dyDescent="0.25">
      <c r="B40" s="96">
        <v>31</v>
      </c>
      <c r="D40" s="153" t="s">
        <v>88</v>
      </c>
      <c r="E40" s="153" t="s">
        <v>88</v>
      </c>
      <c r="F40" s="153" t="s">
        <v>88</v>
      </c>
      <c r="G40" s="153" t="s">
        <v>91</v>
      </c>
      <c r="H40" s="153" t="s">
        <v>90</v>
      </c>
      <c r="I40" s="153" t="s">
        <v>90</v>
      </c>
      <c r="J40" s="153" t="s">
        <v>89</v>
      </c>
      <c r="K40" s="153" t="s">
        <v>91</v>
      </c>
      <c r="L40" s="153" t="s">
        <v>90</v>
      </c>
      <c r="M40" s="153" t="s">
        <v>91</v>
      </c>
      <c r="N40" s="153" t="s">
        <v>88</v>
      </c>
      <c r="O40" s="153" t="s">
        <v>89</v>
      </c>
      <c r="P40" s="153" t="s">
        <v>91</v>
      </c>
      <c r="Q40" s="153" t="s">
        <v>91</v>
      </c>
      <c r="R40" s="153" t="s">
        <v>89</v>
      </c>
      <c r="S40" s="153" t="s">
        <v>91</v>
      </c>
      <c r="T40" s="153" t="s">
        <v>88</v>
      </c>
      <c r="U40" s="153" t="s">
        <v>88</v>
      </c>
      <c r="V40" s="153" t="s">
        <v>89</v>
      </c>
      <c r="W40" s="153" t="s">
        <v>89</v>
      </c>
      <c r="X40" s="91">
        <f t="array" ref="X40">IF($D$12="","",(SUMPRODUCT(($D$12:$W$12=Sabana19[[#This Row],[Columna4]:[Columna23]])*1)))</f>
        <v>8</v>
      </c>
      <c r="Y40" s="87">
        <f t="shared" si="1"/>
        <v>0.4</v>
      </c>
      <c r="Z40" s="87">
        <f>IF(Y40="","",COUNTIF(Sabana19[[#This Row],[Columna4]:[Columna23]],"O")/20)</f>
        <v>0</v>
      </c>
    </row>
    <row r="41" spans="2:26" ht="15" x14ac:dyDescent="0.25">
      <c r="B41" s="96">
        <v>32</v>
      </c>
      <c r="D41" s="153" t="s">
        <v>90</v>
      </c>
      <c r="E41" s="153" t="s">
        <v>88</v>
      </c>
      <c r="F41" s="153" t="s">
        <v>88</v>
      </c>
      <c r="G41" s="153" t="s">
        <v>91</v>
      </c>
      <c r="H41" s="153" t="s">
        <v>88</v>
      </c>
      <c r="I41" s="153" t="s">
        <v>91</v>
      </c>
      <c r="J41" s="153" t="s">
        <v>89</v>
      </c>
      <c r="K41" s="153" t="s">
        <v>89</v>
      </c>
      <c r="L41" s="153" t="s">
        <v>91</v>
      </c>
      <c r="M41" s="153" t="s">
        <v>89</v>
      </c>
      <c r="N41" s="153" t="s">
        <v>91</v>
      </c>
      <c r="O41" s="153" t="s">
        <v>91</v>
      </c>
      <c r="P41" s="153" t="s">
        <v>91</v>
      </c>
      <c r="Q41" s="153" t="s">
        <v>91</v>
      </c>
      <c r="R41" s="153" t="s">
        <v>89</v>
      </c>
      <c r="S41" s="153" t="s">
        <v>91</v>
      </c>
      <c r="T41" s="153" t="s">
        <v>88</v>
      </c>
      <c r="U41" s="153" t="s">
        <v>91</v>
      </c>
      <c r="V41" s="153" t="s">
        <v>91</v>
      </c>
      <c r="W41" s="153" t="s">
        <v>89</v>
      </c>
      <c r="X41" s="91">
        <f t="array" ref="X41">IF($D$12="","",(SUMPRODUCT(($D$12:$W$12=Sabana19[[#This Row],[Columna4]:[Columna23]])*1)))</f>
        <v>9</v>
      </c>
      <c r="Y41" s="87">
        <f t="shared" si="1"/>
        <v>0.45</v>
      </c>
      <c r="Z41" s="87">
        <f>IF(Y41="","",COUNTIF(Sabana19[[#This Row],[Columna4]:[Columna23]],"O")/20)</f>
        <v>0</v>
      </c>
    </row>
    <row r="42" spans="2:26" ht="15" x14ac:dyDescent="0.25">
      <c r="B42" s="96">
        <v>33</v>
      </c>
      <c r="D42" s="153" t="s">
        <v>88</v>
      </c>
      <c r="E42" s="153" t="s">
        <v>88</v>
      </c>
      <c r="F42" s="153" t="s">
        <v>88</v>
      </c>
      <c r="G42" s="153" t="s">
        <v>88</v>
      </c>
      <c r="H42" s="153" t="s">
        <v>90</v>
      </c>
      <c r="I42" s="153" t="s">
        <v>90</v>
      </c>
      <c r="J42" s="153" t="s">
        <v>89</v>
      </c>
      <c r="K42" s="153" t="s">
        <v>89</v>
      </c>
      <c r="L42" s="153" t="s">
        <v>89</v>
      </c>
      <c r="M42" s="153" t="s">
        <v>88</v>
      </c>
      <c r="N42" s="153" t="s">
        <v>90</v>
      </c>
      <c r="O42" s="153" t="s">
        <v>90</v>
      </c>
      <c r="P42" s="153" t="s">
        <v>88</v>
      </c>
      <c r="Q42" s="153" t="s">
        <v>88</v>
      </c>
      <c r="R42" s="153" t="s">
        <v>91</v>
      </c>
      <c r="S42" s="153" t="s">
        <v>91</v>
      </c>
      <c r="T42" s="153" t="s">
        <v>88</v>
      </c>
      <c r="U42" s="153" t="s">
        <v>88</v>
      </c>
      <c r="V42" s="153" t="s">
        <v>90</v>
      </c>
      <c r="W42" s="153" t="s">
        <v>89</v>
      </c>
      <c r="X42" s="91">
        <f t="array" ref="X42">IF($D$12="","",(SUMPRODUCT(($D$12:$W$12=Sabana19[[#This Row],[Columna4]:[Columna23]])*1)))</f>
        <v>7</v>
      </c>
      <c r="Y42" s="87">
        <f t="shared" si="1"/>
        <v>0.35</v>
      </c>
      <c r="Z42" s="87">
        <f>IF(Y42="","",COUNTIF(Sabana19[[#This Row],[Columna4]:[Columna23]],"O")/20)</f>
        <v>0</v>
      </c>
    </row>
    <row r="43" spans="2:26" ht="15" x14ac:dyDescent="0.25">
      <c r="B43" s="96">
        <v>34</v>
      </c>
      <c r="D43" s="153" t="s">
        <v>88</v>
      </c>
      <c r="E43" s="153" t="s">
        <v>88</v>
      </c>
      <c r="F43" s="153" t="s">
        <v>88</v>
      </c>
      <c r="G43" s="153" t="s">
        <v>88</v>
      </c>
      <c r="H43" s="153" t="s">
        <v>91</v>
      </c>
      <c r="I43" s="153" t="s">
        <v>91</v>
      </c>
      <c r="J43" s="153" t="s">
        <v>89</v>
      </c>
      <c r="K43" s="153" t="s">
        <v>89</v>
      </c>
      <c r="L43" s="153" t="s">
        <v>91</v>
      </c>
      <c r="M43" s="153" t="s">
        <v>89</v>
      </c>
      <c r="N43" s="153" t="s">
        <v>91</v>
      </c>
      <c r="O43" s="153" t="s">
        <v>91</v>
      </c>
      <c r="P43" s="153" t="s">
        <v>89</v>
      </c>
      <c r="Q43" s="153" t="s">
        <v>89</v>
      </c>
      <c r="R43" s="153" t="s">
        <v>89</v>
      </c>
      <c r="S43" s="153" t="s">
        <v>91</v>
      </c>
      <c r="T43" s="153" t="s">
        <v>88</v>
      </c>
      <c r="U43" s="153" t="s">
        <v>91</v>
      </c>
      <c r="V43" s="153" t="s">
        <v>88</v>
      </c>
      <c r="W43" s="153" t="s">
        <v>88</v>
      </c>
      <c r="X43" s="91">
        <f t="array" ref="X43">IF($D$12="","",(SUMPRODUCT(($D$12:$W$12=Sabana19[[#This Row],[Columna4]:[Columna23]])*1)))</f>
        <v>8</v>
      </c>
      <c r="Y43" s="87">
        <f t="shared" si="1"/>
        <v>0.4</v>
      </c>
      <c r="Z43" s="87">
        <f>IF(Y43="","",COUNTIF(Sabana19[[#This Row],[Columna4]:[Columna23]],"O")/20)</f>
        <v>0</v>
      </c>
    </row>
    <row r="44" spans="2:26" ht="15" x14ac:dyDescent="0.25">
      <c r="B44" s="96">
        <v>35</v>
      </c>
      <c r="D44" s="153" t="s">
        <v>91</v>
      </c>
      <c r="E44" s="153" t="s">
        <v>88</v>
      </c>
      <c r="F44" s="153" t="s">
        <v>88</v>
      </c>
      <c r="G44" s="153" t="s">
        <v>88</v>
      </c>
      <c r="H44" s="153" t="s">
        <v>91</v>
      </c>
      <c r="I44" s="153" t="s">
        <v>90</v>
      </c>
      <c r="J44" s="153" t="s">
        <v>89</v>
      </c>
      <c r="K44" s="153" t="s">
        <v>89</v>
      </c>
      <c r="L44" s="153" t="s">
        <v>91</v>
      </c>
      <c r="M44" s="153" t="s">
        <v>91</v>
      </c>
      <c r="N44" s="153" t="s">
        <v>91</v>
      </c>
      <c r="O44" s="153" t="s">
        <v>89</v>
      </c>
      <c r="P44" s="153" t="s">
        <v>89</v>
      </c>
      <c r="Q44" s="153" t="s">
        <v>91</v>
      </c>
      <c r="R44" s="153" t="s">
        <v>90</v>
      </c>
      <c r="S44" s="153" t="s">
        <v>91</v>
      </c>
      <c r="T44" s="153" t="s">
        <v>88</v>
      </c>
      <c r="U44" s="153" t="s">
        <v>89</v>
      </c>
      <c r="V44" s="153" t="s">
        <v>90</v>
      </c>
      <c r="W44" s="153" t="s">
        <v>89</v>
      </c>
      <c r="X44" s="91">
        <f t="array" ref="X44">IF($D$12="","",(SUMPRODUCT(($D$12:$W$12=Sabana19[[#This Row],[Columna4]:[Columna23]])*1)))</f>
        <v>8</v>
      </c>
      <c r="Y44" s="87">
        <f t="shared" si="1"/>
        <v>0.4</v>
      </c>
      <c r="Z44" s="87">
        <f>IF(Y44="","",COUNTIF(Sabana19[[#This Row],[Columna4]:[Columna23]],"O")/20)</f>
        <v>0</v>
      </c>
    </row>
    <row r="45" spans="2:26" ht="15" x14ac:dyDescent="0.25">
      <c r="B45" s="96">
        <v>36</v>
      </c>
      <c r="D45" s="153" t="s">
        <v>88</v>
      </c>
      <c r="E45" s="153" t="s">
        <v>88</v>
      </c>
      <c r="F45" s="153" t="s">
        <v>88</v>
      </c>
      <c r="G45" s="153" t="s">
        <v>91</v>
      </c>
      <c r="H45" s="153" t="s">
        <v>91</v>
      </c>
      <c r="I45" s="153" t="s">
        <v>91</v>
      </c>
      <c r="J45" s="153" t="s">
        <v>89</v>
      </c>
      <c r="K45" s="153" t="s">
        <v>89</v>
      </c>
      <c r="L45" s="153" t="s">
        <v>89</v>
      </c>
      <c r="M45" s="153" t="s">
        <v>91</v>
      </c>
      <c r="N45" s="153" t="s">
        <v>89</v>
      </c>
      <c r="O45" s="153" t="s">
        <v>88</v>
      </c>
      <c r="P45" s="153" t="s">
        <v>91</v>
      </c>
      <c r="Q45" s="153" t="s">
        <v>88</v>
      </c>
      <c r="R45" s="153" t="s">
        <v>90</v>
      </c>
      <c r="S45" s="153" t="s">
        <v>91</v>
      </c>
      <c r="T45" s="153" t="s">
        <v>91</v>
      </c>
      <c r="U45" s="153" t="s">
        <v>91</v>
      </c>
      <c r="V45" s="153" t="s">
        <v>90</v>
      </c>
      <c r="W45" s="153" t="s">
        <v>89</v>
      </c>
      <c r="X45" s="91">
        <f t="array" ref="X45">IF($D$12="","",(SUMPRODUCT(($D$12:$W$12=Sabana19[[#This Row],[Columna4]:[Columna23]])*1)))</f>
        <v>10</v>
      </c>
      <c r="Y45" s="87">
        <f t="shared" si="1"/>
        <v>0.5</v>
      </c>
      <c r="Z45" s="87">
        <f>IF(Y45="","",COUNTIF(Sabana19[[#This Row],[Columna4]:[Columna23]],"O")/20)</f>
        <v>0</v>
      </c>
    </row>
    <row r="46" spans="2:26" ht="15" x14ac:dyDescent="0.25">
      <c r="B46" s="96">
        <v>37</v>
      </c>
      <c r="D46" s="153" t="s">
        <v>90</v>
      </c>
      <c r="E46" s="153" t="s">
        <v>88</v>
      </c>
      <c r="F46" s="153" t="s">
        <v>88</v>
      </c>
      <c r="G46" s="153" t="s">
        <v>88</v>
      </c>
      <c r="H46" s="153" t="s">
        <v>91</v>
      </c>
      <c r="I46" s="153" t="s">
        <v>88</v>
      </c>
      <c r="J46" s="153" t="s">
        <v>89</v>
      </c>
      <c r="K46" s="153" t="s">
        <v>91</v>
      </c>
      <c r="L46" s="153" t="s">
        <v>91</v>
      </c>
      <c r="M46" s="153" t="s">
        <v>91</v>
      </c>
      <c r="N46" s="153" t="s">
        <v>88</v>
      </c>
      <c r="O46" s="153" t="s">
        <v>91</v>
      </c>
      <c r="P46" s="153" t="s">
        <v>91</v>
      </c>
      <c r="Q46" s="153" t="s">
        <v>90</v>
      </c>
      <c r="R46" s="153" t="s">
        <v>89</v>
      </c>
      <c r="S46" s="153" t="s">
        <v>91</v>
      </c>
      <c r="T46" s="153" t="s">
        <v>88</v>
      </c>
      <c r="U46" s="153" t="s">
        <v>88</v>
      </c>
      <c r="V46" s="153" t="s">
        <v>88</v>
      </c>
      <c r="W46" s="153" t="s">
        <v>90</v>
      </c>
      <c r="X46" s="91">
        <f t="array" ref="X46">IF($D$12="","",(SUMPRODUCT(($D$12:$W$12=Sabana19[[#This Row],[Columna4]:[Columna23]])*1)))</f>
        <v>8</v>
      </c>
      <c r="Y46" s="87">
        <f t="shared" si="1"/>
        <v>0.4</v>
      </c>
      <c r="Z46" s="87">
        <f>IF(Y46="","",COUNTIF(Sabana19[[#This Row],[Columna4]:[Columna23]],"O")/20)</f>
        <v>0</v>
      </c>
    </row>
    <row r="47" spans="2:26" ht="15" x14ac:dyDescent="0.25">
      <c r="B47" s="96">
        <v>38</v>
      </c>
      <c r="D47" s="153" t="s">
        <v>88</v>
      </c>
      <c r="E47" s="153" t="s">
        <v>88</v>
      </c>
      <c r="F47" s="153" t="s">
        <v>89</v>
      </c>
      <c r="G47" s="153" t="s">
        <v>90</v>
      </c>
      <c r="H47" s="153" t="s">
        <v>91</v>
      </c>
      <c r="I47" s="153" t="s">
        <v>90</v>
      </c>
      <c r="J47" s="153" t="s">
        <v>89</v>
      </c>
      <c r="K47" s="153" t="s">
        <v>91</v>
      </c>
      <c r="L47" s="153" t="s">
        <v>91</v>
      </c>
      <c r="M47" s="153" t="s">
        <v>91</v>
      </c>
      <c r="N47" s="153" t="s">
        <v>88</v>
      </c>
      <c r="O47" s="153" t="s">
        <v>90</v>
      </c>
      <c r="P47" s="153" t="s">
        <v>89</v>
      </c>
      <c r="Q47" s="153" t="s">
        <v>88</v>
      </c>
      <c r="R47" s="153" t="s">
        <v>88</v>
      </c>
      <c r="S47" s="153" t="s">
        <v>91</v>
      </c>
      <c r="T47" s="153" t="s">
        <v>88</v>
      </c>
      <c r="U47" s="153" t="s">
        <v>88</v>
      </c>
      <c r="V47" s="153" t="s">
        <v>90</v>
      </c>
      <c r="W47" s="153" t="s">
        <v>89</v>
      </c>
      <c r="X47" s="91">
        <f t="array" ref="X47">IF($D$12="","",(SUMPRODUCT(($D$12:$W$12=Sabana19[[#This Row],[Columna4]:[Columna23]])*1)))</f>
        <v>6</v>
      </c>
      <c r="Y47" s="87">
        <f t="shared" si="1"/>
        <v>0.3</v>
      </c>
      <c r="Z47" s="87">
        <f>IF(Y47="","",COUNTIF(Sabana19[[#This Row],[Columna4]:[Columna23]],"O")/20)</f>
        <v>0</v>
      </c>
    </row>
    <row r="48" spans="2:26" ht="15" x14ac:dyDescent="0.25">
      <c r="B48" s="96">
        <v>39</v>
      </c>
      <c r="C48" s="81"/>
      <c r="D48" s="153" t="s">
        <v>90</v>
      </c>
      <c r="E48" s="153" t="s">
        <v>88</v>
      </c>
      <c r="F48" s="153" t="s">
        <v>89</v>
      </c>
      <c r="G48" s="153" t="s">
        <v>88</v>
      </c>
      <c r="H48" s="153" t="s">
        <v>88</v>
      </c>
      <c r="I48" s="153" t="s">
        <v>89</v>
      </c>
      <c r="J48" s="153" t="s">
        <v>91</v>
      </c>
      <c r="K48" s="153" t="s">
        <v>88</v>
      </c>
      <c r="L48" s="153" t="s">
        <v>91</v>
      </c>
      <c r="M48" s="153" t="s">
        <v>88</v>
      </c>
      <c r="N48" s="153" t="s">
        <v>91</v>
      </c>
      <c r="O48" s="153" t="s">
        <v>91</v>
      </c>
      <c r="P48" s="153" t="s">
        <v>88</v>
      </c>
      <c r="Q48" s="153" t="s">
        <v>91</v>
      </c>
      <c r="R48" s="153" t="s">
        <v>91</v>
      </c>
      <c r="S48" s="153" t="s">
        <v>91</v>
      </c>
      <c r="T48" s="153" t="s">
        <v>88</v>
      </c>
      <c r="U48" s="153" t="s">
        <v>88</v>
      </c>
      <c r="V48" s="153" t="s">
        <v>88</v>
      </c>
      <c r="W48" s="153" t="s">
        <v>88</v>
      </c>
      <c r="X48" s="91">
        <f t="array" ref="X48">IF($D$12="","",(SUMPRODUCT(($D$12:$W$12=Sabana19[[#This Row],[Columna4]:[Columna23]])*1)))</f>
        <v>7</v>
      </c>
      <c r="Y48" s="87">
        <f t="shared" si="1"/>
        <v>0.35</v>
      </c>
      <c r="Z48" s="87">
        <f>IF(Y48="","",COUNTIF(Sabana19[[#This Row],[Columna4]:[Columna23]],"O")/20)</f>
        <v>0</v>
      </c>
    </row>
    <row r="49" spans="2:26" ht="15" x14ac:dyDescent="0.25">
      <c r="B49" s="96">
        <v>40</v>
      </c>
      <c r="C49" s="81"/>
      <c r="D49" s="153" t="s">
        <v>88</v>
      </c>
      <c r="E49" s="153" t="s">
        <v>88</v>
      </c>
      <c r="F49" s="153" t="s">
        <v>89</v>
      </c>
      <c r="G49" s="153" t="s">
        <v>89</v>
      </c>
      <c r="H49" s="153" t="s">
        <v>91</v>
      </c>
      <c r="I49" s="153" t="s">
        <v>90</v>
      </c>
      <c r="J49" s="153" t="s">
        <v>89</v>
      </c>
      <c r="K49" s="153" t="s">
        <v>89</v>
      </c>
      <c r="L49" s="153" t="s">
        <v>91</v>
      </c>
      <c r="M49" s="153" t="s">
        <v>91</v>
      </c>
      <c r="N49" s="153" t="s">
        <v>91</v>
      </c>
      <c r="O49" s="153" t="s">
        <v>90</v>
      </c>
      <c r="P49" s="153" t="s">
        <v>88</v>
      </c>
      <c r="Q49" s="153" t="s">
        <v>88</v>
      </c>
      <c r="R49" s="153" t="s">
        <v>90</v>
      </c>
      <c r="S49" s="153" t="s">
        <v>91</v>
      </c>
      <c r="T49" s="153" t="s">
        <v>88</v>
      </c>
      <c r="U49" s="153" t="s">
        <v>88</v>
      </c>
      <c r="V49" s="153" t="s">
        <v>90</v>
      </c>
      <c r="W49" s="153" t="s">
        <v>89</v>
      </c>
      <c r="X49" s="91">
        <f t="array" ref="X49">IF($D$12="","",(SUMPRODUCT(($D$12:$W$12=Sabana19[[#This Row],[Columna4]:[Columna23]])*1)))</f>
        <v>9</v>
      </c>
      <c r="Y49" s="87">
        <f t="shared" si="1"/>
        <v>0.45</v>
      </c>
      <c r="Z49" s="87">
        <f>IF(Y49="","",COUNTIF(Sabana19[[#This Row],[Columna4]:[Columna23]],"O")/20)</f>
        <v>0</v>
      </c>
    </row>
    <row r="50" spans="2:26" ht="15" x14ac:dyDescent="0.25">
      <c r="B50" s="96">
        <v>41</v>
      </c>
      <c r="C50" s="81"/>
      <c r="D50" s="153" t="s">
        <v>88</v>
      </c>
      <c r="E50" s="153" t="s">
        <v>88</v>
      </c>
      <c r="F50" s="153" t="s">
        <v>89</v>
      </c>
      <c r="G50" s="153" t="s">
        <v>89</v>
      </c>
      <c r="H50" s="153" t="s">
        <v>91</v>
      </c>
      <c r="I50" s="153" t="s">
        <v>90</v>
      </c>
      <c r="J50" s="153" t="s">
        <v>89</v>
      </c>
      <c r="K50" s="153" t="s">
        <v>89</v>
      </c>
      <c r="L50" s="153" t="s">
        <v>90</v>
      </c>
      <c r="M50" s="153" t="s">
        <v>91</v>
      </c>
      <c r="N50" s="153" t="s">
        <v>91</v>
      </c>
      <c r="O50" s="153" t="s">
        <v>88</v>
      </c>
      <c r="P50" s="153" t="s">
        <v>91</v>
      </c>
      <c r="Q50" s="153" t="s">
        <v>88</v>
      </c>
      <c r="R50" s="153" t="s">
        <v>89</v>
      </c>
      <c r="S50" s="153" t="s">
        <v>91</v>
      </c>
      <c r="T50" s="153" t="s">
        <v>90</v>
      </c>
      <c r="U50" s="153" t="s">
        <v>88</v>
      </c>
      <c r="V50" s="153" t="s">
        <v>89</v>
      </c>
      <c r="W50" s="153" t="s">
        <v>88</v>
      </c>
      <c r="X50" s="91">
        <f t="array" ref="X50">IF($D$12="","",(SUMPRODUCT(($D$12:$W$12=Sabana19[[#This Row],[Columna4]:[Columna23]])*1)))</f>
        <v>8</v>
      </c>
      <c r="Y50" s="87">
        <f t="shared" si="1"/>
        <v>0.4</v>
      </c>
      <c r="Z50" s="87">
        <f>IF(Y50="","",COUNTIF(Sabana19[[#This Row],[Columna4]:[Columna23]],"O")/20)</f>
        <v>0</v>
      </c>
    </row>
    <row r="51" spans="2:26" ht="14.25" customHeight="1" x14ac:dyDescent="0.25">
      <c r="B51" s="96">
        <v>42</v>
      </c>
      <c r="C51" s="81"/>
      <c r="D51" s="153" t="s">
        <v>91</v>
      </c>
      <c r="E51" s="153" t="s">
        <v>88</v>
      </c>
      <c r="F51" s="153" t="s">
        <v>89</v>
      </c>
      <c r="G51" s="153" t="s">
        <v>88</v>
      </c>
      <c r="H51" s="153" t="s">
        <v>90</v>
      </c>
      <c r="I51" s="153" t="s">
        <v>90</v>
      </c>
      <c r="J51" s="153" t="s">
        <v>89</v>
      </c>
      <c r="K51" s="153" t="s">
        <v>89</v>
      </c>
      <c r="L51" s="153" t="s">
        <v>88</v>
      </c>
      <c r="M51" s="153" t="s">
        <v>91</v>
      </c>
      <c r="N51" s="153" t="s">
        <v>91</v>
      </c>
      <c r="O51" s="153" t="s">
        <v>88</v>
      </c>
      <c r="P51" s="153" t="s">
        <v>90</v>
      </c>
      <c r="Q51" s="153" t="s">
        <v>88</v>
      </c>
      <c r="R51" s="153" t="s">
        <v>88</v>
      </c>
      <c r="S51" s="153" t="s">
        <v>91</v>
      </c>
      <c r="T51" s="153" t="s">
        <v>88</v>
      </c>
      <c r="U51" s="153" t="s">
        <v>88</v>
      </c>
      <c r="V51" s="153" t="s">
        <v>91</v>
      </c>
      <c r="W51" s="153" t="s">
        <v>89</v>
      </c>
      <c r="X51" s="91">
        <f t="array" ref="X51">IF($D$12="","",(SUMPRODUCT(($D$12:$W$12=Sabana19[[#This Row],[Columna4]:[Columna23]])*1)))</f>
        <v>8</v>
      </c>
      <c r="Y51" s="87">
        <f t="shared" si="1"/>
        <v>0.4</v>
      </c>
      <c r="Z51" s="87">
        <f>IF(Y51="","",COUNTIF(Sabana19[[#This Row],[Columna4]:[Columna23]],"O")/20)</f>
        <v>0</v>
      </c>
    </row>
    <row r="52" spans="2:26" ht="15" x14ac:dyDescent="0.25">
      <c r="B52" s="96">
        <v>43</v>
      </c>
      <c r="D52" s="153" t="s">
        <v>90</v>
      </c>
      <c r="E52" s="153" t="s">
        <v>88</v>
      </c>
      <c r="F52" s="153" t="s">
        <v>88</v>
      </c>
      <c r="G52" s="153" t="s">
        <v>90</v>
      </c>
      <c r="H52" s="153" t="s">
        <v>91</v>
      </c>
      <c r="I52" s="153" t="s">
        <v>90</v>
      </c>
      <c r="J52" s="153" t="s">
        <v>89</v>
      </c>
      <c r="K52" s="153" t="s">
        <v>89</v>
      </c>
      <c r="L52" s="153" t="s">
        <v>88</v>
      </c>
      <c r="M52" s="153" t="s">
        <v>91</v>
      </c>
      <c r="N52" s="153" t="s">
        <v>91</v>
      </c>
      <c r="O52" s="153" t="s">
        <v>88</v>
      </c>
      <c r="P52" s="153" t="s">
        <v>88</v>
      </c>
      <c r="Q52" s="153" t="s">
        <v>91</v>
      </c>
      <c r="R52" s="153" t="s">
        <v>89</v>
      </c>
      <c r="S52" s="153" t="s">
        <v>91</v>
      </c>
      <c r="T52" s="153" t="s">
        <v>88</v>
      </c>
      <c r="U52" s="153" t="s">
        <v>90</v>
      </c>
      <c r="V52" s="153" t="s">
        <v>91</v>
      </c>
      <c r="W52" s="153" t="s">
        <v>89</v>
      </c>
      <c r="X52" s="91">
        <f t="array" ref="X52">IF($D$12="","",(SUMPRODUCT(($D$12:$W$12=Sabana19[[#This Row],[Columna4]:[Columna23]])*1)))</f>
        <v>8</v>
      </c>
      <c r="Y52" s="87">
        <f t="shared" si="1"/>
        <v>0.4</v>
      </c>
      <c r="Z52" s="87">
        <f>IF(Y52="","",COUNTIF(Sabana19[[#This Row],[Columna4]:[Columna23]],"O")/20)</f>
        <v>0</v>
      </c>
    </row>
    <row r="53" spans="2:26" ht="15" x14ac:dyDescent="0.25">
      <c r="B53" s="96">
        <v>44</v>
      </c>
      <c r="D53" s="153" t="s">
        <v>88</v>
      </c>
      <c r="E53" s="153" t="s">
        <v>88</v>
      </c>
      <c r="F53" s="153" t="s">
        <v>88</v>
      </c>
      <c r="G53" s="153" t="s">
        <v>88</v>
      </c>
      <c r="H53" s="153" t="s">
        <v>90</v>
      </c>
      <c r="I53" s="153" t="s">
        <v>91</v>
      </c>
      <c r="J53" s="153" t="s">
        <v>89</v>
      </c>
      <c r="K53" s="153" t="s">
        <v>89</v>
      </c>
      <c r="L53" s="153" t="s">
        <v>91</v>
      </c>
      <c r="M53" s="153" t="s">
        <v>91</v>
      </c>
      <c r="N53" s="153" t="s">
        <v>91</v>
      </c>
      <c r="O53" s="153" t="s">
        <v>89</v>
      </c>
      <c r="P53" s="153" t="s">
        <v>90</v>
      </c>
      <c r="Q53" s="153" t="s">
        <v>88</v>
      </c>
      <c r="R53" s="153" t="s">
        <v>91</v>
      </c>
      <c r="S53" s="153" t="s">
        <v>91</v>
      </c>
      <c r="T53" s="153" t="s">
        <v>88</v>
      </c>
      <c r="U53" s="153" t="s">
        <v>88</v>
      </c>
      <c r="V53" s="153" t="s">
        <v>90</v>
      </c>
      <c r="W53" s="153" t="s">
        <v>89</v>
      </c>
      <c r="X53" s="91">
        <f t="array" ref="X53">IF($D$12="","",(SUMPRODUCT(($D$12:$W$12=Sabana19[[#This Row],[Columna4]:[Columna23]])*1)))</f>
        <v>9</v>
      </c>
      <c r="Y53" s="87">
        <f t="shared" si="1"/>
        <v>0.45</v>
      </c>
      <c r="Z53" s="87">
        <f>IF(Y53="","",COUNTIF(Sabana19[[#This Row],[Columna4]:[Columna23]],"O")/20)</f>
        <v>0</v>
      </c>
    </row>
    <row r="54" spans="2:26" ht="15" x14ac:dyDescent="0.25">
      <c r="B54" s="96">
        <v>45</v>
      </c>
      <c r="D54" s="153" t="s">
        <v>88</v>
      </c>
      <c r="E54" s="153" t="s">
        <v>89</v>
      </c>
      <c r="F54" s="153" t="s">
        <v>90</v>
      </c>
      <c r="G54" s="153" t="s">
        <v>88</v>
      </c>
      <c r="H54" s="153" t="s">
        <v>91</v>
      </c>
      <c r="I54" s="153" t="s">
        <v>89</v>
      </c>
      <c r="J54" s="153" t="s">
        <v>89</v>
      </c>
      <c r="K54" s="153" t="s">
        <v>89</v>
      </c>
      <c r="L54" s="153" t="s">
        <v>89</v>
      </c>
      <c r="M54" s="153" t="s">
        <v>91</v>
      </c>
      <c r="N54" s="153" t="s">
        <v>89</v>
      </c>
      <c r="O54" s="153" t="s">
        <v>88</v>
      </c>
      <c r="P54" s="153" t="s">
        <v>91</v>
      </c>
      <c r="Q54" s="153" t="s">
        <v>88</v>
      </c>
      <c r="R54" s="153" t="s">
        <v>91</v>
      </c>
      <c r="S54" s="153" t="s">
        <v>91</v>
      </c>
      <c r="T54" s="153" t="s">
        <v>88</v>
      </c>
      <c r="U54" s="153" t="s">
        <v>90</v>
      </c>
      <c r="V54" s="153" t="s">
        <v>89</v>
      </c>
      <c r="W54" s="153" t="s">
        <v>89</v>
      </c>
      <c r="X54" s="91">
        <f t="array" ref="X54">IF($D$12="","",(SUMPRODUCT(($D$12:$W$12=Sabana19[[#This Row],[Columna4]:[Columna23]])*1)))</f>
        <v>7</v>
      </c>
      <c r="Y54" s="87">
        <f t="shared" si="1"/>
        <v>0.35</v>
      </c>
      <c r="Z54" s="87">
        <f>IF(Y54="","",COUNTIF(Sabana19[[#This Row],[Columna4]:[Columna23]],"O")/20)</f>
        <v>0</v>
      </c>
    </row>
    <row r="55" spans="2:26" ht="15" x14ac:dyDescent="0.25">
      <c r="B55" s="96">
        <v>46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91">
        <f t="array" ref="X55">IF($D$12="","",(SUMPRODUCT(($D$12:$W$12=Sabana19[[#This Row],[Columna4]:[Columna23]])*1)))</f>
        <v>0</v>
      </c>
      <c r="Y55" s="87">
        <f t="shared" si="1"/>
        <v>0</v>
      </c>
      <c r="Z55" s="87">
        <f>IF(Y55="","",COUNTIF(Sabana19[[#This Row],[Columna4]:[Columna23]],"O")/20)</f>
        <v>0</v>
      </c>
    </row>
    <row r="56" spans="2:26" ht="15" x14ac:dyDescent="0.25">
      <c r="B56" s="96">
        <v>47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91">
        <f t="array" ref="X56">IF($D$12="","",(SUMPRODUCT(($D$12:$W$12=Sabana19[[#This Row],[Columna4]:[Columna23]])*1)))</f>
        <v>0</v>
      </c>
      <c r="Y56" s="87">
        <f t="shared" si="1"/>
        <v>0</v>
      </c>
      <c r="Z56" s="87">
        <f>IF(Y56="","",COUNTIF(Sabana19[[#This Row],[Columna4]:[Columna23]],"O")/20)</f>
        <v>0</v>
      </c>
    </row>
    <row r="57" spans="2:26" ht="15" x14ac:dyDescent="0.25">
      <c r="B57" s="96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>
        <f t="array" ref="X57">IF($D$12="","",(SUMPRODUCT(($D$12:$W$12=Sabana19[[#This Row],[Columna4]:[Columna23]])*1)))</f>
        <v>0</v>
      </c>
      <c r="Y57" s="87">
        <f t="shared" si="1"/>
        <v>0</v>
      </c>
      <c r="Z57" s="87">
        <f>IF(Y57="","",COUNTIF(Sabana19[[#This Row],[Columna4]:[Columna23]],"O")/20)</f>
        <v>0</v>
      </c>
    </row>
    <row r="58" spans="2:26" ht="15" x14ac:dyDescent="0.25">
      <c r="B58" s="96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>
        <f t="array" ref="X58">IF($D$12="","",(SUMPRODUCT(($D$12:$W$12=Sabana19[[#This Row],[Columna4]:[Columna23]])*1)))</f>
        <v>0</v>
      </c>
      <c r="Y58" s="87">
        <f t="shared" si="1"/>
        <v>0</v>
      </c>
      <c r="Z58" s="87">
        <f>IF(Y58="","",COUNTIF(Sabana19[[#This Row],[Columna4]:[Columna23]],"O")/20)</f>
        <v>0</v>
      </c>
    </row>
    <row r="59" spans="2:26" ht="15" x14ac:dyDescent="0.25">
      <c r="B59" s="96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>
        <f t="array" ref="X59">IF($D$12="","",(SUMPRODUCT(($D$12:$W$12=Sabana19[[#This Row],[Columna4]:[Columna23]])*1)))</f>
        <v>0</v>
      </c>
      <c r="Y59" s="87">
        <f t="shared" si="1"/>
        <v>0</v>
      </c>
      <c r="Z59" s="87">
        <f>IF(Y59="","",COUNTIF(Sabana19[[#This Row],[Columna4]:[Columna23]],"O")/20)</f>
        <v>0</v>
      </c>
    </row>
    <row r="60" spans="2:26" ht="15" x14ac:dyDescent="0.25">
      <c r="B60" s="96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>
        <f t="array" ref="X60">IF($D$12="","",(SUMPRODUCT(($D$12:$W$12=Sabana19[[#This Row],[Columna4]:[Columna23]])*1)))</f>
        <v>0</v>
      </c>
      <c r="Y60" s="87">
        <f t="shared" si="1"/>
        <v>0</v>
      </c>
      <c r="Z60" s="87">
        <f>IF(Y60="","",COUNTIF(Sabana19[[#This Row],[Columna4]:[Columna23]],"O")/20)</f>
        <v>0</v>
      </c>
    </row>
    <row r="61" spans="2:26" ht="15" x14ac:dyDescent="0.25">
      <c r="B61" s="96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IF($D$12="","",(SUMPRODUCT(($D$12:$W$12=Sabana19[[#This Row],[Columna4]:[Columna23]])*1)))</f>
        <v>0</v>
      </c>
      <c r="Y61" s="87">
        <f t="shared" si="1"/>
        <v>0</v>
      </c>
      <c r="Z61" s="87">
        <f>IF(Y61="","",COUNTIF(Sabana19[[#This Row],[Columna4]:[Columna23]],"O")/20)</f>
        <v>0</v>
      </c>
    </row>
    <row r="62" spans="2:26" ht="15" x14ac:dyDescent="0.25">
      <c r="B62" s="96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IF($D$12="","",(SUMPRODUCT(($D$12:$W$12=Sabana19[[#This Row],[Columna4]:[Columna23]])*1)))</f>
        <v>0</v>
      </c>
      <c r="Y62" s="87">
        <f t="shared" si="1"/>
        <v>0</v>
      </c>
      <c r="Z62" s="87">
        <f>IF(Y62="","",COUNTIF(Sabana19[[#This Row],[Columna4]:[Columna23]],"O")/20)</f>
        <v>0</v>
      </c>
    </row>
    <row r="63" spans="2:26" ht="15" x14ac:dyDescent="0.25">
      <c r="B63" s="96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IF($D$12="","",(SUMPRODUCT(($D$12:$W$12=Sabana19[[#This Row],[Columna4]:[Columna23]])*1)))</f>
        <v>0</v>
      </c>
      <c r="Y63" s="87">
        <f t="shared" si="1"/>
        <v>0</v>
      </c>
      <c r="Z63" s="87">
        <f>IF(Y63="","",COUNTIF(Sabana19[[#This Row],[Columna4]:[Columna23]],"O")/20)</f>
        <v>0</v>
      </c>
    </row>
    <row r="64" spans="2:26" ht="15" x14ac:dyDescent="0.25">
      <c r="B64" s="96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IF($D$12="","",(SUMPRODUCT(($D$12:$W$12=Sabana19[[#This Row],[Columna4]:[Columna23]])*1)))</f>
        <v>0</v>
      </c>
      <c r="Y64" s="87">
        <f t="shared" si="1"/>
        <v>0</v>
      </c>
      <c r="Z64" s="87">
        <f>IF(Y64="","",COUNTIF(Sabana19[[#This Row],[Columna4]:[Columna23]],"O")/20)</f>
        <v>0</v>
      </c>
    </row>
    <row r="65" spans="2:26" ht="15" x14ac:dyDescent="0.25">
      <c r="B65" s="96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IF($D$12="","",(SUMPRODUCT(($D$12:$W$12=Sabana19[[#This Row],[Columna4]:[Columna23]])*1)))</f>
        <v>0</v>
      </c>
      <c r="Y65" s="87">
        <f t="shared" si="1"/>
        <v>0</v>
      </c>
      <c r="Z65" s="87">
        <f>IF(Y65="","",COUNTIF(Sabana19[[#This Row],[Columna4]:[Columna23]],"O")/20)</f>
        <v>0</v>
      </c>
    </row>
    <row r="66" spans="2:26" ht="15" x14ac:dyDescent="0.25">
      <c r="B66" s="96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IF($D$12="","",(SUMPRODUCT(($D$12:$W$12=Sabana19[[#This Row],[Columna4]:[Columna23]])*1)))</f>
        <v>0</v>
      </c>
      <c r="Y66" s="87">
        <f t="shared" si="1"/>
        <v>0</v>
      </c>
      <c r="Z66" s="87">
        <f>IF(Y66="","",COUNTIF(Sabana19[[#This Row],[Columna4]:[Columna23]],"O")/20)</f>
        <v>0</v>
      </c>
    </row>
    <row r="67" spans="2:26" ht="15" x14ac:dyDescent="0.25">
      <c r="B67" s="96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IF($D$12="","",(SUMPRODUCT(($D$12:$W$12=Sabana19[[#This Row],[Columna4]:[Columna23]])*1)))</f>
        <v>0</v>
      </c>
      <c r="Y67" s="87">
        <f t="shared" si="1"/>
        <v>0</v>
      </c>
      <c r="Z67" s="87">
        <f>IF(Y67="","",COUNTIF(Sabana19[[#This Row],[Columna4]:[Columna23]],"O")/20)</f>
        <v>0</v>
      </c>
    </row>
    <row r="68" spans="2:26" ht="15" x14ac:dyDescent="0.25">
      <c r="B68" s="96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IF($D$12="","",(SUMPRODUCT(($D$12:$W$12=Sabana19[[#This Row],[Columna4]:[Columna23]])*1)))</f>
        <v>0</v>
      </c>
      <c r="Y68" s="87">
        <f t="shared" si="1"/>
        <v>0</v>
      </c>
      <c r="Z68" s="87">
        <f>IF(Y68="","",COUNTIF(Sabana19[[#This Row],[Columna4]:[Columna23]],"O")/20)</f>
        <v>0</v>
      </c>
    </row>
    <row r="69" spans="2:26" ht="15" x14ac:dyDescent="0.25">
      <c r="B69" s="96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IF($D$12="","",(SUMPRODUCT(($D$12:$W$12=Sabana19[[#This Row],[Columna4]:[Columna23]])*1)))</f>
        <v>0</v>
      </c>
      <c r="Y69" s="87">
        <f t="shared" si="1"/>
        <v>0</v>
      </c>
      <c r="Z69" s="87">
        <f>IF(Y69="","",COUNTIF(Sabana19[[#This Row],[Columna4]:[Columna23]],"O")/20)</f>
        <v>0</v>
      </c>
    </row>
    <row r="70" spans="2:26" ht="15" x14ac:dyDescent="0.25">
      <c r="B70" s="96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IF($D$12="","",(SUMPRODUCT(($D$12:$W$12=Sabana19[[#This Row],[Columna4]:[Columna23]])*1)))</f>
        <v>0</v>
      </c>
      <c r="Y70" s="87">
        <f t="shared" si="1"/>
        <v>0</v>
      </c>
      <c r="Z70" s="87">
        <f>IF(Y70="","",COUNTIF(Sabana19[[#This Row],[Columna4]:[Columna23]],"O")/20)</f>
        <v>0</v>
      </c>
    </row>
    <row r="71" spans="2:26" ht="15" x14ac:dyDescent="0.25">
      <c r="B71" s="96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IF($D$12="","",(SUMPRODUCT(($D$12:$W$12=Sabana19[[#This Row],[Columna4]:[Columna23]])*1)))</f>
        <v>0</v>
      </c>
      <c r="Y71" s="87">
        <f t="shared" si="1"/>
        <v>0</v>
      </c>
      <c r="Z71" s="87">
        <f>IF(Y71="","",COUNTIF(Sabana19[[#This Row],[Columna4]:[Columna23]],"O")/20)</f>
        <v>0</v>
      </c>
    </row>
    <row r="72" spans="2:26" ht="15" x14ac:dyDescent="0.25">
      <c r="B72" s="96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IF($D$12="","",(SUMPRODUCT(($D$12:$W$12=Sabana19[[#This Row],[Columna4]:[Columna23]])*1)))</f>
        <v>0</v>
      </c>
      <c r="Y72" s="87">
        <f t="shared" si="1"/>
        <v>0</v>
      </c>
      <c r="Z72" s="87">
        <f>IF(Y72="","",COUNTIF(Sabana19[[#This Row],[Columna4]:[Columna23]],"O")/20)</f>
        <v>0</v>
      </c>
    </row>
    <row r="73" spans="2:26" ht="15" x14ac:dyDescent="0.25">
      <c r="B73" s="96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IF($D$12="","",(SUMPRODUCT(($D$12:$W$12=Sabana19[[#This Row],[Columna4]:[Columna23]])*1)))</f>
        <v>0</v>
      </c>
      <c r="Y73" s="87">
        <f t="shared" si="1"/>
        <v>0</v>
      </c>
      <c r="Z73" s="87">
        <f>IF(Y73="","",COUNTIF(Sabana19[[#This Row],[Columna4]:[Columna23]],"O")/20)</f>
        <v>0</v>
      </c>
    </row>
    <row r="74" spans="2:26" ht="15" x14ac:dyDescent="0.25">
      <c r="B74" s="96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IF($D$12="","",(SUMPRODUCT(($D$12:$W$12=Sabana19[[#This Row],[Columna4]:[Columna23]])*1)))</f>
        <v>0</v>
      </c>
      <c r="Y74" s="87">
        <f t="shared" si="1"/>
        <v>0</v>
      </c>
      <c r="Z74" s="87">
        <f>IF(Y74="","",COUNTIF(Sabana19[[#This Row],[Columna4]:[Columna23]],"O")/20)</f>
        <v>0</v>
      </c>
    </row>
    <row r="75" spans="2:26" ht="15" x14ac:dyDescent="0.25">
      <c r="B75" s="96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IF($D$12="","",(SUMPRODUCT(($D$12:$W$12=Sabana19[[#This Row],[Columna4]:[Columna23]])*1)))</f>
        <v>0</v>
      </c>
      <c r="Y75" s="87">
        <f t="shared" si="1"/>
        <v>0</v>
      </c>
      <c r="Z75" s="87">
        <f>IF(Y75="","",COUNTIF(Sabana19[[#This Row],[Columna4]:[Columna23]],"O")/20)</f>
        <v>0</v>
      </c>
    </row>
    <row r="76" spans="2:26" ht="15" x14ac:dyDescent="0.25">
      <c r="B76" s="96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IF($D$12="","",(SUMPRODUCT(($D$12:$W$12=Sabana19[[#This Row],[Columna4]:[Columna23]])*1)))</f>
        <v>0</v>
      </c>
      <c r="Y76" s="87">
        <f t="shared" si="1"/>
        <v>0</v>
      </c>
      <c r="Z76" s="87">
        <f>IF(Y76="","",COUNTIF(Sabana19[[#This Row],[Columna4]:[Columna23]],"O")/20)</f>
        <v>0</v>
      </c>
    </row>
    <row r="77" spans="2:26" ht="15" x14ac:dyDescent="0.25">
      <c r="B77" s="96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IF($D$12="","",(SUMPRODUCT(($D$12:$W$12=Sabana19[[#This Row],[Columna4]:[Columna23]])*1)))</f>
        <v>0</v>
      </c>
      <c r="Y77" s="87">
        <f t="shared" si="1"/>
        <v>0</v>
      </c>
      <c r="Z77" s="87">
        <f>IF(Y77="","",COUNTIF(Sabana19[[#This Row],[Columna4]:[Columna23]],"O")/20)</f>
        <v>0</v>
      </c>
    </row>
    <row r="78" spans="2:26" ht="15" x14ac:dyDescent="0.25">
      <c r="B78" s="96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IF($D$12="","",(SUMPRODUCT(($D$12:$W$12=Sabana19[[#This Row],[Columna4]:[Columna23]])*1)))</f>
        <v>0</v>
      </c>
      <c r="Y78" s="87">
        <f t="shared" si="1"/>
        <v>0</v>
      </c>
      <c r="Z78" s="87">
        <f>IF(Y78="","",COUNTIF(Sabana19[[#This Row],[Columna4]:[Columna23]],"O")/20)</f>
        <v>0</v>
      </c>
    </row>
    <row r="79" spans="2:26" ht="15" x14ac:dyDescent="0.25">
      <c r="B79" s="96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IF($D$12="","",(SUMPRODUCT(($D$12:$W$12=Sabana19[[#This Row],[Columna4]:[Columna23]])*1)))</f>
        <v>0</v>
      </c>
      <c r="Y79" s="87">
        <f t="shared" si="1"/>
        <v>0</v>
      </c>
      <c r="Z79" s="87">
        <f>IF(Y79="","",COUNTIF(Sabana19[[#This Row],[Columna4]:[Columna23]],"O")/20)</f>
        <v>0</v>
      </c>
    </row>
    <row r="80" spans="2:26" ht="15" x14ac:dyDescent="0.25">
      <c r="B80" s="96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IF($D$12="","",(SUMPRODUCT(($D$12:$W$12=Sabana19[[#This Row],[Columna4]:[Columna23]])*1)))</f>
        <v>0</v>
      </c>
      <c r="Y80" s="87">
        <f t="shared" si="1"/>
        <v>0</v>
      </c>
      <c r="Z80" s="87">
        <f>IF(Y80="","",COUNTIF(Sabana19[[#This Row],[Columna4]:[Columna23]],"O")/20)</f>
        <v>0</v>
      </c>
    </row>
    <row r="81" spans="2:26" ht="15" x14ac:dyDescent="0.25">
      <c r="B81" s="96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IF($D$12="","",(SUMPRODUCT(($D$12:$W$12=Sabana19[[#This Row],[Columna4]:[Columna23]])*1)))</f>
        <v>0</v>
      </c>
      <c r="Y81" s="87">
        <f t="shared" si="1"/>
        <v>0</v>
      </c>
      <c r="Z81" s="87">
        <f>IF(Y81="","",COUNTIF(Sabana19[[#This Row],[Columna4]:[Columna23]],"O")/20)</f>
        <v>0</v>
      </c>
    </row>
    <row r="82" spans="2:26" ht="15" x14ac:dyDescent="0.25">
      <c r="B82" s="96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IF($D$12="","",(SUMPRODUCT(($D$12:$W$12=Sabana19[[#This Row],[Columna4]:[Columna23]])*1)))</f>
        <v>0</v>
      </c>
      <c r="Y82" s="87">
        <f t="shared" si="1"/>
        <v>0</v>
      </c>
      <c r="Z82" s="87">
        <f>IF(Y82="","",COUNTIF(Sabana19[[#This Row],[Columna4]:[Columna23]],"O")/20)</f>
        <v>0</v>
      </c>
    </row>
    <row r="83" spans="2:26" ht="15" x14ac:dyDescent="0.25">
      <c r="B83" s="96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IF($D$12="","",(SUMPRODUCT(($D$12:$W$12=Sabana19[[#This Row],[Columna4]:[Columna23]])*1)))</f>
        <v>0</v>
      </c>
      <c r="Y83" s="87">
        <f t="shared" ref="Y83:Y146" si="2">IF(X83="","",(X83/20))</f>
        <v>0</v>
      </c>
      <c r="Z83" s="87">
        <f>IF(Y83="","",COUNTIF(Sabana19[[#This Row],[Columna4]:[Columna23]],"O")/20)</f>
        <v>0</v>
      </c>
    </row>
    <row r="84" spans="2:26" ht="15" x14ac:dyDescent="0.25">
      <c r="B84" s="96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IF($D$12="","",(SUMPRODUCT(($D$12:$W$12=Sabana19[[#This Row],[Columna4]:[Columna23]])*1)))</f>
        <v>0</v>
      </c>
      <c r="Y84" s="87">
        <f t="shared" si="2"/>
        <v>0</v>
      </c>
      <c r="Z84" s="87">
        <f>IF(Y84="","",COUNTIF(Sabana19[[#This Row],[Columna4]:[Columna23]],"O")/20)</f>
        <v>0</v>
      </c>
    </row>
    <row r="85" spans="2:26" ht="15" x14ac:dyDescent="0.25">
      <c r="B85" s="96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IF($D$12="","",(SUMPRODUCT(($D$12:$W$12=Sabana19[[#This Row],[Columna4]:[Columna23]])*1)))</f>
        <v>0</v>
      </c>
      <c r="Y85" s="87">
        <f t="shared" si="2"/>
        <v>0</v>
      </c>
      <c r="Z85" s="87">
        <f>IF(Y85="","",COUNTIF(Sabana19[[#This Row],[Columna4]:[Columna23]],"O")/20)</f>
        <v>0</v>
      </c>
    </row>
    <row r="86" spans="2:26" ht="15" x14ac:dyDescent="0.25">
      <c r="B86" s="96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IF($D$12="","",(SUMPRODUCT(($D$12:$W$12=Sabana19[[#This Row],[Columna4]:[Columna23]])*1)))</f>
        <v>0</v>
      </c>
      <c r="Y86" s="87">
        <f t="shared" si="2"/>
        <v>0</v>
      </c>
      <c r="Z86" s="87">
        <f>IF(Y86="","",COUNTIF(Sabana19[[#This Row],[Columna4]:[Columna23]],"O")/20)</f>
        <v>0</v>
      </c>
    </row>
    <row r="87" spans="2:26" ht="15" x14ac:dyDescent="0.25">
      <c r="B87" s="96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IF($D$12="","",(SUMPRODUCT(($D$12:$W$12=Sabana19[[#This Row],[Columna4]:[Columna23]])*1)))</f>
        <v>0</v>
      </c>
      <c r="Y87" s="87">
        <f t="shared" si="2"/>
        <v>0</v>
      </c>
      <c r="Z87" s="87">
        <f>IF(Y87="","",COUNTIF(Sabana19[[#This Row],[Columna4]:[Columna23]],"O")/20)</f>
        <v>0</v>
      </c>
    </row>
    <row r="88" spans="2:26" ht="15" x14ac:dyDescent="0.25">
      <c r="B88" s="96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IF($D$12="","",(SUMPRODUCT(($D$12:$W$12=Sabana19[[#This Row],[Columna4]:[Columna23]])*1)))</f>
        <v>0</v>
      </c>
      <c r="Y88" s="87">
        <f t="shared" si="2"/>
        <v>0</v>
      </c>
      <c r="Z88" s="87">
        <f>IF(Y88="","",COUNTIF(Sabana19[[#This Row],[Columna4]:[Columna23]],"O")/20)</f>
        <v>0</v>
      </c>
    </row>
    <row r="89" spans="2:26" ht="15" x14ac:dyDescent="0.25">
      <c r="B89" s="96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IF($D$12="","",(SUMPRODUCT(($D$12:$W$12=Sabana19[[#This Row],[Columna4]:[Columna23]])*1)))</f>
        <v>0</v>
      </c>
      <c r="Y89" s="87">
        <f t="shared" si="2"/>
        <v>0</v>
      </c>
      <c r="Z89" s="87">
        <f>IF(Y89="","",COUNTIF(Sabana19[[#This Row],[Columna4]:[Columna23]],"O")/20)</f>
        <v>0</v>
      </c>
    </row>
    <row r="90" spans="2:26" ht="15" x14ac:dyDescent="0.25">
      <c r="B90" s="96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IF($D$12="","",(SUMPRODUCT(($D$12:$W$12=Sabana19[[#This Row],[Columna4]:[Columna23]])*1)))</f>
        <v>0</v>
      </c>
      <c r="Y90" s="87">
        <f t="shared" si="2"/>
        <v>0</v>
      </c>
      <c r="Z90" s="87">
        <f>IF(Y90="","",COUNTIF(Sabana19[[#This Row],[Columna4]:[Columna23]],"O")/20)</f>
        <v>0</v>
      </c>
    </row>
    <row r="91" spans="2:26" ht="15" x14ac:dyDescent="0.25">
      <c r="B91" s="96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IF($D$12="","",(SUMPRODUCT(($D$12:$W$12=Sabana19[[#This Row],[Columna4]:[Columna23]])*1)))</f>
        <v>0</v>
      </c>
      <c r="Y91" s="87">
        <f t="shared" si="2"/>
        <v>0</v>
      </c>
      <c r="Z91" s="87">
        <f>IF(Y91="","",COUNTIF(Sabana19[[#This Row],[Columna4]:[Columna23]],"O")/20)</f>
        <v>0</v>
      </c>
    </row>
    <row r="92" spans="2:26" ht="15" x14ac:dyDescent="0.25">
      <c r="B92" s="96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IF($D$12="","",(SUMPRODUCT(($D$12:$W$12=Sabana19[[#This Row],[Columna4]:[Columna23]])*1)))</f>
        <v>0</v>
      </c>
      <c r="Y92" s="87">
        <f t="shared" si="2"/>
        <v>0</v>
      </c>
      <c r="Z92" s="87">
        <f>IF(Y92="","",COUNTIF(Sabana19[[#This Row],[Columna4]:[Columna23]],"O")/20)</f>
        <v>0</v>
      </c>
    </row>
    <row r="93" spans="2:26" ht="15" x14ac:dyDescent="0.25">
      <c r="B93" s="96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IF($D$12="","",(SUMPRODUCT(($D$12:$W$12=Sabana19[[#This Row],[Columna4]:[Columna23]])*1)))</f>
        <v>0</v>
      </c>
      <c r="Y93" s="87">
        <f t="shared" si="2"/>
        <v>0</v>
      </c>
      <c r="Z93" s="87">
        <f>IF(Y93="","",COUNTIF(Sabana19[[#This Row],[Columna4]:[Columna23]],"O")/20)</f>
        <v>0</v>
      </c>
    </row>
    <row r="94" spans="2:26" ht="15" x14ac:dyDescent="0.25">
      <c r="B94" s="96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IF($D$12="","",(SUMPRODUCT(($D$12:$W$12=Sabana19[[#This Row],[Columna4]:[Columna23]])*1)))</f>
        <v>0</v>
      </c>
      <c r="Y94" s="87">
        <f t="shared" si="2"/>
        <v>0</v>
      </c>
      <c r="Z94" s="87">
        <f>IF(Y94="","",COUNTIF(Sabana19[[#This Row],[Columna4]:[Columna23]],"O")/20)</f>
        <v>0</v>
      </c>
    </row>
    <row r="95" spans="2:26" ht="15" x14ac:dyDescent="0.25">
      <c r="B95" s="96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IF($D$12="","",(SUMPRODUCT(($D$12:$W$12=Sabana19[[#This Row],[Columna4]:[Columna23]])*1)))</f>
        <v>0</v>
      </c>
      <c r="Y95" s="87">
        <f t="shared" si="2"/>
        <v>0</v>
      </c>
      <c r="Z95" s="87">
        <f>IF(Y95="","",COUNTIF(Sabana19[[#This Row],[Columna4]:[Columna23]],"O")/20)</f>
        <v>0</v>
      </c>
    </row>
    <row r="96" spans="2:26" ht="15" x14ac:dyDescent="0.25">
      <c r="B96" s="96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IF($D$12="","",(SUMPRODUCT(($D$12:$W$12=Sabana19[[#This Row],[Columna4]:[Columna23]])*1)))</f>
        <v>0</v>
      </c>
      <c r="Y96" s="87">
        <f t="shared" si="2"/>
        <v>0</v>
      </c>
      <c r="Z96" s="87">
        <f>IF(Y96="","",COUNTIF(Sabana19[[#This Row],[Columna4]:[Columna23]],"O")/20)</f>
        <v>0</v>
      </c>
    </row>
    <row r="97" spans="2:26" ht="15" x14ac:dyDescent="0.25">
      <c r="B97" s="96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IF($D$12="","",(SUMPRODUCT(($D$12:$W$12=Sabana19[[#This Row],[Columna4]:[Columna23]])*1)))</f>
        <v>0</v>
      </c>
      <c r="Y97" s="87">
        <f t="shared" si="2"/>
        <v>0</v>
      </c>
      <c r="Z97" s="87">
        <f>IF(Y97="","",COUNTIF(Sabana19[[#This Row],[Columna4]:[Columna23]],"O")/20)</f>
        <v>0</v>
      </c>
    </row>
    <row r="98" spans="2:26" ht="15" x14ac:dyDescent="0.25">
      <c r="B98" s="96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IF($D$12="","",(SUMPRODUCT(($D$12:$W$12=Sabana19[[#This Row],[Columna4]:[Columna23]])*1)))</f>
        <v>0</v>
      </c>
      <c r="Y98" s="87">
        <f t="shared" si="2"/>
        <v>0</v>
      </c>
      <c r="Z98" s="87">
        <f>IF(Y98="","",COUNTIF(Sabana19[[#This Row],[Columna4]:[Columna23]],"O")/20)</f>
        <v>0</v>
      </c>
    </row>
    <row r="99" spans="2:26" ht="15" x14ac:dyDescent="0.25">
      <c r="B99" s="96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IF($D$12="","",(SUMPRODUCT(($D$12:$W$12=Sabana19[[#This Row],[Columna4]:[Columna23]])*1)))</f>
        <v>0</v>
      </c>
      <c r="Y99" s="87">
        <f t="shared" si="2"/>
        <v>0</v>
      </c>
      <c r="Z99" s="87">
        <f>IF(Y99="","",COUNTIF(Sabana19[[#This Row],[Columna4]:[Columna23]],"O")/20)</f>
        <v>0</v>
      </c>
    </row>
    <row r="100" spans="2:26" ht="15" x14ac:dyDescent="0.25">
      <c r="B100" s="96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IF($D$12="","",(SUMPRODUCT(($D$12:$W$12=Sabana19[[#This Row],[Columna4]:[Columna23]])*1)))</f>
        <v>0</v>
      </c>
      <c r="Y100" s="87">
        <f t="shared" si="2"/>
        <v>0</v>
      </c>
      <c r="Z100" s="87">
        <f>IF(Y100="","",COUNTIF(Sabana19[[#This Row],[Columna4]:[Columna23]],"O")/20)</f>
        <v>0</v>
      </c>
    </row>
    <row r="101" spans="2:26" ht="15" x14ac:dyDescent="0.25">
      <c r="B101" s="96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IF($D$12="","",(SUMPRODUCT(($D$12:$W$12=Sabana19[[#This Row],[Columna4]:[Columna23]])*1)))</f>
        <v>0</v>
      </c>
      <c r="Y101" s="87">
        <f t="shared" si="2"/>
        <v>0</v>
      </c>
      <c r="Z101" s="87">
        <f>IF(Y101="","",COUNTIF(Sabana19[[#This Row],[Columna4]:[Columna23]],"O")/20)</f>
        <v>0</v>
      </c>
    </row>
    <row r="102" spans="2:26" ht="15" x14ac:dyDescent="0.25">
      <c r="B102" s="96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IF($D$12="","",(SUMPRODUCT(($D$12:$W$12=Sabana19[[#This Row],[Columna4]:[Columna23]])*1)))</f>
        <v>0</v>
      </c>
      <c r="Y102" s="87">
        <f t="shared" si="2"/>
        <v>0</v>
      </c>
      <c r="Z102" s="87">
        <f>IF(Y102="","",COUNTIF(Sabana19[[#This Row],[Columna4]:[Columna23]],"O")/20)</f>
        <v>0</v>
      </c>
    </row>
    <row r="103" spans="2:26" ht="15" x14ac:dyDescent="0.25">
      <c r="B103" s="96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IF($D$12="","",(SUMPRODUCT(($D$12:$W$12=Sabana19[[#This Row],[Columna4]:[Columna23]])*1)))</f>
        <v>0</v>
      </c>
      <c r="Y103" s="87">
        <f t="shared" si="2"/>
        <v>0</v>
      </c>
      <c r="Z103" s="87">
        <f>IF(Y103="","",COUNTIF(Sabana19[[#This Row],[Columna4]:[Columna23]],"O")/20)</f>
        <v>0</v>
      </c>
    </row>
    <row r="104" spans="2:26" ht="15" x14ac:dyDescent="0.25">
      <c r="B104" s="96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IF($D$12="","",(SUMPRODUCT(($D$12:$W$12=Sabana19[[#This Row],[Columna4]:[Columna23]])*1)))</f>
        <v>0</v>
      </c>
      <c r="Y104" s="87">
        <f t="shared" si="2"/>
        <v>0</v>
      </c>
      <c r="Z104" s="87">
        <f>IF(Y104="","",COUNTIF(Sabana19[[#This Row],[Columna4]:[Columna23]],"O")/20)</f>
        <v>0</v>
      </c>
    </row>
    <row r="105" spans="2:26" ht="15" x14ac:dyDescent="0.25">
      <c r="B105" s="96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IF($D$12="","",(SUMPRODUCT(($D$12:$W$12=Sabana19[[#This Row],[Columna4]:[Columna23]])*1)))</f>
        <v>0</v>
      </c>
      <c r="Y105" s="87">
        <f t="shared" si="2"/>
        <v>0</v>
      </c>
      <c r="Z105" s="87">
        <f>IF(Y105="","",COUNTIF(Sabana19[[#This Row],[Columna4]:[Columna23]],"O")/20)</f>
        <v>0</v>
      </c>
    </row>
    <row r="106" spans="2:26" ht="15" x14ac:dyDescent="0.25">
      <c r="B106" s="96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IF($D$12="","",(SUMPRODUCT(($D$12:$W$12=Sabana19[[#This Row],[Columna4]:[Columna23]])*1)))</f>
        <v>0</v>
      </c>
      <c r="Y106" s="87">
        <f t="shared" si="2"/>
        <v>0</v>
      </c>
      <c r="Z106" s="87">
        <f>IF(Y106="","",COUNTIF(Sabana19[[#This Row],[Columna4]:[Columna23]],"O")/20)</f>
        <v>0</v>
      </c>
    </row>
    <row r="107" spans="2:26" ht="15" x14ac:dyDescent="0.25">
      <c r="B107" s="96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IF($D$12="","",(SUMPRODUCT(($D$12:$W$12=Sabana19[[#This Row],[Columna4]:[Columna23]])*1)))</f>
        <v>0</v>
      </c>
      <c r="Y107" s="87">
        <f t="shared" si="2"/>
        <v>0</v>
      </c>
      <c r="Z107" s="87">
        <f>IF(Y107="","",COUNTIF(Sabana19[[#This Row],[Columna4]:[Columna23]],"O")/20)</f>
        <v>0</v>
      </c>
    </row>
    <row r="108" spans="2:26" ht="15" x14ac:dyDescent="0.25">
      <c r="B108" s="96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IF($D$12="","",(SUMPRODUCT(($D$12:$W$12=Sabana19[[#This Row],[Columna4]:[Columna23]])*1)))</f>
        <v>0</v>
      </c>
      <c r="Y108" s="87">
        <f t="shared" si="2"/>
        <v>0</v>
      </c>
      <c r="Z108" s="87">
        <f>IF(Y108="","",COUNTIF(Sabana19[[#This Row],[Columna4]:[Columna23]],"O")/20)</f>
        <v>0</v>
      </c>
    </row>
    <row r="109" spans="2:26" ht="15" x14ac:dyDescent="0.25">
      <c r="B109" s="96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IF($D$12="","",(SUMPRODUCT(($D$12:$W$12=Sabana19[[#This Row],[Columna4]:[Columna23]])*1)))</f>
        <v>0</v>
      </c>
      <c r="Y109" s="87">
        <f t="shared" si="2"/>
        <v>0</v>
      </c>
      <c r="Z109" s="87">
        <f>IF(Y109="","",COUNTIF(Sabana19[[#This Row],[Columna4]:[Columna23]],"O")/20)</f>
        <v>0</v>
      </c>
    </row>
    <row r="110" spans="2:26" ht="15" x14ac:dyDescent="0.25">
      <c r="B110" s="96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IF($D$12="","",(SUMPRODUCT(($D$12:$W$12=Sabana19[[#This Row],[Columna4]:[Columna23]])*1)))</f>
        <v>0</v>
      </c>
      <c r="Y110" s="87">
        <f t="shared" si="2"/>
        <v>0</v>
      </c>
      <c r="Z110" s="87">
        <f>IF(Y110="","",COUNTIF(Sabana19[[#This Row],[Columna4]:[Columna23]],"O")/20)</f>
        <v>0</v>
      </c>
    </row>
    <row r="111" spans="2:26" ht="15" x14ac:dyDescent="0.25">
      <c r="B111" s="96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IF($D$12="","",(SUMPRODUCT(($D$12:$W$12=Sabana19[[#This Row],[Columna4]:[Columna23]])*1)))</f>
        <v>0</v>
      </c>
      <c r="Y111" s="87">
        <f t="shared" si="2"/>
        <v>0</v>
      </c>
      <c r="Z111" s="87">
        <f>IF(Y111="","",COUNTIF(Sabana19[[#This Row],[Columna4]:[Columna23]],"O")/20)</f>
        <v>0</v>
      </c>
    </row>
    <row r="112" spans="2:26" ht="15" x14ac:dyDescent="0.25">
      <c r="B112" s="96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IF($D$12="","",(SUMPRODUCT(($D$12:$W$12=Sabana19[[#This Row],[Columna4]:[Columna23]])*1)))</f>
        <v>0</v>
      </c>
      <c r="Y112" s="87">
        <f t="shared" si="2"/>
        <v>0</v>
      </c>
      <c r="Z112" s="87">
        <f>IF(Y112="","",COUNTIF(Sabana19[[#This Row],[Columna4]:[Columna23]],"O")/20)</f>
        <v>0</v>
      </c>
    </row>
    <row r="113" spans="2:26" ht="15" x14ac:dyDescent="0.25">
      <c r="B113" s="96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IF($D$12="","",(SUMPRODUCT(($D$12:$W$12=Sabana19[[#This Row],[Columna4]:[Columna23]])*1)))</f>
        <v>0</v>
      </c>
      <c r="Y113" s="87">
        <f t="shared" si="2"/>
        <v>0</v>
      </c>
      <c r="Z113" s="87">
        <f>IF(Y113="","",COUNTIF(Sabana19[[#This Row],[Columna4]:[Columna23]],"O")/20)</f>
        <v>0</v>
      </c>
    </row>
    <row r="114" spans="2:26" ht="15" x14ac:dyDescent="0.25">
      <c r="B114" s="96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IF($D$12="","",(SUMPRODUCT(($D$12:$W$12=Sabana19[[#This Row],[Columna4]:[Columna23]])*1)))</f>
        <v>0</v>
      </c>
      <c r="Y114" s="87">
        <f t="shared" si="2"/>
        <v>0</v>
      </c>
      <c r="Z114" s="87">
        <f>IF(Y114="","",COUNTIF(Sabana19[[#This Row],[Columna4]:[Columna23]],"O")/20)</f>
        <v>0</v>
      </c>
    </row>
    <row r="115" spans="2:26" ht="15" x14ac:dyDescent="0.25">
      <c r="B115" s="96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IF($D$12="","",(SUMPRODUCT(($D$12:$W$12=Sabana19[[#This Row],[Columna4]:[Columna23]])*1)))</f>
        <v>0</v>
      </c>
      <c r="Y115" s="87">
        <f t="shared" si="2"/>
        <v>0</v>
      </c>
      <c r="Z115" s="87">
        <f>IF(Y115="","",COUNTIF(Sabana19[[#This Row],[Columna4]:[Columna23]],"O")/20)</f>
        <v>0</v>
      </c>
    </row>
    <row r="116" spans="2:26" ht="15" x14ac:dyDescent="0.25">
      <c r="B116" s="96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IF($D$12="","",(SUMPRODUCT(($D$12:$W$12=Sabana19[[#This Row],[Columna4]:[Columna23]])*1)))</f>
        <v>0</v>
      </c>
      <c r="Y116" s="87">
        <f t="shared" si="2"/>
        <v>0</v>
      </c>
      <c r="Z116" s="87">
        <f>IF(Y116="","",COUNTIF(Sabana19[[#This Row],[Columna4]:[Columna23]],"O")/20)</f>
        <v>0</v>
      </c>
    </row>
    <row r="117" spans="2:26" ht="15" x14ac:dyDescent="0.25">
      <c r="B117" s="96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IF($D$12="","",(SUMPRODUCT(($D$12:$W$12=Sabana19[[#This Row],[Columna4]:[Columna23]])*1)))</f>
        <v>0</v>
      </c>
      <c r="Y117" s="87">
        <f t="shared" si="2"/>
        <v>0</v>
      </c>
      <c r="Z117" s="87">
        <f>IF(Y117="","",COUNTIF(Sabana19[[#This Row],[Columna4]:[Columna23]],"O")/20)</f>
        <v>0</v>
      </c>
    </row>
    <row r="118" spans="2:26" ht="15" x14ac:dyDescent="0.25">
      <c r="B118" s="96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IF($D$12="","",(SUMPRODUCT(($D$12:$W$12=Sabana19[[#This Row],[Columna4]:[Columna23]])*1)))</f>
        <v>0</v>
      </c>
      <c r="Y118" s="87">
        <f t="shared" si="2"/>
        <v>0</v>
      </c>
      <c r="Z118" s="87">
        <f>IF(Y118="","",COUNTIF(Sabana19[[#This Row],[Columna4]:[Columna23]],"O")/20)</f>
        <v>0</v>
      </c>
    </row>
    <row r="119" spans="2:26" ht="15" x14ac:dyDescent="0.25">
      <c r="B119" s="96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IF($D$12="","",(SUMPRODUCT(($D$12:$W$12=Sabana19[[#This Row],[Columna4]:[Columna23]])*1)))</f>
        <v>0</v>
      </c>
      <c r="Y119" s="87">
        <f t="shared" si="2"/>
        <v>0</v>
      </c>
      <c r="Z119" s="87">
        <f>IF(Y119="","",COUNTIF(Sabana19[[#This Row],[Columna4]:[Columna23]],"O")/20)</f>
        <v>0</v>
      </c>
    </row>
    <row r="120" spans="2:26" ht="15" x14ac:dyDescent="0.25">
      <c r="B120" s="96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IF($D$12="","",(SUMPRODUCT(($D$12:$W$12=Sabana19[[#This Row],[Columna4]:[Columna23]])*1)))</f>
        <v>0</v>
      </c>
      <c r="Y120" s="87">
        <f t="shared" si="2"/>
        <v>0</v>
      </c>
      <c r="Z120" s="87">
        <f>IF(Y120="","",COUNTIF(Sabana19[[#This Row],[Columna4]:[Columna23]],"O")/20)</f>
        <v>0</v>
      </c>
    </row>
    <row r="121" spans="2:26" ht="15" x14ac:dyDescent="0.25">
      <c r="B121" s="96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IF($D$12="","",(SUMPRODUCT(($D$12:$W$12=Sabana19[[#This Row],[Columna4]:[Columna23]])*1)))</f>
        <v>0</v>
      </c>
      <c r="Y121" s="87">
        <f t="shared" si="2"/>
        <v>0</v>
      </c>
      <c r="Z121" s="87">
        <f>IF(Y121="","",COUNTIF(Sabana19[[#This Row],[Columna4]:[Columna23]],"O")/20)</f>
        <v>0</v>
      </c>
    </row>
    <row r="122" spans="2:26" ht="15" x14ac:dyDescent="0.25">
      <c r="B122" s="96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IF($D$12="","",(SUMPRODUCT(($D$12:$W$12=Sabana19[[#This Row],[Columna4]:[Columna23]])*1)))</f>
        <v>0</v>
      </c>
      <c r="Y122" s="87">
        <f t="shared" si="2"/>
        <v>0</v>
      </c>
      <c r="Z122" s="87">
        <f>IF(Y122="","",COUNTIF(Sabana19[[#This Row],[Columna4]:[Columna23]],"O")/20)</f>
        <v>0</v>
      </c>
    </row>
    <row r="123" spans="2:26" ht="15" x14ac:dyDescent="0.25">
      <c r="B123" s="96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IF($D$12="","",(SUMPRODUCT(($D$12:$W$12=Sabana19[[#This Row],[Columna4]:[Columna23]])*1)))</f>
        <v>0</v>
      </c>
      <c r="Y123" s="87">
        <f t="shared" si="2"/>
        <v>0</v>
      </c>
      <c r="Z123" s="87">
        <f>IF(Y123="","",COUNTIF(Sabana19[[#This Row],[Columna4]:[Columna23]],"O")/20)</f>
        <v>0</v>
      </c>
    </row>
    <row r="124" spans="2:26" ht="15" x14ac:dyDescent="0.25">
      <c r="B124" s="96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IF($D$12="","",(SUMPRODUCT(($D$12:$W$12=Sabana19[[#This Row],[Columna4]:[Columna23]])*1)))</f>
        <v>0</v>
      </c>
      <c r="Y124" s="87">
        <f t="shared" si="2"/>
        <v>0</v>
      </c>
      <c r="Z124" s="87">
        <f>IF(Y124="","",COUNTIF(Sabana19[[#This Row],[Columna4]:[Columna23]],"O")/20)</f>
        <v>0</v>
      </c>
    </row>
    <row r="125" spans="2:26" ht="15" x14ac:dyDescent="0.25">
      <c r="B125" s="96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IF($D$12="","",(SUMPRODUCT(($D$12:$W$12=Sabana19[[#This Row],[Columna4]:[Columna23]])*1)))</f>
        <v>0</v>
      </c>
      <c r="Y125" s="87">
        <f t="shared" si="2"/>
        <v>0</v>
      </c>
      <c r="Z125" s="87">
        <f>IF(Y125="","",COUNTIF(Sabana19[[#This Row],[Columna4]:[Columna23]],"O")/20)</f>
        <v>0</v>
      </c>
    </row>
    <row r="126" spans="2:26" ht="15" x14ac:dyDescent="0.25">
      <c r="B126" s="96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IF($D$12="","",(SUMPRODUCT(($D$12:$W$12=Sabana19[[#This Row],[Columna4]:[Columna23]])*1)))</f>
        <v>0</v>
      </c>
      <c r="Y126" s="87">
        <f t="shared" si="2"/>
        <v>0</v>
      </c>
      <c r="Z126" s="87">
        <f>IF(Y126="","",COUNTIF(Sabana19[[#This Row],[Columna4]:[Columna23]],"O")/20)</f>
        <v>0</v>
      </c>
    </row>
    <row r="127" spans="2:26" ht="15" x14ac:dyDescent="0.25">
      <c r="B127" s="96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IF($D$12="","",(SUMPRODUCT(($D$12:$W$12=Sabana19[[#This Row],[Columna4]:[Columna23]])*1)))</f>
        <v>0</v>
      </c>
      <c r="Y127" s="87">
        <f t="shared" si="2"/>
        <v>0</v>
      </c>
      <c r="Z127" s="87">
        <f>IF(Y127="","",COUNTIF(Sabana19[[#This Row],[Columna4]:[Columna23]],"O")/20)</f>
        <v>0</v>
      </c>
    </row>
    <row r="128" spans="2:26" ht="15" x14ac:dyDescent="0.25">
      <c r="B128" s="96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IF($D$12="","",(SUMPRODUCT(($D$12:$W$12=Sabana19[[#This Row],[Columna4]:[Columna23]])*1)))</f>
        <v>0</v>
      </c>
      <c r="Y128" s="87">
        <f t="shared" si="2"/>
        <v>0</v>
      </c>
      <c r="Z128" s="87">
        <f>IF(Y128="","",COUNTIF(Sabana19[[#This Row],[Columna4]:[Columna23]],"O")/20)</f>
        <v>0</v>
      </c>
    </row>
    <row r="129" spans="2:26" ht="15" x14ac:dyDescent="0.25">
      <c r="B129" s="96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IF($D$12="","",(SUMPRODUCT(($D$12:$W$12=Sabana19[[#This Row],[Columna4]:[Columna23]])*1)))</f>
        <v>0</v>
      </c>
      <c r="Y129" s="87">
        <f t="shared" si="2"/>
        <v>0</v>
      </c>
      <c r="Z129" s="87">
        <f>IF(Y129="","",COUNTIF(Sabana19[[#This Row],[Columna4]:[Columna23]],"O")/20)</f>
        <v>0</v>
      </c>
    </row>
    <row r="130" spans="2:26" ht="15" x14ac:dyDescent="0.25">
      <c r="B130" s="96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IF($D$12="","",(SUMPRODUCT(($D$12:$W$12=Sabana19[[#This Row],[Columna4]:[Columna23]])*1)))</f>
        <v>0</v>
      </c>
      <c r="Y130" s="87">
        <f t="shared" si="2"/>
        <v>0</v>
      </c>
      <c r="Z130" s="87">
        <f>IF(Y130="","",COUNTIF(Sabana19[[#This Row],[Columna4]:[Columna23]],"O")/20)</f>
        <v>0</v>
      </c>
    </row>
    <row r="131" spans="2:26" ht="15" x14ac:dyDescent="0.25">
      <c r="B131" s="96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IF($D$12="","",(SUMPRODUCT(($D$12:$W$12=Sabana19[[#This Row],[Columna4]:[Columna23]])*1)))</f>
        <v>0</v>
      </c>
      <c r="Y131" s="87">
        <f t="shared" si="2"/>
        <v>0</v>
      </c>
      <c r="Z131" s="87">
        <f>IF(Y131="","",COUNTIF(Sabana19[[#This Row],[Columna4]:[Columna23]],"O")/20)</f>
        <v>0</v>
      </c>
    </row>
    <row r="132" spans="2:26" ht="15" x14ac:dyDescent="0.25">
      <c r="B132" s="96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IF($D$12="","",(SUMPRODUCT(($D$12:$W$12=Sabana19[[#This Row],[Columna4]:[Columna23]])*1)))</f>
        <v>0</v>
      </c>
      <c r="Y132" s="87">
        <f t="shared" si="2"/>
        <v>0</v>
      </c>
      <c r="Z132" s="87">
        <f>IF(Y132="","",COUNTIF(Sabana19[[#This Row],[Columna4]:[Columna23]],"O")/20)</f>
        <v>0</v>
      </c>
    </row>
    <row r="133" spans="2:26" ht="15" x14ac:dyDescent="0.25">
      <c r="B133" s="96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IF($D$12="","",(SUMPRODUCT(($D$12:$W$12=Sabana19[[#This Row],[Columna4]:[Columna23]])*1)))</f>
        <v>0</v>
      </c>
      <c r="Y133" s="87">
        <f t="shared" si="2"/>
        <v>0</v>
      </c>
      <c r="Z133" s="87">
        <f>IF(Y133="","",COUNTIF(Sabana19[[#This Row],[Columna4]:[Columna23]],"O")/20)</f>
        <v>0</v>
      </c>
    </row>
    <row r="134" spans="2:26" ht="15" x14ac:dyDescent="0.25">
      <c r="B134" s="96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IF($D$12="","",(SUMPRODUCT(($D$12:$W$12=Sabana19[[#This Row],[Columna4]:[Columna23]])*1)))</f>
        <v>0</v>
      </c>
      <c r="Y134" s="87">
        <f t="shared" si="2"/>
        <v>0</v>
      </c>
      <c r="Z134" s="87">
        <f>IF(Y134="","",COUNTIF(Sabana19[[#This Row],[Columna4]:[Columna23]],"O")/20)</f>
        <v>0</v>
      </c>
    </row>
    <row r="135" spans="2:26" ht="15" x14ac:dyDescent="0.25">
      <c r="B135" s="96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IF($D$12="","",(SUMPRODUCT(($D$12:$W$12=Sabana19[[#This Row],[Columna4]:[Columna23]])*1)))</f>
        <v>0</v>
      </c>
      <c r="Y135" s="87">
        <f t="shared" si="2"/>
        <v>0</v>
      </c>
      <c r="Z135" s="87">
        <f>IF(Y135="","",COUNTIF(Sabana19[[#This Row],[Columna4]:[Columna23]],"O")/20)</f>
        <v>0</v>
      </c>
    </row>
    <row r="136" spans="2:26" ht="15" x14ac:dyDescent="0.25">
      <c r="B136" s="96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IF($D$12="","",(SUMPRODUCT(($D$12:$W$12=Sabana19[[#This Row],[Columna4]:[Columna23]])*1)))</f>
        <v>0</v>
      </c>
      <c r="Y136" s="87">
        <f t="shared" si="2"/>
        <v>0</v>
      </c>
      <c r="Z136" s="87">
        <f>IF(Y136="","",COUNTIF(Sabana19[[#This Row],[Columna4]:[Columna23]],"O")/20)</f>
        <v>0</v>
      </c>
    </row>
    <row r="137" spans="2:26" ht="15" x14ac:dyDescent="0.25">
      <c r="B137" s="96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IF($D$12="","",(SUMPRODUCT(($D$12:$W$12=Sabana19[[#This Row],[Columna4]:[Columna23]])*1)))</f>
        <v>0</v>
      </c>
      <c r="Y137" s="87">
        <f t="shared" si="2"/>
        <v>0</v>
      </c>
      <c r="Z137" s="87">
        <f>IF(Y137="","",COUNTIF(Sabana19[[#This Row],[Columna4]:[Columna23]],"O")/20)</f>
        <v>0</v>
      </c>
    </row>
    <row r="138" spans="2:26" ht="15" x14ac:dyDescent="0.25">
      <c r="B138" s="96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IF($D$12="","",(SUMPRODUCT(($D$12:$W$12=Sabana19[[#This Row],[Columna4]:[Columna23]])*1)))</f>
        <v>0</v>
      </c>
      <c r="Y138" s="87">
        <f t="shared" si="2"/>
        <v>0</v>
      </c>
      <c r="Z138" s="87">
        <f>IF(Y138="","",COUNTIF(Sabana19[[#This Row],[Columna4]:[Columna23]],"O")/20)</f>
        <v>0</v>
      </c>
    </row>
    <row r="139" spans="2:26" ht="15" x14ac:dyDescent="0.25">
      <c r="B139" s="96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IF($D$12="","",(SUMPRODUCT(($D$12:$W$12=Sabana19[[#This Row],[Columna4]:[Columna23]])*1)))</f>
        <v>0</v>
      </c>
      <c r="Y139" s="87">
        <f t="shared" si="2"/>
        <v>0</v>
      </c>
      <c r="Z139" s="87">
        <f>IF(Y139="","",COUNTIF(Sabana19[[#This Row],[Columna4]:[Columna23]],"O")/20)</f>
        <v>0</v>
      </c>
    </row>
    <row r="140" spans="2:26" ht="15" x14ac:dyDescent="0.25">
      <c r="B140" s="96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IF($D$12="","",(SUMPRODUCT(($D$12:$W$12=Sabana19[[#This Row],[Columna4]:[Columna23]])*1)))</f>
        <v>0</v>
      </c>
      <c r="Y140" s="87">
        <f t="shared" si="2"/>
        <v>0</v>
      </c>
      <c r="Z140" s="87">
        <f>IF(Y140="","",COUNTIF(Sabana19[[#This Row],[Columna4]:[Columna23]],"O")/20)</f>
        <v>0</v>
      </c>
    </row>
    <row r="141" spans="2:26" ht="15" x14ac:dyDescent="0.25">
      <c r="B141" s="96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IF($D$12="","",(SUMPRODUCT(($D$12:$W$12=Sabana19[[#This Row],[Columna4]:[Columna23]])*1)))</f>
        <v>0</v>
      </c>
      <c r="Y141" s="87">
        <f t="shared" si="2"/>
        <v>0</v>
      </c>
      <c r="Z141" s="87">
        <f>IF(Y141="","",COUNTIF(Sabana19[[#This Row],[Columna4]:[Columna23]],"O")/20)</f>
        <v>0</v>
      </c>
    </row>
    <row r="142" spans="2:26" ht="15" x14ac:dyDescent="0.25">
      <c r="B142" s="96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IF($D$12="","",(SUMPRODUCT(($D$12:$W$12=Sabana19[[#This Row],[Columna4]:[Columna23]])*1)))</f>
        <v>0</v>
      </c>
      <c r="Y142" s="87">
        <f t="shared" si="2"/>
        <v>0</v>
      </c>
      <c r="Z142" s="87">
        <f>IF(Y142="","",COUNTIF(Sabana19[[#This Row],[Columna4]:[Columna23]],"O")/20)</f>
        <v>0</v>
      </c>
    </row>
    <row r="143" spans="2:26" ht="15" x14ac:dyDescent="0.25">
      <c r="B143" s="96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IF($D$12="","",(SUMPRODUCT(($D$12:$W$12=Sabana19[[#This Row],[Columna4]:[Columna23]])*1)))</f>
        <v>0</v>
      </c>
      <c r="Y143" s="87">
        <f t="shared" si="2"/>
        <v>0</v>
      </c>
      <c r="Z143" s="87">
        <f>IF(Y143="","",COUNTIF(Sabana19[[#This Row],[Columna4]:[Columna23]],"O")/20)</f>
        <v>0</v>
      </c>
    </row>
    <row r="144" spans="2:26" ht="15" x14ac:dyDescent="0.25">
      <c r="B144" s="96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IF($D$12="","",(SUMPRODUCT(($D$12:$W$12=Sabana19[[#This Row],[Columna4]:[Columna23]])*1)))</f>
        <v>0</v>
      </c>
      <c r="Y144" s="87">
        <f t="shared" si="2"/>
        <v>0</v>
      </c>
      <c r="Z144" s="87">
        <f>IF(Y144="","",COUNTIF(Sabana19[[#This Row],[Columna4]:[Columna23]],"O")/20)</f>
        <v>0</v>
      </c>
    </row>
    <row r="145" spans="2:26" ht="15" x14ac:dyDescent="0.25">
      <c r="B145" s="96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IF($D$12="","",(SUMPRODUCT(($D$12:$W$12=Sabana19[[#This Row],[Columna4]:[Columna23]])*1)))</f>
        <v>0</v>
      </c>
      <c r="Y145" s="87">
        <f t="shared" si="2"/>
        <v>0</v>
      </c>
      <c r="Z145" s="87">
        <f>IF(Y145="","",COUNTIF(Sabana19[[#This Row],[Columna4]:[Columna23]],"O")/20)</f>
        <v>0</v>
      </c>
    </row>
    <row r="146" spans="2:26" ht="15" x14ac:dyDescent="0.25">
      <c r="B146" s="96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IF($D$12="","",(SUMPRODUCT(($D$12:$W$12=Sabana19[[#This Row],[Columna4]:[Columna23]])*1)))</f>
        <v>0</v>
      </c>
      <c r="Y146" s="87">
        <f t="shared" si="2"/>
        <v>0</v>
      </c>
      <c r="Z146" s="87">
        <f>IF(Y146="","",COUNTIF(Sabana19[[#This Row],[Columna4]:[Columna23]],"O")/20)</f>
        <v>0</v>
      </c>
    </row>
    <row r="147" spans="2:26" ht="15" x14ac:dyDescent="0.25">
      <c r="B147" s="96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IF($D$12="","",(SUMPRODUCT(($D$12:$W$12=Sabana19[[#This Row],[Columna4]:[Columna23]])*1)))</f>
        <v>0</v>
      </c>
      <c r="Y147" s="87">
        <f t="shared" ref="Y147:Y210" si="3">IF(X147="","",(X147/20))</f>
        <v>0</v>
      </c>
      <c r="Z147" s="87">
        <f>IF(Y147="","",COUNTIF(Sabana19[[#This Row],[Columna4]:[Columna23]],"O")/20)</f>
        <v>0</v>
      </c>
    </row>
    <row r="148" spans="2:26" ht="15" x14ac:dyDescent="0.25">
      <c r="B148" s="96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IF($D$12="","",(SUMPRODUCT(($D$12:$W$12=Sabana19[[#This Row],[Columna4]:[Columna23]])*1)))</f>
        <v>0</v>
      </c>
      <c r="Y148" s="87">
        <f t="shared" si="3"/>
        <v>0</v>
      </c>
      <c r="Z148" s="87">
        <f>IF(Y148="","",COUNTIF(Sabana19[[#This Row],[Columna4]:[Columna23]],"O")/20)</f>
        <v>0</v>
      </c>
    </row>
    <row r="149" spans="2:26" ht="15" x14ac:dyDescent="0.25">
      <c r="B149" s="96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IF($D$12="","",(SUMPRODUCT(($D$12:$W$12=Sabana19[[#This Row],[Columna4]:[Columna23]])*1)))</f>
        <v>0</v>
      </c>
      <c r="Y149" s="87">
        <f t="shared" si="3"/>
        <v>0</v>
      </c>
      <c r="Z149" s="87">
        <f>IF(Y149="","",COUNTIF(Sabana19[[#This Row],[Columna4]:[Columna23]],"O")/20)</f>
        <v>0</v>
      </c>
    </row>
    <row r="150" spans="2:26" ht="15" x14ac:dyDescent="0.25">
      <c r="B150" s="96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IF($D$12="","",(SUMPRODUCT(($D$12:$W$12=Sabana19[[#This Row],[Columna4]:[Columna23]])*1)))</f>
        <v>0</v>
      </c>
      <c r="Y150" s="87">
        <f t="shared" si="3"/>
        <v>0</v>
      </c>
      <c r="Z150" s="87">
        <f>IF(Y150="","",COUNTIF(Sabana19[[#This Row],[Columna4]:[Columna23]],"O")/20)</f>
        <v>0</v>
      </c>
    </row>
    <row r="151" spans="2:26" ht="15" x14ac:dyDescent="0.25">
      <c r="B151" s="96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IF($D$12="","",(SUMPRODUCT(($D$12:$W$12=Sabana19[[#This Row],[Columna4]:[Columna23]])*1)))</f>
        <v>0</v>
      </c>
      <c r="Y151" s="87">
        <f t="shared" si="3"/>
        <v>0</v>
      </c>
      <c r="Z151" s="87">
        <f>IF(Y151="","",COUNTIF(Sabana19[[#This Row],[Columna4]:[Columna23]],"O")/20)</f>
        <v>0</v>
      </c>
    </row>
    <row r="152" spans="2:26" ht="15" x14ac:dyDescent="0.25">
      <c r="B152" s="96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IF($D$12="","",(SUMPRODUCT(($D$12:$W$12=Sabana19[[#This Row],[Columna4]:[Columna23]])*1)))</f>
        <v>0</v>
      </c>
      <c r="Y152" s="87">
        <f t="shared" si="3"/>
        <v>0</v>
      </c>
      <c r="Z152" s="87">
        <f>IF(Y152="","",COUNTIF(Sabana19[[#This Row],[Columna4]:[Columna23]],"O")/20)</f>
        <v>0</v>
      </c>
    </row>
    <row r="153" spans="2:26" ht="15" x14ac:dyDescent="0.25">
      <c r="B153" s="96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IF($D$12="","",(SUMPRODUCT(($D$12:$W$12=Sabana19[[#This Row],[Columna4]:[Columna23]])*1)))</f>
        <v>0</v>
      </c>
      <c r="Y153" s="87">
        <f t="shared" si="3"/>
        <v>0</v>
      </c>
      <c r="Z153" s="87">
        <f>IF(Y153="","",COUNTIF(Sabana19[[#This Row],[Columna4]:[Columna23]],"O")/20)</f>
        <v>0</v>
      </c>
    </row>
    <row r="154" spans="2:26" ht="15" x14ac:dyDescent="0.25">
      <c r="B154" s="96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IF($D$12="","",(SUMPRODUCT(($D$12:$W$12=Sabana19[[#This Row],[Columna4]:[Columna23]])*1)))</f>
        <v>0</v>
      </c>
      <c r="Y154" s="87">
        <f t="shared" si="3"/>
        <v>0</v>
      </c>
      <c r="Z154" s="87">
        <f>IF(Y154="","",COUNTIF(Sabana19[[#This Row],[Columna4]:[Columna23]],"O")/20)</f>
        <v>0</v>
      </c>
    </row>
    <row r="155" spans="2:26" ht="15" x14ac:dyDescent="0.25">
      <c r="B155" s="96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IF($D$12="","",(SUMPRODUCT(($D$12:$W$12=Sabana19[[#This Row],[Columna4]:[Columna23]])*1)))</f>
        <v>0</v>
      </c>
      <c r="Y155" s="87">
        <f t="shared" si="3"/>
        <v>0</v>
      </c>
      <c r="Z155" s="87">
        <f>IF(Y155="","",COUNTIF(Sabana19[[#This Row],[Columna4]:[Columna23]],"O")/20)</f>
        <v>0</v>
      </c>
    </row>
    <row r="156" spans="2:26" ht="15" x14ac:dyDescent="0.25">
      <c r="B156" s="96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IF($D$12="","",(SUMPRODUCT(($D$12:$W$12=Sabana19[[#This Row],[Columna4]:[Columna23]])*1)))</f>
        <v>0</v>
      </c>
      <c r="Y156" s="87">
        <f t="shared" si="3"/>
        <v>0</v>
      </c>
      <c r="Z156" s="87">
        <f>IF(Y156="","",COUNTIF(Sabana19[[#This Row],[Columna4]:[Columna23]],"O")/20)</f>
        <v>0</v>
      </c>
    </row>
    <row r="157" spans="2:26" ht="15" x14ac:dyDescent="0.25">
      <c r="B157" s="96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IF($D$12="","",(SUMPRODUCT(($D$12:$W$12=Sabana19[[#This Row],[Columna4]:[Columna23]])*1)))</f>
        <v>0</v>
      </c>
      <c r="Y157" s="87">
        <f t="shared" si="3"/>
        <v>0</v>
      </c>
      <c r="Z157" s="87">
        <f>IF(Y157="","",COUNTIF(Sabana19[[#This Row],[Columna4]:[Columna23]],"O")/20)</f>
        <v>0</v>
      </c>
    </row>
    <row r="158" spans="2:26" ht="15" x14ac:dyDescent="0.25">
      <c r="B158" s="96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IF($D$12="","",(SUMPRODUCT(($D$12:$W$12=Sabana19[[#This Row],[Columna4]:[Columna23]])*1)))</f>
        <v>0</v>
      </c>
      <c r="Y158" s="87">
        <f t="shared" si="3"/>
        <v>0</v>
      </c>
      <c r="Z158" s="87">
        <f>IF(Y158="","",COUNTIF(Sabana19[[#This Row],[Columna4]:[Columna23]],"O")/20)</f>
        <v>0</v>
      </c>
    </row>
    <row r="159" spans="2:26" ht="15" x14ac:dyDescent="0.25">
      <c r="B159" s="96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IF($D$12="","",(SUMPRODUCT(($D$12:$W$12=Sabana19[[#This Row],[Columna4]:[Columna23]])*1)))</f>
        <v>0</v>
      </c>
      <c r="Y159" s="87">
        <f t="shared" si="3"/>
        <v>0</v>
      </c>
      <c r="Z159" s="87">
        <f>IF(Y159="","",COUNTIF(Sabana19[[#This Row],[Columna4]:[Columna23]],"O")/20)</f>
        <v>0</v>
      </c>
    </row>
    <row r="160" spans="2:26" ht="15" x14ac:dyDescent="0.25">
      <c r="B160" s="96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IF($D$12="","",(SUMPRODUCT(($D$12:$W$12=Sabana19[[#This Row],[Columna4]:[Columna23]])*1)))</f>
        <v>0</v>
      </c>
      <c r="Y160" s="87">
        <f t="shared" si="3"/>
        <v>0</v>
      </c>
      <c r="Z160" s="87">
        <f>IF(Y160="","",COUNTIF(Sabana19[[#This Row],[Columna4]:[Columna23]],"O")/20)</f>
        <v>0</v>
      </c>
    </row>
    <row r="161" spans="2:26" ht="15" x14ac:dyDescent="0.25">
      <c r="B161" s="96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IF($D$12="","",(SUMPRODUCT(($D$12:$W$12=Sabana19[[#This Row],[Columna4]:[Columna23]])*1)))</f>
        <v>0</v>
      </c>
      <c r="Y161" s="87">
        <f t="shared" si="3"/>
        <v>0</v>
      </c>
      <c r="Z161" s="87">
        <f>IF(Y161="","",COUNTIF(Sabana19[[#This Row],[Columna4]:[Columna23]],"O")/20)</f>
        <v>0</v>
      </c>
    </row>
    <row r="162" spans="2:26" ht="15" x14ac:dyDescent="0.25">
      <c r="B162" s="96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IF($D$12="","",(SUMPRODUCT(($D$12:$W$12=Sabana19[[#This Row],[Columna4]:[Columna23]])*1)))</f>
        <v>0</v>
      </c>
      <c r="Y162" s="87">
        <f t="shared" si="3"/>
        <v>0</v>
      </c>
      <c r="Z162" s="87">
        <f>IF(Y162="","",COUNTIF(Sabana19[[#This Row],[Columna4]:[Columna23]],"O")/20)</f>
        <v>0</v>
      </c>
    </row>
    <row r="163" spans="2:26" ht="15" x14ac:dyDescent="0.25">
      <c r="B163" s="96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IF($D$12="","",(SUMPRODUCT(($D$12:$W$12=Sabana19[[#This Row],[Columna4]:[Columna23]])*1)))</f>
        <v>0</v>
      </c>
      <c r="Y163" s="87">
        <f t="shared" si="3"/>
        <v>0</v>
      </c>
      <c r="Z163" s="87">
        <f>IF(Y163="","",COUNTIF(Sabana19[[#This Row],[Columna4]:[Columna23]],"O")/20)</f>
        <v>0</v>
      </c>
    </row>
    <row r="164" spans="2:26" ht="15" x14ac:dyDescent="0.25">
      <c r="B164" s="96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IF($D$12="","",(SUMPRODUCT(($D$12:$W$12=Sabana19[[#This Row],[Columna4]:[Columna23]])*1)))</f>
        <v>0</v>
      </c>
      <c r="Y164" s="87">
        <f t="shared" si="3"/>
        <v>0</v>
      </c>
      <c r="Z164" s="87">
        <f>IF(Y164="","",COUNTIF(Sabana19[[#This Row],[Columna4]:[Columna23]],"O")/20)</f>
        <v>0</v>
      </c>
    </row>
    <row r="165" spans="2:26" ht="15" x14ac:dyDescent="0.25">
      <c r="B165" s="96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IF($D$12="","",(SUMPRODUCT(($D$12:$W$12=Sabana19[[#This Row],[Columna4]:[Columna23]])*1)))</f>
        <v>0</v>
      </c>
      <c r="Y165" s="87">
        <f t="shared" si="3"/>
        <v>0</v>
      </c>
      <c r="Z165" s="87">
        <f>IF(Y165="","",COUNTIF(Sabana19[[#This Row],[Columna4]:[Columna23]],"O")/20)</f>
        <v>0</v>
      </c>
    </row>
    <row r="166" spans="2:26" ht="15" x14ac:dyDescent="0.25">
      <c r="B166" s="96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IF($D$12="","",(SUMPRODUCT(($D$12:$W$12=Sabana19[[#This Row],[Columna4]:[Columna23]])*1)))</f>
        <v>0</v>
      </c>
      <c r="Y166" s="87">
        <f t="shared" si="3"/>
        <v>0</v>
      </c>
      <c r="Z166" s="87">
        <f>IF(Y166="","",COUNTIF(Sabana19[[#This Row],[Columna4]:[Columna23]],"O")/20)</f>
        <v>0</v>
      </c>
    </row>
    <row r="167" spans="2:26" ht="15" x14ac:dyDescent="0.25">
      <c r="B167" s="96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IF($D$12="","",(SUMPRODUCT(($D$12:$W$12=Sabana19[[#This Row],[Columna4]:[Columna23]])*1)))</f>
        <v>0</v>
      </c>
      <c r="Y167" s="87">
        <f t="shared" si="3"/>
        <v>0</v>
      </c>
      <c r="Z167" s="87">
        <f>IF(Y167="","",COUNTIF(Sabana19[[#This Row],[Columna4]:[Columna23]],"O")/20)</f>
        <v>0</v>
      </c>
    </row>
    <row r="168" spans="2:26" ht="15" x14ac:dyDescent="0.25">
      <c r="B168" s="96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IF($D$12="","",(SUMPRODUCT(($D$12:$W$12=Sabana19[[#This Row],[Columna4]:[Columna23]])*1)))</f>
        <v>0</v>
      </c>
      <c r="Y168" s="87">
        <f t="shared" si="3"/>
        <v>0</v>
      </c>
      <c r="Z168" s="87">
        <f>IF(Y168="","",COUNTIF(Sabana19[[#This Row],[Columna4]:[Columna23]],"O")/20)</f>
        <v>0</v>
      </c>
    </row>
    <row r="169" spans="2:26" ht="15" x14ac:dyDescent="0.25">
      <c r="B169" s="96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IF($D$12="","",(SUMPRODUCT(($D$12:$W$12=Sabana19[[#This Row],[Columna4]:[Columna23]])*1)))</f>
        <v>0</v>
      </c>
      <c r="Y169" s="87">
        <f t="shared" si="3"/>
        <v>0</v>
      </c>
      <c r="Z169" s="87">
        <f>IF(Y169="","",COUNTIF(Sabana19[[#This Row],[Columna4]:[Columna23]],"O")/20)</f>
        <v>0</v>
      </c>
    </row>
    <row r="170" spans="2:26" ht="15" x14ac:dyDescent="0.25">
      <c r="B170" s="96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IF($D$12="","",(SUMPRODUCT(($D$12:$W$12=Sabana19[[#This Row],[Columna4]:[Columna23]])*1)))</f>
        <v>0</v>
      </c>
      <c r="Y170" s="87">
        <f t="shared" si="3"/>
        <v>0</v>
      </c>
      <c r="Z170" s="87">
        <f>IF(Y170="","",COUNTIF(Sabana19[[#This Row],[Columna4]:[Columna23]],"O")/20)</f>
        <v>0</v>
      </c>
    </row>
    <row r="171" spans="2:26" ht="15" x14ac:dyDescent="0.25">
      <c r="B171" s="96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IF($D$12="","",(SUMPRODUCT(($D$12:$W$12=Sabana19[[#This Row],[Columna4]:[Columna23]])*1)))</f>
        <v>0</v>
      </c>
      <c r="Y171" s="87">
        <f t="shared" si="3"/>
        <v>0</v>
      </c>
      <c r="Z171" s="87">
        <f>IF(Y171="","",COUNTIF(Sabana19[[#This Row],[Columna4]:[Columna23]],"O")/20)</f>
        <v>0</v>
      </c>
    </row>
    <row r="172" spans="2:26" ht="15" x14ac:dyDescent="0.25">
      <c r="B172" s="96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IF($D$12="","",(SUMPRODUCT(($D$12:$W$12=Sabana19[[#This Row],[Columna4]:[Columna23]])*1)))</f>
        <v>0</v>
      </c>
      <c r="Y172" s="87">
        <f t="shared" si="3"/>
        <v>0</v>
      </c>
      <c r="Z172" s="87">
        <f>IF(Y172="","",COUNTIF(Sabana19[[#This Row],[Columna4]:[Columna23]],"O")/20)</f>
        <v>0</v>
      </c>
    </row>
    <row r="173" spans="2:26" ht="15" x14ac:dyDescent="0.25">
      <c r="B173" s="96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IF($D$12="","",(SUMPRODUCT(($D$12:$W$12=Sabana19[[#This Row],[Columna4]:[Columna23]])*1)))</f>
        <v>0</v>
      </c>
      <c r="Y173" s="87">
        <f t="shared" si="3"/>
        <v>0</v>
      </c>
      <c r="Z173" s="87">
        <f>IF(Y173="","",COUNTIF(Sabana19[[#This Row],[Columna4]:[Columna23]],"O")/20)</f>
        <v>0</v>
      </c>
    </row>
    <row r="174" spans="2:26" ht="15" x14ac:dyDescent="0.25">
      <c r="B174" s="96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IF($D$12="","",(SUMPRODUCT(($D$12:$W$12=Sabana19[[#This Row],[Columna4]:[Columna23]])*1)))</f>
        <v>0</v>
      </c>
      <c r="Y174" s="87">
        <f t="shared" si="3"/>
        <v>0</v>
      </c>
      <c r="Z174" s="87">
        <f>IF(Y174="","",COUNTIF(Sabana19[[#This Row],[Columna4]:[Columna23]],"O")/20)</f>
        <v>0</v>
      </c>
    </row>
    <row r="175" spans="2:26" ht="15" x14ac:dyDescent="0.25">
      <c r="B175" s="96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IF($D$12="","",(SUMPRODUCT(($D$12:$W$12=Sabana19[[#This Row],[Columna4]:[Columna23]])*1)))</f>
        <v>0</v>
      </c>
      <c r="Y175" s="87">
        <f t="shared" si="3"/>
        <v>0</v>
      </c>
      <c r="Z175" s="87">
        <f>IF(Y175="","",COUNTIF(Sabana19[[#This Row],[Columna4]:[Columna23]],"O")/20)</f>
        <v>0</v>
      </c>
    </row>
    <row r="176" spans="2:26" ht="15" x14ac:dyDescent="0.25">
      <c r="B176" s="96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IF($D$12="","",(SUMPRODUCT(($D$12:$W$12=Sabana19[[#This Row],[Columna4]:[Columna23]])*1)))</f>
        <v>0</v>
      </c>
      <c r="Y176" s="87">
        <f t="shared" si="3"/>
        <v>0</v>
      </c>
      <c r="Z176" s="87">
        <f>IF(Y176="","",COUNTIF(Sabana19[[#This Row],[Columna4]:[Columna23]],"O")/20)</f>
        <v>0</v>
      </c>
    </row>
    <row r="177" spans="2:26" ht="15" x14ac:dyDescent="0.25">
      <c r="B177" s="96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IF($D$12="","",(SUMPRODUCT(($D$12:$W$12=Sabana19[[#This Row],[Columna4]:[Columna23]])*1)))</f>
        <v>0</v>
      </c>
      <c r="Y177" s="87">
        <f t="shared" si="3"/>
        <v>0</v>
      </c>
      <c r="Z177" s="87">
        <f>IF(Y177="","",COUNTIF(Sabana19[[#This Row],[Columna4]:[Columna23]],"O")/20)</f>
        <v>0</v>
      </c>
    </row>
    <row r="178" spans="2:26" ht="15" x14ac:dyDescent="0.25">
      <c r="B178" s="96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IF($D$12="","",(SUMPRODUCT(($D$12:$W$12=Sabana19[[#This Row],[Columna4]:[Columna23]])*1)))</f>
        <v>0</v>
      </c>
      <c r="Y178" s="87">
        <f t="shared" si="3"/>
        <v>0</v>
      </c>
      <c r="Z178" s="87">
        <f>IF(Y178="","",COUNTIF(Sabana19[[#This Row],[Columna4]:[Columna23]],"O")/20)</f>
        <v>0</v>
      </c>
    </row>
    <row r="179" spans="2:26" ht="15" x14ac:dyDescent="0.25">
      <c r="B179" s="96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IF($D$12="","",(SUMPRODUCT(($D$12:$W$12=Sabana19[[#This Row],[Columna4]:[Columna23]])*1)))</f>
        <v>0</v>
      </c>
      <c r="Y179" s="87">
        <f t="shared" si="3"/>
        <v>0</v>
      </c>
      <c r="Z179" s="87">
        <f>IF(Y179="","",COUNTIF(Sabana19[[#This Row],[Columna4]:[Columna23]],"O")/20)</f>
        <v>0</v>
      </c>
    </row>
    <row r="180" spans="2:26" ht="15" x14ac:dyDescent="0.25">
      <c r="B180" s="96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IF($D$12="","",(SUMPRODUCT(($D$12:$W$12=Sabana19[[#This Row],[Columna4]:[Columna23]])*1)))</f>
        <v>0</v>
      </c>
      <c r="Y180" s="87">
        <f t="shared" si="3"/>
        <v>0</v>
      </c>
      <c r="Z180" s="87">
        <f>IF(Y180="","",COUNTIF(Sabana19[[#This Row],[Columna4]:[Columna23]],"O")/20)</f>
        <v>0</v>
      </c>
    </row>
    <row r="181" spans="2:26" ht="15" x14ac:dyDescent="0.25">
      <c r="B181" s="96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IF($D$12="","",(SUMPRODUCT(($D$12:$W$12=Sabana19[[#This Row],[Columna4]:[Columna23]])*1)))</f>
        <v>0</v>
      </c>
      <c r="Y181" s="87">
        <f t="shared" si="3"/>
        <v>0</v>
      </c>
      <c r="Z181" s="87">
        <f>IF(Y181="","",COUNTIF(Sabana19[[#This Row],[Columna4]:[Columna23]],"O")/20)</f>
        <v>0</v>
      </c>
    </row>
    <row r="182" spans="2:26" ht="15" x14ac:dyDescent="0.25">
      <c r="B182" s="96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IF($D$12="","",(SUMPRODUCT(($D$12:$W$12=Sabana19[[#This Row],[Columna4]:[Columna23]])*1)))</f>
        <v>0</v>
      </c>
      <c r="Y182" s="87">
        <f t="shared" si="3"/>
        <v>0</v>
      </c>
      <c r="Z182" s="87">
        <f>IF(Y182="","",COUNTIF(Sabana19[[#This Row],[Columna4]:[Columna23]],"O")/20)</f>
        <v>0</v>
      </c>
    </row>
    <row r="183" spans="2:26" ht="15" x14ac:dyDescent="0.25">
      <c r="B183" s="96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IF($D$12="","",(SUMPRODUCT(($D$12:$W$12=Sabana19[[#This Row],[Columna4]:[Columna23]])*1)))</f>
        <v>0</v>
      </c>
      <c r="Y183" s="87">
        <f t="shared" si="3"/>
        <v>0</v>
      </c>
      <c r="Z183" s="87">
        <f>IF(Y183="","",COUNTIF(Sabana19[[#This Row],[Columna4]:[Columna23]],"O")/20)</f>
        <v>0</v>
      </c>
    </row>
    <row r="184" spans="2:26" ht="15" x14ac:dyDescent="0.25">
      <c r="B184" s="96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IF($D$12="","",(SUMPRODUCT(($D$12:$W$12=Sabana19[[#This Row],[Columna4]:[Columna23]])*1)))</f>
        <v>0</v>
      </c>
      <c r="Y184" s="87">
        <f t="shared" si="3"/>
        <v>0</v>
      </c>
      <c r="Z184" s="87">
        <f>IF(Y184="","",COUNTIF(Sabana19[[#This Row],[Columna4]:[Columna23]],"O")/20)</f>
        <v>0</v>
      </c>
    </row>
    <row r="185" spans="2:26" ht="15" x14ac:dyDescent="0.25">
      <c r="B185" s="96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IF($D$12="","",(SUMPRODUCT(($D$12:$W$12=Sabana19[[#This Row],[Columna4]:[Columna23]])*1)))</f>
        <v>0</v>
      </c>
      <c r="Y185" s="87">
        <f t="shared" si="3"/>
        <v>0</v>
      </c>
      <c r="Z185" s="87">
        <f>IF(Y185="","",COUNTIF(Sabana19[[#This Row],[Columna4]:[Columna23]],"O")/20)</f>
        <v>0</v>
      </c>
    </row>
    <row r="186" spans="2:26" ht="15" x14ac:dyDescent="0.25">
      <c r="B186" s="96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IF($D$12="","",(SUMPRODUCT(($D$12:$W$12=Sabana19[[#This Row],[Columna4]:[Columna23]])*1)))</f>
        <v>0</v>
      </c>
      <c r="Y186" s="87">
        <f t="shared" si="3"/>
        <v>0</v>
      </c>
      <c r="Z186" s="87">
        <f>IF(Y186="","",COUNTIF(Sabana19[[#This Row],[Columna4]:[Columna23]],"O")/20)</f>
        <v>0</v>
      </c>
    </row>
    <row r="187" spans="2:26" ht="15" x14ac:dyDescent="0.25">
      <c r="B187" s="96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IF($D$12="","",(SUMPRODUCT(($D$12:$W$12=Sabana19[[#This Row],[Columna4]:[Columna23]])*1)))</f>
        <v>0</v>
      </c>
      <c r="Y187" s="87">
        <f t="shared" si="3"/>
        <v>0</v>
      </c>
      <c r="Z187" s="87">
        <f>IF(Y187="","",COUNTIF(Sabana19[[#This Row],[Columna4]:[Columna23]],"O")/20)</f>
        <v>0</v>
      </c>
    </row>
    <row r="188" spans="2:26" ht="15" x14ac:dyDescent="0.25">
      <c r="B188" s="96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IF($D$12="","",(SUMPRODUCT(($D$12:$W$12=Sabana19[[#This Row],[Columna4]:[Columna23]])*1)))</f>
        <v>0</v>
      </c>
      <c r="Y188" s="87">
        <f t="shared" si="3"/>
        <v>0</v>
      </c>
      <c r="Z188" s="87">
        <f>IF(Y188="","",COUNTIF(Sabana19[[#This Row],[Columna4]:[Columna23]],"O")/20)</f>
        <v>0</v>
      </c>
    </row>
    <row r="189" spans="2:26" ht="15" x14ac:dyDescent="0.25">
      <c r="B189" s="96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IF($D$12="","",(SUMPRODUCT(($D$12:$W$12=Sabana19[[#This Row],[Columna4]:[Columna23]])*1)))</f>
        <v>0</v>
      </c>
      <c r="Y189" s="87">
        <f t="shared" si="3"/>
        <v>0</v>
      </c>
      <c r="Z189" s="87">
        <f>IF(Y189="","",COUNTIF(Sabana19[[#This Row],[Columna4]:[Columna23]],"O")/20)</f>
        <v>0</v>
      </c>
    </row>
    <row r="190" spans="2:26" ht="15" x14ac:dyDescent="0.25">
      <c r="B190" s="96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IF($D$12="","",(SUMPRODUCT(($D$12:$W$12=Sabana19[[#This Row],[Columna4]:[Columna23]])*1)))</f>
        <v>0</v>
      </c>
      <c r="Y190" s="87">
        <f t="shared" si="3"/>
        <v>0</v>
      </c>
      <c r="Z190" s="87">
        <f>IF(Y190="","",COUNTIF(Sabana19[[#This Row],[Columna4]:[Columna23]],"O")/20)</f>
        <v>0</v>
      </c>
    </row>
    <row r="191" spans="2:26" ht="15" x14ac:dyDescent="0.25">
      <c r="B191" s="96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IF($D$12="","",(SUMPRODUCT(($D$12:$W$12=Sabana19[[#This Row],[Columna4]:[Columna23]])*1)))</f>
        <v>0</v>
      </c>
      <c r="Y191" s="87">
        <f t="shared" si="3"/>
        <v>0</v>
      </c>
      <c r="Z191" s="87">
        <f>IF(Y191="","",COUNTIF(Sabana19[[#This Row],[Columna4]:[Columna23]],"O")/20)</f>
        <v>0</v>
      </c>
    </row>
    <row r="192" spans="2:26" ht="15" x14ac:dyDescent="0.25">
      <c r="B192" s="96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IF($D$12="","",(SUMPRODUCT(($D$12:$W$12=Sabana19[[#This Row],[Columna4]:[Columna23]])*1)))</f>
        <v>0</v>
      </c>
      <c r="Y192" s="87">
        <f t="shared" si="3"/>
        <v>0</v>
      </c>
      <c r="Z192" s="87">
        <f>IF(Y192="","",COUNTIF(Sabana19[[#This Row],[Columna4]:[Columna23]],"O")/20)</f>
        <v>0</v>
      </c>
    </row>
    <row r="193" spans="2:26" ht="15" x14ac:dyDescent="0.25">
      <c r="B193" s="96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IF($D$12="","",(SUMPRODUCT(($D$12:$W$12=Sabana19[[#This Row],[Columna4]:[Columna23]])*1)))</f>
        <v>0</v>
      </c>
      <c r="Y193" s="87">
        <f t="shared" si="3"/>
        <v>0</v>
      </c>
      <c r="Z193" s="87">
        <f>IF(Y193="","",COUNTIF(Sabana19[[#This Row],[Columna4]:[Columna23]],"O")/20)</f>
        <v>0</v>
      </c>
    </row>
    <row r="194" spans="2:26" ht="15" x14ac:dyDescent="0.25">
      <c r="B194" s="96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IF($D$12="","",(SUMPRODUCT(($D$12:$W$12=Sabana19[[#This Row],[Columna4]:[Columna23]])*1)))</f>
        <v>0</v>
      </c>
      <c r="Y194" s="87">
        <f t="shared" si="3"/>
        <v>0</v>
      </c>
      <c r="Z194" s="87">
        <f>IF(Y194="","",COUNTIF(Sabana19[[#This Row],[Columna4]:[Columna23]],"O")/20)</f>
        <v>0</v>
      </c>
    </row>
    <row r="195" spans="2:26" ht="15" x14ac:dyDescent="0.25">
      <c r="B195" s="96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IF($D$12="","",(SUMPRODUCT(($D$12:$W$12=Sabana19[[#This Row],[Columna4]:[Columna23]])*1)))</f>
        <v>0</v>
      </c>
      <c r="Y195" s="87">
        <f t="shared" si="3"/>
        <v>0</v>
      </c>
      <c r="Z195" s="87">
        <f>IF(Y195="","",COUNTIF(Sabana19[[#This Row],[Columna4]:[Columna23]],"O")/20)</f>
        <v>0</v>
      </c>
    </row>
    <row r="196" spans="2:26" ht="15" x14ac:dyDescent="0.25">
      <c r="B196" s="96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IF($D$12="","",(SUMPRODUCT(($D$12:$W$12=Sabana19[[#This Row],[Columna4]:[Columna23]])*1)))</f>
        <v>0</v>
      </c>
      <c r="Y196" s="87">
        <f t="shared" si="3"/>
        <v>0</v>
      </c>
      <c r="Z196" s="87">
        <f>IF(Y196="","",COUNTIF(Sabana19[[#This Row],[Columna4]:[Columna23]],"O")/20)</f>
        <v>0</v>
      </c>
    </row>
    <row r="197" spans="2:26" ht="15" x14ac:dyDescent="0.25">
      <c r="B197" s="96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IF($D$12="","",(SUMPRODUCT(($D$12:$W$12=Sabana19[[#This Row],[Columna4]:[Columna23]])*1)))</f>
        <v>0</v>
      </c>
      <c r="Y197" s="87">
        <f t="shared" si="3"/>
        <v>0</v>
      </c>
      <c r="Z197" s="87">
        <f>IF(Y197="","",COUNTIF(Sabana19[[#This Row],[Columna4]:[Columna23]],"O")/20)</f>
        <v>0</v>
      </c>
    </row>
    <row r="198" spans="2:26" ht="15" x14ac:dyDescent="0.25">
      <c r="B198" s="96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IF($D$12="","",(SUMPRODUCT(($D$12:$W$12=Sabana19[[#This Row],[Columna4]:[Columna23]])*1)))</f>
        <v>0</v>
      </c>
      <c r="Y198" s="87">
        <f t="shared" si="3"/>
        <v>0</v>
      </c>
      <c r="Z198" s="87">
        <f>IF(Y198="","",COUNTIF(Sabana19[[#This Row],[Columna4]:[Columna23]],"O")/20)</f>
        <v>0</v>
      </c>
    </row>
    <row r="199" spans="2:26" ht="15" x14ac:dyDescent="0.25">
      <c r="B199" s="96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IF($D$12="","",(SUMPRODUCT(($D$12:$W$12=Sabana19[[#This Row],[Columna4]:[Columna23]])*1)))</f>
        <v>0</v>
      </c>
      <c r="Y199" s="87">
        <f t="shared" si="3"/>
        <v>0</v>
      </c>
      <c r="Z199" s="87">
        <f>IF(Y199="","",COUNTIF(Sabana19[[#This Row],[Columna4]:[Columna23]],"O")/20)</f>
        <v>0</v>
      </c>
    </row>
    <row r="200" spans="2:26" ht="15" x14ac:dyDescent="0.25">
      <c r="B200" s="96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IF($D$12="","",(SUMPRODUCT(($D$12:$W$12=Sabana19[[#This Row],[Columna4]:[Columna23]])*1)))</f>
        <v>0</v>
      </c>
      <c r="Y200" s="87">
        <f t="shared" si="3"/>
        <v>0</v>
      </c>
      <c r="Z200" s="87">
        <f>IF(Y200="","",COUNTIF(Sabana19[[#This Row],[Columna4]:[Columna23]],"O")/20)</f>
        <v>0</v>
      </c>
    </row>
    <row r="201" spans="2:26" ht="15" x14ac:dyDescent="0.25">
      <c r="B201" s="96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IF($D$12="","",(SUMPRODUCT(($D$12:$W$12=Sabana19[[#This Row],[Columna4]:[Columna23]])*1)))</f>
        <v>0</v>
      </c>
      <c r="Y201" s="87">
        <f t="shared" si="3"/>
        <v>0</v>
      </c>
      <c r="Z201" s="87">
        <f>IF(Y201="","",COUNTIF(Sabana19[[#This Row],[Columna4]:[Columna23]],"O")/20)</f>
        <v>0</v>
      </c>
    </row>
    <row r="202" spans="2:26" ht="15" x14ac:dyDescent="0.25">
      <c r="B202" s="96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IF($D$12="","",(SUMPRODUCT(($D$12:$W$12=Sabana19[[#This Row],[Columna4]:[Columna23]])*1)))</f>
        <v>0</v>
      </c>
      <c r="Y202" s="87">
        <f t="shared" si="3"/>
        <v>0</v>
      </c>
      <c r="Z202" s="87">
        <f>IF(Y202="","",COUNTIF(Sabana19[[#This Row],[Columna4]:[Columna23]],"O")/20)</f>
        <v>0</v>
      </c>
    </row>
    <row r="203" spans="2:26" ht="15" x14ac:dyDescent="0.25">
      <c r="B203" s="96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IF($D$12="","",(SUMPRODUCT(($D$12:$W$12=Sabana19[[#This Row],[Columna4]:[Columna23]])*1)))</f>
        <v>0</v>
      </c>
      <c r="Y203" s="87">
        <f t="shared" si="3"/>
        <v>0</v>
      </c>
      <c r="Z203" s="87">
        <f>IF(Y203="","",COUNTIF(Sabana19[[#This Row],[Columna4]:[Columna23]],"O")/20)</f>
        <v>0</v>
      </c>
    </row>
    <row r="204" spans="2:26" ht="15" x14ac:dyDescent="0.25">
      <c r="B204" s="96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IF($D$12="","",(SUMPRODUCT(($D$12:$W$12=Sabana19[[#This Row],[Columna4]:[Columna23]])*1)))</f>
        <v>0</v>
      </c>
      <c r="Y204" s="87">
        <f t="shared" si="3"/>
        <v>0</v>
      </c>
      <c r="Z204" s="87">
        <f>IF(Y204="","",COUNTIF(Sabana19[[#This Row],[Columna4]:[Columna23]],"O")/20)</f>
        <v>0</v>
      </c>
    </row>
    <row r="205" spans="2:26" ht="15" x14ac:dyDescent="0.25">
      <c r="B205" s="96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IF($D$12="","",(SUMPRODUCT(($D$12:$W$12=Sabana19[[#This Row],[Columna4]:[Columna23]])*1)))</f>
        <v>0</v>
      </c>
      <c r="Y205" s="87">
        <f t="shared" si="3"/>
        <v>0</v>
      </c>
      <c r="Z205" s="87">
        <f>IF(Y205="","",COUNTIF(Sabana19[[#This Row],[Columna4]:[Columna23]],"O")/20)</f>
        <v>0</v>
      </c>
    </row>
    <row r="206" spans="2:26" ht="15" x14ac:dyDescent="0.25">
      <c r="B206" s="96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IF($D$12="","",(SUMPRODUCT(($D$12:$W$12=Sabana19[[#This Row],[Columna4]:[Columna23]])*1)))</f>
        <v>0</v>
      </c>
      <c r="Y206" s="87">
        <f t="shared" si="3"/>
        <v>0</v>
      </c>
      <c r="Z206" s="87">
        <f>IF(Y206="","",COUNTIF(Sabana19[[#This Row],[Columna4]:[Columna23]],"O")/20)</f>
        <v>0</v>
      </c>
    </row>
    <row r="207" spans="2:26" ht="15" x14ac:dyDescent="0.25">
      <c r="B207" s="96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IF($D$12="","",(SUMPRODUCT(($D$12:$W$12=Sabana19[[#This Row],[Columna4]:[Columna23]])*1)))</f>
        <v>0</v>
      </c>
      <c r="Y207" s="87">
        <f t="shared" si="3"/>
        <v>0</v>
      </c>
      <c r="Z207" s="87">
        <f>IF(Y207="","",COUNTIF(Sabana19[[#This Row],[Columna4]:[Columna23]],"O")/20)</f>
        <v>0</v>
      </c>
    </row>
    <row r="208" spans="2:26" ht="15" x14ac:dyDescent="0.25">
      <c r="B208" s="96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IF($D$12="","",(SUMPRODUCT(($D$12:$W$12=Sabana19[[#This Row],[Columna4]:[Columna23]])*1)))</f>
        <v>0</v>
      </c>
      <c r="Y208" s="87">
        <f t="shared" si="3"/>
        <v>0</v>
      </c>
      <c r="Z208" s="87">
        <f>IF(Y208="","",COUNTIF(Sabana19[[#This Row],[Columna4]:[Columna23]],"O")/20)</f>
        <v>0</v>
      </c>
    </row>
    <row r="209" spans="2:26" ht="15" x14ac:dyDescent="0.25">
      <c r="B209" s="96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IF($D$12="","",(SUMPRODUCT(($D$12:$W$12=Sabana19[[#This Row],[Columna4]:[Columna23]])*1)))</f>
        <v>0</v>
      </c>
      <c r="Y209" s="87">
        <f t="shared" si="3"/>
        <v>0</v>
      </c>
      <c r="Z209" s="87">
        <f>IF(Y209="","",COUNTIF(Sabana19[[#This Row],[Columna4]:[Columna23]],"O")/20)</f>
        <v>0</v>
      </c>
    </row>
    <row r="210" spans="2:26" ht="15" x14ac:dyDescent="0.25">
      <c r="B210" s="96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IF($D$12="","",(SUMPRODUCT(($D$12:$W$12=Sabana19[[#This Row],[Columna4]:[Columna23]])*1)))</f>
        <v>0</v>
      </c>
      <c r="Y210" s="87">
        <f t="shared" si="3"/>
        <v>0</v>
      </c>
      <c r="Z210" s="87">
        <f>IF(Y210="","",COUNTIF(Sabana19[[#This Row],[Columna4]:[Columna23]],"O")/20)</f>
        <v>0</v>
      </c>
    </row>
    <row r="211" spans="2:26" ht="15" x14ac:dyDescent="0.25">
      <c r="B211" s="96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IF($D$12="","",(SUMPRODUCT(($D$12:$W$12=Sabana19[[#This Row],[Columna4]:[Columna23]])*1)))</f>
        <v>0</v>
      </c>
      <c r="Y211" s="87">
        <f t="shared" ref="Y211:Y274" si="4">IF(X211="","",(X211/20))</f>
        <v>0</v>
      </c>
      <c r="Z211" s="87">
        <f>IF(Y211="","",COUNTIF(Sabana19[[#This Row],[Columna4]:[Columna23]],"O")/20)</f>
        <v>0</v>
      </c>
    </row>
    <row r="212" spans="2:26" ht="15" x14ac:dyDescent="0.25">
      <c r="B212" s="96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IF($D$12="","",(SUMPRODUCT(($D$12:$W$12=Sabana19[[#This Row],[Columna4]:[Columna23]])*1)))</f>
        <v>0</v>
      </c>
      <c r="Y212" s="87">
        <f t="shared" si="4"/>
        <v>0</v>
      </c>
      <c r="Z212" s="87">
        <f>IF(Y212="","",COUNTIF(Sabana19[[#This Row],[Columna4]:[Columna23]],"O")/20)</f>
        <v>0</v>
      </c>
    </row>
    <row r="213" spans="2:26" ht="15" x14ac:dyDescent="0.25">
      <c r="B213" s="96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IF($D$12="","",(SUMPRODUCT(($D$12:$W$12=Sabana19[[#This Row],[Columna4]:[Columna23]])*1)))</f>
        <v>0</v>
      </c>
      <c r="Y213" s="87">
        <f t="shared" si="4"/>
        <v>0</v>
      </c>
      <c r="Z213" s="87">
        <f>IF(Y213="","",COUNTIF(Sabana19[[#This Row],[Columna4]:[Columna23]],"O")/20)</f>
        <v>0</v>
      </c>
    </row>
    <row r="214" spans="2:26" ht="15" x14ac:dyDescent="0.25">
      <c r="B214" s="96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IF($D$12="","",(SUMPRODUCT(($D$12:$W$12=Sabana19[[#This Row],[Columna4]:[Columna23]])*1)))</f>
        <v>0</v>
      </c>
      <c r="Y214" s="87">
        <f t="shared" si="4"/>
        <v>0</v>
      </c>
      <c r="Z214" s="87">
        <f>IF(Y214="","",COUNTIF(Sabana19[[#This Row],[Columna4]:[Columna23]],"O")/20)</f>
        <v>0</v>
      </c>
    </row>
    <row r="215" spans="2:26" ht="15" x14ac:dyDescent="0.25">
      <c r="B215" s="96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IF($D$12="","",(SUMPRODUCT(($D$12:$W$12=Sabana19[[#This Row],[Columna4]:[Columna23]])*1)))</f>
        <v>0</v>
      </c>
      <c r="Y215" s="87">
        <f t="shared" si="4"/>
        <v>0</v>
      </c>
      <c r="Z215" s="87">
        <f>IF(Y215="","",COUNTIF(Sabana19[[#This Row],[Columna4]:[Columna23]],"O")/20)</f>
        <v>0</v>
      </c>
    </row>
    <row r="216" spans="2:26" ht="15" x14ac:dyDescent="0.25">
      <c r="B216" s="96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IF($D$12="","",(SUMPRODUCT(($D$12:$W$12=Sabana19[[#This Row],[Columna4]:[Columna23]])*1)))</f>
        <v>0</v>
      </c>
      <c r="Y216" s="87">
        <f t="shared" si="4"/>
        <v>0</v>
      </c>
      <c r="Z216" s="87">
        <f>IF(Y216="","",COUNTIF(Sabana19[[#This Row],[Columna4]:[Columna23]],"O")/20)</f>
        <v>0</v>
      </c>
    </row>
    <row r="217" spans="2:26" ht="15" x14ac:dyDescent="0.25">
      <c r="B217" s="96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IF($D$12="","",(SUMPRODUCT(($D$12:$W$12=Sabana19[[#This Row],[Columna4]:[Columna23]])*1)))</f>
        <v>0</v>
      </c>
      <c r="Y217" s="87">
        <f t="shared" si="4"/>
        <v>0</v>
      </c>
      <c r="Z217" s="87">
        <f>IF(Y217="","",COUNTIF(Sabana19[[#This Row],[Columna4]:[Columna23]],"O")/20)</f>
        <v>0</v>
      </c>
    </row>
    <row r="218" spans="2:26" ht="15" x14ac:dyDescent="0.25">
      <c r="B218" s="96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IF($D$12="","",(SUMPRODUCT(($D$12:$W$12=Sabana19[[#This Row],[Columna4]:[Columna23]])*1)))</f>
        <v>0</v>
      </c>
      <c r="Y218" s="87">
        <f t="shared" si="4"/>
        <v>0</v>
      </c>
      <c r="Z218" s="87">
        <f>IF(Y218="","",COUNTIF(Sabana19[[#This Row],[Columna4]:[Columna23]],"O")/20)</f>
        <v>0</v>
      </c>
    </row>
    <row r="219" spans="2:26" ht="15" x14ac:dyDescent="0.25">
      <c r="B219" s="96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IF($D$12="","",(SUMPRODUCT(($D$12:$W$12=Sabana19[[#This Row],[Columna4]:[Columna23]])*1)))</f>
        <v>0</v>
      </c>
      <c r="Y219" s="87">
        <f t="shared" si="4"/>
        <v>0</v>
      </c>
      <c r="Z219" s="87">
        <f>IF(Y219="","",COUNTIF(Sabana19[[#This Row],[Columna4]:[Columna23]],"O")/20)</f>
        <v>0</v>
      </c>
    </row>
    <row r="220" spans="2:26" ht="15" x14ac:dyDescent="0.25">
      <c r="B220" s="96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IF($D$12="","",(SUMPRODUCT(($D$12:$W$12=Sabana19[[#This Row],[Columna4]:[Columna23]])*1)))</f>
        <v>0</v>
      </c>
      <c r="Y220" s="87">
        <f t="shared" si="4"/>
        <v>0</v>
      </c>
      <c r="Z220" s="87">
        <f>IF(Y220="","",COUNTIF(Sabana19[[#This Row],[Columna4]:[Columna23]],"O")/20)</f>
        <v>0</v>
      </c>
    </row>
    <row r="221" spans="2:26" ht="15" x14ac:dyDescent="0.25">
      <c r="B221" s="96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IF($D$12="","",(SUMPRODUCT(($D$12:$W$12=Sabana19[[#This Row],[Columna4]:[Columna23]])*1)))</f>
        <v>0</v>
      </c>
      <c r="Y221" s="87">
        <f t="shared" si="4"/>
        <v>0</v>
      </c>
      <c r="Z221" s="87">
        <f>IF(Y221="","",COUNTIF(Sabana19[[#This Row],[Columna4]:[Columna23]],"O")/20)</f>
        <v>0</v>
      </c>
    </row>
    <row r="222" spans="2:26" ht="15" x14ac:dyDescent="0.25">
      <c r="B222" s="96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IF($D$12="","",(SUMPRODUCT(($D$12:$W$12=Sabana19[[#This Row],[Columna4]:[Columna23]])*1)))</f>
        <v>0</v>
      </c>
      <c r="Y222" s="87">
        <f t="shared" si="4"/>
        <v>0</v>
      </c>
      <c r="Z222" s="87">
        <f>IF(Y222="","",COUNTIF(Sabana19[[#This Row],[Columna4]:[Columna23]],"O")/20)</f>
        <v>0</v>
      </c>
    </row>
    <row r="223" spans="2:26" ht="15" x14ac:dyDescent="0.25">
      <c r="B223" s="96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IF($D$12="","",(SUMPRODUCT(($D$12:$W$12=Sabana19[[#This Row],[Columna4]:[Columna23]])*1)))</f>
        <v>0</v>
      </c>
      <c r="Y223" s="87">
        <f t="shared" si="4"/>
        <v>0</v>
      </c>
      <c r="Z223" s="87">
        <f>IF(Y223="","",COUNTIF(Sabana19[[#This Row],[Columna4]:[Columna23]],"O")/20)</f>
        <v>0</v>
      </c>
    </row>
    <row r="224" spans="2:26" ht="15" x14ac:dyDescent="0.25">
      <c r="B224" s="96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IF($D$12="","",(SUMPRODUCT(($D$12:$W$12=Sabana19[[#This Row],[Columna4]:[Columna23]])*1)))</f>
        <v>0</v>
      </c>
      <c r="Y224" s="87">
        <f t="shared" si="4"/>
        <v>0</v>
      </c>
      <c r="Z224" s="87">
        <f>IF(Y224="","",COUNTIF(Sabana19[[#This Row],[Columna4]:[Columna23]],"O")/20)</f>
        <v>0</v>
      </c>
    </row>
    <row r="225" spans="2:26" ht="15" x14ac:dyDescent="0.25">
      <c r="B225" s="96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IF($D$12="","",(SUMPRODUCT(($D$12:$W$12=Sabana19[[#This Row],[Columna4]:[Columna23]])*1)))</f>
        <v>0</v>
      </c>
      <c r="Y225" s="87">
        <f t="shared" si="4"/>
        <v>0</v>
      </c>
      <c r="Z225" s="87">
        <f>IF(Y225="","",COUNTIF(Sabana19[[#This Row],[Columna4]:[Columna23]],"O")/20)</f>
        <v>0</v>
      </c>
    </row>
    <row r="226" spans="2:26" ht="15" x14ac:dyDescent="0.25">
      <c r="B226" s="96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IF($D$12="","",(SUMPRODUCT(($D$12:$W$12=Sabana19[[#This Row],[Columna4]:[Columna23]])*1)))</f>
        <v>0</v>
      </c>
      <c r="Y226" s="87">
        <f t="shared" si="4"/>
        <v>0</v>
      </c>
      <c r="Z226" s="87">
        <f>IF(Y226="","",COUNTIF(Sabana19[[#This Row],[Columna4]:[Columna23]],"O")/20)</f>
        <v>0</v>
      </c>
    </row>
    <row r="227" spans="2:26" ht="15" x14ac:dyDescent="0.25">
      <c r="B227" s="96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IF($D$12="","",(SUMPRODUCT(($D$12:$W$12=Sabana19[[#This Row],[Columna4]:[Columna23]])*1)))</f>
        <v>0</v>
      </c>
      <c r="Y227" s="87">
        <f t="shared" si="4"/>
        <v>0</v>
      </c>
      <c r="Z227" s="87">
        <f>IF(Y227="","",COUNTIF(Sabana19[[#This Row],[Columna4]:[Columna23]],"O")/20)</f>
        <v>0</v>
      </c>
    </row>
    <row r="228" spans="2:26" ht="15" x14ac:dyDescent="0.25">
      <c r="B228" s="96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IF($D$12="","",(SUMPRODUCT(($D$12:$W$12=Sabana19[[#This Row],[Columna4]:[Columna23]])*1)))</f>
        <v>0</v>
      </c>
      <c r="Y228" s="87">
        <f t="shared" si="4"/>
        <v>0</v>
      </c>
      <c r="Z228" s="87">
        <f>IF(Y228="","",COUNTIF(Sabana19[[#This Row],[Columna4]:[Columna23]],"O")/20)</f>
        <v>0</v>
      </c>
    </row>
    <row r="229" spans="2:26" ht="15" x14ac:dyDescent="0.25">
      <c r="B229" s="96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IF($D$12="","",(SUMPRODUCT(($D$12:$W$12=Sabana19[[#This Row],[Columna4]:[Columna23]])*1)))</f>
        <v>0</v>
      </c>
      <c r="Y229" s="87">
        <f t="shared" si="4"/>
        <v>0</v>
      </c>
      <c r="Z229" s="87">
        <f>IF(Y229="","",COUNTIF(Sabana19[[#This Row],[Columna4]:[Columna23]],"O")/20)</f>
        <v>0</v>
      </c>
    </row>
    <row r="230" spans="2:26" ht="15" x14ac:dyDescent="0.25">
      <c r="B230" s="96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IF($D$12="","",(SUMPRODUCT(($D$12:$W$12=Sabana19[[#This Row],[Columna4]:[Columna23]])*1)))</f>
        <v>0</v>
      </c>
      <c r="Y230" s="87">
        <f t="shared" si="4"/>
        <v>0</v>
      </c>
      <c r="Z230" s="87">
        <f>IF(Y230="","",COUNTIF(Sabana19[[#This Row],[Columna4]:[Columna23]],"O")/20)</f>
        <v>0</v>
      </c>
    </row>
    <row r="231" spans="2:26" ht="15" x14ac:dyDescent="0.25">
      <c r="B231" s="96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IF($D$12="","",(SUMPRODUCT(($D$12:$W$12=Sabana19[[#This Row],[Columna4]:[Columna23]])*1)))</f>
        <v>0</v>
      </c>
      <c r="Y231" s="87">
        <f t="shared" si="4"/>
        <v>0</v>
      </c>
      <c r="Z231" s="87">
        <f>IF(Y231="","",COUNTIF(Sabana19[[#This Row],[Columna4]:[Columna23]],"O")/20)</f>
        <v>0</v>
      </c>
    </row>
    <row r="232" spans="2:26" ht="15" x14ac:dyDescent="0.25">
      <c r="B232" s="96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IF($D$12="","",(SUMPRODUCT(($D$12:$W$12=Sabana19[[#This Row],[Columna4]:[Columna23]])*1)))</f>
        <v>0</v>
      </c>
      <c r="Y232" s="87">
        <f t="shared" si="4"/>
        <v>0</v>
      </c>
      <c r="Z232" s="87">
        <f>IF(Y232="","",COUNTIF(Sabana19[[#This Row],[Columna4]:[Columna23]],"O")/20)</f>
        <v>0</v>
      </c>
    </row>
    <row r="233" spans="2:26" ht="15" x14ac:dyDescent="0.25">
      <c r="B233" s="96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IF($D$12="","",(SUMPRODUCT(($D$12:$W$12=Sabana19[[#This Row],[Columna4]:[Columna23]])*1)))</f>
        <v>0</v>
      </c>
      <c r="Y233" s="87">
        <f t="shared" si="4"/>
        <v>0</v>
      </c>
      <c r="Z233" s="87">
        <f>IF(Y233="","",COUNTIF(Sabana19[[#This Row],[Columna4]:[Columna23]],"O")/20)</f>
        <v>0</v>
      </c>
    </row>
    <row r="234" spans="2:26" ht="15" x14ac:dyDescent="0.25">
      <c r="B234" s="96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IF($D$12="","",(SUMPRODUCT(($D$12:$W$12=Sabana19[[#This Row],[Columna4]:[Columna23]])*1)))</f>
        <v>0</v>
      </c>
      <c r="Y234" s="87">
        <f t="shared" si="4"/>
        <v>0</v>
      </c>
      <c r="Z234" s="87">
        <f>IF(Y234="","",COUNTIF(Sabana19[[#This Row],[Columna4]:[Columna23]],"O")/20)</f>
        <v>0</v>
      </c>
    </row>
    <row r="235" spans="2:26" ht="15" x14ac:dyDescent="0.25">
      <c r="B235" s="96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IF($D$12="","",(SUMPRODUCT(($D$12:$W$12=Sabana19[[#This Row],[Columna4]:[Columna23]])*1)))</f>
        <v>0</v>
      </c>
      <c r="Y235" s="87">
        <f t="shared" si="4"/>
        <v>0</v>
      </c>
      <c r="Z235" s="87">
        <f>IF(Y235="","",COUNTIF(Sabana19[[#This Row],[Columna4]:[Columna23]],"O")/20)</f>
        <v>0</v>
      </c>
    </row>
    <row r="236" spans="2:26" ht="15" x14ac:dyDescent="0.25">
      <c r="B236" s="96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IF($D$12="","",(SUMPRODUCT(($D$12:$W$12=Sabana19[[#This Row],[Columna4]:[Columna23]])*1)))</f>
        <v>0</v>
      </c>
      <c r="Y236" s="87">
        <f t="shared" si="4"/>
        <v>0</v>
      </c>
      <c r="Z236" s="87">
        <f>IF(Y236="","",COUNTIF(Sabana19[[#This Row],[Columna4]:[Columna23]],"O")/20)</f>
        <v>0</v>
      </c>
    </row>
    <row r="237" spans="2:26" ht="15" x14ac:dyDescent="0.25">
      <c r="B237" s="96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IF($D$12="","",(SUMPRODUCT(($D$12:$W$12=Sabana19[[#This Row],[Columna4]:[Columna23]])*1)))</f>
        <v>0</v>
      </c>
      <c r="Y237" s="87">
        <f t="shared" si="4"/>
        <v>0</v>
      </c>
      <c r="Z237" s="87">
        <f>IF(Y237="","",COUNTIF(Sabana19[[#This Row],[Columna4]:[Columna23]],"O")/20)</f>
        <v>0</v>
      </c>
    </row>
    <row r="238" spans="2:26" ht="15" x14ac:dyDescent="0.25">
      <c r="B238" s="96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IF($D$12="","",(SUMPRODUCT(($D$12:$W$12=Sabana19[[#This Row],[Columna4]:[Columna23]])*1)))</f>
        <v>0</v>
      </c>
      <c r="Y238" s="87">
        <f t="shared" si="4"/>
        <v>0</v>
      </c>
      <c r="Z238" s="87">
        <f>IF(Y238="","",COUNTIF(Sabana19[[#This Row],[Columna4]:[Columna23]],"O")/20)</f>
        <v>0</v>
      </c>
    </row>
    <row r="239" spans="2:26" ht="15" x14ac:dyDescent="0.25">
      <c r="B239" s="96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IF($D$12="","",(SUMPRODUCT(($D$12:$W$12=Sabana19[[#This Row],[Columna4]:[Columna23]])*1)))</f>
        <v>0</v>
      </c>
      <c r="Y239" s="87">
        <f t="shared" si="4"/>
        <v>0</v>
      </c>
      <c r="Z239" s="87">
        <f>IF(Y239="","",COUNTIF(Sabana19[[#This Row],[Columna4]:[Columna23]],"O")/20)</f>
        <v>0</v>
      </c>
    </row>
    <row r="240" spans="2:26" ht="15" x14ac:dyDescent="0.25">
      <c r="B240" s="96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IF($D$12="","",(SUMPRODUCT(($D$12:$W$12=Sabana19[[#This Row],[Columna4]:[Columna23]])*1)))</f>
        <v>0</v>
      </c>
      <c r="Y240" s="87">
        <f t="shared" si="4"/>
        <v>0</v>
      </c>
      <c r="Z240" s="87">
        <f>IF(Y240="","",COUNTIF(Sabana19[[#This Row],[Columna4]:[Columna23]],"O")/20)</f>
        <v>0</v>
      </c>
    </row>
    <row r="241" spans="2:26" ht="15" x14ac:dyDescent="0.25">
      <c r="B241" s="96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IF($D$12="","",(SUMPRODUCT(($D$12:$W$12=Sabana19[[#This Row],[Columna4]:[Columna23]])*1)))</f>
        <v>0</v>
      </c>
      <c r="Y241" s="87">
        <f t="shared" si="4"/>
        <v>0</v>
      </c>
      <c r="Z241" s="87">
        <f>IF(Y241="","",COUNTIF(Sabana19[[#This Row],[Columna4]:[Columna23]],"O")/20)</f>
        <v>0</v>
      </c>
    </row>
    <row r="242" spans="2:26" ht="15" x14ac:dyDescent="0.25">
      <c r="B242" s="96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IF($D$12="","",(SUMPRODUCT(($D$12:$W$12=Sabana19[[#This Row],[Columna4]:[Columna23]])*1)))</f>
        <v>0</v>
      </c>
      <c r="Y242" s="87">
        <f t="shared" si="4"/>
        <v>0</v>
      </c>
      <c r="Z242" s="87">
        <f>IF(Y242="","",COUNTIF(Sabana19[[#This Row],[Columna4]:[Columna23]],"O")/20)</f>
        <v>0</v>
      </c>
    </row>
    <row r="243" spans="2:26" ht="15" x14ac:dyDescent="0.25">
      <c r="B243" s="96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IF($D$12="","",(SUMPRODUCT(($D$12:$W$12=Sabana19[[#This Row],[Columna4]:[Columna23]])*1)))</f>
        <v>0</v>
      </c>
      <c r="Y243" s="87">
        <f t="shared" si="4"/>
        <v>0</v>
      </c>
      <c r="Z243" s="87">
        <f>IF(Y243="","",COUNTIF(Sabana19[[#This Row],[Columna4]:[Columna23]],"O")/20)</f>
        <v>0</v>
      </c>
    </row>
    <row r="244" spans="2:26" ht="15" x14ac:dyDescent="0.25">
      <c r="B244" s="96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IF($D$12="","",(SUMPRODUCT(($D$12:$W$12=Sabana19[[#This Row],[Columna4]:[Columna23]])*1)))</f>
        <v>0</v>
      </c>
      <c r="Y244" s="87">
        <f t="shared" si="4"/>
        <v>0</v>
      </c>
      <c r="Z244" s="87">
        <f>IF(Y244="","",COUNTIF(Sabana19[[#This Row],[Columna4]:[Columna23]],"O")/20)</f>
        <v>0</v>
      </c>
    </row>
    <row r="245" spans="2:26" ht="15" x14ac:dyDescent="0.25">
      <c r="B245" s="96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IF($D$12="","",(SUMPRODUCT(($D$12:$W$12=Sabana19[[#This Row],[Columna4]:[Columna23]])*1)))</f>
        <v>0</v>
      </c>
      <c r="Y245" s="87">
        <f t="shared" si="4"/>
        <v>0</v>
      </c>
      <c r="Z245" s="87">
        <f>IF(Y245="","",COUNTIF(Sabana19[[#This Row],[Columna4]:[Columna23]],"O")/20)</f>
        <v>0</v>
      </c>
    </row>
    <row r="246" spans="2:26" ht="15" x14ac:dyDescent="0.25">
      <c r="B246" s="96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IF($D$12="","",(SUMPRODUCT(($D$12:$W$12=Sabana19[[#This Row],[Columna4]:[Columna23]])*1)))</f>
        <v>0</v>
      </c>
      <c r="Y246" s="87">
        <f t="shared" si="4"/>
        <v>0</v>
      </c>
      <c r="Z246" s="87">
        <f>IF(Y246="","",COUNTIF(Sabana19[[#This Row],[Columna4]:[Columna23]],"O")/20)</f>
        <v>0</v>
      </c>
    </row>
    <row r="247" spans="2:26" ht="15" x14ac:dyDescent="0.25">
      <c r="B247" s="96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IF($D$12="","",(SUMPRODUCT(($D$12:$W$12=Sabana19[[#This Row],[Columna4]:[Columna23]])*1)))</f>
        <v>0</v>
      </c>
      <c r="Y247" s="87">
        <f t="shared" si="4"/>
        <v>0</v>
      </c>
      <c r="Z247" s="87">
        <f>IF(Y247="","",COUNTIF(Sabana19[[#This Row],[Columna4]:[Columna23]],"O")/20)</f>
        <v>0</v>
      </c>
    </row>
    <row r="248" spans="2:26" ht="15" x14ac:dyDescent="0.25">
      <c r="B248" s="96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IF($D$12="","",(SUMPRODUCT(($D$12:$W$12=Sabana19[[#This Row],[Columna4]:[Columna23]])*1)))</f>
        <v>0</v>
      </c>
      <c r="Y248" s="87">
        <f t="shared" si="4"/>
        <v>0</v>
      </c>
      <c r="Z248" s="87">
        <f>IF(Y248="","",COUNTIF(Sabana19[[#This Row],[Columna4]:[Columna23]],"O")/20)</f>
        <v>0</v>
      </c>
    </row>
    <row r="249" spans="2:26" ht="15" x14ac:dyDescent="0.25">
      <c r="B249" s="96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IF($D$12="","",(SUMPRODUCT(($D$12:$W$12=Sabana19[[#This Row],[Columna4]:[Columna23]])*1)))</f>
        <v>0</v>
      </c>
      <c r="Y249" s="87">
        <f t="shared" si="4"/>
        <v>0</v>
      </c>
      <c r="Z249" s="87">
        <f>IF(Y249="","",COUNTIF(Sabana19[[#This Row],[Columna4]:[Columna23]],"O")/20)</f>
        <v>0</v>
      </c>
    </row>
    <row r="250" spans="2:26" ht="15" x14ac:dyDescent="0.25">
      <c r="B250" s="96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IF($D$12="","",(SUMPRODUCT(($D$12:$W$12=Sabana19[[#This Row],[Columna4]:[Columna23]])*1)))</f>
        <v>0</v>
      </c>
      <c r="Y250" s="87">
        <f t="shared" si="4"/>
        <v>0</v>
      </c>
      <c r="Z250" s="87">
        <f>IF(Y250="","",COUNTIF(Sabana19[[#This Row],[Columna4]:[Columna23]],"O")/20)</f>
        <v>0</v>
      </c>
    </row>
    <row r="251" spans="2:26" ht="15" x14ac:dyDescent="0.25">
      <c r="B251" s="96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IF($D$12="","",(SUMPRODUCT(($D$12:$W$12=Sabana19[[#This Row],[Columna4]:[Columna23]])*1)))</f>
        <v>0</v>
      </c>
      <c r="Y251" s="87">
        <f t="shared" si="4"/>
        <v>0</v>
      </c>
      <c r="Z251" s="87">
        <f>IF(Y251="","",COUNTIF(Sabana19[[#This Row],[Columna4]:[Columna23]],"O")/20)</f>
        <v>0</v>
      </c>
    </row>
    <row r="252" spans="2:26" ht="15" x14ac:dyDescent="0.25">
      <c r="B252" s="96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IF($D$12="","",(SUMPRODUCT(($D$12:$W$12=Sabana19[[#This Row],[Columna4]:[Columna23]])*1)))</f>
        <v>0</v>
      </c>
      <c r="Y252" s="87">
        <f t="shared" si="4"/>
        <v>0</v>
      </c>
      <c r="Z252" s="87">
        <f>IF(Y252="","",COUNTIF(Sabana19[[#This Row],[Columna4]:[Columna23]],"O")/20)</f>
        <v>0</v>
      </c>
    </row>
    <row r="253" spans="2:26" ht="15" x14ac:dyDescent="0.25">
      <c r="B253" s="96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IF($D$12="","",(SUMPRODUCT(($D$12:$W$12=Sabana19[[#This Row],[Columna4]:[Columna23]])*1)))</f>
        <v>0</v>
      </c>
      <c r="Y253" s="87">
        <f t="shared" si="4"/>
        <v>0</v>
      </c>
      <c r="Z253" s="87">
        <f>IF(Y253="","",COUNTIF(Sabana19[[#This Row],[Columna4]:[Columna23]],"O")/20)</f>
        <v>0</v>
      </c>
    </row>
    <row r="254" spans="2:26" ht="15" x14ac:dyDescent="0.25">
      <c r="B254" s="96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IF($D$12="","",(SUMPRODUCT(($D$12:$W$12=Sabana19[[#This Row],[Columna4]:[Columna23]])*1)))</f>
        <v>0</v>
      </c>
      <c r="Y254" s="87">
        <f t="shared" si="4"/>
        <v>0</v>
      </c>
      <c r="Z254" s="87">
        <f>IF(Y254="","",COUNTIF(Sabana19[[#This Row],[Columna4]:[Columna23]],"O")/20)</f>
        <v>0</v>
      </c>
    </row>
    <row r="255" spans="2:26" ht="15" x14ac:dyDescent="0.25">
      <c r="B255" s="96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IF($D$12="","",(SUMPRODUCT(($D$12:$W$12=Sabana19[[#This Row],[Columna4]:[Columna23]])*1)))</f>
        <v>0</v>
      </c>
      <c r="Y255" s="87">
        <f t="shared" si="4"/>
        <v>0</v>
      </c>
      <c r="Z255" s="87">
        <f>IF(Y255="","",COUNTIF(Sabana19[[#This Row],[Columna4]:[Columna23]],"O")/20)</f>
        <v>0</v>
      </c>
    </row>
    <row r="256" spans="2:26" ht="15" x14ac:dyDescent="0.25">
      <c r="B256" s="96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IF($D$12="","",(SUMPRODUCT(($D$12:$W$12=Sabana19[[#This Row],[Columna4]:[Columna23]])*1)))</f>
        <v>0</v>
      </c>
      <c r="Y256" s="87">
        <f t="shared" si="4"/>
        <v>0</v>
      </c>
      <c r="Z256" s="87">
        <f>IF(Y256="","",COUNTIF(Sabana19[[#This Row],[Columna4]:[Columna23]],"O")/20)</f>
        <v>0</v>
      </c>
    </row>
    <row r="257" spans="2:26" ht="15" x14ac:dyDescent="0.25">
      <c r="B257" s="96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IF($D$12="","",(SUMPRODUCT(($D$12:$W$12=Sabana19[[#This Row],[Columna4]:[Columna23]])*1)))</f>
        <v>0</v>
      </c>
      <c r="Y257" s="87">
        <f t="shared" si="4"/>
        <v>0</v>
      </c>
      <c r="Z257" s="87">
        <f>IF(Y257="","",COUNTIF(Sabana19[[#This Row],[Columna4]:[Columna23]],"O")/20)</f>
        <v>0</v>
      </c>
    </row>
    <row r="258" spans="2:26" ht="15" x14ac:dyDescent="0.25">
      <c r="B258" s="96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IF($D$12="","",(SUMPRODUCT(($D$12:$W$12=Sabana19[[#This Row],[Columna4]:[Columna23]])*1)))</f>
        <v>0</v>
      </c>
      <c r="Y258" s="87">
        <f t="shared" si="4"/>
        <v>0</v>
      </c>
      <c r="Z258" s="87">
        <f>IF(Y258="","",COUNTIF(Sabana19[[#This Row],[Columna4]:[Columna23]],"O")/20)</f>
        <v>0</v>
      </c>
    </row>
    <row r="259" spans="2:26" ht="15" x14ac:dyDescent="0.25">
      <c r="B259" s="96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IF($D$12="","",(SUMPRODUCT(($D$12:$W$12=Sabana19[[#This Row],[Columna4]:[Columna23]])*1)))</f>
        <v>0</v>
      </c>
      <c r="Y259" s="87">
        <f t="shared" si="4"/>
        <v>0</v>
      </c>
      <c r="Z259" s="87">
        <f>IF(Y259="","",COUNTIF(Sabana19[[#This Row],[Columna4]:[Columna23]],"O")/20)</f>
        <v>0</v>
      </c>
    </row>
    <row r="260" spans="2:26" ht="15" x14ac:dyDescent="0.25">
      <c r="B260" s="96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IF($D$12="","",(SUMPRODUCT(($D$12:$W$12=Sabana19[[#This Row],[Columna4]:[Columna23]])*1)))</f>
        <v>0</v>
      </c>
      <c r="Y260" s="87">
        <f t="shared" si="4"/>
        <v>0</v>
      </c>
      <c r="Z260" s="87">
        <f>IF(Y260="","",COUNTIF(Sabana19[[#This Row],[Columna4]:[Columna23]],"O")/20)</f>
        <v>0</v>
      </c>
    </row>
    <row r="261" spans="2:26" ht="15" x14ac:dyDescent="0.25">
      <c r="B261" s="96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IF($D$12="","",(SUMPRODUCT(($D$12:$W$12=Sabana19[[#This Row],[Columna4]:[Columna23]])*1)))</f>
        <v>0</v>
      </c>
      <c r="Y261" s="87">
        <f t="shared" si="4"/>
        <v>0</v>
      </c>
      <c r="Z261" s="87">
        <f>IF(Y261="","",COUNTIF(Sabana19[[#This Row],[Columna4]:[Columna23]],"O")/20)</f>
        <v>0</v>
      </c>
    </row>
    <row r="262" spans="2:26" ht="15" x14ac:dyDescent="0.25">
      <c r="B262" s="96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IF($D$12="","",(SUMPRODUCT(($D$12:$W$12=Sabana19[[#This Row],[Columna4]:[Columna23]])*1)))</f>
        <v>0</v>
      </c>
      <c r="Y262" s="87">
        <f t="shared" si="4"/>
        <v>0</v>
      </c>
      <c r="Z262" s="87">
        <f>IF(Y262="","",COUNTIF(Sabana19[[#This Row],[Columna4]:[Columna23]],"O")/20)</f>
        <v>0</v>
      </c>
    </row>
    <row r="263" spans="2:26" ht="15" x14ac:dyDescent="0.25">
      <c r="B263" s="96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IF($D$12="","",(SUMPRODUCT(($D$12:$W$12=Sabana19[[#This Row],[Columna4]:[Columna23]])*1)))</f>
        <v>0</v>
      </c>
      <c r="Y263" s="87">
        <f t="shared" si="4"/>
        <v>0</v>
      </c>
      <c r="Z263" s="87">
        <f>IF(Y263="","",COUNTIF(Sabana19[[#This Row],[Columna4]:[Columna23]],"O")/20)</f>
        <v>0</v>
      </c>
    </row>
    <row r="264" spans="2:26" ht="15" x14ac:dyDescent="0.25">
      <c r="B264" s="96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IF($D$12="","",(SUMPRODUCT(($D$12:$W$12=Sabana19[[#This Row],[Columna4]:[Columna23]])*1)))</f>
        <v>0</v>
      </c>
      <c r="Y264" s="87">
        <f t="shared" si="4"/>
        <v>0</v>
      </c>
      <c r="Z264" s="87">
        <f>IF(Y264="","",COUNTIF(Sabana19[[#This Row],[Columna4]:[Columna23]],"O")/20)</f>
        <v>0</v>
      </c>
    </row>
    <row r="265" spans="2:26" ht="15" x14ac:dyDescent="0.25">
      <c r="B265" s="96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IF($D$12="","",(SUMPRODUCT(($D$12:$W$12=Sabana19[[#This Row],[Columna4]:[Columna23]])*1)))</f>
        <v>0</v>
      </c>
      <c r="Y265" s="87">
        <f t="shared" si="4"/>
        <v>0</v>
      </c>
      <c r="Z265" s="87">
        <f>IF(Y265="","",COUNTIF(Sabana19[[#This Row],[Columna4]:[Columna23]],"O")/20)</f>
        <v>0</v>
      </c>
    </row>
    <row r="266" spans="2:26" ht="15" x14ac:dyDescent="0.25">
      <c r="B266" s="96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IF($D$12="","",(SUMPRODUCT(($D$12:$W$12=Sabana19[[#This Row],[Columna4]:[Columna23]])*1)))</f>
        <v>0</v>
      </c>
      <c r="Y266" s="87">
        <f t="shared" si="4"/>
        <v>0</v>
      </c>
      <c r="Z266" s="87">
        <f>IF(Y266="","",COUNTIF(Sabana19[[#This Row],[Columna4]:[Columna23]],"O")/20)</f>
        <v>0</v>
      </c>
    </row>
    <row r="267" spans="2:26" ht="15" x14ac:dyDescent="0.25">
      <c r="B267" s="96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IF($D$12="","",(SUMPRODUCT(($D$12:$W$12=Sabana19[[#This Row],[Columna4]:[Columna23]])*1)))</f>
        <v>0</v>
      </c>
      <c r="Y267" s="87">
        <f t="shared" si="4"/>
        <v>0</v>
      </c>
      <c r="Z267" s="87">
        <f>IF(Y267="","",COUNTIF(Sabana19[[#This Row],[Columna4]:[Columna23]],"O")/20)</f>
        <v>0</v>
      </c>
    </row>
    <row r="268" spans="2:26" ht="15" x14ac:dyDescent="0.25">
      <c r="B268" s="96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IF($D$12="","",(SUMPRODUCT(($D$12:$W$12=Sabana19[[#This Row],[Columna4]:[Columna23]])*1)))</f>
        <v>0</v>
      </c>
      <c r="Y268" s="87">
        <f t="shared" si="4"/>
        <v>0</v>
      </c>
      <c r="Z268" s="87">
        <f>IF(Y268="","",COUNTIF(Sabana19[[#This Row],[Columna4]:[Columna23]],"O")/20)</f>
        <v>0</v>
      </c>
    </row>
    <row r="269" spans="2:26" ht="15" x14ac:dyDescent="0.25">
      <c r="B269" s="96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IF($D$12="","",(SUMPRODUCT(($D$12:$W$12=Sabana19[[#This Row],[Columna4]:[Columna23]])*1)))</f>
        <v>0</v>
      </c>
      <c r="Y269" s="87">
        <f t="shared" si="4"/>
        <v>0</v>
      </c>
      <c r="Z269" s="87">
        <f>IF(Y269="","",COUNTIF(Sabana19[[#This Row],[Columna4]:[Columna23]],"O")/20)</f>
        <v>0</v>
      </c>
    </row>
    <row r="270" spans="2:26" ht="15" x14ac:dyDescent="0.25">
      <c r="B270" s="96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IF($D$12="","",(SUMPRODUCT(($D$12:$W$12=Sabana19[[#This Row],[Columna4]:[Columna23]])*1)))</f>
        <v>0</v>
      </c>
      <c r="Y270" s="87">
        <f t="shared" si="4"/>
        <v>0</v>
      </c>
      <c r="Z270" s="87">
        <f>IF(Y270="","",COUNTIF(Sabana19[[#This Row],[Columna4]:[Columna23]],"O")/20)</f>
        <v>0</v>
      </c>
    </row>
    <row r="271" spans="2:26" ht="15" x14ac:dyDescent="0.25">
      <c r="B271" s="96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IF($D$12="","",(SUMPRODUCT(($D$12:$W$12=Sabana19[[#This Row],[Columna4]:[Columna23]])*1)))</f>
        <v>0</v>
      </c>
      <c r="Y271" s="87">
        <f t="shared" si="4"/>
        <v>0</v>
      </c>
      <c r="Z271" s="87">
        <f>IF(Y271="","",COUNTIF(Sabana19[[#This Row],[Columna4]:[Columna23]],"O")/20)</f>
        <v>0</v>
      </c>
    </row>
    <row r="272" spans="2:26" ht="15" x14ac:dyDescent="0.25">
      <c r="B272" s="96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IF($D$12="","",(SUMPRODUCT(($D$12:$W$12=Sabana19[[#This Row],[Columna4]:[Columna23]])*1)))</f>
        <v>0</v>
      </c>
      <c r="Y272" s="87">
        <f t="shared" si="4"/>
        <v>0</v>
      </c>
      <c r="Z272" s="87">
        <f>IF(Y272="","",COUNTIF(Sabana19[[#This Row],[Columna4]:[Columna23]],"O")/20)</f>
        <v>0</v>
      </c>
    </row>
    <row r="273" spans="2:26" ht="15" x14ac:dyDescent="0.25">
      <c r="B273" s="96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IF($D$12="","",(SUMPRODUCT(($D$12:$W$12=Sabana19[[#This Row],[Columna4]:[Columna23]])*1)))</f>
        <v>0</v>
      </c>
      <c r="Y273" s="87">
        <f t="shared" si="4"/>
        <v>0</v>
      </c>
      <c r="Z273" s="87">
        <f>IF(Y273="","",COUNTIF(Sabana19[[#This Row],[Columna4]:[Columna23]],"O")/20)</f>
        <v>0</v>
      </c>
    </row>
    <row r="274" spans="2:26" ht="15" x14ac:dyDescent="0.25">
      <c r="B274" s="96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IF($D$12="","",(SUMPRODUCT(($D$12:$W$12=Sabana19[[#This Row],[Columna4]:[Columna23]])*1)))</f>
        <v>0</v>
      </c>
      <c r="Y274" s="87">
        <f t="shared" si="4"/>
        <v>0</v>
      </c>
      <c r="Z274" s="87">
        <f>IF(Y274="","",COUNTIF(Sabana19[[#This Row],[Columna4]:[Columna23]],"O")/20)</f>
        <v>0</v>
      </c>
    </row>
    <row r="275" spans="2:26" ht="15" x14ac:dyDescent="0.25">
      <c r="B275" s="96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IF($D$12="","",(SUMPRODUCT(($D$12:$W$12=Sabana19[[#This Row],[Columna4]:[Columna23]])*1)))</f>
        <v>0</v>
      </c>
      <c r="Y275" s="87">
        <f t="shared" ref="Y275:Y317" si="5">IF(X275="","",(X275/20))</f>
        <v>0</v>
      </c>
      <c r="Z275" s="87">
        <f>IF(Y275="","",COUNTIF(Sabana19[[#This Row],[Columna4]:[Columna23]],"O")/20)</f>
        <v>0</v>
      </c>
    </row>
    <row r="276" spans="2:26" ht="15" x14ac:dyDescent="0.25">
      <c r="B276" s="96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IF($D$12="","",(SUMPRODUCT(($D$12:$W$12=Sabana19[[#This Row],[Columna4]:[Columna23]])*1)))</f>
        <v>0</v>
      </c>
      <c r="Y276" s="87">
        <f t="shared" si="5"/>
        <v>0</v>
      </c>
      <c r="Z276" s="87">
        <f>IF(Y276="","",COUNTIF(Sabana19[[#This Row],[Columna4]:[Columna23]],"O")/20)</f>
        <v>0</v>
      </c>
    </row>
    <row r="277" spans="2:26" ht="15" x14ac:dyDescent="0.25">
      <c r="B277" s="96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IF($D$12="","",(SUMPRODUCT(($D$12:$W$12=Sabana19[[#This Row],[Columna4]:[Columna23]])*1)))</f>
        <v>0</v>
      </c>
      <c r="Y277" s="87">
        <f t="shared" si="5"/>
        <v>0</v>
      </c>
      <c r="Z277" s="87">
        <f>IF(Y277="","",COUNTIF(Sabana19[[#This Row],[Columna4]:[Columna23]],"O")/20)</f>
        <v>0</v>
      </c>
    </row>
    <row r="278" spans="2:26" ht="15" x14ac:dyDescent="0.25">
      <c r="B278" s="96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IF($D$12="","",(SUMPRODUCT(($D$12:$W$12=Sabana19[[#This Row],[Columna4]:[Columna23]])*1)))</f>
        <v>0</v>
      </c>
      <c r="Y278" s="87">
        <f t="shared" si="5"/>
        <v>0</v>
      </c>
      <c r="Z278" s="87">
        <f>IF(Y278="","",COUNTIF(Sabana19[[#This Row],[Columna4]:[Columna23]],"O")/20)</f>
        <v>0</v>
      </c>
    </row>
    <row r="279" spans="2:26" ht="15" x14ac:dyDescent="0.25">
      <c r="B279" s="96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IF($D$12="","",(SUMPRODUCT(($D$12:$W$12=Sabana19[[#This Row],[Columna4]:[Columna23]])*1)))</f>
        <v>0</v>
      </c>
      <c r="Y279" s="87">
        <f t="shared" si="5"/>
        <v>0</v>
      </c>
      <c r="Z279" s="87">
        <f>IF(Y279="","",COUNTIF(Sabana19[[#This Row],[Columna4]:[Columna23]],"O")/20)</f>
        <v>0</v>
      </c>
    </row>
    <row r="280" spans="2:26" ht="15" x14ac:dyDescent="0.25">
      <c r="B280" s="96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IF($D$12="","",(SUMPRODUCT(($D$12:$W$12=Sabana19[[#This Row],[Columna4]:[Columna23]])*1)))</f>
        <v>0</v>
      </c>
      <c r="Y280" s="87">
        <f t="shared" si="5"/>
        <v>0</v>
      </c>
      <c r="Z280" s="87">
        <f>IF(Y280="","",COUNTIF(Sabana19[[#This Row],[Columna4]:[Columna23]],"O")/20)</f>
        <v>0</v>
      </c>
    </row>
    <row r="281" spans="2:26" ht="15" x14ac:dyDescent="0.25">
      <c r="B281" s="96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IF($D$12="","",(SUMPRODUCT(($D$12:$W$12=Sabana19[[#This Row],[Columna4]:[Columna23]])*1)))</f>
        <v>0</v>
      </c>
      <c r="Y281" s="87">
        <f t="shared" si="5"/>
        <v>0</v>
      </c>
      <c r="Z281" s="87">
        <f>IF(Y281="","",COUNTIF(Sabana19[[#This Row],[Columna4]:[Columna23]],"O")/20)</f>
        <v>0</v>
      </c>
    </row>
    <row r="282" spans="2:26" ht="15" x14ac:dyDescent="0.25">
      <c r="B282" s="96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IF($D$12="","",(SUMPRODUCT(($D$12:$W$12=Sabana19[[#This Row],[Columna4]:[Columna23]])*1)))</f>
        <v>0</v>
      </c>
      <c r="Y282" s="87">
        <f t="shared" si="5"/>
        <v>0</v>
      </c>
      <c r="Z282" s="87">
        <f>IF(Y282="","",COUNTIF(Sabana19[[#This Row],[Columna4]:[Columna23]],"O")/20)</f>
        <v>0</v>
      </c>
    </row>
    <row r="283" spans="2:26" ht="15" x14ac:dyDescent="0.25">
      <c r="B283" s="96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IF($D$12="","",(SUMPRODUCT(($D$12:$W$12=Sabana19[[#This Row],[Columna4]:[Columna23]])*1)))</f>
        <v>0</v>
      </c>
      <c r="Y283" s="87">
        <f t="shared" si="5"/>
        <v>0</v>
      </c>
      <c r="Z283" s="87">
        <f>IF(Y283="","",COUNTIF(Sabana19[[#This Row],[Columna4]:[Columna23]],"O")/20)</f>
        <v>0</v>
      </c>
    </row>
    <row r="284" spans="2:26" ht="15" x14ac:dyDescent="0.25">
      <c r="B284" s="96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IF($D$12="","",(SUMPRODUCT(($D$12:$W$12=Sabana19[[#This Row],[Columna4]:[Columna23]])*1)))</f>
        <v>0</v>
      </c>
      <c r="Y284" s="87">
        <f t="shared" si="5"/>
        <v>0</v>
      </c>
      <c r="Z284" s="87">
        <f>IF(Y284="","",COUNTIF(Sabana19[[#This Row],[Columna4]:[Columna23]],"O")/20)</f>
        <v>0</v>
      </c>
    </row>
    <row r="285" spans="2:26" ht="15" x14ac:dyDescent="0.25">
      <c r="B285" s="96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IF($D$12="","",(SUMPRODUCT(($D$12:$W$12=Sabana19[[#This Row],[Columna4]:[Columna23]])*1)))</f>
        <v>0</v>
      </c>
      <c r="Y285" s="87">
        <f t="shared" si="5"/>
        <v>0</v>
      </c>
      <c r="Z285" s="87">
        <f>IF(Y285="","",COUNTIF(Sabana19[[#This Row],[Columna4]:[Columna23]],"O")/20)</f>
        <v>0</v>
      </c>
    </row>
    <row r="286" spans="2:26" ht="15" x14ac:dyDescent="0.25">
      <c r="B286" s="96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IF($D$12="","",(SUMPRODUCT(($D$12:$W$12=Sabana19[[#This Row],[Columna4]:[Columna23]])*1)))</f>
        <v>0</v>
      </c>
      <c r="Y286" s="87">
        <f t="shared" si="5"/>
        <v>0</v>
      </c>
      <c r="Z286" s="87">
        <f>IF(Y286="","",COUNTIF(Sabana19[[#This Row],[Columna4]:[Columna23]],"O")/20)</f>
        <v>0</v>
      </c>
    </row>
    <row r="287" spans="2:26" ht="15" x14ac:dyDescent="0.25">
      <c r="B287" s="96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IF($D$12="","",(SUMPRODUCT(($D$12:$W$12=Sabana19[[#This Row],[Columna4]:[Columna23]])*1)))</f>
        <v>0</v>
      </c>
      <c r="Y287" s="87">
        <f t="shared" si="5"/>
        <v>0</v>
      </c>
      <c r="Z287" s="87">
        <f>IF(Y287="","",COUNTIF(Sabana19[[#This Row],[Columna4]:[Columna23]],"O")/20)</f>
        <v>0</v>
      </c>
    </row>
    <row r="288" spans="2:26" ht="15" x14ac:dyDescent="0.25">
      <c r="B288" s="96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IF($D$12="","",(SUMPRODUCT(($D$12:$W$12=Sabana19[[#This Row],[Columna4]:[Columna23]])*1)))</f>
        <v>0</v>
      </c>
      <c r="Y288" s="87">
        <f t="shared" si="5"/>
        <v>0</v>
      </c>
      <c r="Z288" s="87">
        <f>IF(Y288="","",COUNTIF(Sabana19[[#This Row],[Columna4]:[Columna23]],"O")/20)</f>
        <v>0</v>
      </c>
    </row>
    <row r="289" spans="2:26" ht="15" x14ac:dyDescent="0.25">
      <c r="B289" s="96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IF($D$12="","",(SUMPRODUCT(($D$12:$W$12=Sabana19[[#This Row],[Columna4]:[Columna23]])*1)))</f>
        <v>0</v>
      </c>
      <c r="Y289" s="87">
        <f t="shared" si="5"/>
        <v>0</v>
      </c>
      <c r="Z289" s="87">
        <f>IF(Y289="","",COUNTIF(Sabana19[[#This Row],[Columna4]:[Columna23]],"O")/20)</f>
        <v>0</v>
      </c>
    </row>
    <row r="290" spans="2:26" ht="15" x14ac:dyDescent="0.25">
      <c r="B290" s="96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IF($D$12="","",(SUMPRODUCT(($D$12:$W$12=Sabana19[[#This Row],[Columna4]:[Columna23]])*1)))</f>
        <v>0</v>
      </c>
      <c r="Y290" s="87">
        <f t="shared" si="5"/>
        <v>0</v>
      </c>
      <c r="Z290" s="87">
        <f>IF(Y290="","",COUNTIF(Sabana19[[#This Row],[Columna4]:[Columna23]],"O")/20)</f>
        <v>0</v>
      </c>
    </row>
    <row r="291" spans="2:26" ht="15" x14ac:dyDescent="0.25">
      <c r="B291" s="96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IF($D$12="","",(SUMPRODUCT(($D$12:$W$12=Sabana19[[#This Row],[Columna4]:[Columna23]])*1)))</f>
        <v>0</v>
      </c>
      <c r="Y291" s="87">
        <f t="shared" si="5"/>
        <v>0</v>
      </c>
      <c r="Z291" s="87">
        <f>IF(Y291="","",COUNTIF(Sabana19[[#This Row],[Columna4]:[Columna23]],"O")/20)</f>
        <v>0</v>
      </c>
    </row>
    <row r="292" spans="2:26" ht="15" x14ac:dyDescent="0.25">
      <c r="B292" s="96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IF($D$12="","",(SUMPRODUCT(($D$12:$W$12=Sabana19[[#This Row],[Columna4]:[Columna23]])*1)))</f>
        <v>0</v>
      </c>
      <c r="Y292" s="87">
        <f t="shared" si="5"/>
        <v>0</v>
      </c>
      <c r="Z292" s="87">
        <f>IF(Y292="","",COUNTIF(Sabana19[[#This Row],[Columna4]:[Columna23]],"O")/20)</f>
        <v>0</v>
      </c>
    </row>
    <row r="293" spans="2:26" ht="15" x14ac:dyDescent="0.25">
      <c r="B293" s="96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IF($D$12="","",(SUMPRODUCT(($D$12:$W$12=Sabana19[[#This Row],[Columna4]:[Columna23]])*1)))</f>
        <v>0</v>
      </c>
      <c r="Y293" s="87">
        <f t="shared" si="5"/>
        <v>0</v>
      </c>
      <c r="Z293" s="87">
        <f>IF(Y293="","",COUNTIF(Sabana19[[#This Row],[Columna4]:[Columna23]],"O")/20)</f>
        <v>0</v>
      </c>
    </row>
    <row r="294" spans="2:26" ht="15" x14ac:dyDescent="0.25">
      <c r="B294" s="96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IF($D$12="","",(SUMPRODUCT(($D$12:$W$12=Sabana19[[#This Row],[Columna4]:[Columna23]])*1)))</f>
        <v>0</v>
      </c>
      <c r="Y294" s="87">
        <f t="shared" si="5"/>
        <v>0</v>
      </c>
      <c r="Z294" s="87">
        <f>IF(Y294="","",COUNTIF(Sabana19[[#This Row],[Columna4]:[Columna23]],"O")/20)</f>
        <v>0</v>
      </c>
    </row>
    <row r="295" spans="2:26" ht="15" x14ac:dyDescent="0.25">
      <c r="B295" s="96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IF($D$12="","",(SUMPRODUCT(($D$12:$W$12=Sabana19[[#This Row],[Columna4]:[Columna23]])*1)))</f>
        <v>0</v>
      </c>
      <c r="Y295" s="87">
        <f t="shared" si="5"/>
        <v>0</v>
      </c>
      <c r="Z295" s="87">
        <f>IF(Y295="","",COUNTIF(Sabana19[[#This Row],[Columna4]:[Columna23]],"O")/20)</f>
        <v>0</v>
      </c>
    </row>
    <row r="296" spans="2:26" ht="15" x14ac:dyDescent="0.25">
      <c r="B296" s="96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IF($D$12="","",(SUMPRODUCT(($D$12:$W$12=Sabana19[[#This Row],[Columna4]:[Columna23]])*1)))</f>
        <v>0</v>
      </c>
      <c r="Y296" s="87">
        <f t="shared" si="5"/>
        <v>0</v>
      </c>
      <c r="Z296" s="87">
        <f>IF(Y296="","",COUNTIF(Sabana19[[#This Row],[Columna4]:[Columna23]],"O")/20)</f>
        <v>0</v>
      </c>
    </row>
    <row r="297" spans="2:26" ht="15" x14ac:dyDescent="0.25">
      <c r="B297" s="96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IF($D$12="","",(SUMPRODUCT(($D$12:$W$12=Sabana19[[#This Row],[Columna4]:[Columna23]])*1)))</f>
        <v>0</v>
      </c>
      <c r="Y297" s="87">
        <f t="shared" si="5"/>
        <v>0</v>
      </c>
      <c r="Z297" s="87">
        <f>IF(Y297="","",COUNTIF(Sabana19[[#This Row],[Columna4]:[Columna23]],"O")/20)</f>
        <v>0</v>
      </c>
    </row>
    <row r="298" spans="2:26" ht="15" x14ac:dyDescent="0.25">
      <c r="B298" s="96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IF($D$12="","",(SUMPRODUCT(($D$12:$W$12=Sabana19[[#This Row],[Columna4]:[Columna23]])*1)))</f>
        <v>0</v>
      </c>
      <c r="Y298" s="87">
        <f t="shared" si="5"/>
        <v>0</v>
      </c>
      <c r="Z298" s="87">
        <f>IF(Y298="","",COUNTIF(Sabana19[[#This Row],[Columna4]:[Columna23]],"O")/20)</f>
        <v>0</v>
      </c>
    </row>
    <row r="299" spans="2:26" ht="15" x14ac:dyDescent="0.25">
      <c r="B299" s="96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IF($D$12="","",(SUMPRODUCT(($D$12:$W$12=Sabana19[[#This Row],[Columna4]:[Columna23]])*1)))</f>
        <v>0</v>
      </c>
      <c r="Y299" s="87">
        <f t="shared" si="5"/>
        <v>0</v>
      </c>
      <c r="Z299" s="87">
        <f>IF(Y299="","",COUNTIF(Sabana19[[#This Row],[Columna4]:[Columna23]],"O")/20)</f>
        <v>0</v>
      </c>
    </row>
    <row r="300" spans="2:26" ht="15" x14ac:dyDescent="0.25">
      <c r="B300" s="96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IF($D$12="","",(SUMPRODUCT(($D$12:$W$12=Sabana19[[#This Row],[Columna4]:[Columna23]])*1)))</f>
        <v>0</v>
      </c>
      <c r="Y300" s="87">
        <f t="shared" si="5"/>
        <v>0</v>
      </c>
      <c r="Z300" s="87">
        <f>IF(Y300="","",COUNTIF(Sabana19[[#This Row],[Columna4]:[Columna23]],"O")/20)</f>
        <v>0</v>
      </c>
    </row>
    <row r="301" spans="2:26" ht="15" x14ac:dyDescent="0.25">
      <c r="B301" s="96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IF($D$12="","",(SUMPRODUCT(($D$12:$W$12=Sabana19[[#This Row],[Columna4]:[Columna23]])*1)))</f>
        <v>0</v>
      </c>
      <c r="Y301" s="87">
        <f t="shared" si="5"/>
        <v>0</v>
      </c>
      <c r="Z301" s="87">
        <f>IF(Y301="","",COUNTIF(Sabana19[[#This Row],[Columna4]:[Columna23]],"O")/20)</f>
        <v>0</v>
      </c>
    </row>
    <row r="302" spans="2:26" ht="15" x14ac:dyDescent="0.25">
      <c r="B302" s="96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IF($D$12="","",(SUMPRODUCT(($D$12:$W$12=Sabana19[[#This Row],[Columna4]:[Columna23]])*1)))</f>
        <v>0</v>
      </c>
      <c r="Y302" s="87">
        <f t="shared" si="5"/>
        <v>0</v>
      </c>
      <c r="Z302" s="87">
        <f>IF(Y302="","",COUNTIF(Sabana19[[#This Row],[Columna4]:[Columna23]],"O")/20)</f>
        <v>0</v>
      </c>
    </row>
    <row r="303" spans="2:26" ht="15" x14ac:dyDescent="0.25">
      <c r="B303" s="96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IF($D$12="","",(SUMPRODUCT(($D$12:$W$12=Sabana19[[#This Row],[Columna4]:[Columna23]])*1)))</f>
        <v>0</v>
      </c>
      <c r="Y303" s="87">
        <f t="shared" si="5"/>
        <v>0</v>
      </c>
      <c r="Z303" s="87">
        <f>IF(Y303="","",COUNTIF(Sabana19[[#This Row],[Columna4]:[Columna23]],"O")/20)</f>
        <v>0</v>
      </c>
    </row>
    <row r="304" spans="2:26" ht="15" x14ac:dyDescent="0.25">
      <c r="B304" s="96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IF($D$12="","",(SUMPRODUCT(($D$12:$W$12=Sabana19[[#This Row],[Columna4]:[Columna23]])*1)))</f>
        <v>0</v>
      </c>
      <c r="Y304" s="87">
        <f t="shared" si="5"/>
        <v>0</v>
      </c>
      <c r="Z304" s="87">
        <f>IF(Y304="","",COUNTIF(Sabana19[[#This Row],[Columna4]:[Columna23]],"O")/20)</f>
        <v>0</v>
      </c>
    </row>
    <row r="305" spans="2:26" ht="15" x14ac:dyDescent="0.25">
      <c r="B305" s="96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IF($D$12="","",(SUMPRODUCT(($D$12:$W$12=Sabana19[[#This Row],[Columna4]:[Columna23]])*1)))</f>
        <v>0</v>
      </c>
      <c r="Y305" s="87">
        <f t="shared" si="5"/>
        <v>0</v>
      </c>
      <c r="Z305" s="87">
        <f>IF(Y305="","",COUNTIF(Sabana19[[#This Row],[Columna4]:[Columna23]],"O")/20)</f>
        <v>0</v>
      </c>
    </row>
    <row r="306" spans="2:26" ht="15" x14ac:dyDescent="0.25">
      <c r="B306" s="96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IF($D$12="","",(SUMPRODUCT(($D$12:$W$12=Sabana19[[#This Row],[Columna4]:[Columna23]])*1)))</f>
        <v>0</v>
      </c>
      <c r="Y306" s="87">
        <f t="shared" si="5"/>
        <v>0</v>
      </c>
      <c r="Z306" s="87">
        <f>IF(Y306="","",COUNTIF(Sabana19[[#This Row],[Columna4]:[Columna23]],"O")/20)</f>
        <v>0</v>
      </c>
    </row>
    <row r="307" spans="2:26" ht="15" x14ac:dyDescent="0.25">
      <c r="B307" s="96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IF($D$12="","",(SUMPRODUCT(($D$12:$W$12=Sabana19[[#This Row],[Columna4]:[Columna23]])*1)))</f>
        <v>0</v>
      </c>
      <c r="Y307" s="87">
        <f t="shared" si="5"/>
        <v>0</v>
      </c>
      <c r="Z307" s="87">
        <f>IF(Y307="","",COUNTIF(Sabana19[[#This Row],[Columna4]:[Columna23]],"O")/20)</f>
        <v>0</v>
      </c>
    </row>
    <row r="308" spans="2:26" ht="15" x14ac:dyDescent="0.25">
      <c r="B308" s="96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IF($D$12="","",(SUMPRODUCT(($D$12:$W$12=Sabana19[[#This Row],[Columna4]:[Columna23]])*1)))</f>
        <v>0</v>
      </c>
      <c r="Y308" s="87">
        <f t="shared" si="5"/>
        <v>0</v>
      </c>
      <c r="Z308" s="87">
        <f>IF(Y308="","",COUNTIF(Sabana19[[#This Row],[Columna4]:[Columna23]],"O")/20)</f>
        <v>0</v>
      </c>
    </row>
    <row r="309" spans="2:26" ht="15" x14ac:dyDescent="0.25">
      <c r="B309" s="96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IF($D$12="","",(SUMPRODUCT(($D$12:$W$12=Sabana19[[#This Row],[Columna4]:[Columna23]])*1)))</f>
        <v>0</v>
      </c>
      <c r="Y309" s="87">
        <f t="shared" si="5"/>
        <v>0</v>
      </c>
      <c r="Z309" s="87">
        <f>IF(Y309="","",COUNTIF(Sabana19[[#This Row],[Columna4]:[Columna23]],"O")/20)</f>
        <v>0</v>
      </c>
    </row>
    <row r="310" spans="2:26" ht="15" x14ac:dyDescent="0.25">
      <c r="B310" s="96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IF($D$12="","",(SUMPRODUCT(($D$12:$W$12=Sabana19[[#This Row],[Columna4]:[Columna23]])*1)))</f>
        <v>0</v>
      </c>
      <c r="Y310" s="87">
        <f t="shared" si="5"/>
        <v>0</v>
      </c>
      <c r="Z310" s="87">
        <f>IF(Y310="","",COUNTIF(Sabana19[[#This Row],[Columna4]:[Columna23]],"O")/20)</f>
        <v>0</v>
      </c>
    </row>
    <row r="311" spans="2:26" ht="15" x14ac:dyDescent="0.25">
      <c r="B311" s="96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IF($D$12="","",(SUMPRODUCT(($D$12:$W$12=Sabana19[[#This Row],[Columna4]:[Columna23]])*1)))</f>
        <v>0</v>
      </c>
      <c r="Y311" s="87">
        <f t="shared" si="5"/>
        <v>0</v>
      </c>
      <c r="Z311" s="87">
        <f>IF(Y311="","",COUNTIF(Sabana19[[#This Row],[Columna4]:[Columna23]],"O")/20)</f>
        <v>0</v>
      </c>
    </row>
    <row r="312" spans="2:26" ht="15" x14ac:dyDescent="0.25">
      <c r="B312" s="96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IF($D$12="","",(SUMPRODUCT(($D$12:$W$12=Sabana19[[#This Row],[Columna4]:[Columna23]])*1)))</f>
        <v>0</v>
      </c>
      <c r="Y312" s="87">
        <f t="shared" si="5"/>
        <v>0</v>
      </c>
      <c r="Z312" s="87">
        <f>IF(Y312="","",COUNTIF(Sabana19[[#This Row],[Columna4]:[Columna23]],"O")/20)</f>
        <v>0</v>
      </c>
    </row>
    <row r="313" spans="2:26" ht="15" x14ac:dyDescent="0.25">
      <c r="B313" s="96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IF($D$12="","",(SUMPRODUCT(($D$12:$W$12=Sabana19[[#This Row],[Columna4]:[Columna23]])*1)))</f>
        <v>0</v>
      </c>
      <c r="Y313" s="87">
        <f t="shared" si="5"/>
        <v>0</v>
      </c>
      <c r="Z313" s="87">
        <f>IF(Y313="","",COUNTIF(Sabana19[[#This Row],[Columna4]:[Columna23]],"O")/20)</f>
        <v>0</v>
      </c>
    </row>
    <row r="314" spans="2:26" ht="15" x14ac:dyDescent="0.25">
      <c r="B314" s="96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IF($D$12="","",(SUMPRODUCT(($D$12:$W$12=Sabana19[[#This Row],[Columna4]:[Columna23]])*1)))</f>
        <v>0</v>
      </c>
      <c r="Y314" s="87">
        <f t="shared" si="5"/>
        <v>0</v>
      </c>
      <c r="Z314" s="87">
        <f>IF(Y314="","",COUNTIF(Sabana19[[#This Row],[Columna4]:[Columna23]],"O")/20)</f>
        <v>0</v>
      </c>
    </row>
    <row r="315" spans="2:26" ht="15" x14ac:dyDescent="0.25">
      <c r="B315" s="96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IF($D$12="","",(SUMPRODUCT(($D$12:$W$12=Sabana19[[#This Row],[Columna4]:[Columna23]])*1)))</f>
        <v>0</v>
      </c>
      <c r="Y315" s="87">
        <f t="shared" si="5"/>
        <v>0</v>
      </c>
      <c r="Z315" s="87">
        <f>IF(Y315="","",COUNTIF(Sabana19[[#This Row],[Columna4]:[Columna23]],"O")/20)</f>
        <v>0</v>
      </c>
    </row>
    <row r="316" spans="2:26" ht="15" x14ac:dyDescent="0.25">
      <c r="B316" s="96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IF($D$12="","",(SUMPRODUCT(($D$12:$W$12=Sabana19[[#This Row],[Columna4]:[Columna23]])*1)))</f>
        <v>0</v>
      </c>
      <c r="Y316" s="87">
        <f t="shared" si="5"/>
        <v>0</v>
      </c>
      <c r="Z316" s="87">
        <f>IF(Y316="","",COUNTIF(Sabana19[[#This Row],[Columna4]:[Columna23]],"O")/20)</f>
        <v>0</v>
      </c>
    </row>
    <row r="317" spans="2:26" ht="15.75" thickBot="1" x14ac:dyDescent="0.3">
      <c r="B317" s="96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IF($D$12="","",(SUMPRODUCT(($D$12:$W$12=Sabana19[[#This Row],[Columna4]:[Columna23]])*1)))</f>
        <v>0</v>
      </c>
      <c r="Y317" s="87">
        <f t="shared" si="5"/>
        <v>0</v>
      </c>
      <c r="Z317" s="87">
        <f>IF(Y317="","",COUNTIF(Sabana19[[#This Row],[Columna4]:[Columna23]],"O")/20)</f>
        <v>0</v>
      </c>
    </row>
    <row r="318" spans="2:26" ht="30.95" customHeight="1" x14ac:dyDescent="0.25">
      <c r="B318" s="96">
        <v>309</v>
      </c>
      <c r="C318" s="82" t="s">
        <v>10</v>
      </c>
      <c r="D318" s="41" t="str">
        <f>Sabana19[[#Headers],[Columna4]]</f>
        <v>Columna4</v>
      </c>
      <c r="E318" s="41" t="str">
        <f>Sabana19[[#Headers],[Columna5]]</f>
        <v>Columna5</v>
      </c>
      <c r="F318" s="41" t="str">
        <f>Sabana19[[#Headers],[Columna6]]</f>
        <v>Columna6</v>
      </c>
      <c r="G318" s="41" t="str">
        <f>Sabana19[[#Headers],[Columna7]]</f>
        <v>Columna7</v>
      </c>
      <c r="H318" s="41" t="str">
        <f>Sabana19[[#Headers],[Columna8]]</f>
        <v>Columna8</v>
      </c>
      <c r="I318" s="41" t="str">
        <f>Sabana19[[#Headers],[Columna9]]</f>
        <v>Columna9</v>
      </c>
      <c r="J318" s="41" t="str">
        <f>Sabana19[[#Headers],[Columna10]]</f>
        <v>Columna10</v>
      </c>
      <c r="K318" s="41" t="str">
        <f>Sabana19[[#Headers],[Columna11]]</f>
        <v>Columna11</v>
      </c>
      <c r="L318" s="41" t="str">
        <f>Sabana19[[#Headers],[Columna12]]</f>
        <v>Columna12</v>
      </c>
      <c r="M318" s="41" t="str">
        <f>Sabana19[[#Headers],[Columna13]]</f>
        <v>Columna13</v>
      </c>
      <c r="N318" s="41" t="str">
        <f>Sabana19[[#Headers],[Columna14]]</f>
        <v>Columna14</v>
      </c>
      <c r="O318" s="41" t="str">
        <f>Sabana19[[#Headers],[Columna15]]</f>
        <v>Columna15</v>
      </c>
      <c r="P318" s="41" t="str">
        <f>Sabana19[[#Headers],[Columna16]]</f>
        <v>Columna16</v>
      </c>
      <c r="Q318" s="41" t="str">
        <f>Sabana19[[#Headers],[Columna17]]</f>
        <v>Columna17</v>
      </c>
      <c r="R318" s="41" t="str">
        <f>Sabana19[[#Headers],[Columna18]]</f>
        <v>Columna18</v>
      </c>
      <c r="S318" s="41" t="str">
        <f>Sabana19[[#Headers],[Columna19]]</f>
        <v>Columna19</v>
      </c>
      <c r="T318" s="41" t="str">
        <f>Sabana19[[#Headers],[Columna20]]</f>
        <v>Columna20</v>
      </c>
      <c r="U318" s="41" t="str">
        <f>Sabana19[[#Headers],[Columna21]]</f>
        <v>Columna21</v>
      </c>
      <c r="V318" s="41" t="str">
        <f>Sabana19[[#Headers],[Columna22]]</f>
        <v>Columna22</v>
      </c>
      <c r="W318" s="42" t="str">
        <f>Sabana19[[#Headers],[Columna23]]</f>
        <v>Columna23</v>
      </c>
      <c r="X318" s="112"/>
      <c r="Y318" s="113"/>
      <c r="Z318" s="114"/>
    </row>
    <row r="319" spans="2:26" ht="15" x14ac:dyDescent="0.25">
      <c r="B319" s="96">
        <v>310</v>
      </c>
      <c r="C319" s="115" t="s">
        <v>11</v>
      </c>
      <c r="D319" s="116" t="str">
        <f t="shared" ref="D319:W319" si="6">D11</f>
        <v>I_1890883</v>
      </c>
      <c r="E319" s="116" t="str">
        <f t="shared" si="6"/>
        <v>I_1890732</v>
      </c>
      <c r="F319" s="116" t="str">
        <f t="shared" si="6"/>
        <v>I_1890496</v>
      </c>
      <c r="G319" s="116" t="str">
        <f t="shared" si="6"/>
        <v>I_1890619</v>
      </c>
      <c r="H319" s="116" t="str">
        <f t="shared" si="6"/>
        <v>I_1890704</v>
      </c>
      <c r="I319" s="116" t="str">
        <f t="shared" si="6"/>
        <v>I_1890868</v>
      </c>
      <c r="J319" s="116" t="str">
        <f t="shared" si="6"/>
        <v>I_1890645</v>
      </c>
      <c r="K319" s="116" t="str">
        <f t="shared" si="6"/>
        <v>I_1890302</v>
      </c>
      <c r="L319" s="116" t="str">
        <f t="shared" si="6"/>
        <v>I_1890729</v>
      </c>
      <c r="M319" s="116" t="str">
        <f t="shared" si="6"/>
        <v>I_1725979</v>
      </c>
      <c r="N319" s="116" t="str">
        <f t="shared" si="6"/>
        <v>I_1142383</v>
      </c>
      <c r="O319" s="116" t="str">
        <f t="shared" si="6"/>
        <v>I_1890810</v>
      </c>
      <c r="P319" s="116" t="str">
        <f t="shared" si="6"/>
        <v>I_1725944</v>
      </c>
      <c r="Q319" s="116" t="str">
        <f t="shared" si="6"/>
        <v>I_1124057</v>
      </c>
      <c r="R319" s="116" t="str">
        <f t="shared" si="6"/>
        <v>I_1890849</v>
      </c>
      <c r="S319" s="116" t="str">
        <f t="shared" si="6"/>
        <v>I_1890653</v>
      </c>
      <c r="T319" s="116" t="str">
        <f t="shared" si="6"/>
        <v>I_1369112</v>
      </c>
      <c r="U319" s="116" t="str">
        <f t="shared" si="6"/>
        <v>I_1890916</v>
      </c>
      <c r="V319" s="116" t="str">
        <f t="shared" si="6"/>
        <v>I_1360836</v>
      </c>
      <c r="W319" s="117" t="str">
        <f t="shared" si="6"/>
        <v>I_1890699</v>
      </c>
      <c r="X319" s="112"/>
      <c r="Y319" s="113"/>
      <c r="Z319" s="114"/>
    </row>
    <row r="320" spans="2:26" ht="32.450000000000003" customHeight="1" x14ac:dyDescent="0.25">
      <c r="B320" s="96">
        <v>311</v>
      </c>
      <c r="C320" s="118" t="s">
        <v>9</v>
      </c>
      <c r="D320" s="107" t="str">
        <f>IF(D325="","",IF(D325&gt;=85%,"Muy Fácil",IF(D325&gt;=60%,"Facil",IF(D325&gt;=40%,"Dificultad Moderada",IF(D325&gt;=15%,"Dificil",IF(D325&gt;=0%,"Muy Difícil",""))))))</f>
        <v>Muy Difícil</v>
      </c>
      <c r="E320" s="107" t="str">
        <f t="shared" ref="E320:W320" si="7">IF(E325="","",IF(E325&gt;=85%,"Muy Fácil",IF(E325&gt;=60%,"Facil",IF(E325&gt;=40%,"Dificultad Moderada",IF(E325&gt;=15%,"Dificil",IF(E325&gt;=0%,"Muy Difícil",""))))))</f>
        <v>Muy Fácil</v>
      </c>
      <c r="F320" s="107" t="str">
        <f t="shared" si="7"/>
        <v>Facil</v>
      </c>
      <c r="G320" s="107" t="str">
        <f t="shared" si="7"/>
        <v>Dificil</v>
      </c>
      <c r="H320" s="107" t="str">
        <f t="shared" si="7"/>
        <v>Muy Difícil</v>
      </c>
      <c r="I320" s="107" t="str">
        <f t="shared" si="7"/>
        <v>Dificil</v>
      </c>
      <c r="J320" s="107" t="str">
        <f t="shared" si="7"/>
        <v>Muy Fácil</v>
      </c>
      <c r="K320" s="107" t="str">
        <f t="shared" si="7"/>
        <v>Muy Difícil</v>
      </c>
      <c r="L320" s="107" t="str">
        <f t="shared" si="7"/>
        <v>Muy Difícil</v>
      </c>
      <c r="M320" s="107" t="str">
        <f t="shared" si="7"/>
        <v>Dificultad Moderada</v>
      </c>
      <c r="N320" s="107" t="str">
        <f t="shared" si="7"/>
        <v>Facil</v>
      </c>
      <c r="O320" s="107" t="str">
        <f t="shared" si="7"/>
        <v>Dificil</v>
      </c>
      <c r="P320" s="107" t="str">
        <f t="shared" si="7"/>
        <v>Dificil</v>
      </c>
      <c r="Q320" s="107" t="str">
        <f t="shared" si="7"/>
        <v>Dificil</v>
      </c>
      <c r="R320" s="107" t="str">
        <f t="shared" si="7"/>
        <v>Dificil</v>
      </c>
      <c r="S320" s="107" t="str">
        <f t="shared" si="7"/>
        <v>Muy Difícil</v>
      </c>
      <c r="T320" s="107" t="str">
        <f t="shared" si="7"/>
        <v>Muy Fácil</v>
      </c>
      <c r="U320" s="107" t="str">
        <f t="shared" si="7"/>
        <v>Facil</v>
      </c>
      <c r="V320" s="107" t="str">
        <f t="shared" si="7"/>
        <v>Dificil</v>
      </c>
      <c r="W320" s="119" t="str">
        <f t="shared" si="7"/>
        <v>Facil</v>
      </c>
      <c r="X320" s="112"/>
      <c r="Y320" s="113"/>
      <c r="Z320" s="114"/>
    </row>
    <row r="321" spans="1:26" ht="14.45" customHeight="1" x14ac:dyDescent="0.25">
      <c r="A321" s="120"/>
      <c r="B321" s="96">
        <v>312</v>
      </c>
      <c r="C321" s="121" t="s">
        <v>3</v>
      </c>
      <c r="D321" s="122" t="str">
        <f t="shared" ref="D321:W321" si="8">D$12</f>
        <v>B</v>
      </c>
      <c r="E321" s="122" t="str">
        <f t="shared" si="8"/>
        <v>C</v>
      </c>
      <c r="F321" s="122" t="str">
        <f t="shared" si="8"/>
        <v>C</v>
      </c>
      <c r="G321" s="122" t="str">
        <f t="shared" si="8"/>
        <v>B</v>
      </c>
      <c r="H321" s="122" t="str">
        <f t="shared" si="8"/>
        <v>C</v>
      </c>
      <c r="I321" s="122" t="str">
        <f t="shared" si="8"/>
        <v>A</v>
      </c>
      <c r="J321" s="122" t="str">
        <f t="shared" si="8"/>
        <v>B</v>
      </c>
      <c r="K321" s="122" t="str">
        <f t="shared" si="8"/>
        <v>C</v>
      </c>
      <c r="L321" s="122" t="str">
        <f t="shared" si="8"/>
        <v>B</v>
      </c>
      <c r="M321" s="122" t="str">
        <f t="shared" si="8"/>
        <v>A</v>
      </c>
      <c r="N321" s="122" t="str">
        <f t="shared" si="8"/>
        <v>A</v>
      </c>
      <c r="O321" s="122" t="str">
        <f t="shared" si="8"/>
        <v>C</v>
      </c>
      <c r="P321" s="122" t="str">
        <f t="shared" si="8"/>
        <v>A</v>
      </c>
      <c r="Q321" s="122" t="str">
        <f t="shared" si="8"/>
        <v>B</v>
      </c>
      <c r="R321" s="122" t="str">
        <f t="shared" si="8"/>
        <v>D</v>
      </c>
      <c r="S321" s="122" t="str">
        <f t="shared" si="8"/>
        <v>B</v>
      </c>
      <c r="T321" s="122" t="str">
        <f t="shared" si="8"/>
        <v>C</v>
      </c>
      <c r="U321" s="122" t="str">
        <f t="shared" si="8"/>
        <v>C</v>
      </c>
      <c r="V321" s="122" t="str">
        <f t="shared" si="8"/>
        <v>C</v>
      </c>
      <c r="W321" s="46" t="str">
        <f t="shared" si="8"/>
        <v>B</v>
      </c>
      <c r="X321" s="123"/>
      <c r="Y321" s="101"/>
      <c r="Z321" s="100"/>
    </row>
    <row r="322" spans="1:26" ht="14.45" customHeight="1" x14ac:dyDescent="0.25">
      <c r="A322" s="120"/>
      <c r="C322" s="121" t="s">
        <v>39</v>
      </c>
      <c r="D322" s="124">
        <f>IF(COUNTA(D18:D317)=0,"",IFERROR(COUNTIF(D$18:D$317,"=*"),""))</f>
        <v>37</v>
      </c>
      <c r="E322" s="124">
        <f t="shared" ref="E322:W322" si="9">IF(COUNTA(E18:E317)=0,"",IFERROR(COUNTIF(E$18:E$317,"=*"),""))</f>
        <v>37</v>
      </c>
      <c r="F322" s="124">
        <f t="shared" si="9"/>
        <v>37</v>
      </c>
      <c r="G322" s="124">
        <f t="shared" si="9"/>
        <v>37</v>
      </c>
      <c r="H322" s="124">
        <f t="shared" si="9"/>
        <v>37</v>
      </c>
      <c r="I322" s="124">
        <f t="shared" si="9"/>
        <v>37</v>
      </c>
      <c r="J322" s="124">
        <f t="shared" si="9"/>
        <v>37</v>
      </c>
      <c r="K322" s="124">
        <f t="shared" si="9"/>
        <v>37</v>
      </c>
      <c r="L322" s="124">
        <f t="shared" si="9"/>
        <v>37</v>
      </c>
      <c r="M322" s="124">
        <f t="shared" si="9"/>
        <v>37</v>
      </c>
      <c r="N322" s="124">
        <f t="shared" si="9"/>
        <v>37</v>
      </c>
      <c r="O322" s="124">
        <f t="shared" si="9"/>
        <v>37</v>
      </c>
      <c r="P322" s="124">
        <f t="shared" si="9"/>
        <v>37</v>
      </c>
      <c r="Q322" s="124">
        <f t="shared" si="9"/>
        <v>37</v>
      </c>
      <c r="R322" s="124">
        <f t="shared" si="9"/>
        <v>37</v>
      </c>
      <c r="S322" s="124">
        <f t="shared" si="9"/>
        <v>37</v>
      </c>
      <c r="T322" s="124">
        <f t="shared" si="9"/>
        <v>37</v>
      </c>
      <c r="U322" s="124">
        <f t="shared" si="9"/>
        <v>37</v>
      </c>
      <c r="V322" s="124">
        <f t="shared" si="9"/>
        <v>37</v>
      </c>
      <c r="W322" s="125">
        <f t="shared" si="9"/>
        <v>37</v>
      </c>
      <c r="X322" s="123"/>
      <c r="Y322" s="101"/>
      <c r="Z322" s="101"/>
    </row>
    <row r="323" spans="1:26" ht="15" x14ac:dyDescent="0.25">
      <c r="A323" s="120"/>
      <c r="B323" s="96">
        <v>313</v>
      </c>
      <c r="C323" s="121" t="s">
        <v>44</v>
      </c>
      <c r="D323" s="124">
        <f t="shared" ref="D323:W323" si="10">IF(COUNTA(D18,D317)=0,"",IFERROR(COUNTIF(D$18:D$317,D$321),""))</f>
        <v>3</v>
      </c>
      <c r="E323" s="124">
        <f t="shared" si="10"/>
        <v>35</v>
      </c>
      <c r="F323" s="124">
        <f t="shared" si="10"/>
        <v>24</v>
      </c>
      <c r="G323" s="124">
        <f t="shared" si="10"/>
        <v>7</v>
      </c>
      <c r="H323" s="124">
        <f t="shared" si="10"/>
        <v>5</v>
      </c>
      <c r="I323" s="124">
        <f t="shared" si="10"/>
        <v>14</v>
      </c>
      <c r="J323" s="124">
        <f t="shared" si="10"/>
        <v>34</v>
      </c>
      <c r="K323" s="124">
        <f t="shared" si="10"/>
        <v>3</v>
      </c>
      <c r="L323" s="124">
        <f t="shared" si="10"/>
        <v>4</v>
      </c>
      <c r="M323" s="124">
        <f t="shared" si="10"/>
        <v>22</v>
      </c>
      <c r="N323" s="124">
        <f t="shared" si="10"/>
        <v>23</v>
      </c>
      <c r="O323" s="124">
        <f t="shared" si="10"/>
        <v>12</v>
      </c>
      <c r="P323" s="124">
        <f t="shared" si="10"/>
        <v>13</v>
      </c>
      <c r="Q323" s="124">
        <f t="shared" si="10"/>
        <v>7</v>
      </c>
      <c r="R323" s="124">
        <f t="shared" si="10"/>
        <v>10</v>
      </c>
      <c r="S323" s="124">
        <f t="shared" si="10"/>
        <v>3</v>
      </c>
      <c r="T323" s="124">
        <f t="shared" si="10"/>
        <v>33</v>
      </c>
      <c r="U323" s="124">
        <f t="shared" si="10"/>
        <v>25</v>
      </c>
      <c r="V323" s="124">
        <f t="shared" si="10"/>
        <v>11</v>
      </c>
      <c r="W323" s="125">
        <f t="shared" si="10"/>
        <v>25</v>
      </c>
      <c r="X323" s="100"/>
      <c r="Y323" s="101"/>
      <c r="Z323" s="100"/>
    </row>
    <row r="324" spans="1:26" s="63" customFormat="1" ht="15" x14ac:dyDescent="0.25">
      <c r="A324" s="126"/>
      <c r="C324" s="127" t="s">
        <v>45</v>
      </c>
      <c r="D324" s="128">
        <f t="shared" ref="D324:W324" si="11">IF(D322="","",D322-D323)</f>
        <v>34</v>
      </c>
      <c r="E324" s="128">
        <f t="shared" si="11"/>
        <v>2</v>
      </c>
      <c r="F324" s="128">
        <f t="shared" si="11"/>
        <v>13</v>
      </c>
      <c r="G324" s="128">
        <f t="shared" si="11"/>
        <v>30</v>
      </c>
      <c r="H324" s="128">
        <f t="shared" si="11"/>
        <v>32</v>
      </c>
      <c r="I324" s="128">
        <f t="shared" si="11"/>
        <v>23</v>
      </c>
      <c r="J324" s="128">
        <f t="shared" si="11"/>
        <v>3</v>
      </c>
      <c r="K324" s="128">
        <f t="shared" si="11"/>
        <v>34</v>
      </c>
      <c r="L324" s="128">
        <f t="shared" si="11"/>
        <v>33</v>
      </c>
      <c r="M324" s="128">
        <f t="shared" si="11"/>
        <v>15</v>
      </c>
      <c r="N324" s="128">
        <f t="shared" si="11"/>
        <v>14</v>
      </c>
      <c r="O324" s="128">
        <f t="shared" si="11"/>
        <v>25</v>
      </c>
      <c r="P324" s="128">
        <f t="shared" si="11"/>
        <v>24</v>
      </c>
      <c r="Q324" s="128">
        <f t="shared" si="11"/>
        <v>30</v>
      </c>
      <c r="R324" s="128">
        <f t="shared" si="11"/>
        <v>27</v>
      </c>
      <c r="S324" s="128">
        <f t="shared" si="11"/>
        <v>34</v>
      </c>
      <c r="T324" s="128">
        <f t="shared" si="11"/>
        <v>4</v>
      </c>
      <c r="U324" s="128">
        <f t="shared" si="11"/>
        <v>12</v>
      </c>
      <c r="V324" s="128">
        <f t="shared" si="11"/>
        <v>26</v>
      </c>
      <c r="W324" s="129">
        <f t="shared" si="11"/>
        <v>12</v>
      </c>
      <c r="X324" s="130"/>
      <c r="Y324" s="131"/>
      <c r="Z324" s="131"/>
    </row>
    <row r="325" spans="1:26" ht="15" x14ac:dyDescent="0.25">
      <c r="A325" s="120"/>
      <c r="B325" s="96">
        <v>314</v>
      </c>
      <c r="C325" s="121" t="s">
        <v>46</v>
      </c>
      <c r="D325" s="132">
        <f t="shared" ref="D325:W325" si="12">IFERROR(D$323/COUNTA(D$18:D$317),"")</f>
        <v>8.1081081081081086E-2</v>
      </c>
      <c r="E325" s="132">
        <f t="shared" si="12"/>
        <v>0.94594594594594594</v>
      </c>
      <c r="F325" s="132">
        <f t="shared" si="12"/>
        <v>0.64864864864864868</v>
      </c>
      <c r="G325" s="132">
        <f t="shared" si="12"/>
        <v>0.1891891891891892</v>
      </c>
      <c r="H325" s="132">
        <f t="shared" si="12"/>
        <v>0.13513513513513514</v>
      </c>
      <c r="I325" s="132">
        <f t="shared" si="12"/>
        <v>0.3783783783783784</v>
      </c>
      <c r="J325" s="132">
        <f t="shared" si="12"/>
        <v>0.91891891891891897</v>
      </c>
      <c r="K325" s="132">
        <f t="shared" si="12"/>
        <v>8.1081081081081086E-2</v>
      </c>
      <c r="L325" s="132">
        <f t="shared" si="12"/>
        <v>0.10810810810810811</v>
      </c>
      <c r="M325" s="132">
        <f t="shared" si="12"/>
        <v>0.59459459459459463</v>
      </c>
      <c r="N325" s="132">
        <f t="shared" si="12"/>
        <v>0.6216216216216216</v>
      </c>
      <c r="O325" s="132">
        <f t="shared" si="12"/>
        <v>0.32432432432432434</v>
      </c>
      <c r="P325" s="132">
        <f t="shared" si="12"/>
        <v>0.35135135135135137</v>
      </c>
      <c r="Q325" s="132">
        <f t="shared" si="12"/>
        <v>0.1891891891891892</v>
      </c>
      <c r="R325" s="132">
        <f t="shared" si="12"/>
        <v>0.27027027027027029</v>
      </c>
      <c r="S325" s="132">
        <f t="shared" si="12"/>
        <v>8.1081081081081086E-2</v>
      </c>
      <c r="T325" s="132">
        <f t="shared" si="12"/>
        <v>0.89189189189189189</v>
      </c>
      <c r="U325" s="132">
        <f t="shared" si="12"/>
        <v>0.67567567567567566</v>
      </c>
      <c r="V325" s="132">
        <f t="shared" si="12"/>
        <v>0.29729729729729731</v>
      </c>
      <c r="W325" s="133">
        <f t="shared" si="12"/>
        <v>0.67567567567567566</v>
      </c>
      <c r="X325" s="100"/>
      <c r="Y325" s="101"/>
      <c r="Z325" s="100"/>
    </row>
    <row r="326" spans="1:26" ht="15" x14ac:dyDescent="0.25">
      <c r="A326" s="120"/>
      <c r="B326" s="96">
        <v>315</v>
      </c>
      <c r="C326" s="121" t="s">
        <v>4</v>
      </c>
      <c r="D326" s="132">
        <f t="shared" ref="D326:W326" si="13">IFERROR(COUNTIF(D$18:D$317,"O")/COUNTA(D$18:D$317),"")</f>
        <v>0</v>
      </c>
      <c r="E326" s="132">
        <f t="shared" si="13"/>
        <v>0</v>
      </c>
      <c r="F326" s="132">
        <f t="shared" si="13"/>
        <v>0</v>
      </c>
      <c r="G326" s="132">
        <f t="shared" si="13"/>
        <v>0</v>
      </c>
      <c r="H326" s="132">
        <f t="shared" si="13"/>
        <v>0</v>
      </c>
      <c r="I326" s="132">
        <f t="shared" si="13"/>
        <v>0</v>
      </c>
      <c r="J326" s="132">
        <f t="shared" si="13"/>
        <v>0</v>
      </c>
      <c r="K326" s="132">
        <f t="shared" si="13"/>
        <v>0</v>
      </c>
      <c r="L326" s="132">
        <f t="shared" si="13"/>
        <v>0</v>
      </c>
      <c r="M326" s="132">
        <f t="shared" si="13"/>
        <v>0</v>
      </c>
      <c r="N326" s="132">
        <f t="shared" si="13"/>
        <v>0</v>
      </c>
      <c r="O326" s="132">
        <f t="shared" si="13"/>
        <v>0</v>
      </c>
      <c r="P326" s="132">
        <f t="shared" si="13"/>
        <v>0</v>
      </c>
      <c r="Q326" s="132">
        <f t="shared" si="13"/>
        <v>0</v>
      </c>
      <c r="R326" s="132">
        <f t="shared" si="13"/>
        <v>0</v>
      </c>
      <c r="S326" s="132">
        <f t="shared" si="13"/>
        <v>0</v>
      </c>
      <c r="T326" s="132">
        <f t="shared" si="13"/>
        <v>0</v>
      </c>
      <c r="U326" s="132">
        <f t="shared" si="13"/>
        <v>2.7027027027027029E-2</v>
      </c>
      <c r="V326" s="132">
        <f t="shared" si="13"/>
        <v>0</v>
      </c>
      <c r="W326" s="133">
        <f t="shared" si="13"/>
        <v>0</v>
      </c>
      <c r="X326" s="100"/>
      <c r="Y326" s="101"/>
      <c r="Z326" s="100"/>
    </row>
    <row r="327" spans="1:26" ht="15" x14ac:dyDescent="0.25">
      <c r="A327" s="120"/>
      <c r="B327" s="96">
        <v>316</v>
      </c>
      <c r="C327" s="121" t="s">
        <v>5</v>
      </c>
      <c r="D327" s="132">
        <f t="shared" ref="D327:W327" si="14">IFERROR(COUNTIF(D$18:D$317,"A")/COUNTA(D$18:D$317),"")</f>
        <v>0.1891891891891892</v>
      </c>
      <c r="E327" s="132">
        <f t="shared" si="14"/>
        <v>0</v>
      </c>
      <c r="F327" s="132">
        <f t="shared" si="14"/>
        <v>0</v>
      </c>
      <c r="G327" s="132">
        <f t="shared" si="14"/>
        <v>0.10810810810810811</v>
      </c>
      <c r="H327" s="132">
        <f t="shared" si="14"/>
        <v>0.43243243243243246</v>
      </c>
      <c r="I327" s="132">
        <f t="shared" si="14"/>
        <v>0.3783783783783784</v>
      </c>
      <c r="J327" s="132">
        <f t="shared" si="14"/>
        <v>5.4054054054054057E-2</v>
      </c>
      <c r="K327" s="132">
        <f t="shared" si="14"/>
        <v>0.16216216216216217</v>
      </c>
      <c r="L327" s="132">
        <f t="shared" si="14"/>
        <v>0.51351351351351349</v>
      </c>
      <c r="M327" s="132">
        <f t="shared" si="14"/>
        <v>0.59459459459459463</v>
      </c>
      <c r="N327" s="132">
        <f t="shared" si="14"/>
        <v>0.6216216216216216</v>
      </c>
      <c r="O327" s="132">
        <f t="shared" si="14"/>
        <v>0.1891891891891892</v>
      </c>
      <c r="P327" s="132">
        <f t="shared" si="14"/>
        <v>0.35135135135135137</v>
      </c>
      <c r="Q327" s="132">
        <f t="shared" si="14"/>
        <v>0.27027027027027029</v>
      </c>
      <c r="R327" s="132">
        <f t="shared" si="14"/>
        <v>0.24324324324324326</v>
      </c>
      <c r="S327" s="132">
        <f t="shared" si="14"/>
        <v>0.89189189189189189</v>
      </c>
      <c r="T327" s="132">
        <f t="shared" si="14"/>
        <v>2.7027027027027029E-2</v>
      </c>
      <c r="U327" s="132">
        <f t="shared" si="14"/>
        <v>0.21621621621621623</v>
      </c>
      <c r="V327" s="132">
        <f t="shared" si="14"/>
        <v>0.13513513513513514</v>
      </c>
      <c r="W327" s="133">
        <f t="shared" si="14"/>
        <v>2.7027027027027029E-2</v>
      </c>
      <c r="X327" s="100"/>
      <c r="Y327" s="101"/>
      <c r="Z327" s="100"/>
    </row>
    <row r="328" spans="1:26" ht="15" x14ac:dyDescent="0.25">
      <c r="B328" s="96">
        <v>317</v>
      </c>
      <c r="C328" s="121" t="s">
        <v>6</v>
      </c>
      <c r="D328" s="132">
        <f t="shared" ref="D328:W328" si="15">IFERROR(COUNTIF(D$18:D$317,"B")/COUNTA(D$18:D$317),"")</f>
        <v>8.1081081081081086E-2</v>
      </c>
      <c r="E328" s="132">
        <f t="shared" si="15"/>
        <v>5.4054054054054057E-2</v>
      </c>
      <c r="F328" s="132">
        <f t="shared" si="15"/>
        <v>0.29729729729729731</v>
      </c>
      <c r="G328" s="132">
        <f t="shared" si="15"/>
        <v>0.1891891891891892</v>
      </c>
      <c r="H328" s="132">
        <f t="shared" si="15"/>
        <v>0.16216216216216217</v>
      </c>
      <c r="I328" s="132">
        <f t="shared" si="15"/>
        <v>8.1081081081081086E-2</v>
      </c>
      <c r="J328" s="132">
        <f t="shared" si="15"/>
        <v>0.91891891891891897</v>
      </c>
      <c r="K328" s="132">
        <f t="shared" si="15"/>
        <v>0.72972972972972971</v>
      </c>
      <c r="L328" s="132">
        <f t="shared" si="15"/>
        <v>0.10810810810810811</v>
      </c>
      <c r="M328" s="132">
        <f t="shared" si="15"/>
        <v>0.13513513513513514</v>
      </c>
      <c r="N328" s="132">
        <f t="shared" si="15"/>
        <v>0.13513513513513514</v>
      </c>
      <c r="O328" s="132">
        <f t="shared" si="15"/>
        <v>0.1891891891891892</v>
      </c>
      <c r="P328" s="132">
        <f t="shared" si="15"/>
        <v>0.29729729729729731</v>
      </c>
      <c r="Q328" s="132">
        <f t="shared" si="15"/>
        <v>0.1891891891891892</v>
      </c>
      <c r="R328" s="132">
        <f t="shared" si="15"/>
        <v>0.35135135135135137</v>
      </c>
      <c r="S328" s="132">
        <f t="shared" si="15"/>
        <v>8.1081081081081086E-2</v>
      </c>
      <c r="T328" s="132">
        <f t="shared" si="15"/>
        <v>0</v>
      </c>
      <c r="U328" s="132">
        <f t="shared" si="15"/>
        <v>2.7027027027027029E-2</v>
      </c>
      <c r="V328" s="132">
        <f t="shared" si="15"/>
        <v>0.10810810810810811</v>
      </c>
      <c r="W328" s="133">
        <f t="shared" si="15"/>
        <v>0.67567567567567566</v>
      </c>
      <c r="X328" s="100"/>
      <c r="Y328" s="101"/>
      <c r="Z328" s="100"/>
    </row>
    <row r="329" spans="1:26" ht="15" x14ac:dyDescent="0.25">
      <c r="B329" s="96">
        <v>318</v>
      </c>
      <c r="C329" s="121" t="s">
        <v>7</v>
      </c>
      <c r="D329" s="132">
        <f t="shared" ref="D329:W329" si="16">IFERROR(COUNTIF(D$18:D$317,"C")/COUNTA(D$18:D$317),"")</f>
        <v>0.43243243243243246</v>
      </c>
      <c r="E329" s="132">
        <f t="shared" si="16"/>
        <v>0.94594594594594594</v>
      </c>
      <c r="F329" s="132">
        <f t="shared" si="16"/>
        <v>0.64864864864864868</v>
      </c>
      <c r="G329" s="132">
        <f t="shared" si="16"/>
        <v>0.45945945945945948</v>
      </c>
      <c r="H329" s="132">
        <f t="shared" si="16"/>
        <v>0.13513513513513514</v>
      </c>
      <c r="I329" s="132">
        <f t="shared" si="16"/>
        <v>8.1081081081081086E-2</v>
      </c>
      <c r="J329" s="132">
        <f t="shared" si="16"/>
        <v>2.7027027027027029E-2</v>
      </c>
      <c r="K329" s="132">
        <f t="shared" si="16"/>
        <v>8.1081081081081086E-2</v>
      </c>
      <c r="L329" s="132">
        <f t="shared" si="16"/>
        <v>0.27027027027027029</v>
      </c>
      <c r="M329" s="132">
        <f t="shared" si="16"/>
        <v>0.1891891891891892</v>
      </c>
      <c r="N329" s="132">
        <f t="shared" si="16"/>
        <v>0.16216216216216217</v>
      </c>
      <c r="O329" s="132">
        <f t="shared" si="16"/>
        <v>0.32432432432432434</v>
      </c>
      <c r="P329" s="132">
        <f t="shared" si="16"/>
        <v>0.24324324324324326</v>
      </c>
      <c r="Q329" s="132">
        <f t="shared" si="16"/>
        <v>0.43243243243243246</v>
      </c>
      <c r="R329" s="132">
        <f t="shared" si="16"/>
        <v>0.13513513513513514</v>
      </c>
      <c r="S329" s="132">
        <f t="shared" si="16"/>
        <v>2.7027027027027029E-2</v>
      </c>
      <c r="T329" s="132">
        <f t="shared" si="16"/>
        <v>0.89189189189189189</v>
      </c>
      <c r="U329" s="132">
        <f t="shared" si="16"/>
        <v>0.67567567567567566</v>
      </c>
      <c r="V329" s="132">
        <f t="shared" si="16"/>
        <v>0.29729729729729731</v>
      </c>
      <c r="W329" s="133">
        <f t="shared" si="16"/>
        <v>0.1891891891891892</v>
      </c>
      <c r="X329" s="100"/>
      <c r="Y329" s="101"/>
      <c r="Z329" s="100"/>
    </row>
    <row r="330" spans="1:26" ht="15.75" thickBot="1" x14ac:dyDescent="0.3">
      <c r="B330" s="96">
        <v>319</v>
      </c>
      <c r="C330" s="134" t="s">
        <v>8</v>
      </c>
      <c r="D330" s="135">
        <f t="shared" ref="D330:W330" si="17">IFERROR(COUNTIF(D$18:D$317,"D")/COUNTA(D$18:D$317),"")</f>
        <v>0.29729729729729731</v>
      </c>
      <c r="E330" s="135">
        <f t="shared" si="17"/>
        <v>0</v>
      </c>
      <c r="F330" s="135">
        <f t="shared" si="17"/>
        <v>5.4054054054054057E-2</v>
      </c>
      <c r="G330" s="135">
        <f t="shared" si="17"/>
        <v>0.24324324324324326</v>
      </c>
      <c r="H330" s="135">
        <f t="shared" si="17"/>
        <v>0.27027027027027029</v>
      </c>
      <c r="I330" s="135">
        <f t="shared" si="17"/>
        <v>0.45945945945945948</v>
      </c>
      <c r="J330" s="135">
        <f t="shared" si="17"/>
        <v>0</v>
      </c>
      <c r="K330" s="135">
        <f t="shared" si="17"/>
        <v>2.7027027027027029E-2</v>
      </c>
      <c r="L330" s="135">
        <f t="shared" si="17"/>
        <v>0.10810810810810811</v>
      </c>
      <c r="M330" s="135">
        <f t="shared" si="17"/>
        <v>8.1081081081081086E-2</v>
      </c>
      <c r="N330" s="135">
        <f t="shared" si="17"/>
        <v>8.1081081081081086E-2</v>
      </c>
      <c r="O330" s="135">
        <f t="shared" si="17"/>
        <v>0.29729729729729731</v>
      </c>
      <c r="P330" s="135">
        <f t="shared" si="17"/>
        <v>0.10810810810810811</v>
      </c>
      <c r="Q330" s="135">
        <f t="shared" si="17"/>
        <v>0.10810810810810811</v>
      </c>
      <c r="R330" s="135">
        <f t="shared" si="17"/>
        <v>0.27027027027027029</v>
      </c>
      <c r="S330" s="135">
        <f t="shared" si="17"/>
        <v>0</v>
      </c>
      <c r="T330" s="135">
        <f t="shared" si="17"/>
        <v>8.1081081081081086E-2</v>
      </c>
      <c r="U330" s="135">
        <f t="shared" si="17"/>
        <v>5.4054054054054057E-2</v>
      </c>
      <c r="V330" s="135">
        <f t="shared" si="17"/>
        <v>0.45945945945945948</v>
      </c>
      <c r="W330" s="136">
        <f t="shared" si="17"/>
        <v>0.10810810810810811</v>
      </c>
      <c r="X330" s="100"/>
      <c r="Y330" s="101"/>
      <c r="Z330" s="100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283" priority="23" operator="containsText" text="Dificultad Moderada">
      <formula>NOT(ISERROR(SEARCH("Dificultad Moderada",D13)))</formula>
    </cfRule>
    <cfRule type="containsText" dxfId="282" priority="24" operator="containsText" text="Muy Fácil">
      <formula>NOT(ISERROR(SEARCH("Muy Fácil",D13)))</formula>
    </cfRule>
    <cfRule type="containsText" dxfId="281" priority="25" operator="containsText" text="Facil">
      <formula>NOT(ISERROR(SEARCH("Facil",D13)))</formula>
    </cfRule>
    <cfRule type="containsText" dxfId="280" priority="26" operator="containsText" text="Dificil">
      <formula>NOT(ISERROR(SEARCH("Dificil",D13)))</formula>
    </cfRule>
    <cfRule type="containsText" dxfId="279" priority="27" operator="containsText" text="Muy Difícil">
      <formula>NOT(ISERROR(SEARCH("Muy Difícil",D13)))</formula>
    </cfRule>
  </conditionalFormatting>
  <conditionalFormatting sqref="D321:W321">
    <cfRule type="cellIs" dxfId="278" priority="17" operator="equal">
      <formula>0</formula>
    </cfRule>
    <cfRule type="containsBlanks" dxfId="277" priority="22">
      <formula>LEN(TRIM(D321))=0</formula>
    </cfRule>
  </conditionalFormatting>
  <conditionalFormatting sqref="D18:W317">
    <cfRule type="cellIs" dxfId="276" priority="13" operator="equal">
      <formula>""</formula>
    </cfRule>
    <cfRule type="cellIs" dxfId="275" priority="14" operator="equal">
      <formula>D$321</formula>
    </cfRule>
    <cfRule type="cellIs" dxfId="274" priority="15" operator="equal">
      <formula>"O"</formula>
    </cfRule>
    <cfRule type="cellIs" dxfId="273" priority="16" operator="notEqual">
      <formula>"O(""O"";$D$110)"</formula>
    </cfRule>
  </conditionalFormatting>
  <conditionalFormatting sqref="D318:W318">
    <cfRule type="containsText" dxfId="272" priority="12" operator="containsText" text="Columna">
      <formula>NOT(ISERROR(SEARCH("Columna",D318)))</formula>
    </cfRule>
  </conditionalFormatting>
  <conditionalFormatting sqref="D319:W319">
    <cfRule type="cellIs" dxfId="271" priority="11" operator="equal">
      <formula>0</formula>
    </cfRule>
  </conditionalFormatting>
  <conditionalFormatting sqref="D320:W320">
    <cfRule type="containsText" dxfId="270" priority="6" operator="containsText" text="Dificultad Moderada">
      <formula>NOT(ISERROR(SEARCH("Dificultad Moderada",D320)))</formula>
    </cfRule>
    <cfRule type="containsText" dxfId="269" priority="7" operator="containsText" text="Muy Fácil">
      <formula>NOT(ISERROR(SEARCH("Muy Fácil",D320)))</formula>
    </cfRule>
    <cfRule type="containsText" dxfId="268" priority="8" operator="containsText" text="Facil">
      <formula>NOT(ISERROR(SEARCH("Facil",D320)))</formula>
    </cfRule>
    <cfRule type="containsText" dxfId="267" priority="9" operator="containsText" text="Dificil">
      <formula>NOT(ISERROR(SEARCH("Dificil",D320)))</formula>
    </cfRule>
    <cfRule type="containsText" dxfId="266" priority="10" operator="containsText" text="Muy Difícil">
      <formula>NOT(ISERROR(SEARCH("Muy Difícil",D320)))</formula>
    </cfRule>
  </conditionalFormatting>
  <conditionalFormatting sqref="D12:W12">
    <cfRule type="containsBlanks" dxfId="265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6823281D-8D3A-4436-9FAD-5A665DC2D477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2BE1F344-60EA-4779-B07B-9439C8E5778C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B3CCB173-8380-4C20-8E4F-8420D1B2B7F7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9344CCB6-21F5-4B31-B26A-78FFB51ED861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9C637CD9-96DA-4D39-96D6-E606F790BBF7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55D141E0-EF9D-49F6-AF98-287F4C4A680C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48765795-DC1B-4625-BFF6-07738C59210B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39E1F291-3E7E-4856-8B42-AFB67E8C475E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I5" sqref="I5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162" t="s">
        <v>30</v>
      </c>
      <c r="C1" s="162"/>
      <c r="D1" s="162"/>
      <c r="E1" s="162"/>
      <c r="F1" s="162"/>
      <c r="G1" s="162"/>
      <c r="H1" s="162"/>
      <c r="I1" s="162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AF1" s="1"/>
    </row>
    <row r="2" spans="1:32" ht="25.5" customHeight="1" x14ac:dyDescent="0.25">
      <c r="B2"/>
      <c r="C2" s="50" t="s">
        <v>31</v>
      </c>
      <c r="D2" s="72" t="str">
        <f>'[5]1 Sabana'!D5</f>
        <v>San Bernardo-Toledo</v>
      </c>
      <c r="E2" s="72"/>
      <c r="F2" s="72"/>
      <c r="G2" s="73"/>
      <c r="H2" s="50" t="s">
        <v>35</v>
      </c>
      <c r="I2" s="49" t="str">
        <f>'[5]1 Sabana'!F5</f>
        <v>Principal</v>
      </c>
      <c r="AF2" s="1"/>
    </row>
    <row r="3" spans="1:32" ht="14.45" customHeight="1" x14ac:dyDescent="0.25">
      <c r="B3"/>
      <c r="C3" s="74" t="s">
        <v>32</v>
      </c>
      <c r="D3" s="75" t="str">
        <f>'[5]1 Sabana'!D6</f>
        <v>Octavo</v>
      </c>
      <c r="E3" s="72"/>
      <c r="F3" s="72"/>
      <c r="G3" s="73"/>
      <c r="H3" s="74" t="s">
        <v>36</v>
      </c>
      <c r="I3" s="49">
        <f>'[5]1 Sabana'!F6</f>
        <v>8001</v>
      </c>
      <c r="AF3" s="1"/>
    </row>
    <row r="4" spans="1:32" ht="14.45" customHeight="1" x14ac:dyDescent="0.25">
      <c r="B4"/>
      <c r="C4" s="74" t="s">
        <v>33</v>
      </c>
      <c r="D4" s="72" t="str">
        <f>'[5]1 Sabana'!D7</f>
        <v>Matematicas</v>
      </c>
      <c r="E4" s="72"/>
      <c r="F4" s="72"/>
      <c r="G4" s="73"/>
      <c r="H4" s="74" t="s">
        <v>37</v>
      </c>
      <c r="I4" s="49">
        <f>'[5]1 Sabana'!F7</f>
        <v>1</v>
      </c>
      <c r="AF4" s="1"/>
    </row>
    <row r="5" spans="1:32" ht="15.6" customHeight="1" x14ac:dyDescent="0.25">
      <c r="B5"/>
      <c r="C5" s="138"/>
      <c r="D5" s="138"/>
      <c r="E5" s="138"/>
      <c r="F5" s="138"/>
      <c r="G5" s="138"/>
      <c r="H5" s="138"/>
      <c r="I5" s="138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63" t="s">
        <v>40</v>
      </c>
      <c r="D7" s="163"/>
      <c r="E7"/>
      <c r="F7"/>
      <c r="G7"/>
    </row>
    <row r="8" spans="1:32" ht="13.5" customHeight="1" x14ac:dyDescent="0.25">
      <c r="A8" s="138"/>
      <c r="B8"/>
      <c r="C8" s="139"/>
      <c r="D8" s="139"/>
      <c r="E8" s="139"/>
      <c r="F8" s="139"/>
      <c r="G8" s="139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40" t="s">
        <v>38</v>
      </c>
      <c r="D9" s="141">
        <f>IF(D22="","",D22)</f>
        <v>8.1081081081081086E-2</v>
      </c>
    </row>
    <row r="10" spans="1:32" ht="15" x14ac:dyDescent="0.25"/>
    <row r="11" spans="1:32" ht="18.75" x14ac:dyDescent="0.3">
      <c r="C11" s="142" t="s">
        <v>19</v>
      </c>
      <c r="D11" s="142" t="s">
        <v>48</v>
      </c>
    </row>
    <row r="12" spans="1:32" ht="18.75" x14ac:dyDescent="0.25">
      <c r="C12" s="143" t="s">
        <v>17</v>
      </c>
      <c r="D12" s="144" t="str">
        <f>IF(D11="","",IFERROR(HLOOKUP($D11,[5]!Sabana[[#All],[Columna4]:[Columna23]],2,FALSE),""))</f>
        <v>I_1890883</v>
      </c>
    </row>
    <row r="13" spans="1:32" ht="18.75" x14ac:dyDescent="0.25">
      <c r="C13" s="143" t="s">
        <v>3</v>
      </c>
      <c r="D13" s="144" t="str">
        <f>IF(D11="","",IFERROR(HLOOKUP($D11,[5]!Sabana[[#All],[Columna4]:[Columna23]],3,FALSE),""))</f>
        <v>B</v>
      </c>
    </row>
    <row r="14" spans="1:32" ht="18.75" x14ac:dyDescent="0.25">
      <c r="C14" s="143" t="s">
        <v>16</v>
      </c>
      <c r="D14" s="144" t="str">
        <f>IF(D11="","",IFERROR(HLOOKUP($D11,[5]!Sabana[[#All],[Columna4]:[Columna23]],4,FALSE),""))</f>
        <v>Muy Difícil</v>
      </c>
    </row>
    <row r="15" spans="1:32" ht="18.75" x14ac:dyDescent="0.25">
      <c r="C15" s="143" t="s">
        <v>15</v>
      </c>
      <c r="D15" s="144" t="str">
        <f>IF(D11="","",IFERROR(HLOOKUP($D11,[5]!Sabana[[#All],[Columna4]:[Columna23]],5,FALSE),""))</f>
        <v>Aleatorio</v>
      </c>
    </row>
    <row r="16" spans="1:32" ht="18.75" x14ac:dyDescent="0.25">
      <c r="C16" s="143" t="s">
        <v>14</v>
      </c>
      <c r="D16" s="144" t="str">
        <f>IF(D11="","",IFERROR(HLOOKUP($D11,[5]!Sabana[[#All],[Columna4]:[Columna23]],6,FALSE),""))</f>
        <v>Comunicación-Aleatorio</v>
      </c>
    </row>
    <row r="17" spans="3:9" ht="67.5" customHeight="1" x14ac:dyDescent="0.25">
      <c r="C17" s="143" t="s">
        <v>13</v>
      </c>
      <c r="D17" s="144" t="str">
        <f>IF(D11="","",IFERROR(HLOOKUP($D11,[5]!Sabana[[#All],[Columna4]:[Columna23]],7,FALSE),""))</f>
        <v>Reconoce distintos tipos de representación de uno o varios conjuntos de datos.</v>
      </c>
    </row>
    <row r="18" spans="3:9" ht="68.099999999999994" customHeight="1" x14ac:dyDescent="0.25">
      <c r="C18" s="143" t="s">
        <v>12</v>
      </c>
      <c r="D18" s="144" t="str">
        <f>IF(D11="","",IFERROR(HLOOKUP($D11,[5]!Sabana[[#All],[Columna4]:[Columna23]],8,FALSE),""))</f>
        <v>Identificar información de uno o varios conjuntos de datos en distintas representaciones.</v>
      </c>
    </row>
    <row r="19" spans="3:9" ht="18.600000000000001" customHeight="1" x14ac:dyDescent="0.25">
      <c r="C19" s="143" t="s">
        <v>39</v>
      </c>
      <c r="D19" s="145">
        <f>IF(D11="","",IFERROR(HLOOKUP($D11,[5]!Sabana[[#All],[Columna4]:[Columna23]],313,FALSE),""))</f>
        <v>37</v>
      </c>
    </row>
    <row r="20" spans="3:9" ht="18.75" x14ac:dyDescent="0.25">
      <c r="C20" s="143" t="s">
        <v>44</v>
      </c>
      <c r="D20" s="145">
        <f>IF(D11="","",IFERROR(HLOOKUP($D11,[5]!Sabana[[#All],[Columna4]:[Columna23]],314,FALSE),""))</f>
        <v>3</v>
      </c>
    </row>
    <row r="21" spans="3:9" ht="18.75" x14ac:dyDescent="0.25">
      <c r="C21" s="143" t="s">
        <v>45</v>
      </c>
      <c r="D21" s="144">
        <f>IF(D11="","",IFERROR(HLOOKUP($D11,[5]!Sabana[[#All],[Columna4]:[Columna23]],315,FALSE),""))</f>
        <v>34</v>
      </c>
    </row>
    <row r="22" spans="3:9" ht="18.75" x14ac:dyDescent="0.25">
      <c r="C22" s="143" t="s">
        <v>47</v>
      </c>
      <c r="D22" s="146">
        <f>IF(D11="","",IFERROR(HLOOKUP($D11,[5]!Sabana[[#All],[Columna4]:[Columna23]],316,FALSE),""))</f>
        <v>8.1081081081081086E-2</v>
      </c>
      <c r="I22" s="96"/>
    </row>
    <row r="23" spans="3:9" ht="12" customHeight="1" x14ac:dyDescent="0.25"/>
    <row r="24" spans="3:9" ht="37.5" x14ac:dyDescent="0.3">
      <c r="C24" s="142" t="s">
        <v>19</v>
      </c>
      <c r="D24" s="147" t="s">
        <v>26</v>
      </c>
      <c r="E24" s="142" t="s">
        <v>28</v>
      </c>
      <c r="F24" s="142" t="s">
        <v>29</v>
      </c>
    </row>
    <row r="25" spans="3:9" ht="18.75" x14ac:dyDescent="0.3">
      <c r="C25" s="148" t="s">
        <v>4</v>
      </c>
      <c r="D25" s="149">
        <f>IF(D11="","",IFERROR(HLOOKUP($D11,[5]!Sabana[[#All],[Columna4]:[Columna23]],317,FALSE),""))</f>
        <v>0</v>
      </c>
      <c r="E25" s="150">
        <f>$D$9</f>
        <v>8.1081081081081086E-2</v>
      </c>
      <c r="F25" s="150">
        <f>IF(Tabla47621[[#This Row],[Porcentajes de respuesta 
para cada una de las opciones   ]]&gt;$D$9,Tabla47621[[#This Row],[Porcentajes de respuesta 
para cada una de las opciones   ]], 0)</f>
        <v>0</v>
      </c>
    </row>
    <row r="26" spans="3:9" ht="18.75" x14ac:dyDescent="0.3">
      <c r="C26" s="148" t="s">
        <v>5</v>
      </c>
      <c r="D26" s="149">
        <f>IF(D11="","",IFERROR(HLOOKUP($D11,[5]!Sabana[[#All],[Columna4]:[Columna23]],318,FALSE),""))</f>
        <v>0.1891891891891892</v>
      </c>
      <c r="E26" s="150">
        <f>$D$9</f>
        <v>8.1081081081081086E-2</v>
      </c>
      <c r="F26" s="150">
        <f>IF(Tabla47621[[#This Row],[Porcentajes de respuesta 
para cada una de las opciones   ]]&gt;$D$9,Tabla47621[[#This Row],[Porcentajes de respuesta 
para cada una de las opciones   ]], 0)</f>
        <v>0.1891891891891892</v>
      </c>
    </row>
    <row r="27" spans="3:9" ht="18.75" x14ac:dyDescent="0.3">
      <c r="C27" s="148" t="s">
        <v>6</v>
      </c>
      <c r="D27" s="149">
        <f>IF(D11="","",IFERROR(HLOOKUP($D11,[5]!Sabana[[#All],[Columna4]:[Columna23]],319,FALSE),""))</f>
        <v>8.1081081081081086E-2</v>
      </c>
      <c r="E27" s="150">
        <f>$D$9</f>
        <v>8.1081081081081086E-2</v>
      </c>
      <c r="F27" s="150">
        <f>IF(Tabla47621[[#This Row],[Porcentajes de respuesta 
para cada una de las opciones   ]]&gt;$D$9,Tabla47621[[#This Row],[Porcentajes de respuesta 
para cada una de las opciones   ]], 0)</f>
        <v>0</v>
      </c>
    </row>
    <row r="28" spans="3:9" ht="18.75" x14ac:dyDescent="0.3">
      <c r="C28" s="148" t="s">
        <v>7</v>
      </c>
      <c r="D28" s="149">
        <f>IF(D11="","",IFERROR(HLOOKUP($D11,[5]!Sabana[[#All],[Columna4]:[Columna23]],320,FALSE),""))</f>
        <v>0.43243243243243246</v>
      </c>
      <c r="E28" s="150">
        <f>$D$9</f>
        <v>8.1081081081081086E-2</v>
      </c>
      <c r="F28" s="150">
        <f>IF(Tabla47621[[#This Row],[Porcentajes de respuesta 
para cada una de las opciones   ]]&gt;$D$9,Tabla47621[[#This Row],[Porcentajes de respuesta 
para cada una de las opciones   ]], 0)</f>
        <v>0.43243243243243246</v>
      </c>
    </row>
    <row r="29" spans="3:9" ht="18.75" x14ac:dyDescent="0.3">
      <c r="C29" s="148" t="s">
        <v>8</v>
      </c>
      <c r="D29" s="149">
        <f>IF(D11="","",IFERROR(HLOOKUP($D11,[5]!Sabana[[#All],[Columna4]:[Columna23]],321,FALSE),""))</f>
        <v>0.29729729729729731</v>
      </c>
      <c r="E29" s="150">
        <f>$D$9</f>
        <v>8.1081081081081086E-2</v>
      </c>
      <c r="F29" s="150">
        <f>IF(Tabla47621[[#This Row],[Porcentajes de respuesta 
para cada una de las opciones   ]]&gt;$D$9,Tabla47621[[#This Row],[Porcentajes de respuesta 
para cada una de las opciones   ]], 0)</f>
        <v>0.29729729729729731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229" priority="3" operator="containsText" text="Facil">
      <formula>NOT(ISERROR(SEARCH("Facil",D14)))</formula>
    </cfRule>
    <cfRule type="containsText" dxfId="228" priority="4" operator="containsText" text="Dificil">
      <formula>NOT(ISERROR(SEARCH("Dificil",D14)))</formula>
    </cfRule>
    <cfRule type="containsText" dxfId="227" priority="5" operator="containsText" text="Muy Difícil">
      <formula>NOT(ISERROR(SEARCH("Muy Difícil",D14)))</formula>
    </cfRule>
    <cfRule type="containsText" dxfId="226" priority="6" operator="containsText" text="Muy Fácil">
      <formula>NOT(ISERROR(SEARCH("Muy Fácil",D14)))</formula>
    </cfRule>
    <cfRule type="containsText" dxfId="225" priority="7" operator="containsText" text="Dificultad Moderada">
      <formula>NOT(ISERROR(SEARCH("Dificultad Moderada",D14)))</formula>
    </cfRule>
  </conditionalFormatting>
  <conditionalFormatting sqref="I2:I4">
    <cfRule type="cellIs" dxfId="224" priority="2" operator="equal">
      <formula>0</formula>
    </cfRule>
  </conditionalFormatting>
  <conditionalFormatting sqref="D2:D4">
    <cfRule type="cellIs" dxfId="223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opLeftCell="B1" zoomScale="70" zoomScaleNormal="70" zoomScaleSheetLayoutView="124" zoomScalePageLayoutView="96" workbookViewId="0">
      <selection activeCell="F8" sqref="F8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9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162" t="s">
        <v>27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192</v>
      </c>
      <c r="E5" s="89" t="s">
        <v>21</v>
      </c>
      <c r="F5" s="88" t="s">
        <v>193</v>
      </c>
      <c r="G5" s="159"/>
    </row>
    <row r="6" spans="2:32" ht="15" x14ac:dyDescent="0.25">
      <c r="C6" s="51" t="s">
        <v>22</v>
      </c>
      <c r="D6" s="2" t="s">
        <v>288</v>
      </c>
      <c r="E6" s="90" t="s">
        <v>23</v>
      </c>
      <c r="F6" s="88">
        <v>9001</v>
      </c>
      <c r="G6" s="159"/>
    </row>
    <row r="7" spans="2:32" ht="15" x14ac:dyDescent="0.25">
      <c r="C7" s="51" t="s">
        <v>24</v>
      </c>
      <c r="D7" s="2" t="s">
        <v>127</v>
      </c>
      <c r="E7" s="90" t="s">
        <v>25</v>
      </c>
      <c r="F7" s="88">
        <v>1</v>
      </c>
      <c r="G7" s="159"/>
    </row>
    <row r="8" spans="2:32" ht="15.6" customHeight="1" x14ac:dyDescent="0.25"/>
    <row r="9" spans="2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6">
        <v>1</v>
      </c>
      <c r="C10" s="97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98" t="s">
        <v>41</v>
      </c>
      <c r="Y10" s="98" t="s">
        <v>42</v>
      </c>
      <c r="Z10" s="98" t="s">
        <v>43</v>
      </c>
    </row>
    <row r="11" spans="2:32" ht="14.45" customHeight="1" x14ac:dyDescent="0.25">
      <c r="B11" s="96">
        <v>2</v>
      </c>
      <c r="C11" s="99" t="s">
        <v>17</v>
      </c>
      <c r="D11" s="94" t="s">
        <v>289</v>
      </c>
      <c r="E11" s="94" t="s">
        <v>290</v>
      </c>
      <c r="F11" s="94" t="s">
        <v>291</v>
      </c>
      <c r="G11" s="94" t="s">
        <v>292</v>
      </c>
      <c r="H11" s="94" t="s">
        <v>293</v>
      </c>
      <c r="I11" s="94" t="s">
        <v>294</v>
      </c>
      <c r="J11" s="94" t="s">
        <v>295</v>
      </c>
      <c r="K11" s="94" t="s">
        <v>296</v>
      </c>
      <c r="L11" s="94" t="s">
        <v>297</v>
      </c>
      <c r="M11" s="94" t="s">
        <v>298</v>
      </c>
      <c r="N11" s="94" t="s">
        <v>299</v>
      </c>
      <c r="O11" s="94" t="s">
        <v>300</v>
      </c>
      <c r="P11" s="94" t="s">
        <v>301</v>
      </c>
      <c r="Q11" s="94" t="s">
        <v>302</v>
      </c>
      <c r="R11" s="94" t="s">
        <v>303</v>
      </c>
      <c r="S11" s="94" t="s">
        <v>304</v>
      </c>
      <c r="T11" s="94" t="s">
        <v>305</v>
      </c>
      <c r="U11" s="94" t="s">
        <v>306</v>
      </c>
      <c r="V11" s="94" t="s">
        <v>307</v>
      </c>
      <c r="W11" s="94" t="s">
        <v>308</v>
      </c>
      <c r="X11" s="100"/>
      <c r="Y11" s="101"/>
      <c r="Z11" s="100"/>
    </row>
    <row r="12" spans="2:32" ht="14.1" customHeight="1" x14ac:dyDescent="0.25">
      <c r="B12" s="96">
        <v>3</v>
      </c>
      <c r="C12" s="102" t="s">
        <v>3</v>
      </c>
      <c r="D12" s="95" t="s">
        <v>91</v>
      </c>
      <c r="E12" s="95" t="s">
        <v>89</v>
      </c>
      <c r="F12" s="95" t="s">
        <v>89</v>
      </c>
      <c r="G12" s="95" t="s">
        <v>89</v>
      </c>
      <c r="H12" s="95" t="s">
        <v>88</v>
      </c>
      <c r="I12" s="95" t="s">
        <v>89</v>
      </c>
      <c r="J12" s="95" t="s">
        <v>89</v>
      </c>
      <c r="K12" s="95" t="s">
        <v>88</v>
      </c>
      <c r="L12" s="95" t="s">
        <v>90</v>
      </c>
      <c r="M12" s="95" t="s">
        <v>90</v>
      </c>
      <c r="N12" s="95" t="s">
        <v>88</v>
      </c>
      <c r="O12" s="95" t="s">
        <v>88</v>
      </c>
      <c r="P12" s="95" t="s">
        <v>88</v>
      </c>
      <c r="Q12" s="95" t="s">
        <v>89</v>
      </c>
      <c r="R12" s="95" t="s">
        <v>89</v>
      </c>
      <c r="S12" s="95" t="s">
        <v>88</v>
      </c>
      <c r="T12" s="95" t="s">
        <v>89</v>
      </c>
      <c r="U12" s="95" t="s">
        <v>89</v>
      </c>
      <c r="V12" s="95" t="s">
        <v>91</v>
      </c>
      <c r="W12" s="95" t="s">
        <v>90</v>
      </c>
      <c r="X12" s="104"/>
      <c r="Y12" s="105"/>
      <c r="Z12" s="105"/>
    </row>
    <row r="13" spans="2:32" s="1" customFormat="1" ht="32.1" customHeight="1" x14ac:dyDescent="0.25">
      <c r="B13" s="96">
        <v>4</v>
      </c>
      <c r="C13" s="106" t="s">
        <v>16</v>
      </c>
      <c r="D13" s="107" t="str">
        <f>D$320</f>
        <v>Dificil</v>
      </c>
      <c r="E13" s="107" t="str">
        <f>E$320</f>
        <v>Dificil</v>
      </c>
      <c r="F13" s="107" t="str">
        <f t="shared" ref="F13:W13" si="0">F$320</f>
        <v>Muy Difícil</v>
      </c>
      <c r="G13" s="107" t="str">
        <f t="shared" si="0"/>
        <v>Facil</v>
      </c>
      <c r="H13" s="107" t="str">
        <f t="shared" si="0"/>
        <v>Dificil</v>
      </c>
      <c r="I13" s="107" t="str">
        <f t="shared" si="0"/>
        <v>Dificil</v>
      </c>
      <c r="J13" s="107" t="str">
        <f t="shared" si="0"/>
        <v>Dificultad Moderada</v>
      </c>
      <c r="K13" s="107" t="str">
        <f t="shared" si="0"/>
        <v>Dificil</v>
      </c>
      <c r="L13" s="107" t="str">
        <f t="shared" si="0"/>
        <v>Facil</v>
      </c>
      <c r="M13" s="107" t="str">
        <f t="shared" si="0"/>
        <v>Facil</v>
      </c>
      <c r="N13" s="107" t="str">
        <f t="shared" si="0"/>
        <v>Facil</v>
      </c>
      <c r="O13" s="107" t="str">
        <f t="shared" si="0"/>
        <v>Facil</v>
      </c>
      <c r="P13" s="107" t="str">
        <f t="shared" si="0"/>
        <v>Muy Fácil</v>
      </c>
      <c r="Q13" s="107" t="str">
        <f t="shared" si="0"/>
        <v>Muy Difícil</v>
      </c>
      <c r="R13" s="107" t="str">
        <f t="shared" si="0"/>
        <v>Dificil</v>
      </c>
      <c r="S13" s="107" t="str">
        <f t="shared" si="0"/>
        <v>Dificil</v>
      </c>
      <c r="T13" s="107" t="str">
        <f t="shared" si="0"/>
        <v>Dificil</v>
      </c>
      <c r="U13" s="107" t="str">
        <f t="shared" si="0"/>
        <v>Facil</v>
      </c>
      <c r="V13" s="107" t="str">
        <f t="shared" si="0"/>
        <v>Facil</v>
      </c>
      <c r="W13" s="107" t="str">
        <f t="shared" si="0"/>
        <v>Dificultad Moderada</v>
      </c>
      <c r="X13" s="108"/>
      <c r="Y13" s="109"/>
      <c r="Z13" s="108"/>
      <c r="AF13" s="2"/>
    </row>
    <row r="14" spans="2:32" ht="54" customHeight="1" x14ac:dyDescent="0.25">
      <c r="B14" s="96">
        <v>5</v>
      </c>
      <c r="C14" s="99" t="s">
        <v>15</v>
      </c>
      <c r="D14" s="151" t="s">
        <v>92</v>
      </c>
      <c r="E14" s="151" t="s">
        <v>92</v>
      </c>
      <c r="F14" s="151" t="s">
        <v>92</v>
      </c>
      <c r="G14" s="151" t="s">
        <v>92</v>
      </c>
      <c r="H14" s="151" t="s">
        <v>92</v>
      </c>
      <c r="I14" s="151" t="s">
        <v>92</v>
      </c>
      <c r="J14" s="151" t="s">
        <v>92</v>
      </c>
      <c r="K14" s="151" t="s">
        <v>93</v>
      </c>
      <c r="L14" s="151" t="s">
        <v>93</v>
      </c>
      <c r="M14" s="151" t="s">
        <v>93</v>
      </c>
      <c r="N14" s="151" t="s">
        <v>93</v>
      </c>
      <c r="O14" s="151" t="s">
        <v>93</v>
      </c>
      <c r="P14" s="151" t="s">
        <v>94</v>
      </c>
      <c r="Q14" s="151" t="s">
        <v>94</v>
      </c>
      <c r="R14" s="151" t="s">
        <v>94</v>
      </c>
      <c r="S14" s="151" t="s">
        <v>94</v>
      </c>
      <c r="T14" s="151" t="s">
        <v>94</v>
      </c>
      <c r="U14" s="151" t="s">
        <v>94</v>
      </c>
      <c r="V14" s="151" t="s">
        <v>94</v>
      </c>
      <c r="W14" s="151" t="s">
        <v>94</v>
      </c>
      <c r="X14" s="100"/>
      <c r="Y14" s="101"/>
      <c r="Z14" s="100"/>
    </row>
    <row r="15" spans="2:32" ht="54" customHeight="1" x14ac:dyDescent="0.25">
      <c r="B15" s="96">
        <v>6</v>
      </c>
      <c r="C15" s="99" t="s">
        <v>14</v>
      </c>
      <c r="D15" s="151" t="s">
        <v>177</v>
      </c>
      <c r="E15" s="151" t="s">
        <v>177</v>
      </c>
      <c r="F15" s="151" t="s">
        <v>95</v>
      </c>
      <c r="G15" s="151" t="s">
        <v>95</v>
      </c>
      <c r="H15" s="151" t="s">
        <v>96</v>
      </c>
      <c r="I15" s="151" t="s">
        <v>96</v>
      </c>
      <c r="J15" s="151" t="s">
        <v>96</v>
      </c>
      <c r="K15" s="151" t="s">
        <v>97</v>
      </c>
      <c r="L15" s="151" t="s">
        <v>97</v>
      </c>
      <c r="M15" s="151" t="s">
        <v>178</v>
      </c>
      <c r="N15" s="151" t="s">
        <v>98</v>
      </c>
      <c r="O15" s="151" t="s">
        <v>98</v>
      </c>
      <c r="P15" s="151" t="s">
        <v>99</v>
      </c>
      <c r="Q15" s="151" t="s">
        <v>99</v>
      </c>
      <c r="R15" s="151" t="s">
        <v>100</v>
      </c>
      <c r="S15" s="151" t="s">
        <v>100</v>
      </c>
      <c r="T15" s="151" t="s">
        <v>100</v>
      </c>
      <c r="U15" s="151" t="s">
        <v>101</v>
      </c>
      <c r="V15" s="151" t="s">
        <v>101</v>
      </c>
      <c r="W15" s="151" t="s">
        <v>101</v>
      </c>
      <c r="X15" s="104"/>
      <c r="Y15" s="110"/>
      <c r="Z15" s="111"/>
    </row>
    <row r="16" spans="2:32" ht="54" customHeight="1" x14ac:dyDescent="0.25">
      <c r="B16" s="96">
        <v>7</v>
      </c>
      <c r="C16" s="99" t="s">
        <v>13</v>
      </c>
      <c r="D16" s="151" t="s">
        <v>246</v>
      </c>
      <c r="E16" s="151" t="s">
        <v>179</v>
      </c>
      <c r="F16" s="151" t="s">
        <v>180</v>
      </c>
      <c r="G16" s="151" t="s">
        <v>102</v>
      </c>
      <c r="H16" s="151" t="s">
        <v>216</v>
      </c>
      <c r="I16" s="151" t="s">
        <v>215</v>
      </c>
      <c r="J16" s="151" t="s">
        <v>216</v>
      </c>
      <c r="K16" s="151" t="s">
        <v>104</v>
      </c>
      <c r="L16" s="151" t="s">
        <v>104</v>
      </c>
      <c r="M16" s="151" t="s">
        <v>279</v>
      </c>
      <c r="N16" s="151" t="s">
        <v>247</v>
      </c>
      <c r="O16" s="151" t="s">
        <v>247</v>
      </c>
      <c r="P16" s="151" t="s">
        <v>217</v>
      </c>
      <c r="Q16" s="151" t="s">
        <v>217</v>
      </c>
      <c r="R16" s="151" t="s">
        <v>280</v>
      </c>
      <c r="S16" s="151" t="s">
        <v>280</v>
      </c>
      <c r="T16" s="151" t="s">
        <v>280</v>
      </c>
      <c r="U16" s="151" t="s">
        <v>249</v>
      </c>
      <c r="V16" s="151" t="s">
        <v>309</v>
      </c>
      <c r="W16" s="151" t="s">
        <v>309</v>
      </c>
      <c r="X16" s="104"/>
      <c r="Y16" s="105"/>
      <c r="Z16" s="104"/>
    </row>
    <row r="17" spans="2:32" ht="54" customHeight="1" x14ac:dyDescent="0.25">
      <c r="B17" s="96">
        <v>8</v>
      </c>
      <c r="C17" s="99" t="s">
        <v>12</v>
      </c>
      <c r="D17" s="151" t="s">
        <v>250</v>
      </c>
      <c r="E17" s="151" t="s">
        <v>310</v>
      </c>
      <c r="F17" s="151" t="s">
        <v>251</v>
      </c>
      <c r="G17" s="151" t="s">
        <v>110</v>
      </c>
      <c r="H17" s="151" t="s">
        <v>219</v>
      </c>
      <c r="I17" s="151" t="s">
        <v>282</v>
      </c>
      <c r="J17" s="151" t="s">
        <v>219</v>
      </c>
      <c r="K17" s="151" t="s">
        <v>114</v>
      </c>
      <c r="L17" s="151" t="s">
        <v>114</v>
      </c>
      <c r="M17" s="151" t="s">
        <v>283</v>
      </c>
      <c r="N17" s="151" t="s">
        <v>253</v>
      </c>
      <c r="O17" s="151" t="s">
        <v>285</v>
      </c>
      <c r="P17" s="151" t="s">
        <v>221</v>
      </c>
      <c r="Q17" s="151" t="s">
        <v>221</v>
      </c>
      <c r="R17" s="151" t="s">
        <v>311</v>
      </c>
      <c r="S17" s="151" t="s">
        <v>286</v>
      </c>
      <c r="T17" s="151" t="s">
        <v>286</v>
      </c>
      <c r="U17" s="151" t="s">
        <v>287</v>
      </c>
      <c r="V17" s="151" t="s">
        <v>312</v>
      </c>
      <c r="W17" s="151" t="s">
        <v>313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96">
        <v>9</v>
      </c>
      <c r="D18" s="152" t="s">
        <v>89</v>
      </c>
      <c r="E18" s="152" t="s">
        <v>88</v>
      </c>
      <c r="F18" s="152" t="s">
        <v>88</v>
      </c>
      <c r="G18" s="152" t="s">
        <v>89</v>
      </c>
      <c r="H18" s="152" t="s">
        <v>91</v>
      </c>
      <c r="I18" s="152" t="s">
        <v>90</v>
      </c>
      <c r="J18" s="152" t="s">
        <v>89</v>
      </c>
      <c r="K18" s="152" t="s">
        <v>89</v>
      </c>
      <c r="L18" s="152" t="s">
        <v>90</v>
      </c>
      <c r="M18" s="152" t="s">
        <v>90</v>
      </c>
      <c r="N18" s="152" t="s">
        <v>88</v>
      </c>
      <c r="O18" s="152" t="s">
        <v>88</v>
      </c>
      <c r="P18" s="152" t="s">
        <v>88</v>
      </c>
      <c r="Q18" s="152" t="s">
        <v>91</v>
      </c>
      <c r="R18" s="152" t="s">
        <v>91</v>
      </c>
      <c r="S18" s="152" t="s">
        <v>91</v>
      </c>
      <c r="T18" s="152" t="s">
        <v>88</v>
      </c>
      <c r="U18" s="152" t="s">
        <v>89</v>
      </c>
      <c r="V18" s="152" t="s">
        <v>91</v>
      </c>
      <c r="W18" s="152" t="s">
        <v>90</v>
      </c>
      <c r="X18" s="91">
        <f t="array" ref="X18">IF($D$12="","",(SUMPRODUCT(($D$12:$W$12=Sabana22[[#This Row],[Columna4]:[Columna23]])*1)))</f>
        <v>10</v>
      </c>
      <c r="Y18" s="87">
        <f>IF(X18="","",(X18/20))</f>
        <v>0.5</v>
      </c>
      <c r="Z18" s="87">
        <f>IF(Y18="","",COUNTIF(Sabana22[[#This Row],[Columna4]:[Columna23]],"O")/20)</f>
        <v>0</v>
      </c>
    </row>
    <row r="19" spans="2:32" ht="15" x14ac:dyDescent="0.25">
      <c r="B19" s="96">
        <v>10</v>
      </c>
      <c r="D19" s="152" t="s">
        <v>91</v>
      </c>
      <c r="E19" s="152" t="s">
        <v>89</v>
      </c>
      <c r="F19" s="152" t="s">
        <v>88</v>
      </c>
      <c r="G19" s="152" t="s">
        <v>89</v>
      </c>
      <c r="H19" s="152" t="s">
        <v>88</v>
      </c>
      <c r="I19" s="152" t="s">
        <v>89</v>
      </c>
      <c r="J19" s="152" t="s">
        <v>89</v>
      </c>
      <c r="K19" s="152" t="s">
        <v>88</v>
      </c>
      <c r="L19" s="152" t="s">
        <v>89</v>
      </c>
      <c r="M19" s="152" t="s">
        <v>90</v>
      </c>
      <c r="N19" s="152" t="s">
        <v>88</v>
      </c>
      <c r="O19" s="152" t="s">
        <v>88</v>
      </c>
      <c r="P19" s="152" t="s">
        <v>88</v>
      </c>
      <c r="Q19" s="152" t="s">
        <v>88</v>
      </c>
      <c r="R19" s="152" t="s">
        <v>89</v>
      </c>
      <c r="S19" s="152" t="s">
        <v>88</v>
      </c>
      <c r="T19" s="152" t="s">
        <v>89</v>
      </c>
      <c r="U19" s="152" t="s">
        <v>89</v>
      </c>
      <c r="V19" s="152" t="s">
        <v>91</v>
      </c>
      <c r="W19" s="152" t="s">
        <v>90</v>
      </c>
      <c r="X19" s="91">
        <f t="array" ref="X19">IF($D$12="","",(SUMPRODUCT(($D$12:$W$12=Sabana22[[#This Row],[Columna4]:[Columna23]])*1)))</f>
        <v>17</v>
      </c>
      <c r="Y19" s="87">
        <f t="shared" ref="Y19:Y82" si="1">IF(X19="","",(X19/20))</f>
        <v>0.85</v>
      </c>
      <c r="Z19" s="87">
        <f>IF(Y19="","",COUNTIF(Sabana22[[#This Row],[Columna4]:[Columna23]],"O")/20)</f>
        <v>0</v>
      </c>
    </row>
    <row r="20" spans="2:32" ht="15" x14ac:dyDescent="0.25">
      <c r="B20" s="96">
        <v>11</v>
      </c>
      <c r="D20" s="152" t="s">
        <v>89</v>
      </c>
      <c r="E20" s="152" t="s">
        <v>89</v>
      </c>
      <c r="F20" s="152" t="s">
        <v>88</v>
      </c>
      <c r="G20" s="152" t="s">
        <v>89</v>
      </c>
      <c r="H20" s="152" t="s">
        <v>91</v>
      </c>
      <c r="I20" s="152" t="s">
        <v>90</v>
      </c>
      <c r="J20" s="152" t="s">
        <v>88</v>
      </c>
      <c r="K20" s="152" t="s">
        <v>89</v>
      </c>
      <c r="L20" s="152" t="s">
        <v>90</v>
      </c>
      <c r="M20" s="152" t="s">
        <v>90</v>
      </c>
      <c r="N20" s="152" t="s">
        <v>91</v>
      </c>
      <c r="O20" s="152" t="s">
        <v>90</v>
      </c>
      <c r="P20" s="152" t="s">
        <v>88</v>
      </c>
      <c r="Q20" s="152" t="s">
        <v>89</v>
      </c>
      <c r="R20" s="152" t="s">
        <v>91</v>
      </c>
      <c r="S20" s="152" t="s">
        <v>91</v>
      </c>
      <c r="T20" s="152" t="s">
        <v>90</v>
      </c>
      <c r="U20" s="152" t="s">
        <v>90</v>
      </c>
      <c r="V20" s="152" t="s">
        <v>91</v>
      </c>
      <c r="W20" s="152" t="s">
        <v>91</v>
      </c>
      <c r="X20" s="91">
        <f t="array" ref="X20">IF($D$12="","",(SUMPRODUCT(($D$12:$W$12=Sabana22[[#This Row],[Columna4]:[Columna23]])*1)))</f>
        <v>7</v>
      </c>
      <c r="Y20" s="87">
        <f t="shared" si="1"/>
        <v>0.35</v>
      </c>
      <c r="Z20" s="87">
        <f>IF(Y20="","",COUNTIF(Sabana22[[#This Row],[Columna4]:[Columna23]],"O")/20)</f>
        <v>0</v>
      </c>
    </row>
    <row r="21" spans="2:32" ht="15" x14ac:dyDescent="0.25">
      <c r="B21" s="96">
        <v>12</v>
      </c>
      <c r="D21" s="152" t="s">
        <v>91</v>
      </c>
      <c r="E21" s="152" t="s">
        <v>88</v>
      </c>
      <c r="F21" s="152" t="s">
        <v>88</v>
      </c>
      <c r="G21" s="152" t="s">
        <v>89</v>
      </c>
      <c r="H21" s="152" t="s">
        <v>89</v>
      </c>
      <c r="I21" s="152" t="s">
        <v>90</v>
      </c>
      <c r="J21" s="152" t="s">
        <v>89</v>
      </c>
      <c r="K21" s="152" t="s">
        <v>89</v>
      </c>
      <c r="L21" s="152" t="s">
        <v>90</v>
      </c>
      <c r="M21" s="152" t="s">
        <v>91</v>
      </c>
      <c r="N21" s="152" t="s">
        <v>88</v>
      </c>
      <c r="O21" s="152" t="s">
        <v>88</v>
      </c>
      <c r="P21" s="152" t="s">
        <v>88</v>
      </c>
      <c r="Q21" s="152" t="s">
        <v>88</v>
      </c>
      <c r="R21" s="152" t="s">
        <v>90</v>
      </c>
      <c r="S21" s="152" t="s">
        <v>90</v>
      </c>
      <c r="T21" s="152" t="s">
        <v>89</v>
      </c>
      <c r="U21" s="152" t="s">
        <v>89</v>
      </c>
      <c r="V21" s="152" t="s">
        <v>91</v>
      </c>
      <c r="W21" s="152" t="s">
        <v>90</v>
      </c>
      <c r="X21" s="91">
        <f t="array" ref="X21">IF($D$12="","",(SUMPRODUCT(($D$12:$W$12=Sabana22[[#This Row],[Columna4]:[Columna23]])*1)))</f>
        <v>11</v>
      </c>
      <c r="Y21" s="87">
        <f t="shared" si="1"/>
        <v>0.55000000000000004</v>
      </c>
      <c r="Z21" s="87">
        <f>IF(Y21="","",COUNTIF(Sabana22[[#This Row],[Columna4]:[Columna23]],"O")/20)</f>
        <v>0</v>
      </c>
    </row>
    <row r="22" spans="2:32" ht="15" x14ac:dyDescent="0.25">
      <c r="B22" s="96">
        <v>13</v>
      </c>
      <c r="D22" s="152" t="s">
        <v>89</v>
      </c>
      <c r="E22" s="152" t="s">
        <v>88</v>
      </c>
      <c r="F22" s="152" t="s">
        <v>88</v>
      </c>
      <c r="G22" s="152" t="s">
        <v>89</v>
      </c>
      <c r="H22" s="152" t="s">
        <v>91</v>
      </c>
      <c r="I22" s="152" t="s">
        <v>90</v>
      </c>
      <c r="J22" s="152" t="s">
        <v>89</v>
      </c>
      <c r="K22" s="152" t="s">
        <v>89</v>
      </c>
      <c r="L22" s="152" t="s">
        <v>90</v>
      </c>
      <c r="M22" s="152" t="s">
        <v>90</v>
      </c>
      <c r="N22" s="152" t="s">
        <v>88</v>
      </c>
      <c r="O22" s="152" t="s">
        <v>88</v>
      </c>
      <c r="P22" s="152" t="s">
        <v>88</v>
      </c>
      <c r="Q22" s="152" t="s">
        <v>91</v>
      </c>
      <c r="R22" s="152" t="s">
        <v>91</v>
      </c>
      <c r="S22" s="152" t="s">
        <v>91</v>
      </c>
      <c r="T22" s="152" t="s">
        <v>88</v>
      </c>
      <c r="U22" s="152" t="s">
        <v>89</v>
      </c>
      <c r="V22" s="152" t="s">
        <v>91</v>
      </c>
      <c r="W22" s="152" t="s">
        <v>154</v>
      </c>
      <c r="X22" s="91">
        <f t="array" ref="X22">IF($D$12="","",(SUMPRODUCT(($D$12:$W$12=Sabana22[[#This Row],[Columna4]:[Columna23]])*1)))</f>
        <v>9</v>
      </c>
      <c r="Y22" s="87">
        <f t="shared" si="1"/>
        <v>0.45</v>
      </c>
      <c r="Z22" s="87">
        <f>IF(Y22="","",COUNTIF(Sabana22[[#This Row],[Columna4]:[Columna23]],"O")/20)</f>
        <v>0.05</v>
      </c>
    </row>
    <row r="23" spans="2:32" ht="15" x14ac:dyDescent="0.25">
      <c r="B23" s="96">
        <v>14</v>
      </c>
      <c r="D23" s="152" t="s">
        <v>91</v>
      </c>
      <c r="E23" s="152" t="s">
        <v>89</v>
      </c>
      <c r="F23" s="152" t="s">
        <v>88</v>
      </c>
      <c r="G23" s="152" t="s">
        <v>89</v>
      </c>
      <c r="H23" s="152" t="s">
        <v>88</v>
      </c>
      <c r="I23" s="152" t="s">
        <v>89</v>
      </c>
      <c r="J23" s="152" t="s">
        <v>89</v>
      </c>
      <c r="K23" s="152" t="s">
        <v>88</v>
      </c>
      <c r="L23" s="152" t="s">
        <v>90</v>
      </c>
      <c r="M23" s="152" t="s">
        <v>90</v>
      </c>
      <c r="N23" s="152" t="s">
        <v>88</v>
      </c>
      <c r="O23" s="152" t="s">
        <v>88</v>
      </c>
      <c r="P23" s="152" t="s">
        <v>88</v>
      </c>
      <c r="Q23" s="152" t="s">
        <v>88</v>
      </c>
      <c r="R23" s="152" t="s">
        <v>89</v>
      </c>
      <c r="S23" s="152" t="s">
        <v>88</v>
      </c>
      <c r="T23" s="152" t="s">
        <v>89</v>
      </c>
      <c r="U23" s="152" t="s">
        <v>89</v>
      </c>
      <c r="V23" s="152" t="s">
        <v>91</v>
      </c>
      <c r="W23" s="152" t="s">
        <v>90</v>
      </c>
      <c r="X23" s="91">
        <f t="array" ref="X23">IF($D$12="","",(SUMPRODUCT(($D$12:$W$12=Sabana22[[#This Row],[Columna4]:[Columna23]])*1)))</f>
        <v>18</v>
      </c>
      <c r="Y23" s="87">
        <f t="shared" si="1"/>
        <v>0.9</v>
      </c>
      <c r="Z23" s="87">
        <f>IF(Y23="","",COUNTIF(Sabana22[[#This Row],[Columna4]:[Columna23]],"O")/20)</f>
        <v>0</v>
      </c>
    </row>
    <row r="24" spans="2:32" ht="15" x14ac:dyDescent="0.25">
      <c r="B24" s="96">
        <v>15</v>
      </c>
      <c r="D24" s="152" t="s">
        <v>88</v>
      </c>
      <c r="E24" s="152" t="s">
        <v>91</v>
      </c>
      <c r="F24" s="152" t="s">
        <v>90</v>
      </c>
      <c r="G24" s="152" t="s">
        <v>88</v>
      </c>
      <c r="H24" s="152" t="s">
        <v>89</v>
      </c>
      <c r="I24" s="152" t="s">
        <v>91</v>
      </c>
      <c r="J24" s="152" t="s">
        <v>88</v>
      </c>
      <c r="K24" s="152" t="s">
        <v>89</v>
      </c>
      <c r="L24" s="152" t="s">
        <v>89</v>
      </c>
      <c r="M24" s="152" t="s">
        <v>90</v>
      </c>
      <c r="N24" s="152" t="s">
        <v>91</v>
      </c>
      <c r="O24" s="152" t="s">
        <v>88</v>
      </c>
      <c r="P24" s="152" t="s">
        <v>90</v>
      </c>
      <c r="Q24" s="152" t="s">
        <v>88</v>
      </c>
      <c r="R24" s="152" t="s">
        <v>91</v>
      </c>
      <c r="S24" s="152" t="s">
        <v>89</v>
      </c>
      <c r="T24" s="152" t="s">
        <v>90</v>
      </c>
      <c r="U24" s="152" t="s">
        <v>89</v>
      </c>
      <c r="V24" s="152" t="s">
        <v>88</v>
      </c>
      <c r="W24" s="152" t="s">
        <v>90</v>
      </c>
      <c r="X24" s="91">
        <f t="array" ref="X24">IF($D$12="","",(SUMPRODUCT(($D$12:$W$12=Sabana22[[#This Row],[Columna4]:[Columna23]])*1)))</f>
        <v>4</v>
      </c>
      <c r="Y24" s="87">
        <f t="shared" si="1"/>
        <v>0.2</v>
      </c>
      <c r="Z24" s="87">
        <f>IF(Y24="","",COUNTIF(Sabana22[[#This Row],[Columna4]:[Columna23]],"O")/20)</f>
        <v>0</v>
      </c>
    </row>
    <row r="25" spans="2:32" ht="15" x14ac:dyDescent="0.25">
      <c r="B25" s="96">
        <v>16</v>
      </c>
      <c r="D25" s="152" t="s">
        <v>89</v>
      </c>
      <c r="E25" s="152" t="s">
        <v>90</v>
      </c>
      <c r="F25" s="152" t="s">
        <v>88</v>
      </c>
      <c r="G25" s="152" t="s">
        <v>89</v>
      </c>
      <c r="H25" s="152" t="s">
        <v>90</v>
      </c>
      <c r="I25" s="152" t="s">
        <v>89</v>
      </c>
      <c r="J25" s="152" t="s">
        <v>91</v>
      </c>
      <c r="K25" s="152" t="s">
        <v>89</v>
      </c>
      <c r="L25" s="152" t="s">
        <v>90</v>
      </c>
      <c r="M25" s="152" t="s">
        <v>89</v>
      </c>
      <c r="N25" s="152" t="s">
        <v>91</v>
      </c>
      <c r="O25" s="152" t="s">
        <v>90</v>
      </c>
      <c r="P25" s="152" t="s">
        <v>88</v>
      </c>
      <c r="Q25" s="152" t="s">
        <v>88</v>
      </c>
      <c r="R25" s="152" t="s">
        <v>91</v>
      </c>
      <c r="S25" s="152" t="s">
        <v>89</v>
      </c>
      <c r="T25" s="152" t="s">
        <v>88</v>
      </c>
      <c r="U25" s="152" t="s">
        <v>89</v>
      </c>
      <c r="V25" s="152" t="s">
        <v>91</v>
      </c>
      <c r="W25" s="152" t="s">
        <v>89</v>
      </c>
      <c r="X25" s="91">
        <f t="array" ref="X25">IF($D$12="","",(SUMPRODUCT(($D$12:$W$12=Sabana22[[#This Row],[Columna4]:[Columna23]])*1)))</f>
        <v>6</v>
      </c>
      <c r="Y25" s="87">
        <f t="shared" si="1"/>
        <v>0.3</v>
      </c>
      <c r="Z25" s="87">
        <f>IF(Y25="","",COUNTIF(Sabana22[[#This Row],[Columna4]:[Columna23]],"O")/20)</f>
        <v>0</v>
      </c>
    </row>
    <row r="26" spans="2:32" ht="15" x14ac:dyDescent="0.25">
      <c r="B26" s="96">
        <v>17</v>
      </c>
      <c r="D26" s="152" t="s">
        <v>91</v>
      </c>
      <c r="E26" s="152" t="s">
        <v>88</v>
      </c>
      <c r="F26" s="152" t="s">
        <v>91</v>
      </c>
      <c r="G26" s="152" t="s">
        <v>89</v>
      </c>
      <c r="H26" s="152" t="s">
        <v>90</v>
      </c>
      <c r="I26" s="152" t="s">
        <v>90</v>
      </c>
      <c r="J26" s="152" t="s">
        <v>91</v>
      </c>
      <c r="K26" s="152" t="s">
        <v>89</v>
      </c>
      <c r="L26" s="152" t="s">
        <v>90</v>
      </c>
      <c r="M26" s="152" t="s">
        <v>90</v>
      </c>
      <c r="N26" s="152" t="s">
        <v>88</v>
      </c>
      <c r="O26" s="152" t="s">
        <v>88</v>
      </c>
      <c r="P26" s="152" t="s">
        <v>88</v>
      </c>
      <c r="Q26" s="152" t="s">
        <v>91</v>
      </c>
      <c r="R26" s="152" t="s">
        <v>88</v>
      </c>
      <c r="S26" s="152" t="s">
        <v>91</v>
      </c>
      <c r="T26" s="152" t="s">
        <v>88</v>
      </c>
      <c r="U26" s="152" t="s">
        <v>91</v>
      </c>
      <c r="V26" s="152" t="s">
        <v>91</v>
      </c>
      <c r="W26" s="152" t="s">
        <v>91</v>
      </c>
      <c r="X26" s="91">
        <f t="array" ref="X26">IF($D$12="","",(SUMPRODUCT(($D$12:$W$12=Sabana22[[#This Row],[Columna4]:[Columna23]])*1)))</f>
        <v>8</v>
      </c>
      <c r="Y26" s="87">
        <f t="shared" si="1"/>
        <v>0.4</v>
      </c>
      <c r="Z26" s="87">
        <f>IF(Y26="","",COUNTIF(Sabana22[[#This Row],[Columna4]:[Columna23]],"O")/20)</f>
        <v>0</v>
      </c>
    </row>
    <row r="27" spans="2:32" ht="15" x14ac:dyDescent="0.25">
      <c r="B27" s="96">
        <v>18</v>
      </c>
      <c r="D27" s="152" t="s">
        <v>89</v>
      </c>
      <c r="E27" s="152" t="s">
        <v>88</v>
      </c>
      <c r="F27" s="152" t="s">
        <v>88</v>
      </c>
      <c r="G27" s="152" t="s">
        <v>89</v>
      </c>
      <c r="H27" s="152" t="s">
        <v>91</v>
      </c>
      <c r="I27" s="152" t="s">
        <v>90</v>
      </c>
      <c r="J27" s="152" t="s">
        <v>89</v>
      </c>
      <c r="K27" s="152" t="s">
        <v>89</v>
      </c>
      <c r="L27" s="152" t="s">
        <v>90</v>
      </c>
      <c r="M27" s="152" t="s">
        <v>90</v>
      </c>
      <c r="N27" s="152" t="s">
        <v>88</v>
      </c>
      <c r="O27" s="152" t="s">
        <v>88</v>
      </c>
      <c r="P27" s="152" t="s">
        <v>88</v>
      </c>
      <c r="Q27" s="152" t="s">
        <v>88</v>
      </c>
      <c r="R27" s="152" t="s">
        <v>91</v>
      </c>
      <c r="S27" s="152" t="s">
        <v>91</v>
      </c>
      <c r="T27" s="152" t="s">
        <v>88</v>
      </c>
      <c r="U27" s="152" t="s">
        <v>89</v>
      </c>
      <c r="V27" s="152" t="s">
        <v>91</v>
      </c>
      <c r="W27" s="152" t="s">
        <v>90</v>
      </c>
      <c r="X27" s="91">
        <f t="array" ref="X27">IF($D$12="","",(SUMPRODUCT(($D$12:$W$12=Sabana22[[#This Row],[Columna4]:[Columna23]])*1)))</f>
        <v>10</v>
      </c>
      <c r="Y27" s="87">
        <f t="shared" si="1"/>
        <v>0.5</v>
      </c>
      <c r="Z27" s="87">
        <f>IF(Y27="","",COUNTIF(Sabana22[[#This Row],[Columna4]:[Columna23]],"O")/20)</f>
        <v>0</v>
      </c>
    </row>
    <row r="28" spans="2:32" ht="15" x14ac:dyDescent="0.25">
      <c r="B28" s="96">
        <v>19</v>
      </c>
      <c r="D28" s="152" t="s">
        <v>89</v>
      </c>
      <c r="E28" s="152" t="s">
        <v>88</v>
      </c>
      <c r="F28" s="152" t="s">
        <v>91</v>
      </c>
      <c r="G28" s="152" t="s">
        <v>89</v>
      </c>
      <c r="H28" s="152" t="s">
        <v>88</v>
      </c>
      <c r="I28" s="152" t="s">
        <v>90</v>
      </c>
      <c r="J28" s="152" t="s">
        <v>91</v>
      </c>
      <c r="K28" s="152" t="s">
        <v>89</v>
      </c>
      <c r="L28" s="152" t="s">
        <v>90</v>
      </c>
      <c r="M28" s="152" t="s">
        <v>90</v>
      </c>
      <c r="N28" s="152" t="s">
        <v>88</v>
      </c>
      <c r="O28" s="152" t="s">
        <v>88</v>
      </c>
      <c r="P28" s="152" t="s">
        <v>88</v>
      </c>
      <c r="Q28" s="152" t="s">
        <v>91</v>
      </c>
      <c r="R28" s="152" t="s">
        <v>88</v>
      </c>
      <c r="S28" s="152" t="s">
        <v>88</v>
      </c>
      <c r="T28" s="152" t="s">
        <v>88</v>
      </c>
      <c r="U28" s="152" t="s">
        <v>91</v>
      </c>
      <c r="V28" s="152" t="s">
        <v>90</v>
      </c>
      <c r="W28" s="152" t="s">
        <v>88</v>
      </c>
      <c r="X28" s="91">
        <f t="array" ref="X28">IF($D$12="","",(SUMPRODUCT(($D$12:$W$12=Sabana22[[#This Row],[Columna4]:[Columna23]])*1)))</f>
        <v>8</v>
      </c>
      <c r="Y28" s="87">
        <f t="shared" si="1"/>
        <v>0.4</v>
      </c>
      <c r="Z28" s="87">
        <f>IF(Y28="","",COUNTIF(Sabana22[[#This Row],[Columna4]:[Columna23]],"O")/20)</f>
        <v>0</v>
      </c>
    </row>
    <row r="29" spans="2:32" ht="15" x14ac:dyDescent="0.25">
      <c r="B29" s="96">
        <v>20</v>
      </c>
      <c r="D29" s="152" t="s">
        <v>88</v>
      </c>
      <c r="E29" s="152" t="s">
        <v>91</v>
      </c>
      <c r="F29" s="152" t="s">
        <v>88</v>
      </c>
      <c r="G29" s="152" t="s">
        <v>89</v>
      </c>
      <c r="H29" s="152" t="s">
        <v>90</v>
      </c>
      <c r="I29" s="152" t="s">
        <v>89</v>
      </c>
      <c r="J29" s="152" t="s">
        <v>91</v>
      </c>
      <c r="K29" s="152" t="s">
        <v>91</v>
      </c>
      <c r="L29" s="152" t="s">
        <v>88</v>
      </c>
      <c r="M29" s="152" t="s">
        <v>90</v>
      </c>
      <c r="N29" s="152" t="s">
        <v>91</v>
      </c>
      <c r="O29" s="152" t="s">
        <v>91</v>
      </c>
      <c r="P29" s="152" t="s">
        <v>88</v>
      </c>
      <c r="Q29" s="152" t="s">
        <v>91</v>
      </c>
      <c r="R29" s="152" t="s">
        <v>89</v>
      </c>
      <c r="S29" s="152" t="s">
        <v>91</v>
      </c>
      <c r="T29" s="152" t="s">
        <v>89</v>
      </c>
      <c r="U29" s="152" t="s">
        <v>90</v>
      </c>
      <c r="V29" s="152" t="s">
        <v>91</v>
      </c>
      <c r="W29" s="152" t="s">
        <v>90</v>
      </c>
      <c r="X29" s="91">
        <f t="array" ref="X29">IF($D$12="","",(SUMPRODUCT(($D$12:$W$12=Sabana22[[#This Row],[Columna4]:[Columna23]])*1)))</f>
        <v>8</v>
      </c>
      <c r="Y29" s="87">
        <f t="shared" si="1"/>
        <v>0.4</v>
      </c>
      <c r="Z29" s="87">
        <f>IF(Y29="","",COUNTIF(Sabana22[[#This Row],[Columna4]:[Columna23]],"O")/20)</f>
        <v>0</v>
      </c>
    </row>
    <row r="30" spans="2:32" ht="15" x14ac:dyDescent="0.25">
      <c r="B30" s="96">
        <v>21</v>
      </c>
      <c r="D30" s="152" t="s">
        <v>89</v>
      </c>
      <c r="E30" s="152" t="s">
        <v>89</v>
      </c>
      <c r="F30" s="152" t="s">
        <v>89</v>
      </c>
      <c r="G30" s="152" t="s">
        <v>91</v>
      </c>
      <c r="H30" s="152" t="s">
        <v>88</v>
      </c>
      <c r="I30" s="152" t="s">
        <v>91</v>
      </c>
      <c r="J30" s="152" t="s">
        <v>89</v>
      </c>
      <c r="K30" s="152" t="s">
        <v>88</v>
      </c>
      <c r="L30" s="152" t="s">
        <v>88</v>
      </c>
      <c r="M30" s="152" t="s">
        <v>88</v>
      </c>
      <c r="N30" s="152" t="s">
        <v>88</v>
      </c>
      <c r="O30" s="152" t="s">
        <v>88</v>
      </c>
      <c r="P30" s="152" t="s">
        <v>88</v>
      </c>
      <c r="Q30" s="152" t="s">
        <v>90</v>
      </c>
      <c r="R30" s="152" t="s">
        <v>89</v>
      </c>
      <c r="S30" s="152" t="s">
        <v>88</v>
      </c>
      <c r="T30" s="152" t="s">
        <v>89</v>
      </c>
      <c r="U30" s="152" t="s">
        <v>89</v>
      </c>
      <c r="V30" s="152" t="s">
        <v>91</v>
      </c>
      <c r="W30" s="152" t="s">
        <v>88</v>
      </c>
      <c r="X30" s="91">
        <f t="array" ref="X30">IF($D$12="","",(SUMPRODUCT(($D$12:$W$12=Sabana22[[#This Row],[Columna4]:[Columna23]])*1)))</f>
        <v>13</v>
      </c>
      <c r="Y30" s="87">
        <f t="shared" si="1"/>
        <v>0.65</v>
      </c>
      <c r="Z30" s="87">
        <f>IF(Y30="","",COUNTIF(Sabana22[[#This Row],[Columna4]:[Columna23]],"O")/20)</f>
        <v>0</v>
      </c>
    </row>
    <row r="31" spans="2:32" ht="15" x14ac:dyDescent="0.25">
      <c r="B31" s="96">
        <v>22</v>
      </c>
      <c r="D31" s="152" t="s">
        <v>89</v>
      </c>
      <c r="E31" s="152" t="s">
        <v>91</v>
      </c>
      <c r="F31" s="152" t="s">
        <v>90</v>
      </c>
      <c r="G31" s="152" t="s">
        <v>89</v>
      </c>
      <c r="H31" s="152" t="s">
        <v>91</v>
      </c>
      <c r="I31" s="152" t="s">
        <v>90</v>
      </c>
      <c r="J31" s="152" t="s">
        <v>88</v>
      </c>
      <c r="K31" s="152" t="s">
        <v>89</v>
      </c>
      <c r="L31" s="152" t="s">
        <v>89</v>
      </c>
      <c r="M31" s="152" t="s">
        <v>91</v>
      </c>
      <c r="N31" s="152" t="s">
        <v>88</v>
      </c>
      <c r="O31" s="152" t="s">
        <v>91</v>
      </c>
      <c r="P31" s="152" t="s">
        <v>89</v>
      </c>
      <c r="Q31" s="152" t="s">
        <v>88</v>
      </c>
      <c r="R31" s="152" t="s">
        <v>88</v>
      </c>
      <c r="S31" s="152" t="s">
        <v>88</v>
      </c>
      <c r="T31" s="152" t="s">
        <v>88</v>
      </c>
      <c r="U31" s="152" t="s">
        <v>88</v>
      </c>
      <c r="V31" s="152" t="s">
        <v>88</v>
      </c>
      <c r="W31" s="152" t="s">
        <v>91</v>
      </c>
      <c r="X31" s="91">
        <f t="array" ref="X31">IF($D$12="","",(SUMPRODUCT(($D$12:$W$12=Sabana22[[#This Row],[Columna4]:[Columna23]])*1)))</f>
        <v>3</v>
      </c>
      <c r="Y31" s="87">
        <f t="shared" si="1"/>
        <v>0.15</v>
      </c>
      <c r="Z31" s="87">
        <f>IF(Y31="","",COUNTIF(Sabana22[[#This Row],[Columna4]:[Columna23]],"O")/20)</f>
        <v>0</v>
      </c>
    </row>
    <row r="32" spans="2:32" ht="15" x14ac:dyDescent="0.25">
      <c r="B32" s="96">
        <v>23</v>
      </c>
      <c r="D32" s="152" t="s">
        <v>89</v>
      </c>
      <c r="E32" s="152" t="s">
        <v>88</v>
      </c>
      <c r="F32" s="152" t="s">
        <v>88</v>
      </c>
      <c r="G32" s="152" t="s">
        <v>90</v>
      </c>
      <c r="H32" s="152" t="s">
        <v>89</v>
      </c>
      <c r="I32" s="152" t="s">
        <v>91</v>
      </c>
      <c r="J32" s="152" t="s">
        <v>91</v>
      </c>
      <c r="K32" s="152" t="s">
        <v>91</v>
      </c>
      <c r="L32" s="152" t="s">
        <v>90</v>
      </c>
      <c r="M32" s="152" t="s">
        <v>91</v>
      </c>
      <c r="N32" s="152" t="s">
        <v>91</v>
      </c>
      <c r="O32" s="152" t="s">
        <v>88</v>
      </c>
      <c r="P32" s="152" t="s">
        <v>88</v>
      </c>
      <c r="Q32" s="152" t="s">
        <v>91</v>
      </c>
      <c r="R32" s="152" t="s">
        <v>91</v>
      </c>
      <c r="S32" s="152" t="s">
        <v>91</v>
      </c>
      <c r="T32" s="152" t="s">
        <v>88</v>
      </c>
      <c r="U32" s="152" t="s">
        <v>90</v>
      </c>
      <c r="V32" s="152" t="s">
        <v>89</v>
      </c>
      <c r="W32" s="152" t="s">
        <v>91</v>
      </c>
      <c r="X32" s="91">
        <f t="array" ref="X32">IF($D$12="","",(SUMPRODUCT(($D$12:$W$12=Sabana22[[#This Row],[Columna4]:[Columna23]])*1)))</f>
        <v>3</v>
      </c>
      <c r="Y32" s="87">
        <f t="shared" si="1"/>
        <v>0.15</v>
      </c>
      <c r="Z32" s="87">
        <f>IF(Y32="","",COUNTIF(Sabana22[[#This Row],[Columna4]:[Columna23]],"O")/20)</f>
        <v>0</v>
      </c>
    </row>
    <row r="33" spans="2:26" ht="15" x14ac:dyDescent="0.25">
      <c r="B33" s="96">
        <v>24</v>
      </c>
      <c r="D33" s="152" t="s">
        <v>89</v>
      </c>
      <c r="E33" s="152" t="s">
        <v>88</v>
      </c>
      <c r="F33" s="152" t="s">
        <v>88</v>
      </c>
      <c r="G33" s="152" t="s">
        <v>89</v>
      </c>
      <c r="H33" s="152" t="s">
        <v>91</v>
      </c>
      <c r="I33" s="152" t="s">
        <v>90</v>
      </c>
      <c r="J33" s="152" t="s">
        <v>89</v>
      </c>
      <c r="K33" s="152" t="s">
        <v>89</v>
      </c>
      <c r="L33" s="152" t="s">
        <v>90</v>
      </c>
      <c r="M33" s="152" t="s">
        <v>90</v>
      </c>
      <c r="N33" s="152" t="s">
        <v>88</v>
      </c>
      <c r="O33" s="152" t="s">
        <v>88</v>
      </c>
      <c r="P33" s="152" t="s">
        <v>88</v>
      </c>
      <c r="Q33" s="152" t="s">
        <v>91</v>
      </c>
      <c r="R33" s="152" t="s">
        <v>91</v>
      </c>
      <c r="S33" s="152" t="s">
        <v>91</v>
      </c>
      <c r="T33" s="152" t="s">
        <v>88</v>
      </c>
      <c r="U33" s="152" t="s">
        <v>89</v>
      </c>
      <c r="V33" s="152" t="s">
        <v>91</v>
      </c>
      <c r="W33" s="152" t="s">
        <v>90</v>
      </c>
      <c r="X33" s="91">
        <f t="array" ref="X33">IF($D$12="","",(SUMPRODUCT(($D$12:$W$12=Sabana22[[#This Row],[Columna4]:[Columna23]])*1)))</f>
        <v>10</v>
      </c>
      <c r="Y33" s="87">
        <f t="shared" si="1"/>
        <v>0.5</v>
      </c>
      <c r="Z33" s="87">
        <f>IF(Y33="","",COUNTIF(Sabana22[[#This Row],[Columna4]:[Columna23]],"O")/20)</f>
        <v>0</v>
      </c>
    </row>
    <row r="34" spans="2:26" ht="15" x14ac:dyDescent="0.25">
      <c r="B34" s="96">
        <v>25</v>
      </c>
      <c r="D34" s="152" t="s">
        <v>89</v>
      </c>
      <c r="E34" s="152" t="s">
        <v>89</v>
      </c>
      <c r="F34" s="152" t="s">
        <v>88</v>
      </c>
      <c r="G34" s="152" t="s">
        <v>89</v>
      </c>
      <c r="H34" s="152" t="s">
        <v>91</v>
      </c>
      <c r="I34" s="152" t="s">
        <v>90</v>
      </c>
      <c r="J34" s="152" t="s">
        <v>89</v>
      </c>
      <c r="K34" s="152" t="s">
        <v>89</v>
      </c>
      <c r="L34" s="152" t="s">
        <v>89</v>
      </c>
      <c r="M34" s="152" t="s">
        <v>91</v>
      </c>
      <c r="N34" s="152" t="s">
        <v>88</v>
      </c>
      <c r="O34" s="152" t="s">
        <v>90</v>
      </c>
      <c r="P34" s="152" t="s">
        <v>88</v>
      </c>
      <c r="Q34" s="152" t="s">
        <v>89</v>
      </c>
      <c r="R34" s="152" t="s">
        <v>91</v>
      </c>
      <c r="S34" s="152" t="s">
        <v>90</v>
      </c>
      <c r="T34" s="152" t="s">
        <v>88</v>
      </c>
      <c r="U34" s="152" t="s">
        <v>89</v>
      </c>
      <c r="V34" s="152" t="s">
        <v>90</v>
      </c>
      <c r="W34" s="152" t="s">
        <v>88</v>
      </c>
      <c r="X34" s="91">
        <f t="array" ref="X34">IF($D$12="","",(SUMPRODUCT(($D$12:$W$12=Sabana22[[#This Row],[Columna4]:[Columna23]])*1)))</f>
        <v>7</v>
      </c>
      <c r="Y34" s="87">
        <f t="shared" si="1"/>
        <v>0.35</v>
      </c>
      <c r="Z34" s="87">
        <f>IF(Y34="","",COUNTIF(Sabana22[[#This Row],[Columna4]:[Columna23]],"O")/20)</f>
        <v>0</v>
      </c>
    </row>
    <row r="35" spans="2:26" ht="15" x14ac:dyDescent="0.25">
      <c r="B35" s="96">
        <v>26</v>
      </c>
      <c r="D35" s="152" t="s">
        <v>91</v>
      </c>
      <c r="E35" s="152" t="s">
        <v>90</v>
      </c>
      <c r="F35" s="152" t="s">
        <v>88</v>
      </c>
      <c r="G35" s="152" t="s">
        <v>89</v>
      </c>
      <c r="H35" s="152" t="s">
        <v>89</v>
      </c>
      <c r="I35" s="152" t="s">
        <v>90</v>
      </c>
      <c r="J35" s="152" t="s">
        <v>89</v>
      </c>
      <c r="K35" s="152" t="s">
        <v>89</v>
      </c>
      <c r="L35" s="152" t="s">
        <v>89</v>
      </c>
      <c r="M35" s="152" t="s">
        <v>90</v>
      </c>
      <c r="N35" s="152" t="s">
        <v>89</v>
      </c>
      <c r="O35" s="152" t="s">
        <v>88</v>
      </c>
      <c r="P35" s="152" t="s">
        <v>88</v>
      </c>
      <c r="Q35" s="152" t="s">
        <v>91</v>
      </c>
      <c r="R35" s="152" t="s">
        <v>91</v>
      </c>
      <c r="S35" s="152" t="s">
        <v>89</v>
      </c>
      <c r="T35" s="152" t="s">
        <v>88</v>
      </c>
      <c r="U35" s="152" t="s">
        <v>91</v>
      </c>
      <c r="V35" s="152" t="s">
        <v>91</v>
      </c>
      <c r="W35" s="152" t="s">
        <v>90</v>
      </c>
      <c r="X35" s="91">
        <f t="array" ref="X35">IF($D$12="","",(SUMPRODUCT(($D$12:$W$12=Sabana22[[#This Row],[Columna4]:[Columna23]])*1)))</f>
        <v>8</v>
      </c>
      <c r="Y35" s="87">
        <f t="shared" si="1"/>
        <v>0.4</v>
      </c>
      <c r="Z35" s="87">
        <f>IF(Y35="","",COUNTIF(Sabana22[[#This Row],[Columna4]:[Columna23]],"O")/20)</f>
        <v>0</v>
      </c>
    </row>
    <row r="36" spans="2:26" ht="15" x14ac:dyDescent="0.25">
      <c r="B36" s="96">
        <v>27</v>
      </c>
      <c r="D36" s="152" t="s">
        <v>89</v>
      </c>
      <c r="E36" s="152" t="s">
        <v>88</v>
      </c>
      <c r="F36" s="152" t="s">
        <v>88</v>
      </c>
      <c r="G36" s="152" t="s">
        <v>89</v>
      </c>
      <c r="H36" s="152" t="s">
        <v>91</v>
      </c>
      <c r="I36" s="152" t="s">
        <v>91</v>
      </c>
      <c r="J36" s="152" t="s">
        <v>91</v>
      </c>
      <c r="K36" s="152" t="s">
        <v>91</v>
      </c>
      <c r="L36" s="152" t="s">
        <v>90</v>
      </c>
      <c r="M36" s="152" t="s">
        <v>90</v>
      </c>
      <c r="N36" s="152" t="s">
        <v>91</v>
      </c>
      <c r="O36" s="152" t="s">
        <v>88</v>
      </c>
      <c r="P36" s="152" t="s">
        <v>88</v>
      </c>
      <c r="Q36" s="152" t="s">
        <v>91</v>
      </c>
      <c r="R36" s="152" t="s">
        <v>91</v>
      </c>
      <c r="S36" s="152" t="s">
        <v>91</v>
      </c>
      <c r="T36" s="152" t="s">
        <v>88</v>
      </c>
      <c r="U36" s="152" t="s">
        <v>89</v>
      </c>
      <c r="V36" s="152" t="s">
        <v>91</v>
      </c>
      <c r="W36" s="152" t="s">
        <v>91</v>
      </c>
      <c r="X36" s="91">
        <f t="array" ref="X36">IF($D$12="","",(SUMPRODUCT(($D$12:$W$12=Sabana22[[#This Row],[Columna4]:[Columna23]])*1)))</f>
        <v>7</v>
      </c>
      <c r="Y36" s="87">
        <f t="shared" si="1"/>
        <v>0.35</v>
      </c>
      <c r="Z36" s="87">
        <f>IF(Y36="","",COUNTIF(Sabana22[[#This Row],[Columna4]:[Columna23]],"O")/20)</f>
        <v>0</v>
      </c>
    </row>
    <row r="37" spans="2:26" ht="15" x14ac:dyDescent="0.25">
      <c r="B37" s="96">
        <v>28</v>
      </c>
      <c r="D37" s="152" t="s">
        <v>91</v>
      </c>
      <c r="E37" s="152" t="s">
        <v>89</v>
      </c>
      <c r="F37" s="152" t="s">
        <v>88</v>
      </c>
      <c r="G37" s="152" t="s">
        <v>89</v>
      </c>
      <c r="H37" s="152" t="s">
        <v>91</v>
      </c>
      <c r="I37" s="152" t="s">
        <v>89</v>
      </c>
      <c r="J37" s="152" t="s">
        <v>89</v>
      </c>
      <c r="K37" s="152" t="s">
        <v>88</v>
      </c>
      <c r="L37" s="152" t="s">
        <v>90</v>
      </c>
      <c r="M37" s="152" t="s">
        <v>90</v>
      </c>
      <c r="N37" s="152" t="s">
        <v>88</v>
      </c>
      <c r="O37" s="152" t="s">
        <v>88</v>
      </c>
      <c r="P37" s="152" t="s">
        <v>88</v>
      </c>
      <c r="Q37" s="152" t="s">
        <v>88</v>
      </c>
      <c r="R37" s="152" t="s">
        <v>89</v>
      </c>
      <c r="S37" s="152" t="s">
        <v>88</v>
      </c>
      <c r="T37" s="152" t="s">
        <v>89</v>
      </c>
      <c r="U37" s="152" t="s">
        <v>89</v>
      </c>
      <c r="V37" s="152" t="s">
        <v>91</v>
      </c>
      <c r="W37" s="152" t="s">
        <v>90</v>
      </c>
      <c r="X37" s="91">
        <f t="array" ref="X37">IF($D$12="","",(SUMPRODUCT(($D$12:$W$12=Sabana22[[#This Row],[Columna4]:[Columna23]])*1)))</f>
        <v>17</v>
      </c>
      <c r="Y37" s="87">
        <f t="shared" si="1"/>
        <v>0.85</v>
      </c>
      <c r="Z37" s="87">
        <f>IF(Y37="","",COUNTIF(Sabana22[[#This Row],[Columna4]:[Columna23]],"O")/20)</f>
        <v>0</v>
      </c>
    </row>
    <row r="38" spans="2:26" ht="15" x14ac:dyDescent="0.25">
      <c r="B38" s="96">
        <v>29</v>
      </c>
      <c r="D38" s="152" t="s">
        <v>91</v>
      </c>
      <c r="E38" s="152" t="s">
        <v>91</v>
      </c>
      <c r="F38" s="152" t="s">
        <v>88</v>
      </c>
      <c r="G38" s="152" t="s">
        <v>89</v>
      </c>
      <c r="H38" s="152" t="s">
        <v>88</v>
      </c>
      <c r="I38" s="152" t="s">
        <v>89</v>
      </c>
      <c r="J38" s="152" t="s">
        <v>89</v>
      </c>
      <c r="K38" s="152" t="s">
        <v>89</v>
      </c>
      <c r="L38" s="152" t="s">
        <v>90</v>
      </c>
      <c r="M38" s="152" t="s">
        <v>90</v>
      </c>
      <c r="N38" s="152" t="s">
        <v>88</v>
      </c>
      <c r="O38" s="152" t="s">
        <v>88</v>
      </c>
      <c r="P38" s="152" t="s">
        <v>88</v>
      </c>
      <c r="Q38" s="152" t="s">
        <v>88</v>
      </c>
      <c r="R38" s="152" t="s">
        <v>88</v>
      </c>
      <c r="S38" s="152" t="s">
        <v>88</v>
      </c>
      <c r="T38" s="152" t="s">
        <v>89</v>
      </c>
      <c r="U38" s="152" t="s">
        <v>89</v>
      </c>
      <c r="V38" s="152" t="s">
        <v>91</v>
      </c>
      <c r="W38" s="152" t="s">
        <v>91</v>
      </c>
      <c r="X38" s="91">
        <f t="array" ref="X38">IF($D$12="","",(SUMPRODUCT(($D$12:$W$12=Sabana22[[#This Row],[Columna4]:[Columna23]])*1)))</f>
        <v>14</v>
      </c>
      <c r="Y38" s="87">
        <f t="shared" si="1"/>
        <v>0.7</v>
      </c>
      <c r="Z38" s="87">
        <f>IF(Y38="","",COUNTIF(Sabana22[[#This Row],[Columna4]:[Columna23]],"O")/20)</f>
        <v>0</v>
      </c>
    </row>
    <row r="39" spans="2:26" ht="15" x14ac:dyDescent="0.25">
      <c r="B39" s="96">
        <v>30</v>
      </c>
      <c r="D39" s="152" t="s">
        <v>89</v>
      </c>
      <c r="E39" s="152" t="s">
        <v>89</v>
      </c>
      <c r="F39" s="152" t="s">
        <v>88</v>
      </c>
      <c r="G39" s="152" t="s">
        <v>88</v>
      </c>
      <c r="H39" s="152" t="s">
        <v>89</v>
      </c>
      <c r="I39" s="152" t="s">
        <v>91</v>
      </c>
      <c r="J39" s="152" t="s">
        <v>91</v>
      </c>
      <c r="K39" s="152" t="s">
        <v>91</v>
      </c>
      <c r="L39" s="152" t="s">
        <v>90</v>
      </c>
      <c r="M39" s="152" t="s">
        <v>91</v>
      </c>
      <c r="N39" s="152" t="s">
        <v>91</v>
      </c>
      <c r="O39" s="152" t="s">
        <v>88</v>
      </c>
      <c r="P39" s="152" t="s">
        <v>88</v>
      </c>
      <c r="Q39" s="152" t="s">
        <v>91</v>
      </c>
      <c r="R39" s="152" t="s">
        <v>91</v>
      </c>
      <c r="S39" s="152" t="s">
        <v>91</v>
      </c>
      <c r="T39" s="152" t="s">
        <v>88</v>
      </c>
      <c r="U39" s="152" t="s">
        <v>90</v>
      </c>
      <c r="V39" s="152" t="s">
        <v>89</v>
      </c>
      <c r="W39" s="152" t="s">
        <v>91</v>
      </c>
      <c r="X39" s="91">
        <f t="array" ref="X39">IF($D$12="","",(SUMPRODUCT(($D$12:$W$12=Sabana22[[#This Row],[Columna4]:[Columna23]])*1)))</f>
        <v>4</v>
      </c>
      <c r="Y39" s="87">
        <f t="shared" si="1"/>
        <v>0.2</v>
      </c>
      <c r="Z39" s="87">
        <f>IF(Y39="","",COUNTIF(Sabana22[[#This Row],[Columna4]:[Columna23]],"O")/20)</f>
        <v>0</v>
      </c>
    </row>
    <row r="40" spans="2:26" ht="15" x14ac:dyDescent="0.25">
      <c r="B40" s="96">
        <v>31</v>
      </c>
      <c r="D40" s="152" t="s">
        <v>89</v>
      </c>
      <c r="E40" s="152" t="s">
        <v>88</v>
      </c>
      <c r="F40" s="152" t="s">
        <v>89</v>
      </c>
      <c r="G40" s="152" t="s">
        <v>89</v>
      </c>
      <c r="H40" s="152" t="s">
        <v>91</v>
      </c>
      <c r="I40" s="152" t="s">
        <v>90</v>
      </c>
      <c r="J40" s="152" t="s">
        <v>89</v>
      </c>
      <c r="K40" s="152" t="s">
        <v>89</v>
      </c>
      <c r="L40" s="152" t="s">
        <v>90</v>
      </c>
      <c r="M40" s="152" t="s">
        <v>90</v>
      </c>
      <c r="N40" s="152" t="s">
        <v>88</v>
      </c>
      <c r="O40" s="152" t="s">
        <v>88</v>
      </c>
      <c r="P40" s="152" t="s">
        <v>88</v>
      </c>
      <c r="Q40" s="152" t="s">
        <v>91</v>
      </c>
      <c r="R40" s="152" t="s">
        <v>91</v>
      </c>
      <c r="S40" s="152" t="s">
        <v>91</v>
      </c>
      <c r="T40" s="152" t="s">
        <v>88</v>
      </c>
      <c r="U40" s="152" t="s">
        <v>89</v>
      </c>
      <c r="V40" s="152" t="s">
        <v>91</v>
      </c>
      <c r="W40" s="152" t="s">
        <v>90</v>
      </c>
      <c r="X40" s="91">
        <f t="array" ref="X40">IF($D$12="","",(SUMPRODUCT(($D$12:$W$12=Sabana22[[#This Row],[Columna4]:[Columna23]])*1)))</f>
        <v>11</v>
      </c>
      <c r="Y40" s="87">
        <f t="shared" si="1"/>
        <v>0.55000000000000004</v>
      </c>
      <c r="Z40" s="87">
        <f>IF(Y40="","",COUNTIF(Sabana22[[#This Row],[Columna4]:[Columna23]],"O")/20)</f>
        <v>0</v>
      </c>
    </row>
    <row r="41" spans="2:26" ht="15" x14ac:dyDescent="0.25">
      <c r="B41" s="96">
        <v>32</v>
      </c>
      <c r="D41" s="152" t="s">
        <v>89</v>
      </c>
      <c r="E41" s="152" t="s">
        <v>91</v>
      </c>
      <c r="F41" s="152" t="s">
        <v>88</v>
      </c>
      <c r="G41" s="152" t="s">
        <v>89</v>
      </c>
      <c r="H41" s="152" t="s">
        <v>89</v>
      </c>
      <c r="I41" s="152" t="s">
        <v>89</v>
      </c>
      <c r="J41" s="152" t="s">
        <v>91</v>
      </c>
      <c r="K41" s="152" t="s">
        <v>88</v>
      </c>
      <c r="L41" s="152" t="s">
        <v>90</v>
      </c>
      <c r="M41" s="152" t="s">
        <v>90</v>
      </c>
      <c r="N41" s="152" t="s">
        <v>90</v>
      </c>
      <c r="O41" s="152" t="s">
        <v>88</v>
      </c>
      <c r="P41" s="152" t="s">
        <v>88</v>
      </c>
      <c r="Q41" s="152" t="s">
        <v>89</v>
      </c>
      <c r="R41" s="152" t="s">
        <v>91</v>
      </c>
      <c r="S41" s="152" t="s">
        <v>89</v>
      </c>
      <c r="T41" s="152" t="s">
        <v>88</v>
      </c>
      <c r="U41" s="152" t="s">
        <v>89</v>
      </c>
      <c r="V41" s="152" t="s">
        <v>91</v>
      </c>
      <c r="W41" s="152" t="s">
        <v>90</v>
      </c>
      <c r="X41" s="91">
        <f t="array" ref="X41">IF($D$12="","",(SUMPRODUCT(($D$12:$W$12=Sabana22[[#This Row],[Columna4]:[Columna23]])*1)))</f>
        <v>11</v>
      </c>
      <c r="Y41" s="87">
        <f t="shared" si="1"/>
        <v>0.55000000000000004</v>
      </c>
      <c r="Z41" s="87">
        <f>IF(Y41="","",COUNTIF(Sabana22[[#This Row],[Columna4]:[Columna23]],"O")/20)</f>
        <v>0</v>
      </c>
    </row>
    <row r="42" spans="2:26" ht="15" x14ac:dyDescent="0.25">
      <c r="B42" s="96">
        <v>33</v>
      </c>
      <c r="D42" s="152" t="s">
        <v>89</v>
      </c>
      <c r="E42" s="152" t="s">
        <v>88</v>
      </c>
      <c r="F42" s="152" t="s">
        <v>88</v>
      </c>
      <c r="G42" s="152" t="s">
        <v>89</v>
      </c>
      <c r="H42" s="152" t="s">
        <v>91</v>
      </c>
      <c r="I42" s="152" t="s">
        <v>89</v>
      </c>
      <c r="J42" s="152" t="s">
        <v>88</v>
      </c>
      <c r="K42" s="152" t="s">
        <v>91</v>
      </c>
      <c r="L42" s="152" t="s">
        <v>90</v>
      </c>
      <c r="M42" s="152" t="s">
        <v>91</v>
      </c>
      <c r="N42" s="152" t="s">
        <v>91</v>
      </c>
      <c r="O42" s="152" t="s">
        <v>88</v>
      </c>
      <c r="P42" s="152" t="s">
        <v>88</v>
      </c>
      <c r="Q42" s="152" t="s">
        <v>89</v>
      </c>
      <c r="R42" s="152" t="s">
        <v>88</v>
      </c>
      <c r="S42" s="152" t="s">
        <v>89</v>
      </c>
      <c r="T42" s="152" t="s">
        <v>88</v>
      </c>
      <c r="U42" s="152" t="s">
        <v>90</v>
      </c>
      <c r="V42" s="152" t="s">
        <v>88</v>
      </c>
      <c r="W42" s="152" t="s">
        <v>91</v>
      </c>
      <c r="X42" s="91">
        <f t="array" ref="X42">IF($D$12="","",(SUMPRODUCT(($D$12:$W$12=Sabana22[[#This Row],[Columna4]:[Columna23]])*1)))</f>
        <v>6</v>
      </c>
      <c r="Y42" s="87">
        <f t="shared" si="1"/>
        <v>0.3</v>
      </c>
      <c r="Z42" s="87">
        <f>IF(Y42="","",COUNTIF(Sabana22[[#This Row],[Columna4]:[Columna23]],"O")/20)</f>
        <v>0</v>
      </c>
    </row>
    <row r="43" spans="2:26" ht="15" x14ac:dyDescent="0.25">
      <c r="B43" s="96">
        <v>34</v>
      </c>
      <c r="D43" s="152" t="s">
        <v>89</v>
      </c>
      <c r="E43" s="152" t="s">
        <v>88</v>
      </c>
      <c r="F43" s="152" t="s">
        <v>88</v>
      </c>
      <c r="G43" s="152" t="s">
        <v>89</v>
      </c>
      <c r="H43" s="152" t="s">
        <v>91</v>
      </c>
      <c r="I43" s="152" t="s">
        <v>90</v>
      </c>
      <c r="J43" s="152" t="s">
        <v>89</v>
      </c>
      <c r="K43" s="152" t="s">
        <v>89</v>
      </c>
      <c r="L43" s="152" t="s">
        <v>90</v>
      </c>
      <c r="M43" s="152" t="s">
        <v>90</v>
      </c>
      <c r="N43" s="152" t="s">
        <v>88</v>
      </c>
      <c r="O43" s="152" t="s">
        <v>88</v>
      </c>
      <c r="P43" s="152" t="s">
        <v>88</v>
      </c>
      <c r="Q43" s="152" t="s">
        <v>91</v>
      </c>
      <c r="R43" s="152" t="s">
        <v>91</v>
      </c>
      <c r="S43" s="152" t="s">
        <v>91</v>
      </c>
      <c r="T43" s="152" t="s">
        <v>88</v>
      </c>
      <c r="U43" s="152" t="s">
        <v>89</v>
      </c>
      <c r="V43" s="152" t="s">
        <v>91</v>
      </c>
      <c r="W43" s="152" t="s">
        <v>90</v>
      </c>
      <c r="X43" s="91">
        <f t="array" ref="X43">IF($D$12="","",(SUMPRODUCT(($D$12:$W$12=Sabana22[[#This Row],[Columna4]:[Columna23]])*1)))</f>
        <v>10</v>
      </c>
      <c r="Y43" s="87">
        <f t="shared" si="1"/>
        <v>0.5</v>
      </c>
      <c r="Z43" s="87">
        <f>IF(Y43="","",COUNTIF(Sabana22[[#This Row],[Columna4]:[Columna23]],"O")/20)</f>
        <v>0</v>
      </c>
    </row>
    <row r="44" spans="2:26" ht="15" x14ac:dyDescent="0.25">
      <c r="B44" s="96">
        <v>35</v>
      </c>
      <c r="D44" s="152" t="s">
        <v>88</v>
      </c>
      <c r="E44" s="152" t="s">
        <v>88</v>
      </c>
      <c r="F44" s="152" t="s">
        <v>88</v>
      </c>
      <c r="G44" s="152" t="s">
        <v>89</v>
      </c>
      <c r="H44" s="152" t="s">
        <v>91</v>
      </c>
      <c r="I44" s="152" t="s">
        <v>91</v>
      </c>
      <c r="J44" s="152" t="s">
        <v>88</v>
      </c>
      <c r="K44" s="152" t="s">
        <v>91</v>
      </c>
      <c r="L44" s="152" t="s">
        <v>89</v>
      </c>
      <c r="M44" s="152" t="s">
        <v>91</v>
      </c>
      <c r="N44" s="152" t="s">
        <v>91</v>
      </c>
      <c r="O44" s="152" t="s">
        <v>88</v>
      </c>
      <c r="P44" s="152" t="s">
        <v>90</v>
      </c>
      <c r="Q44" s="152" t="s">
        <v>88</v>
      </c>
      <c r="R44" s="152" t="s">
        <v>91</v>
      </c>
      <c r="S44" s="152" t="s">
        <v>91</v>
      </c>
      <c r="T44" s="152" t="s">
        <v>89</v>
      </c>
      <c r="U44" s="152" t="s">
        <v>91</v>
      </c>
      <c r="V44" s="152" t="s">
        <v>88</v>
      </c>
      <c r="W44" s="152" t="s">
        <v>91</v>
      </c>
      <c r="X44" s="91">
        <f t="array" ref="X44">IF($D$12="","",(SUMPRODUCT(($D$12:$W$12=Sabana22[[#This Row],[Columna4]:[Columna23]])*1)))</f>
        <v>3</v>
      </c>
      <c r="Y44" s="87">
        <f t="shared" si="1"/>
        <v>0.15</v>
      </c>
      <c r="Z44" s="87">
        <f>IF(Y44="","",COUNTIF(Sabana22[[#This Row],[Columna4]:[Columna23]],"O")/20)</f>
        <v>0</v>
      </c>
    </row>
    <row r="45" spans="2:26" ht="15" x14ac:dyDescent="0.25">
      <c r="B45" s="96">
        <v>36</v>
      </c>
      <c r="D45" s="152" t="s">
        <v>89</v>
      </c>
      <c r="E45" s="152" t="s">
        <v>90</v>
      </c>
      <c r="F45" s="152" t="s">
        <v>90</v>
      </c>
      <c r="G45" s="152" t="s">
        <v>90</v>
      </c>
      <c r="H45" s="152" t="s">
        <v>91</v>
      </c>
      <c r="I45" s="152" t="s">
        <v>91</v>
      </c>
      <c r="J45" s="152" t="s">
        <v>89</v>
      </c>
      <c r="K45" s="152" t="s">
        <v>89</v>
      </c>
      <c r="L45" s="152" t="s">
        <v>90</v>
      </c>
      <c r="M45" s="152" t="s">
        <v>90</v>
      </c>
      <c r="N45" s="152" t="s">
        <v>88</v>
      </c>
      <c r="O45" s="152" t="s">
        <v>89</v>
      </c>
      <c r="P45" s="152" t="s">
        <v>88</v>
      </c>
      <c r="Q45" s="152" t="s">
        <v>91</v>
      </c>
      <c r="R45" s="152" t="s">
        <v>91</v>
      </c>
      <c r="S45" s="152" t="s">
        <v>88</v>
      </c>
      <c r="T45" s="152" t="s">
        <v>90</v>
      </c>
      <c r="U45" s="152" t="s">
        <v>89</v>
      </c>
      <c r="V45" s="152" t="s">
        <v>91</v>
      </c>
      <c r="W45" s="152" t="s">
        <v>90</v>
      </c>
      <c r="X45" s="91">
        <f t="array" ref="X45">IF($D$12="","",(SUMPRODUCT(($D$12:$W$12=Sabana22[[#This Row],[Columna4]:[Columna23]])*1)))</f>
        <v>9</v>
      </c>
      <c r="Y45" s="87">
        <f t="shared" si="1"/>
        <v>0.45</v>
      </c>
      <c r="Z45" s="87">
        <f>IF(Y45="","",COUNTIF(Sabana22[[#This Row],[Columna4]:[Columna23]],"O")/20)</f>
        <v>0</v>
      </c>
    </row>
    <row r="46" spans="2:26" ht="15" x14ac:dyDescent="0.25">
      <c r="B46" s="96">
        <v>37</v>
      </c>
      <c r="D46" s="152" t="s">
        <v>89</v>
      </c>
      <c r="E46" s="152" t="s">
        <v>88</v>
      </c>
      <c r="F46" s="152" t="s">
        <v>88</v>
      </c>
      <c r="G46" s="152" t="s">
        <v>89</v>
      </c>
      <c r="H46" s="152" t="s">
        <v>89</v>
      </c>
      <c r="I46" s="152" t="s">
        <v>90</v>
      </c>
      <c r="J46" s="152" t="s">
        <v>91</v>
      </c>
      <c r="K46" s="152" t="s">
        <v>89</v>
      </c>
      <c r="L46" s="152" t="s">
        <v>89</v>
      </c>
      <c r="M46" s="152" t="s">
        <v>91</v>
      </c>
      <c r="N46" s="152" t="s">
        <v>89</v>
      </c>
      <c r="O46" s="152" t="s">
        <v>88</v>
      </c>
      <c r="P46" s="152" t="s">
        <v>88</v>
      </c>
      <c r="Q46" s="152" t="s">
        <v>88</v>
      </c>
      <c r="R46" s="152" t="s">
        <v>89</v>
      </c>
      <c r="S46" s="152" t="s">
        <v>89</v>
      </c>
      <c r="T46" s="152" t="s">
        <v>88</v>
      </c>
      <c r="U46" s="152" t="s">
        <v>89</v>
      </c>
      <c r="V46" s="152" t="s">
        <v>91</v>
      </c>
      <c r="W46" s="152" t="s">
        <v>88</v>
      </c>
      <c r="X46" s="91">
        <f t="array" ref="X46">IF($D$12="","",(SUMPRODUCT(($D$12:$W$12=Sabana22[[#This Row],[Columna4]:[Columna23]])*1)))</f>
        <v>6</v>
      </c>
      <c r="Y46" s="87">
        <f t="shared" si="1"/>
        <v>0.3</v>
      </c>
      <c r="Z46" s="87">
        <f>IF(Y46="","",COUNTIF(Sabana22[[#This Row],[Columna4]:[Columna23]],"O")/20)</f>
        <v>0</v>
      </c>
    </row>
    <row r="47" spans="2:26" ht="15" x14ac:dyDescent="0.25">
      <c r="B47" s="96">
        <v>38</v>
      </c>
      <c r="D47" s="152" t="s">
        <v>88</v>
      </c>
      <c r="E47" s="152" t="s">
        <v>91</v>
      </c>
      <c r="F47" s="152" t="s">
        <v>88</v>
      </c>
      <c r="G47" s="152" t="s">
        <v>91</v>
      </c>
      <c r="H47" s="152" t="s">
        <v>88</v>
      </c>
      <c r="I47" s="152" t="s">
        <v>89</v>
      </c>
      <c r="J47" s="152" t="s">
        <v>91</v>
      </c>
      <c r="K47" s="152" t="s">
        <v>90</v>
      </c>
      <c r="L47" s="152" t="s">
        <v>89</v>
      </c>
      <c r="M47" s="152" t="s">
        <v>88</v>
      </c>
      <c r="N47" s="152" t="s">
        <v>91</v>
      </c>
      <c r="O47" s="152" t="s">
        <v>88</v>
      </c>
      <c r="P47" s="152" t="s">
        <v>89</v>
      </c>
      <c r="Q47" s="152" t="s">
        <v>90</v>
      </c>
      <c r="R47" s="152" t="s">
        <v>91</v>
      </c>
      <c r="S47" s="152" t="s">
        <v>91</v>
      </c>
      <c r="T47" s="152" t="s">
        <v>89</v>
      </c>
      <c r="U47" s="152" t="s">
        <v>91</v>
      </c>
      <c r="V47" s="152" t="s">
        <v>90</v>
      </c>
      <c r="W47" s="152" t="s">
        <v>91</v>
      </c>
      <c r="X47" s="91">
        <f t="array" ref="X47">IF($D$12="","",(SUMPRODUCT(($D$12:$W$12=Sabana22[[#This Row],[Columna4]:[Columna23]])*1)))</f>
        <v>4</v>
      </c>
      <c r="Y47" s="87">
        <f t="shared" si="1"/>
        <v>0.2</v>
      </c>
      <c r="Z47" s="87">
        <f>IF(Y47="","",COUNTIF(Sabana22[[#This Row],[Columna4]:[Columna23]],"O")/20)</f>
        <v>0</v>
      </c>
    </row>
    <row r="48" spans="2:26" ht="15" x14ac:dyDescent="0.25">
      <c r="B48" s="96">
        <v>39</v>
      </c>
      <c r="C48" s="81"/>
      <c r="D48" s="152" t="s">
        <v>89</v>
      </c>
      <c r="E48" s="152" t="s">
        <v>88</v>
      </c>
      <c r="F48" s="152" t="s">
        <v>88</v>
      </c>
      <c r="G48" s="152" t="s">
        <v>89</v>
      </c>
      <c r="H48" s="152" t="s">
        <v>91</v>
      </c>
      <c r="I48" s="152" t="s">
        <v>90</v>
      </c>
      <c r="J48" s="152" t="s">
        <v>89</v>
      </c>
      <c r="K48" s="152" t="s">
        <v>89</v>
      </c>
      <c r="L48" s="152" t="s">
        <v>90</v>
      </c>
      <c r="M48" s="152" t="s">
        <v>90</v>
      </c>
      <c r="N48" s="152" t="s">
        <v>88</v>
      </c>
      <c r="O48" s="152" t="s">
        <v>88</v>
      </c>
      <c r="P48" s="152" t="s">
        <v>88</v>
      </c>
      <c r="Q48" s="152" t="s">
        <v>91</v>
      </c>
      <c r="R48" s="152" t="s">
        <v>91</v>
      </c>
      <c r="S48" s="152" t="s">
        <v>91</v>
      </c>
      <c r="T48" s="152" t="s">
        <v>88</v>
      </c>
      <c r="U48" s="152" t="s">
        <v>89</v>
      </c>
      <c r="V48" s="152" t="s">
        <v>91</v>
      </c>
      <c r="W48" s="152" t="s">
        <v>90</v>
      </c>
      <c r="X48" s="91">
        <f t="array" ref="X48">IF($D$12="","",(SUMPRODUCT(($D$12:$W$12=Sabana22[[#This Row],[Columna4]:[Columna23]])*1)))</f>
        <v>10</v>
      </c>
      <c r="Y48" s="87">
        <f t="shared" si="1"/>
        <v>0.5</v>
      </c>
      <c r="Z48" s="87">
        <f>IF(Y48="","",COUNTIF(Sabana22[[#This Row],[Columna4]:[Columna23]],"O")/20)</f>
        <v>0</v>
      </c>
    </row>
    <row r="49" spans="2:26" ht="15" x14ac:dyDescent="0.25">
      <c r="B49" s="96">
        <v>40</v>
      </c>
      <c r="C49" s="81"/>
      <c r="D49" s="152" t="s">
        <v>89</v>
      </c>
      <c r="E49" s="152" t="s">
        <v>88</v>
      </c>
      <c r="F49" s="152" t="s">
        <v>88</v>
      </c>
      <c r="G49" s="152" t="s">
        <v>89</v>
      </c>
      <c r="H49" s="152" t="s">
        <v>91</v>
      </c>
      <c r="I49" s="152" t="s">
        <v>90</v>
      </c>
      <c r="J49" s="152" t="s">
        <v>89</v>
      </c>
      <c r="K49" s="152" t="s">
        <v>89</v>
      </c>
      <c r="L49" s="152" t="s">
        <v>90</v>
      </c>
      <c r="M49" s="152" t="s">
        <v>90</v>
      </c>
      <c r="N49" s="152" t="s">
        <v>88</v>
      </c>
      <c r="O49" s="152" t="s">
        <v>88</v>
      </c>
      <c r="P49" s="152" t="s">
        <v>88</v>
      </c>
      <c r="Q49" s="152" t="s">
        <v>91</v>
      </c>
      <c r="R49" s="152" t="s">
        <v>91</v>
      </c>
      <c r="S49" s="152" t="s">
        <v>91</v>
      </c>
      <c r="T49" s="152" t="s">
        <v>88</v>
      </c>
      <c r="U49" s="152" t="s">
        <v>89</v>
      </c>
      <c r="V49" s="152" t="s">
        <v>91</v>
      </c>
      <c r="W49" s="152" t="s">
        <v>90</v>
      </c>
      <c r="X49" s="91">
        <f t="array" ref="X49">IF($D$12="","",(SUMPRODUCT(($D$12:$W$12=Sabana22[[#This Row],[Columna4]:[Columna23]])*1)))</f>
        <v>10</v>
      </c>
      <c r="Y49" s="87">
        <f t="shared" si="1"/>
        <v>0.5</v>
      </c>
      <c r="Z49" s="87">
        <f>IF(Y49="","",COUNTIF(Sabana22[[#This Row],[Columna4]:[Columna23]],"O")/20)</f>
        <v>0</v>
      </c>
    </row>
    <row r="50" spans="2:26" ht="15" x14ac:dyDescent="0.25">
      <c r="B50" s="96">
        <v>41</v>
      </c>
      <c r="C50" s="81"/>
      <c r="D50" s="152" t="s">
        <v>91</v>
      </c>
      <c r="E50" s="152" t="s">
        <v>89</v>
      </c>
      <c r="F50" s="152" t="s">
        <v>88</v>
      </c>
      <c r="G50" s="152" t="s">
        <v>89</v>
      </c>
      <c r="H50" s="152" t="s">
        <v>91</v>
      </c>
      <c r="I50" s="152" t="s">
        <v>89</v>
      </c>
      <c r="J50" s="152" t="s">
        <v>89</v>
      </c>
      <c r="K50" s="152" t="s">
        <v>88</v>
      </c>
      <c r="L50" s="152" t="s">
        <v>90</v>
      </c>
      <c r="M50" s="152" t="s">
        <v>90</v>
      </c>
      <c r="N50" s="152" t="s">
        <v>88</v>
      </c>
      <c r="O50" s="152" t="s">
        <v>88</v>
      </c>
      <c r="P50" s="152" t="s">
        <v>88</v>
      </c>
      <c r="Q50" s="152" t="s">
        <v>88</v>
      </c>
      <c r="R50" s="152" t="s">
        <v>89</v>
      </c>
      <c r="S50" s="152" t="s">
        <v>88</v>
      </c>
      <c r="T50" s="152" t="s">
        <v>89</v>
      </c>
      <c r="U50" s="152" t="s">
        <v>89</v>
      </c>
      <c r="V50" s="152" t="s">
        <v>91</v>
      </c>
      <c r="W50" s="152" t="s">
        <v>90</v>
      </c>
      <c r="X50" s="91">
        <f t="array" ref="X50">IF($D$12="","",(SUMPRODUCT(($D$12:$W$12=Sabana22[[#This Row],[Columna4]:[Columna23]])*1)))</f>
        <v>17</v>
      </c>
      <c r="Y50" s="87">
        <f t="shared" si="1"/>
        <v>0.85</v>
      </c>
      <c r="Z50" s="87">
        <f>IF(Y50="","",COUNTIF(Sabana22[[#This Row],[Columna4]:[Columna23]],"O")/20)</f>
        <v>0</v>
      </c>
    </row>
    <row r="51" spans="2:26" ht="14.25" customHeight="1" x14ac:dyDescent="0.25">
      <c r="B51" s="96">
        <v>42</v>
      </c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91">
        <f t="array" ref="X51">IF($D$12="","",(SUMPRODUCT(($D$12:$W$12=Sabana22[[#This Row],[Columna4]:[Columna23]])*1)))</f>
        <v>0</v>
      </c>
      <c r="Y51" s="87">
        <f t="shared" si="1"/>
        <v>0</v>
      </c>
      <c r="Z51" s="87">
        <f>IF(Y51="","",COUNTIF(Sabana22[[#This Row],[Columna4]:[Columna23]],"O")/20)</f>
        <v>0</v>
      </c>
    </row>
    <row r="52" spans="2:26" ht="15" x14ac:dyDescent="0.25">
      <c r="B52" s="96">
        <v>43</v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91">
        <f t="array" ref="X52">IF($D$12="","",(SUMPRODUCT(($D$12:$W$12=Sabana22[[#This Row],[Columna4]:[Columna23]])*1)))</f>
        <v>0</v>
      </c>
      <c r="Y52" s="87">
        <f t="shared" si="1"/>
        <v>0</v>
      </c>
      <c r="Z52" s="87">
        <f>IF(Y52="","",COUNTIF(Sabana22[[#This Row],[Columna4]:[Columna23]],"O")/20)</f>
        <v>0</v>
      </c>
    </row>
    <row r="53" spans="2:26" ht="15" x14ac:dyDescent="0.25">
      <c r="B53" s="96">
        <v>44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91">
        <f t="array" ref="X53">IF($D$12="","",(SUMPRODUCT(($D$12:$W$12=Sabana22[[#This Row],[Columna4]:[Columna23]])*1)))</f>
        <v>0</v>
      </c>
      <c r="Y53" s="87">
        <f t="shared" si="1"/>
        <v>0</v>
      </c>
      <c r="Z53" s="87">
        <f>IF(Y53="","",COUNTIF(Sabana22[[#This Row],[Columna4]:[Columna23]],"O")/20)</f>
        <v>0</v>
      </c>
    </row>
    <row r="54" spans="2:26" ht="15" x14ac:dyDescent="0.25">
      <c r="B54" s="96">
        <v>45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91">
        <f t="array" ref="X54">IF($D$12="","",(SUMPRODUCT(($D$12:$W$12=Sabana22[[#This Row],[Columna4]:[Columna23]])*1)))</f>
        <v>0</v>
      </c>
      <c r="Y54" s="87">
        <f t="shared" si="1"/>
        <v>0</v>
      </c>
      <c r="Z54" s="87">
        <f>IF(Y54="","",COUNTIF(Sabana22[[#This Row],[Columna4]:[Columna23]],"O")/20)</f>
        <v>0</v>
      </c>
    </row>
    <row r="55" spans="2:26" ht="15" x14ac:dyDescent="0.25">
      <c r="B55" s="96">
        <v>46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91">
        <f t="array" ref="X55">IF($D$12="","",(SUMPRODUCT(($D$12:$W$12=Sabana22[[#This Row],[Columna4]:[Columna23]])*1)))</f>
        <v>0</v>
      </c>
      <c r="Y55" s="87">
        <f t="shared" si="1"/>
        <v>0</v>
      </c>
      <c r="Z55" s="87">
        <f>IF(Y55="","",COUNTIF(Sabana22[[#This Row],[Columna4]:[Columna23]],"O")/20)</f>
        <v>0</v>
      </c>
    </row>
    <row r="56" spans="2:26" ht="15" x14ac:dyDescent="0.25">
      <c r="B56" s="96">
        <v>47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91">
        <f t="array" ref="X56">IF($D$12="","",(SUMPRODUCT(($D$12:$W$12=Sabana22[[#This Row],[Columna4]:[Columna23]])*1)))</f>
        <v>0</v>
      </c>
      <c r="Y56" s="87">
        <f t="shared" si="1"/>
        <v>0</v>
      </c>
      <c r="Z56" s="87">
        <f>IF(Y56="","",COUNTIF(Sabana22[[#This Row],[Columna4]:[Columna23]],"O")/20)</f>
        <v>0</v>
      </c>
    </row>
    <row r="57" spans="2:26" ht="15" x14ac:dyDescent="0.25">
      <c r="B57" s="96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>
        <f t="array" ref="X57">IF($D$12="","",(SUMPRODUCT(($D$12:$W$12=Sabana22[[#This Row],[Columna4]:[Columna23]])*1)))</f>
        <v>0</v>
      </c>
      <c r="Y57" s="87">
        <f t="shared" si="1"/>
        <v>0</v>
      </c>
      <c r="Z57" s="87">
        <f>IF(Y57="","",COUNTIF(Sabana22[[#This Row],[Columna4]:[Columna23]],"O")/20)</f>
        <v>0</v>
      </c>
    </row>
    <row r="58" spans="2:26" ht="15" x14ac:dyDescent="0.25">
      <c r="B58" s="96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>
        <f t="array" ref="X58">IF($D$12="","",(SUMPRODUCT(($D$12:$W$12=Sabana22[[#This Row],[Columna4]:[Columna23]])*1)))</f>
        <v>0</v>
      </c>
      <c r="Y58" s="87">
        <f t="shared" si="1"/>
        <v>0</v>
      </c>
      <c r="Z58" s="87">
        <f>IF(Y58="","",COUNTIF(Sabana22[[#This Row],[Columna4]:[Columna23]],"O")/20)</f>
        <v>0</v>
      </c>
    </row>
    <row r="59" spans="2:26" ht="15" x14ac:dyDescent="0.25">
      <c r="B59" s="96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>
        <f t="array" ref="X59">IF($D$12="","",(SUMPRODUCT(($D$12:$W$12=Sabana22[[#This Row],[Columna4]:[Columna23]])*1)))</f>
        <v>0</v>
      </c>
      <c r="Y59" s="87">
        <f t="shared" si="1"/>
        <v>0</v>
      </c>
      <c r="Z59" s="87">
        <f>IF(Y59="","",COUNTIF(Sabana22[[#This Row],[Columna4]:[Columna23]],"O")/20)</f>
        <v>0</v>
      </c>
    </row>
    <row r="60" spans="2:26" ht="15" x14ac:dyDescent="0.25">
      <c r="B60" s="96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>
        <f t="array" ref="X60">IF($D$12="","",(SUMPRODUCT(($D$12:$W$12=Sabana22[[#This Row],[Columna4]:[Columna23]])*1)))</f>
        <v>0</v>
      </c>
      <c r="Y60" s="87">
        <f t="shared" si="1"/>
        <v>0</v>
      </c>
      <c r="Z60" s="87">
        <f>IF(Y60="","",COUNTIF(Sabana22[[#This Row],[Columna4]:[Columna23]],"O")/20)</f>
        <v>0</v>
      </c>
    </row>
    <row r="61" spans="2:26" ht="15" x14ac:dyDescent="0.25">
      <c r="B61" s="96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IF($D$12="","",(SUMPRODUCT(($D$12:$W$12=Sabana22[[#This Row],[Columna4]:[Columna23]])*1)))</f>
        <v>0</v>
      </c>
      <c r="Y61" s="87">
        <f t="shared" si="1"/>
        <v>0</v>
      </c>
      <c r="Z61" s="87">
        <f>IF(Y61="","",COUNTIF(Sabana22[[#This Row],[Columna4]:[Columna23]],"O")/20)</f>
        <v>0</v>
      </c>
    </row>
    <row r="62" spans="2:26" ht="15" x14ac:dyDescent="0.25">
      <c r="B62" s="96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IF($D$12="","",(SUMPRODUCT(($D$12:$W$12=Sabana22[[#This Row],[Columna4]:[Columna23]])*1)))</f>
        <v>0</v>
      </c>
      <c r="Y62" s="87">
        <f t="shared" si="1"/>
        <v>0</v>
      </c>
      <c r="Z62" s="87">
        <f>IF(Y62="","",COUNTIF(Sabana22[[#This Row],[Columna4]:[Columna23]],"O")/20)</f>
        <v>0</v>
      </c>
    </row>
    <row r="63" spans="2:26" ht="15" x14ac:dyDescent="0.25">
      <c r="B63" s="96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IF($D$12="","",(SUMPRODUCT(($D$12:$W$12=Sabana22[[#This Row],[Columna4]:[Columna23]])*1)))</f>
        <v>0</v>
      </c>
      <c r="Y63" s="87">
        <f t="shared" si="1"/>
        <v>0</v>
      </c>
      <c r="Z63" s="87">
        <f>IF(Y63="","",COUNTIF(Sabana22[[#This Row],[Columna4]:[Columna23]],"O")/20)</f>
        <v>0</v>
      </c>
    </row>
    <row r="64" spans="2:26" ht="15" x14ac:dyDescent="0.25">
      <c r="B64" s="96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IF($D$12="","",(SUMPRODUCT(($D$12:$W$12=Sabana22[[#This Row],[Columna4]:[Columna23]])*1)))</f>
        <v>0</v>
      </c>
      <c r="Y64" s="87">
        <f t="shared" si="1"/>
        <v>0</v>
      </c>
      <c r="Z64" s="87">
        <f>IF(Y64="","",COUNTIF(Sabana22[[#This Row],[Columna4]:[Columna23]],"O")/20)</f>
        <v>0</v>
      </c>
    </row>
    <row r="65" spans="2:26" ht="15" x14ac:dyDescent="0.25">
      <c r="B65" s="96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IF($D$12="","",(SUMPRODUCT(($D$12:$W$12=Sabana22[[#This Row],[Columna4]:[Columna23]])*1)))</f>
        <v>0</v>
      </c>
      <c r="Y65" s="87">
        <f t="shared" si="1"/>
        <v>0</v>
      </c>
      <c r="Z65" s="87">
        <f>IF(Y65="","",COUNTIF(Sabana22[[#This Row],[Columna4]:[Columna23]],"O")/20)</f>
        <v>0</v>
      </c>
    </row>
    <row r="66" spans="2:26" ht="15" x14ac:dyDescent="0.25">
      <c r="B66" s="96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IF($D$12="","",(SUMPRODUCT(($D$12:$W$12=Sabana22[[#This Row],[Columna4]:[Columna23]])*1)))</f>
        <v>0</v>
      </c>
      <c r="Y66" s="87">
        <f t="shared" si="1"/>
        <v>0</v>
      </c>
      <c r="Z66" s="87">
        <f>IF(Y66="","",COUNTIF(Sabana22[[#This Row],[Columna4]:[Columna23]],"O")/20)</f>
        <v>0</v>
      </c>
    </row>
    <row r="67" spans="2:26" ht="15" x14ac:dyDescent="0.25">
      <c r="B67" s="96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IF($D$12="","",(SUMPRODUCT(($D$12:$W$12=Sabana22[[#This Row],[Columna4]:[Columna23]])*1)))</f>
        <v>0</v>
      </c>
      <c r="Y67" s="87">
        <f t="shared" si="1"/>
        <v>0</v>
      </c>
      <c r="Z67" s="87">
        <f>IF(Y67="","",COUNTIF(Sabana22[[#This Row],[Columna4]:[Columna23]],"O")/20)</f>
        <v>0</v>
      </c>
    </row>
    <row r="68" spans="2:26" ht="15" x14ac:dyDescent="0.25">
      <c r="B68" s="96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IF($D$12="","",(SUMPRODUCT(($D$12:$W$12=Sabana22[[#This Row],[Columna4]:[Columna23]])*1)))</f>
        <v>0</v>
      </c>
      <c r="Y68" s="87">
        <f t="shared" si="1"/>
        <v>0</v>
      </c>
      <c r="Z68" s="87">
        <f>IF(Y68="","",COUNTIF(Sabana22[[#This Row],[Columna4]:[Columna23]],"O")/20)</f>
        <v>0</v>
      </c>
    </row>
    <row r="69" spans="2:26" ht="15" x14ac:dyDescent="0.25">
      <c r="B69" s="96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IF($D$12="","",(SUMPRODUCT(($D$12:$W$12=Sabana22[[#This Row],[Columna4]:[Columna23]])*1)))</f>
        <v>0</v>
      </c>
      <c r="Y69" s="87">
        <f t="shared" si="1"/>
        <v>0</v>
      </c>
      <c r="Z69" s="87">
        <f>IF(Y69="","",COUNTIF(Sabana22[[#This Row],[Columna4]:[Columna23]],"O")/20)</f>
        <v>0</v>
      </c>
    </row>
    <row r="70" spans="2:26" ht="15" x14ac:dyDescent="0.25">
      <c r="B70" s="96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IF($D$12="","",(SUMPRODUCT(($D$12:$W$12=Sabana22[[#This Row],[Columna4]:[Columna23]])*1)))</f>
        <v>0</v>
      </c>
      <c r="Y70" s="87">
        <f t="shared" si="1"/>
        <v>0</v>
      </c>
      <c r="Z70" s="87">
        <f>IF(Y70="","",COUNTIF(Sabana22[[#This Row],[Columna4]:[Columna23]],"O")/20)</f>
        <v>0</v>
      </c>
    </row>
    <row r="71" spans="2:26" ht="15" x14ac:dyDescent="0.25">
      <c r="B71" s="96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IF($D$12="","",(SUMPRODUCT(($D$12:$W$12=Sabana22[[#This Row],[Columna4]:[Columna23]])*1)))</f>
        <v>0</v>
      </c>
      <c r="Y71" s="87">
        <f t="shared" si="1"/>
        <v>0</v>
      </c>
      <c r="Z71" s="87">
        <f>IF(Y71="","",COUNTIF(Sabana22[[#This Row],[Columna4]:[Columna23]],"O")/20)</f>
        <v>0</v>
      </c>
    </row>
    <row r="72" spans="2:26" ht="15" x14ac:dyDescent="0.25">
      <c r="B72" s="96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IF($D$12="","",(SUMPRODUCT(($D$12:$W$12=Sabana22[[#This Row],[Columna4]:[Columna23]])*1)))</f>
        <v>0</v>
      </c>
      <c r="Y72" s="87">
        <f t="shared" si="1"/>
        <v>0</v>
      </c>
      <c r="Z72" s="87">
        <f>IF(Y72="","",COUNTIF(Sabana22[[#This Row],[Columna4]:[Columna23]],"O")/20)</f>
        <v>0</v>
      </c>
    </row>
    <row r="73" spans="2:26" ht="15" x14ac:dyDescent="0.25">
      <c r="B73" s="96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IF($D$12="","",(SUMPRODUCT(($D$12:$W$12=Sabana22[[#This Row],[Columna4]:[Columna23]])*1)))</f>
        <v>0</v>
      </c>
      <c r="Y73" s="87">
        <f t="shared" si="1"/>
        <v>0</v>
      </c>
      <c r="Z73" s="87">
        <f>IF(Y73="","",COUNTIF(Sabana22[[#This Row],[Columna4]:[Columna23]],"O")/20)</f>
        <v>0</v>
      </c>
    </row>
    <row r="74" spans="2:26" ht="15" x14ac:dyDescent="0.25">
      <c r="B74" s="96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IF($D$12="","",(SUMPRODUCT(($D$12:$W$12=Sabana22[[#This Row],[Columna4]:[Columna23]])*1)))</f>
        <v>0</v>
      </c>
      <c r="Y74" s="87">
        <f t="shared" si="1"/>
        <v>0</v>
      </c>
      <c r="Z74" s="87">
        <f>IF(Y74="","",COUNTIF(Sabana22[[#This Row],[Columna4]:[Columna23]],"O")/20)</f>
        <v>0</v>
      </c>
    </row>
    <row r="75" spans="2:26" ht="15" x14ac:dyDescent="0.25">
      <c r="B75" s="96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IF($D$12="","",(SUMPRODUCT(($D$12:$W$12=Sabana22[[#This Row],[Columna4]:[Columna23]])*1)))</f>
        <v>0</v>
      </c>
      <c r="Y75" s="87">
        <f t="shared" si="1"/>
        <v>0</v>
      </c>
      <c r="Z75" s="87">
        <f>IF(Y75="","",COUNTIF(Sabana22[[#This Row],[Columna4]:[Columna23]],"O")/20)</f>
        <v>0</v>
      </c>
    </row>
    <row r="76" spans="2:26" ht="15" x14ac:dyDescent="0.25">
      <c r="B76" s="96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IF($D$12="","",(SUMPRODUCT(($D$12:$W$12=Sabana22[[#This Row],[Columna4]:[Columna23]])*1)))</f>
        <v>0</v>
      </c>
      <c r="Y76" s="87">
        <f t="shared" si="1"/>
        <v>0</v>
      </c>
      <c r="Z76" s="87">
        <f>IF(Y76="","",COUNTIF(Sabana22[[#This Row],[Columna4]:[Columna23]],"O")/20)</f>
        <v>0</v>
      </c>
    </row>
    <row r="77" spans="2:26" ht="15" x14ac:dyDescent="0.25">
      <c r="B77" s="96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IF($D$12="","",(SUMPRODUCT(($D$12:$W$12=Sabana22[[#This Row],[Columna4]:[Columna23]])*1)))</f>
        <v>0</v>
      </c>
      <c r="Y77" s="87">
        <f t="shared" si="1"/>
        <v>0</v>
      </c>
      <c r="Z77" s="87">
        <f>IF(Y77="","",COUNTIF(Sabana22[[#This Row],[Columna4]:[Columna23]],"O")/20)</f>
        <v>0</v>
      </c>
    </row>
    <row r="78" spans="2:26" ht="15" x14ac:dyDescent="0.25">
      <c r="B78" s="96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IF($D$12="","",(SUMPRODUCT(($D$12:$W$12=Sabana22[[#This Row],[Columna4]:[Columna23]])*1)))</f>
        <v>0</v>
      </c>
      <c r="Y78" s="87">
        <f t="shared" si="1"/>
        <v>0</v>
      </c>
      <c r="Z78" s="87">
        <f>IF(Y78="","",COUNTIF(Sabana22[[#This Row],[Columna4]:[Columna23]],"O")/20)</f>
        <v>0</v>
      </c>
    </row>
    <row r="79" spans="2:26" ht="15" x14ac:dyDescent="0.25">
      <c r="B79" s="96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IF($D$12="","",(SUMPRODUCT(($D$12:$W$12=Sabana22[[#This Row],[Columna4]:[Columna23]])*1)))</f>
        <v>0</v>
      </c>
      <c r="Y79" s="87">
        <f t="shared" si="1"/>
        <v>0</v>
      </c>
      <c r="Z79" s="87">
        <f>IF(Y79="","",COUNTIF(Sabana22[[#This Row],[Columna4]:[Columna23]],"O")/20)</f>
        <v>0</v>
      </c>
    </row>
    <row r="80" spans="2:26" ht="15" x14ac:dyDescent="0.25">
      <c r="B80" s="96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IF($D$12="","",(SUMPRODUCT(($D$12:$W$12=Sabana22[[#This Row],[Columna4]:[Columna23]])*1)))</f>
        <v>0</v>
      </c>
      <c r="Y80" s="87">
        <f t="shared" si="1"/>
        <v>0</v>
      </c>
      <c r="Z80" s="87">
        <f>IF(Y80="","",COUNTIF(Sabana22[[#This Row],[Columna4]:[Columna23]],"O")/20)</f>
        <v>0</v>
      </c>
    </row>
    <row r="81" spans="2:26" ht="15" x14ac:dyDescent="0.25">
      <c r="B81" s="96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IF($D$12="","",(SUMPRODUCT(($D$12:$W$12=Sabana22[[#This Row],[Columna4]:[Columna23]])*1)))</f>
        <v>0</v>
      </c>
      <c r="Y81" s="87">
        <f t="shared" si="1"/>
        <v>0</v>
      </c>
      <c r="Z81" s="87">
        <f>IF(Y81="","",COUNTIF(Sabana22[[#This Row],[Columna4]:[Columna23]],"O")/20)</f>
        <v>0</v>
      </c>
    </row>
    <row r="82" spans="2:26" ht="15" x14ac:dyDescent="0.25">
      <c r="B82" s="96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IF($D$12="","",(SUMPRODUCT(($D$12:$W$12=Sabana22[[#This Row],[Columna4]:[Columna23]])*1)))</f>
        <v>0</v>
      </c>
      <c r="Y82" s="87">
        <f t="shared" si="1"/>
        <v>0</v>
      </c>
      <c r="Z82" s="87">
        <f>IF(Y82="","",COUNTIF(Sabana22[[#This Row],[Columna4]:[Columna23]],"O")/20)</f>
        <v>0</v>
      </c>
    </row>
    <row r="83" spans="2:26" ht="15" x14ac:dyDescent="0.25">
      <c r="B83" s="96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IF($D$12="","",(SUMPRODUCT(($D$12:$W$12=Sabana22[[#This Row],[Columna4]:[Columna23]])*1)))</f>
        <v>0</v>
      </c>
      <c r="Y83" s="87">
        <f t="shared" ref="Y83:Y146" si="2">IF(X83="","",(X83/20))</f>
        <v>0</v>
      </c>
      <c r="Z83" s="87">
        <f>IF(Y83="","",COUNTIF(Sabana22[[#This Row],[Columna4]:[Columna23]],"O")/20)</f>
        <v>0</v>
      </c>
    </row>
    <row r="84" spans="2:26" ht="15" x14ac:dyDescent="0.25">
      <c r="B84" s="96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IF($D$12="","",(SUMPRODUCT(($D$12:$W$12=Sabana22[[#This Row],[Columna4]:[Columna23]])*1)))</f>
        <v>0</v>
      </c>
      <c r="Y84" s="87">
        <f t="shared" si="2"/>
        <v>0</v>
      </c>
      <c r="Z84" s="87">
        <f>IF(Y84="","",COUNTIF(Sabana22[[#This Row],[Columna4]:[Columna23]],"O")/20)</f>
        <v>0</v>
      </c>
    </row>
    <row r="85" spans="2:26" ht="15" x14ac:dyDescent="0.25">
      <c r="B85" s="96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IF($D$12="","",(SUMPRODUCT(($D$12:$W$12=Sabana22[[#This Row],[Columna4]:[Columna23]])*1)))</f>
        <v>0</v>
      </c>
      <c r="Y85" s="87">
        <f t="shared" si="2"/>
        <v>0</v>
      </c>
      <c r="Z85" s="87">
        <f>IF(Y85="","",COUNTIF(Sabana22[[#This Row],[Columna4]:[Columna23]],"O")/20)</f>
        <v>0</v>
      </c>
    </row>
    <row r="86" spans="2:26" ht="15" x14ac:dyDescent="0.25">
      <c r="B86" s="96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IF($D$12="","",(SUMPRODUCT(($D$12:$W$12=Sabana22[[#This Row],[Columna4]:[Columna23]])*1)))</f>
        <v>0</v>
      </c>
      <c r="Y86" s="87">
        <f t="shared" si="2"/>
        <v>0</v>
      </c>
      <c r="Z86" s="87">
        <f>IF(Y86="","",COUNTIF(Sabana22[[#This Row],[Columna4]:[Columna23]],"O")/20)</f>
        <v>0</v>
      </c>
    </row>
    <row r="87" spans="2:26" ht="15" x14ac:dyDescent="0.25">
      <c r="B87" s="96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IF($D$12="","",(SUMPRODUCT(($D$12:$W$12=Sabana22[[#This Row],[Columna4]:[Columna23]])*1)))</f>
        <v>0</v>
      </c>
      <c r="Y87" s="87">
        <f t="shared" si="2"/>
        <v>0</v>
      </c>
      <c r="Z87" s="87">
        <f>IF(Y87="","",COUNTIF(Sabana22[[#This Row],[Columna4]:[Columna23]],"O")/20)</f>
        <v>0</v>
      </c>
    </row>
    <row r="88" spans="2:26" ht="15" x14ac:dyDescent="0.25">
      <c r="B88" s="96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IF($D$12="","",(SUMPRODUCT(($D$12:$W$12=Sabana22[[#This Row],[Columna4]:[Columna23]])*1)))</f>
        <v>0</v>
      </c>
      <c r="Y88" s="87">
        <f t="shared" si="2"/>
        <v>0</v>
      </c>
      <c r="Z88" s="87">
        <f>IF(Y88="","",COUNTIF(Sabana22[[#This Row],[Columna4]:[Columna23]],"O")/20)</f>
        <v>0</v>
      </c>
    </row>
    <row r="89" spans="2:26" ht="15" x14ac:dyDescent="0.25">
      <c r="B89" s="96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IF($D$12="","",(SUMPRODUCT(($D$12:$W$12=Sabana22[[#This Row],[Columna4]:[Columna23]])*1)))</f>
        <v>0</v>
      </c>
      <c r="Y89" s="87">
        <f t="shared" si="2"/>
        <v>0</v>
      </c>
      <c r="Z89" s="87">
        <f>IF(Y89="","",COUNTIF(Sabana22[[#This Row],[Columna4]:[Columna23]],"O")/20)</f>
        <v>0</v>
      </c>
    </row>
    <row r="90" spans="2:26" ht="15" x14ac:dyDescent="0.25">
      <c r="B90" s="96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IF($D$12="","",(SUMPRODUCT(($D$12:$W$12=Sabana22[[#This Row],[Columna4]:[Columna23]])*1)))</f>
        <v>0</v>
      </c>
      <c r="Y90" s="87">
        <f t="shared" si="2"/>
        <v>0</v>
      </c>
      <c r="Z90" s="87">
        <f>IF(Y90="","",COUNTIF(Sabana22[[#This Row],[Columna4]:[Columna23]],"O")/20)</f>
        <v>0</v>
      </c>
    </row>
    <row r="91" spans="2:26" ht="15" x14ac:dyDescent="0.25">
      <c r="B91" s="96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IF($D$12="","",(SUMPRODUCT(($D$12:$W$12=Sabana22[[#This Row],[Columna4]:[Columna23]])*1)))</f>
        <v>0</v>
      </c>
      <c r="Y91" s="87">
        <f t="shared" si="2"/>
        <v>0</v>
      </c>
      <c r="Z91" s="87">
        <f>IF(Y91="","",COUNTIF(Sabana22[[#This Row],[Columna4]:[Columna23]],"O")/20)</f>
        <v>0</v>
      </c>
    </row>
    <row r="92" spans="2:26" ht="15" x14ac:dyDescent="0.25">
      <c r="B92" s="96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IF($D$12="","",(SUMPRODUCT(($D$12:$W$12=Sabana22[[#This Row],[Columna4]:[Columna23]])*1)))</f>
        <v>0</v>
      </c>
      <c r="Y92" s="87">
        <f t="shared" si="2"/>
        <v>0</v>
      </c>
      <c r="Z92" s="87">
        <f>IF(Y92="","",COUNTIF(Sabana22[[#This Row],[Columna4]:[Columna23]],"O")/20)</f>
        <v>0</v>
      </c>
    </row>
    <row r="93" spans="2:26" ht="15" x14ac:dyDescent="0.25">
      <c r="B93" s="96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IF($D$12="","",(SUMPRODUCT(($D$12:$W$12=Sabana22[[#This Row],[Columna4]:[Columna23]])*1)))</f>
        <v>0</v>
      </c>
      <c r="Y93" s="87">
        <f t="shared" si="2"/>
        <v>0</v>
      </c>
      <c r="Z93" s="87">
        <f>IF(Y93="","",COUNTIF(Sabana22[[#This Row],[Columna4]:[Columna23]],"O")/20)</f>
        <v>0</v>
      </c>
    </row>
    <row r="94" spans="2:26" ht="15" x14ac:dyDescent="0.25">
      <c r="B94" s="96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IF($D$12="","",(SUMPRODUCT(($D$12:$W$12=Sabana22[[#This Row],[Columna4]:[Columna23]])*1)))</f>
        <v>0</v>
      </c>
      <c r="Y94" s="87">
        <f t="shared" si="2"/>
        <v>0</v>
      </c>
      <c r="Z94" s="87">
        <f>IF(Y94="","",COUNTIF(Sabana22[[#This Row],[Columna4]:[Columna23]],"O")/20)</f>
        <v>0</v>
      </c>
    </row>
    <row r="95" spans="2:26" ht="15" x14ac:dyDescent="0.25">
      <c r="B95" s="96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IF($D$12="","",(SUMPRODUCT(($D$12:$W$12=Sabana22[[#This Row],[Columna4]:[Columna23]])*1)))</f>
        <v>0</v>
      </c>
      <c r="Y95" s="87">
        <f t="shared" si="2"/>
        <v>0</v>
      </c>
      <c r="Z95" s="87">
        <f>IF(Y95="","",COUNTIF(Sabana22[[#This Row],[Columna4]:[Columna23]],"O")/20)</f>
        <v>0</v>
      </c>
    </row>
    <row r="96" spans="2:26" ht="15" x14ac:dyDescent="0.25">
      <c r="B96" s="96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IF($D$12="","",(SUMPRODUCT(($D$12:$W$12=Sabana22[[#This Row],[Columna4]:[Columna23]])*1)))</f>
        <v>0</v>
      </c>
      <c r="Y96" s="87">
        <f t="shared" si="2"/>
        <v>0</v>
      </c>
      <c r="Z96" s="87">
        <f>IF(Y96="","",COUNTIF(Sabana22[[#This Row],[Columna4]:[Columna23]],"O")/20)</f>
        <v>0</v>
      </c>
    </row>
    <row r="97" spans="2:26" ht="15" x14ac:dyDescent="0.25">
      <c r="B97" s="96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IF($D$12="","",(SUMPRODUCT(($D$12:$W$12=Sabana22[[#This Row],[Columna4]:[Columna23]])*1)))</f>
        <v>0</v>
      </c>
      <c r="Y97" s="87">
        <f t="shared" si="2"/>
        <v>0</v>
      </c>
      <c r="Z97" s="87">
        <f>IF(Y97="","",COUNTIF(Sabana22[[#This Row],[Columna4]:[Columna23]],"O")/20)</f>
        <v>0</v>
      </c>
    </row>
    <row r="98" spans="2:26" ht="15" x14ac:dyDescent="0.25">
      <c r="B98" s="96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IF($D$12="","",(SUMPRODUCT(($D$12:$W$12=Sabana22[[#This Row],[Columna4]:[Columna23]])*1)))</f>
        <v>0</v>
      </c>
      <c r="Y98" s="87">
        <f t="shared" si="2"/>
        <v>0</v>
      </c>
      <c r="Z98" s="87">
        <f>IF(Y98="","",COUNTIF(Sabana22[[#This Row],[Columna4]:[Columna23]],"O")/20)</f>
        <v>0</v>
      </c>
    </row>
    <row r="99" spans="2:26" ht="15" x14ac:dyDescent="0.25">
      <c r="B99" s="96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IF($D$12="","",(SUMPRODUCT(($D$12:$W$12=Sabana22[[#This Row],[Columna4]:[Columna23]])*1)))</f>
        <v>0</v>
      </c>
      <c r="Y99" s="87">
        <f t="shared" si="2"/>
        <v>0</v>
      </c>
      <c r="Z99" s="87">
        <f>IF(Y99="","",COUNTIF(Sabana22[[#This Row],[Columna4]:[Columna23]],"O")/20)</f>
        <v>0</v>
      </c>
    </row>
    <row r="100" spans="2:26" ht="15" x14ac:dyDescent="0.25">
      <c r="B100" s="96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IF($D$12="","",(SUMPRODUCT(($D$12:$W$12=Sabana22[[#This Row],[Columna4]:[Columna23]])*1)))</f>
        <v>0</v>
      </c>
      <c r="Y100" s="87">
        <f t="shared" si="2"/>
        <v>0</v>
      </c>
      <c r="Z100" s="87">
        <f>IF(Y100="","",COUNTIF(Sabana22[[#This Row],[Columna4]:[Columna23]],"O")/20)</f>
        <v>0</v>
      </c>
    </row>
    <row r="101" spans="2:26" ht="15" x14ac:dyDescent="0.25">
      <c r="B101" s="96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IF($D$12="","",(SUMPRODUCT(($D$12:$W$12=Sabana22[[#This Row],[Columna4]:[Columna23]])*1)))</f>
        <v>0</v>
      </c>
      <c r="Y101" s="87">
        <f t="shared" si="2"/>
        <v>0</v>
      </c>
      <c r="Z101" s="87">
        <f>IF(Y101="","",COUNTIF(Sabana22[[#This Row],[Columna4]:[Columna23]],"O")/20)</f>
        <v>0</v>
      </c>
    </row>
    <row r="102" spans="2:26" ht="15" x14ac:dyDescent="0.25">
      <c r="B102" s="96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IF($D$12="","",(SUMPRODUCT(($D$12:$W$12=Sabana22[[#This Row],[Columna4]:[Columna23]])*1)))</f>
        <v>0</v>
      </c>
      <c r="Y102" s="87">
        <f t="shared" si="2"/>
        <v>0</v>
      </c>
      <c r="Z102" s="87">
        <f>IF(Y102="","",COUNTIF(Sabana22[[#This Row],[Columna4]:[Columna23]],"O")/20)</f>
        <v>0</v>
      </c>
    </row>
    <row r="103" spans="2:26" ht="15" x14ac:dyDescent="0.25">
      <c r="B103" s="96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IF($D$12="","",(SUMPRODUCT(($D$12:$W$12=Sabana22[[#This Row],[Columna4]:[Columna23]])*1)))</f>
        <v>0</v>
      </c>
      <c r="Y103" s="87">
        <f t="shared" si="2"/>
        <v>0</v>
      </c>
      <c r="Z103" s="87">
        <f>IF(Y103="","",COUNTIF(Sabana22[[#This Row],[Columna4]:[Columna23]],"O")/20)</f>
        <v>0</v>
      </c>
    </row>
    <row r="104" spans="2:26" ht="15" x14ac:dyDescent="0.25">
      <c r="B104" s="96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IF($D$12="","",(SUMPRODUCT(($D$12:$W$12=Sabana22[[#This Row],[Columna4]:[Columna23]])*1)))</f>
        <v>0</v>
      </c>
      <c r="Y104" s="87">
        <f t="shared" si="2"/>
        <v>0</v>
      </c>
      <c r="Z104" s="87">
        <f>IF(Y104="","",COUNTIF(Sabana22[[#This Row],[Columna4]:[Columna23]],"O")/20)</f>
        <v>0</v>
      </c>
    </row>
    <row r="105" spans="2:26" ht="15" x14ac:dyDescent="0.25">
      <c r="B105" s="96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IF($D$12="","",(SUMPRODUCT(($D$12:$W$12=Sabana22[[#This Row],[Columna4]:[Columna23]])*1)))</f>
        <v>0</v>
      </c>
      <c r="Y105" s="87">
        <f t="shared" si="2"/>
        <v>0</v>
      </c>
      <c r="Z105" s="87">
        <f>IF(Y105="","",COUNTIF(Sabana22[[#This Row],[Columna4]:[Columna23]],"O")/20)</f>
        <v>0</v>
      </c>
    </row>
    <row r="106" spans="2:26" ht="15" x14ac:dyDescent="0.25">
      <c r="B106" s="96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IF($D$12="","",(SUMPRODUCT(($D$12:$W$12=Sabana22[[#This Row],[Columna4]:[Columna23]])*1)))</f>
        <v>0</v>
      </c>
      <c r="Y106" s="87">
        <f t="shared" si="2"/>
        <v>0</v>
      </c>
      <c r="Z106" s="87">
        <f>IF(Y106="","",COUNTIF(Sabana22[[#This Row],[Columna4]:[Columna23]],"O")/20)</f>
        <v>0</v>
      </c>
    </row>
    <row r="107" spans="2:26" ht="15" x14ac:dyDescent="0.25">
      <c r="B107" s="96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IF($D$12="","",(SUMPRODUCT(($D$12:$W$12=Sabana22[[#This Row],[Columna4]:[Columna23]])*1)))</f>
        <v>0</v>
      </c>
      <c r="Y107" s="87">
        <f t="shared" si="2"/>
        <v>0</v>
      </c>
      <c r="Z107" s="87">
        <f>IF(Y107="","",COUNTIF(Sabana22[[#This Row],[Columna4]:[Columna23]],"O")/20)</f>
        <v>0</v>
      </c>
    </row>
    <row r="108" spans="2:26" ht="15" x14ac:dyDescent="0.25">
      <c r="B108" s="96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IF($D$12="","",(SUMPRODUCT(($D$12:$W$12=Sabana22[[#This Row],[Columna4]:[Columna23]])*1)))</f>
        <v>0</v>
      </c>
      <c r="Y108" s="87">
        <f t="shared" si="2"/>
        <v>0</v>
      </c>
      <c r="Z108" s="87">
        <f>IF(Y108="","",COUNTIF(Sabana22[[#This Row],[Columna4]:[Columna23]],"O")/20)</f>
        <v>0</v>
      </c>
    </row>
    <row r="109" spans="2:26" ht="15" x14ac:dyDescent="0.25">
      <c r="B109" s="96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IF($D$12="","",(SUMPRODUCT(($D$12:$W$12=Sabana22[[#This Row],[Columna4]:[Columna23]])*1)))</f>
        <v>0</v>
      </c>
      <c r="Y109" s="87">
        <f t="shared" si="2"/>
        <v>0</v>
      </c>
      <c r="Z109" s="87">
        <f>IF(Y109="","",COUNTIF(Sabana22[[#This Row],[Columna4]:[Columna23]],"O")/20)</f>
        <v>0</v>
      </c>
    </row>
    <row r="110" spans="2:26" ht="15" x14ac:dyDescent="0.25">
      <c r="B110" s="96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IF($D$12="","",(SUMPRODUCT(($D$12:$W$12=Sabana22[[#This Row],[Columna4]:[Columna23]])*1)))</f>
        <v>0</v>
      </c>
      <c r="Y110" s="87">
        <f t="shared" si="2"/>
        <v>0</v>
      </c>
      <c r="Z110" s="87">
        <f>IF(Y110="","",COUNTIF(Sabana22[[#This Row],[Columna4]:[Columna23]],"O")/20)</f>
        <v>0</v>
      </c>
    </row>
    <row r="111" spans="2:26" ht="15" x14ac:dyDescent="0.25">
      <c r="B111" s="96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IF($D$12="","",(SUMPRODUCT(($D$12:$W$12=Sabana22[[#This Row],[Columna4]:[Columna23]])*1)))</f>
        <v>0</v>
      </c>
      <c r="Y111" s="87">
        <f t="shared" si="2"/>
        <v>0</v>
      </c>
      <c r="Z111" s="87">
        <f>IF(Y111="","",COUNTIF(Sabana22[[#This Row],[Columna4]:[Columna23]],"O")/20)</f>
        <v>0</v>
      </c>
    </row>
    <row r="112" spans="2:26" ht="15" x14ac:dyDescent="0.25">
      <c r="B112" s="96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IF($D$12="","",(SUMPRODUCT(($D$12:$W$12=Sabana22[[#This Row],[Columna4]:[Columna23]])*1)))</f>
        <v>0</v>
      </c>
      <c r="Y112" s="87">
        <f t="shared" si="2"/>
        <v>0</v>
      </c>
      <c r="Z112" s="87">
        <f>IF(Y112="","",COUNTIF(Sabana22[[#This Row],[Columna4]:[Columna23]],"O")/20)</f>
        <v>0</v>
      </c>
    </row>
    <row r="113" spans="2:26" ht="15" x14ac:dyDescent="0.25">
      <c r="B113" s="96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IF($D$12="","",(SUMPRODUCT(($D$12:$W$12=Sabana22[[#This Row],[Columna4]:[Columna23]])*1)))</f>
        <v>0</v>
      </c>
      <c r="Y113" s="87">
        <f t="shared" si="2"/>
        <v>0</v>
      </c>
      <c r="Z113" s="87">
        <f>IF(Y113="","",COUNTIF(Sabana22[[#This Row],[Columna4]:[Columna23]],"O")/20)</f>
        <v>0</v>
      </c>
    </row>
    <row r="114" spans="2:26" ht="15" x14ac:dyDescent="0.25">
      <c r="B114" s="96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IF($D$12="","",(SUMPRODUCT(($D$12:$W$12=Sabana22[[#This Row],[Columna4]:[Columna23]])*1)))</f>
        <v>0</v>
      </c>
      <c r="Y114" s="87">
        <f t="shared" si="2"/>
        <v>0</v>
      </c>
      <c r="Z114" s="87">
        <f>IF(Y114="","",COUNTIF(Sabana22[[#This Row],[Columna4]:[Columna23]],"O")/20)</f>
        <v>0</v>
      </c>
    </row>
    <row r="115" spans="2:26" ht="15" x14ac:dyDescent="0.25">
      <c r="B115" s="96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IF($D$12="","",(SUMPRODUCT(($D$12:$W$12=Sabana22[[#This Row],[Columna4]:[Columna23]])*1)))</f>
        <v>0</v>
      </c>
      <c r="Y115" s="87">
        <f t="shared" si="2"/>
        <v>0</v>
      </c>
      <c r="Z115" s="87">
        <f>IF(Y115="","",COUNTIF(Sabana22[[#This Row],[Columna4]:[Columna23]],"O")/20)</f>
        <v>0</v>
      </c>
    </row>
    <row r="116" spans="2:26" ht="15" x14ac:dyDescent="0.25">
      <c r="B116" s="96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IF($D$12="","",(SUMPRODUCT(($D$12:$W$12=Sabana22[[#This Row],[Columna4]:[Columna23]])*1)))</f>
        <v>0</v>
      </c>
      <c r="Y116" s="87">
        <f t="shared" si="2"/>
        <v>0</v>
      </c>
      <c r="Z116" s="87">
        <f>IF(Y116="","",COUNTIF(Sabana22[[#This Row],[Columna4]:[Columna23]],"O")/20)</f>
        <v>0</v>
      </c>
    </row>
    <row r="117" spans="2:26" ht="15" x14ac:dyDescent="0.25">
      <c r="B117" s="96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IF($D$12="","",(SUMPRODUCT(($D$12:$W$12=Sabana22[[#This Row],[Columna4]:[Columna23]])*1)))</f>
        <v>0</v>
      </c>
      <c r="Y117" s="87">
        <f t="shared" si="2"/>
        <v>0</v>
      </c>
      <c r="Z117" s="87">
        <f>IF(Y117="","",COUNTIF(Sabana22[[#This Row],[Columna4]:[Columna23]],"O")/20)</f>
        <v>0</v>
      </c>
    </row>
    <row r="118" spans="2:26" ht="15" x14ac:dyDescent="0.25">
      <c r="B118" s="96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IF($D$12="","",(SUMPRODUCT(($D$12:$W$12=Sabana22[[#This Row],[Columna4]:[Columna23]])*1)))</f>
        <v>0</v>
      </c>
      <c r="Y118" s="87">
        <f t="shared" si="2"/>
        <v>0</v>
      </c>
      <c r="Z118" s="87">
        <f>IF(Y118="","",COUNTIF(Sabana22[[#This Row],[Columna4]:[Columna23]],"O")/20)</f>
        <v>0</v>
      </c>
    </row>
    <row r="119" spans="2:26" ht="15" x14ac:dyDescent="0.25">
      <c r="B119" s="96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IF($D$12="","",(SUMPRODUCT(($D$12:$W$12=Sabana22[[#This Row],[Columna4]:[Columna23]])*1)))</f>
        <v>0</v>
      </c>
      <c r="Y119" s="87">
        <f t="shared" si="2"/>
        <v>0</v>
      </c>
      <c r="Z119" s="87">
        <f>IF(Y119="","",COUNTIF(Sabana22[[#This Row],[Columna4]:[Columna23]],"O")/20)</f>
        <v>0</v>
      </c>
    </row>
    <row r="120" spans="2:26" ht="15" x14ac:dyDescent="0.25">
      <c r="B120" s="96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IF($D$12="","",(SUMPRODUCT(($D$12:$W$12=Sabana22[[#This Row],[Columna4]:[Columna23]])*1)))</f>
        <v>0</v>
      </c>
      <c r="Y120" s="87">
        <f t="shared" si="2"/>
        <v>0</v>
      </c>
      <c r="Z120" s="87">
        <f>IF(Y120="","",COUNTIF(Sabana22[[#This Row],[Columna4]:[Columna23]],"O")/20)</f>
        <v>0</v>
      </c>
    </row>
    <row r="121" spans="2:26" ht="15" x14ac:dyDescent="0.25">
      <c r="B121" s="96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IF($D$12="","",(SUMPRODUCT(($D$12:$W$12=Sabana22[[#This Row],[Columna4]:[Columna23]])*1)))</f>
        <v>0</v>
      </c>
      <c r="Y121" s="87">
        <f t="shared" si="2"/>
        <v>0</v>
      </c>
      <c r="Z121" s="87">
        <f>IF(Y121="","",COUNTIF(Sabana22[[#This Row],[Columna4]:[Columna23]],"O")/20)</f>
        <v>0</v>
      </c>
    </row>
    <row r="122" spans="2:26" ht="15" x14ac:dyDescent="0.25">
      <c r="B122" s="96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IF($D$12="","",(SUMPRODUCT(($D$12:$W$12=Sabana22[[#This Row],[Columna4]:[Columna23]])*1)))</f>
        <v>0</v>
      </c>
      <c r="Y122" s="87">
        <f t="shared" si="2"/>
        <v>0</v>
      </c>
      <c r="Z122" s="87">
        <f>IF(Y122="","",COUNTIF(Sabana22[[#This Row],[Columna4]:[Columna23]],"O")/20)</f>
        <v>0</v>
      </c>
    </row>
    <row r="123" spans="2:26" ht="15" x14ac:dyDescent="0.25">
      <c r="B123" s="96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IF($D$12="","",(SUMPRODUCT(($D$12:$W$12=Sabana22[[#This Row],[Columna4]:[Columna23]])*1)))</f>
        <v>0</v>
      </c>
      <c r="Y123" s="87">
        <f t="shared" si="2"/>
        <v>0</v>
      </c>
      <c r="Z123" s="87">
        <f>IF(Y123="","",COUNTIF(Sabana22[[#This Row],[Columna4]:[Columna23]],"O")/20)</f>
        <v>0</v>
      </c>
    </row>
    <row r="124" spans="2:26" ht="15" x14ac:dyDescent="0.25">
      <c r="B124" s="96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IF($D$12="","",(SUMPRODUCT(($D$12:$W$12=Sabana22[[#This Row],[Columna4]:[Columna23]])*1)))</f>
        <v>0</v>
      </c>
      <c r="Y124" s="87">
        <f t="shared" si="2"/>
        <v>0</v>
      </c>
      <c r="Z124" s="87">
        <f>IF(Y124="","",COUNTIF(Sabana22[[#This Row],[Columna4]:[Columna23]],"O")/20)</f>
        <v>0</v>
      </c>
    </row>
    <row r="125" spans="2:26" ht="15" x14ac:dyDescent="0.25">
      <c r="B125" s="96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IF($D$12="","",(SUMPRODUCT(($D$12:$W$12=Sabana22[[#This Row],[Columna4]:[Columna23]])*1)))</f>
        <v>0</v>
      </c>
      <c r="Y125" s="87">
        <f t="shared" si="2"/>
        <v>0</v>
      </c>
      <c r="Z125" s="87">
        <f>IF(Y125="","",COUNTIF(Sabana22[[#This Row],[Columna4]:[Columna23]],"O")/20)</f>
        <v>0</v>
      </c>
    </row>
    <row r="126" spans="2:26" ht="15" x14ac:dyDescent="0.25">
      <c r="B126" s="96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IF($D$12="","",(SUMPRODUCT(($D$12:$W$12=Sabana22[[#This Row],[Columna4]:[Columna23]])*1)))</f>
        <v>0</v>
      </c>
      <c r="Y126" s="87">
        <f t="shared" si="2"/>
        <v>0</v>
      </c>
      <c r="Z126" s="87">
        <f>IF(Y126="","",COUNTIF(Sabana22[[#This Row],[Columna4]:[Columna23]],"O")/20)</f>
        <v>0</v>
      </c>
    </row>
    <row r="127" spans="2:26" ht="15" x14ac:dyDescent="0.25">
      <c r="B127" s="96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IF($D$12="","",(SUMPRODUCT(($D$12:$W$12=Sabana22[[#This Row],[Columna4]:[Columna23]])*1)))</f>
        <v>0</v>
      </c>
      <c r="Y127" s="87">
        <f t="shared" si="2"/>
        <v>0</v>
      </c>
      <c r="Z127" s="87">
        <f>IF(Y127="","",COUNTIF(Sabana22[[#This Row],[Columna4]:[Columna23]],"O")/20)</f>
        <v>0</v>
      </c>
    </row>
    <row r="128" spans="2:26" ht="15" x14ac:dyDescent="0.25">
      <c r="B128" s="96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IF($D$12="","",(SUMPRODUCT(($D$12:$W$12=Sabana22[[#This Row],[Columna4]:[Columna23]])*1)))</f>
        <v>0</v>
      </c>
      <c r="Y128" s="87">
        <f t="shared" si="2"/>
        <v>0</v>
      </c>
      <c r="Z128" s="87">
        <f>IF(Y128="","",COUNTIF(Sabana22[[#This Row],[Columna4]:[Columna23]],"O")/20)</f>
        <v>0</v>
      </c>
    </row>
    <row r="129" spans="2:26" ht="15" x14ac:dyDescent="0.25">
      <c r="B129" s="96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IF($D$12="","",(SUMPRODUCT(($D$12:$W$12=Sabana22[[#This Row],[Columna4]:[Columna23]])*1)))</f>
        <v>0</v>
      </c>
      <c r="Y129" s="87">
        <f t="shared" si="2"/>
        <v>0</v>
      </c>
      <c r="Z129" s="87">
        <f>IF(Y129="","",COUNTIF(Sabana22[[#This Row],[Columna4]:[Columna23]],"O")/20)</f>
        <v>0</v>
      </c>
    </row>
    <row r="130" spans="2:26" ht="15" x14ac:dyDescent="0.25">
      <c r="B130" s="96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IF($D$12="","",(SUMPRODUCT(($D$12:$W$12=Sabana22[[#This Row],[Columna4]:[Columna23]])*1)))</f>
        <v>0</v>
      </c>
      <c r="Y130" s="87">
        <f t="shared" si="2"/>
        <v>0</v>
      </c>
      <c r="Z130" s="87">
        <f>IF(Y130="","",COUNTIF(Sabana22[[#This Row],[Columna4]:[Columna23]],"O")/20)</f>
        <v>0</v>
      </c>
    </row>
    <row r="131" spans="2:26" ht="15" x14ac:dyDescent="0.25">
      <c r="B131" s="96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IF($D$12="","",(SUMPRODUCT(($D$12:$W$12=Sabana22[[#This Row],[Columna4]:[Columna23]])*1)))</f>
        <v>0</v>
      </c>
      <c r="Y131" s="87">
        <f t="shared" si="2"/>
        <v>0</v>
      </c>
      <c r="Z131" s="87">
        <f>IF(Y131="","",COUNTIF(Sabana22[[#This Row],[Columna4]:[Columna23]],"O")/20)</f>
        <v>0</v>
      </c>
    </row>
    <row r="132" spans="2:26" ht="15" x14ac:dyDescent="0.25">
      <c r="B132" s="96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IF($D$12="","",(SUMPRODUCT(($D$12:$W$12=Sabana22[[#This Row],[Columna4]:[Columna23]])*1)))</f>
        <v>0</v>
      </c>
      <c r="Y132" s="87">
        <f t="shared" si="2"/>
        <v>0</v>
      </c>
      <c r="Z132" s="87">
        <f>IF(Y132="","",COUNTIF(Sabana22[[#This Row],[Columna4]:[Columna23]],"O")/20)</f>
        <v>0</v>
      </c>
    </row>
    <row r="133" spans="2:26" ht="15" x14ac:dyDescent="0.25">
      <c r="B133" s="96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IF($D$12="","",(SUMPRODUCT(($D$12:$W$12=Sabana22[[#This Row],[Columna4]:[Columna23]])*1)))</f>
        <v>0</v>
      </c>
      <c r="Y133" s="87">
        <f t="shared" si="2"/>
        <v>0</v>
      </c>
      <c r="Z133" s="87">
        <f>IF(Y133="","",COUNTIF(Sabana22[[#This Row],[Columna4]:[Columna23]],"O")/20)</f>
        <v>0</v>
      </c>
    </row>
    <row r="134" spans="2:26" ht="15" x14ac:dyDescent="0.25">
      <c r="B134" s="96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IF($D$12="","",(SUMPRODUCT(($D$12:$W$12=Sabana22[[#This Row],[Columna4]:[Columna23]])*1)))</f>
        <v>0</v>
      </c>
      <c r="Y134" s="87">
        <f t="shared" si="2"/>
        <v>0</v>
      </c>
      <c r="Z134" s="87">
        <f>IF(Y134="","",COUNTIF(Sabana22[[#This Row],[Columna4]:[Columna23]],"O")/20)</f>
        <v>0</v>
      </c>
    </row>
    <row r="135" spans="2:26" ht="15" x14ac:dyDescent="0.25">
      <c r="B135" s="96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IF($D$12="","",(SUMPRODUCT(($D$12:$W$12=Sabana22[[#This Row],[Columna4]:[Columna23]])*1)))</f>
        <v>0</v>
      </c>
      <c r="Y135" s="87">
        <f t="shared" si="2"/>
        <v>0</v>
      </c>
      <c r="Z135" s="87">
        <f>IF(Y135="","",COUNTIF(Sabana22[[#This Row],[Columna4]:[Columna23]],"O")/20)</f>
        <v>0</v>
      </c>
    </row>
    <row r="136" spans="2:26" ht="15" x14ac:dyDescent="0.25">
      <c r="B136" s="96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IF($D$12="","",(SUMPRODUCT(($D$12:$W$12=Sabana22[[#This Row],[Columna4]:[Columna23]])*1)))</f>
        <v>0</v>
      </c>
      <c r="Y136" s="87">
        <f t="shared" si="2"/>
        <v>0</v>
      </c>
      <c r="Z136" s="87">
        <f>IF(Y136="","",COUNTIF(Sabana22[[#This Row],[Columna4]:[Columna23]],"O")/20)</f>
        <v>0</v>
      </c>
    </row>
    <row r="137" spans="2:26" ht="15" x14ac:dyDescent="0.25">
      <c r="B137" s="96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IF($D$12="","",(SUMPRODUCT(($D$12:$W$12=Sabana22[[#This Row],[Columna4]:[Columna23]])*1)))</f>
        <v>0</v>
      </c>
      <c r="Y137" s="87">
        <f t="shared" si="2"/>
        <v>0</v>
      </c>
      <c r="Z137" s="87">
        <f>IF(Y137="","",COUNTIF(Sabana22[[#This Row],[Columna4]:[Columna23]],"O")/20)</f>
        <v>0</v>
      </c>
    </row>
    <row r="138" spans="2:26" ht="15" x14ac:dyDescent="0.25">
      <c r="B138" s="96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IF($D$12="","",(SUMPRODUCT(($D$12:$W$12=Sabana22[[#This Row],[Columna4]:[Columna23]])*1)))</f>
        <v>0</v>
      </c>
      <c r="Y138" s="87">
        <f t="shared" si="2"/>
        <v>0</v>
      </c>
      <c r="Z138" s="87">
        <f>IF(Y138="","",COUNTIF(Sabana22[[#This Row],[Columna4]:[Columna23]],"O")/20)</f>
        <v>0</v>
      </c>
    </row>
    <row r="139" spans="2:26" ht="15" x14ac:dyDescent="0.25">
      <c r="B139" s="96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IF($D$12="","",(SUMPRODUCT(($D$12:$W$12=Sabana22[[#This Row],[Columna4]:[Columna23]])*1)))</f>
        <v>0</v>
      </c>
      <c r="Y139" s="87">
        <f t="shared" si="2"/>
        <v>0</v>
      </c>
      <c r="Z139" s="87">
        <f>IF(Y139="","",COUNTIF(Sabana22[[#This Row],[Columna4]:[Columna23]],"O")/20)</f>
        <v>0</v>
      </c>
    </row>
    <row r="140" spans="2:26" ht="15" x14ac:dyDescent="0.25">
      <c r="B140" s="96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IF($D$12="","",(SUMPRODUCT(($D$12:$W$12=Sabana22[[#This Row],[Columna4]:[Columna23]])*1)))</f>
        <v>0</v>
      </c>
      <c r="Y140" s="87">
        <f t="shared" si="2"/>
        <v>0</v>
      </c>
      <c r="Z140" s="87">
        <f>IF(Y140="","",COUNTIF(Sabana22[[#This Row],[Columna4]:[Columna23]],"O")/20)</f>
        <v>0</v>
      </c>
    </row>
    <row r="141" spans="2:26" ht="15" x14ac:dyDescent="0.25">
      <c r="B141" s="96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IF($D$12="","",(SUMPRODUCT(($D$12:$W$12=Sabana22[[#This Row],[Columna4]:[Columna23]])*1)))</f>
        <v>0</v>
      </c>
      <c r="Y141" s="87">
        <f t="shared" si="2"/>
        <v>0</v>
      </c>
      <c r="Z141" s="87">
        <f>IF(Y141="","",COUNTIF(Sabana22[[#This Row],[Columna4]:[Columna23]],"O")/20)</f>
        <v>0</v>
      </c>
    </row>
    <row r="142" spans="2:26" ht="15" x14ac:dyDescent="0.25">
      <c r="B142" s="96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IF($D$12="","",(SUMPRODUCT(($D$12:$W$12=Sabana22[[#This Row],[Columna4]:[Columna23]])*1)))</f>
        <v>0</v>
      </c>
      <c r="Y142" s="87">
        <f t="shared" si="2"/>
        <v>0</v>
      </c>
      <c r="Z142" s="87">
        <f>IF(Y142="","",COUNTIF(Sabana22[[#This Row],[Columna4]:[Columna23]],"O")/20)</f>
        <v>0</v>
      </c>
    </row>
    <row r="143" spans="2:26" ht="15" x14ac:dyDescent="0.25">
      <c r="B143" s="96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IF($D$12="","",(SUMPRODUCT(($D$12:$W$12=Sabana22[[#This Row],[Columna4]:[Columna23]])*1)))</f>
        <v>0</v>
      </c>
      <c r="Y143" s="87">
        <f t="shared" si="2"/>
        <v>0</v>
      </c>
      <c r="Z143" s="87">
        <f>IF(Y143="","",COUNTIF(Sabana22[[#This Row],[Columna4]:[Columna23]],"O")/20)</f>
        <v>0</v>
      </c>
    </row>
    <row r="144" spans="2:26" ht="15" x14ac:dyDescent="0.25">
      <c r="B144" s="96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IF($D$12="","",(SUMPRODUCT(($D$12:$W$12=Sabana22[[#This Row],[Columna4]:[Columna23]])*1)))</f>
        <v>0</v>
      </c>
      <c r="Y144" s="87">
        <f t="shared" si="2"/>
        <v>0</v>
      </c>
      <c r="Z144" s="87">
        <f>IF(Y144="","",COUNTIF(Sabana22[[#This Row],[Columna4]:[Columna23]],"O")/20)</f>
        <v>0</v>
      </c>
    </row>
    <row r="145" spans="2:26" ht="15" x14ac:dyDescent="0.25">
      <c r="B145" s="96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IF($D$12="","",(SUMPRODUCT(($D$12:$W$12=Sabana22[[#This Row],[Columna4]:[Columna23]])*1)))</f>
        <v>0</v>
      </c>
      <c r="Y145" s="87">
        <f t="shared" si="2"/>
        <v>0</v>
      </c>
      <c r="Z145" s="87">
        <f>IF(Y145="","",COUNTIF(Sabana22[[#This Row],[Columna4]:[Columna23]],"O")/20)</f>
        <v>0</v>
      </c>
    </row>
    <row r="146" spans="2:26" ht="15" x14ac:dyDescent="0.25">
      <c r="B146" s="96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IF($D$12="","",(SUMPRODUCT(($D$12:$W$12=Sabana22[[#This Row],[Columna4]:[Columna23]])*1)))</f>
        <v>0</v>
      </c>
      <c r="Y146" s="87">
        <f t="shared" si="2"/>
        <v>0</v>
      </c>
      <c r="Z146" s="87">
        <f>IF(Y146="","",COUNTIF(Sabana22[[#This Row],[Columna4]:[Columna23]],"O")/20)</f>
        <v>0</v>
      </c>
    </row>
    <row r="147" spans="2:26" ht="15" x14ac:dyDescent="0.25">
      <c r="B147" s="96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IF($D$12="","",(SUMPRODUCT(($D$12:$W$12=Sabana22[[#This Row],[Columna4]:[Columna23]])*1)))</f>
        <v>0</v>
      </c>
      <c r="Y147" s="87">
        <f t="shared" ref="Y147:Y210" si="3">IF(X147="","",(X147/20))</f>
        <v>0</v>
      </c>
      <c r="Z147" s="87">
        <f>IF(Y147="","",COUNTIF(Sabana22[[#This Row],[Columna4]:[Columna23]],"O")/20)</f>
        <v>0</v>
      </c>
    </row>
    <row r="148" spans="2:26" ht="15" x14ac:dyDescent="0.25">
      <c r="B148" s="96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IF($D$12="","",(SUMPRODUCT(($D$12:$W$12=Sabana22[[#This Row],[Columna4]:[Columna23]])*1)))</f>
        <v>0</v>
      </c>
      <c r="Y148" s="87">
        <f t="shared" si="3"/>
        <v>0</v>
      </c>
      <c r="Z148" s="87">
        <f>IF(Y148="","",COUNTIF(Sabana22[[#This Row],[Columna4]:[Columna23]],"O")/20)</f>
        <v>0</v>
      </c>
    </row>
    <row r="149" spans="2:26" ht="15" x14ac:dyDescent="0.25">
      <c r="B149" s="96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IF($D$12="","",(SUMPRODUCT(($D$12:$W$12=Sabana22[[#This Row],[Columna4]:[Columna23]])*1)))</f>
        <v>0</v>
      </c>
      <c r="Y149" s="87">
        <f t="shared" si="3"/>
        <v>0</v>
      </c>
      <c r="Z149" s="87">
        <f>IF(Y149="","",COUNTIF(Sabana22[[#This Row],[Columna4]:[Columna23]],"O")/20)</f>
        <v>0</v>
      </c>
    </row>
    <row r="150" spans="2:26" ht="15" x14ac:dyDescent="0.25">
      <c r="B150" s="96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IF($D$12="","",(SUMPRODUCT(($D$12:$W$12=Sabana22[[#This Row],[Columna4]:[Columna23]])*1)))</f>
        <v>0</v>
      </c>
      <c r="Y150" s="87">
        <f t="shared" si="3"/>
        <v>0</v>
      </c>
      <c r="Z150" s="87">
        <f>IF(Y150="","",COUNTIF(Sabana22[[#This Row],[Columna4]:[Columna23]],"O")/20)</f>
        <v>0</v>
      </c>
    </row>
    <row r="151" spans="2:26" ht="15" x14ac:dyDescent="0.25">
      <c r="B151" s="96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IF($D$12="","",(SUMPRODUCT(($D$12:$W$12=Sabana22[[#This Row],[Columna4]:[Columna23]])*1)))</f>
        <v>0</v>
      </c>
      <c r="Y151" s="87">
        <f t="shared" si="3"/>
        <v>0</v>
      </c>
      <c r="Z151" s="87">
        <f>IF(Y151="","",COUNTIF(Sabana22[[#This Row],[Columna4]:[Columna23]],"O")/20)</f>
        <v>0</v>
      </c>
    </row>
    <row r="152" spans="2:26" ht="15" x14ac:dyDescent="0.25">
      <c r="B152" s="96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IF($D$12="","",(SUMPRODUCT(($D$12:$W$12=Sabana22[[#This Row],[Columna4]:[Columna23]])*1)))</f>
        <v>0</v>
      </c>
      <c r="Y152" s="87">
        <f t="shared" si="3"/>
        <v>0</v>
      </c>
      <c r="Z152" s="87">
        <f>IF(Y152="","",COUNTIF(Sabana22[[#This Row],[Columna4]:[Columna23]],"O")/20)</f>
        <v>0</v>
      </c>
    </row>
    <row r="153" spans="2:26" ht="15" x14ac:dyDescent="0.25">
      <c r="B153" s="96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IF($D$12="","",(SUMPRODUCT(($D$12:$W$12=Sabana22[[#This Row],[Columna4]:[Columna23]])*1)))</f>
        <v>0</v>
      </c>
      <c r="Y153" s="87">
        <f t="shared" si="3"/>
        <v>0</v>
      </c>
      <c r="Z153" s="87">
        <f>IF(Y153="","",COUNTIF(Sabana22[[#This Row],[Columna4]:[Columna23]],"O")/20)</f>
        <v>0</v>
      </c>
    </row>
    <row r="154" spans="2:26" ht="15" x14ac:dyDescent="0.25">
      <c r="B154" s="96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IF($D$12="","",(SUMPRODUCT(($D$12:$W$12=Sabana22[[#This Row],[Columna4]:[Columna23]])*1)))</f>
        <v>0</v>
      </c>
      <c r="Y154" s="87">
        <f t="shared" si="3"/>
        <v>0</v>
      </c>
      <c r="Z154" s="87">
        <f>IF(Y154="","",COUNTIF(Sabana22[[#This Row],[Columna4]:[Columna23]],"O")/20)</f>
        <v>0</v>
      </c>
    </row>
    <row r="155" spans="2:26" ht="15" x14ac:dyDescent="0.25">
      <c r="B155" s="96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IF($D$12="","",(SUMPRODUCT(($D$12:$W$12=Sabana22[[#This Row],[Columna4]:[Columna23]])*1)))</f>
        <v>0</v>
      </c>
      <c r="Y155" s="87">
        <f t="shared" si="3"/>
        <v>0</v>
      </c>
      <c r="Z155" s="87">
        <f>IF(Y155="","",COUNTIF(Sabana22[[#This Row],[Columna4]:[Columna23]],"O")/20)</f>
        <v>0</v>
      </c>
    </row>
    <row r="156" spans="2:26" ht="15" x14ac:dyDescent="0.25">
      <c r="B156" s="96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IF($D$12="","",(SUMPRODUCT(($D$12:$W$12=Sabana22[[#This Row],[Columna4]:[Columna23]])*1)))</f>
        <v>0</v>
      </c>
      <c r="Y156" s="87">
        <f t="shared" si="3"/>
        <v>0</v>
      </c>
      <c r="Z156" s="87">
        <f>IF(Y156="","",COUNTIF(Sabana22[[#This Row],[Columna4]:[Columna23]],"O")/20)</f>
        <v>0</v>
      </c>
    </row>
    <row r="157" spans="2:26" ht="15" x14ac:dyDescent="0.25">
      <c r="B157" s="96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IF($D$12="","",(SUMPRODUCT(($D$12:$W$12=Sabana22[[#This Row],[Columna4]:[Columna23]])*1)))</f>
        <v>0</v>
      </c>
      <c r="Y157" s="87">
        <f t="shared" si="3"/>
        <v>0</v>
      </c>
      <c r="Z157" s="87">
        <f>IF(Y157="","",COUNTIF(Sabana22[[#This Row],[Columna4]:[Columna23]],"O")/20)</f>
        <v>0</v>
      </c>
    </row>
    <row r="158" spans="2:26" ht="15" x14ac:dyDescent="0.25">
      <c r="B158" s="96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IF($D$12="","",(SUMPRODUCT(($D$12:$W$12=Sabana22[[#This Row],[Columna4]:[Columna23]])*1)))</f>
        <v>0</v>
      </c>
      <c r="Y158" s="87">
        <f t="shared" si="3"/>
        <v>0</v>
      </c>
      <c r="Z158" s="87">
        <f>IF(Y158="","",COUNTIF(Sabana22[[#This Row],[Columna4]:[Columna23]],"O")/20)</f>
        <v>0</v>
      </c>
    </row>
    <row r="159" spans="2:26" ht="15" x14ac:dyDescent="0.25">
      <c r="B159" s="96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IF($D$12="","",(SUMPRODUCT(($D$12:$W$12=Sabana22[[#This Row],[Columna4]:[Columna23]])*1)))</f>
        <v>0</v>
      </c>
      <c r="Y159" s="87">
        <f t="shared" si="3"/>
        <v>0</v>
      </c>
      <c r="Z159" s="87">
        <f>IF(Y159="","",COUNTIF(Sabana22[[#This Row],[Columna4]:[Columna23]],"O")/20)</f>
        <v>0</v>
      </c>
    </row>
    <row r="160" spans="2:26" ht="15" x14ac:dyDescent="0.25">
      <c r="B160" s="96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IF($D$12="","",(SUMPRODUCT(($D$12:$W$12=Sabana22[[#This Row],[Columna4]:[Columna23]])*1)))</f>
        <v>0</v>
      </c>
      <c r="Y160" s="87">
        <f t="shared" si="3"/>
        <v>0</v>
      </c>
      <c r="Z160" s="87">
        <f>IF(Y160="","",COUNTIF(Sabana22[[#This Row],[Columna4]:[Columna23]],"O")/20)</f>
        <v>0</v>
      </c>
    </row>
    <row r="161" spans="2:26" ht="15" x14ac:dyDescent="0.25">
      <c r="B161" s="96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IF($D$12="","",(SUMPRODUCT(($D$12:$W$12=Sabana22[[#This Row],[Columna4]:[Columna23]])*1)))</f>
        <v>0</v>
      </c>
      <c r="Y161" s="87">
        <f t="shared" si="3"/>
        <v>0</v>
      </c>
      <c r="Z161" s="87">
        <f>IF(Y161="","",COUNTIF(Sabana22[[#This Row],[Columna4]:[Columna23]],"O")/20)</f>
        <v>0</v>
      </c>
    </row>
    <row r="162" spans="2:26" ht="15" x14ac:dyDescent="0.25">
      <c r="B162" s="96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IF($D$12="","",(SUMPRODUCT(($D$12:$W$12=Sabana22[[#This Row],[Columna4]:[Columna23]])*1)))</f>
        <v>0</v>
      </c>
      <c r="Y162" s="87">
        <f t="shared" si="3"/>
        <v>0</v>
      </c>
      <c r="Z162" s="87">
        <f>IF(Y162="","",COUNTIF(Sabana22[[#This Row],[Columna4]:[Columna23]],"O")/20)</f>
        <v>0</v>
      </c>
    </row>
    <row r="163" spans="2:26" ht="15" x14ac:dyDescent="0.25">
      <c r="B163" s="96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IF($D$12="","",(SUMPRODUCT(($D$12:$W$12=Sabana22[[#This Row],[Columna4]:[Columna23]])*1)))</f>
        <v>0</v>
      </c>
      <c r="Y163" s="87">
        <f t="shared" si="3"/>
        <v>0</v>
      </c>
      <c r="Z163" s="87">
        <f>IF(Y163="","",COUNTIF(Sabana22[[#This Row],[Columna4]:[Columna23]],"O")/20)</f>
        <v>0</v>
      </c>
    </row>
    <row r="164" spans="2:26" ht="15" x14ac:dyDescent="0.25">
      <c r="B164" s="96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IF($D$12="","",(SUMPRODUCT(($D$12:$W$12=Sabana22[[#This Row],[Columna4]:[Columna23]])*1)))</f>
        <v>0</v>
      </c>
      <c r="Y164" s="87">
        <f t="shared" si="3"/>
        <v>0</v>
      </c>
      <c r="Z164" s="87">
        <f>IF(Y164="","",COUNTIF(Sabana22[[#This Row],[Columna4]:[Columna23]],"O")/20)</f>
        <v>0</v>
      </c>
    </row>
    <row r="165" spans="2:26" ht="15" x14ac:dyDescent="0.25">
      <c r="B165" s="96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IF($D$12="","",(SUMPRODUCT(($D$12:$W$12=Sabana22[[#This Row],[Columna4]:[Columna23]])*1)))</f>
        <v>0</v>
      </c>
      <c r="Y165" s="87">
        <f t="shared" si="3"/>
        <v>0</v>
      </c>
      <c r="Z165" s="87">
        <f>IF(Y165="","",COUNTIF(Sabana22[[#This Row],[Columna4]:[Columna23]],"O")/20)</f>
        <v>0</v>
      </c>
    </row>
    <row r="166" spans="2:26" ht="15" x14ac:dyDescent="0.25">
      <c r="B166" s="96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IF($D$12="","",(SUMPRODUCT(($D$12:$W$12=Sabana22[[#This Row],[Columna4]:[Columna23]])*1)))</f>
        <v>0</v>
      </c>
      <c r="Y166" s="87">
        <f t="shared" si="3"/>
        <v>0</v>
      </c>
      <c r="Z166" s="87">
        <f>IF(Y166="","",COUNTIF(Sabana22[[#This Row],[Columna4]:[Columna23]],"O")/20)</f>
        <v>0</v>
      </c>
    </row>
    <row r="167" spans="2:26" ht="15" x14ac:dyDescent="0.25">
      <c r="B167" s="96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IF($D$12="","",(SUMPRODUCT(($D$12:$W$12=Sabana22[[#This Row],[Columna4]:[Columna23]])*1)))</f>
        <v>0</v>
      </c>
      <c r="Y167" s="87">
        <f t="shared" si="3"/>
        <v>0</v>
      </c>
      <c r="Z167" s="87">
        <f>IF(Y167="","",COUNTIF(Sabana22[[#This Row],[Columna4]:[Columna23]],"O")/20)</f>
        <v>0</v>
      </c>
    </row>
    <row r="168" spans="2:26" ht="15" x14ac:dyDescent="0.25">
      <c r="B168" s="96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IF($D$12="","",(SUMPRODUCT(($D$12:$W$12=Sabana22[[#This Row],[Columna4]:[Columna23]])*1)))</f>
        <v>0</v>
      </c>
      <c r="Y168" s="87">
        <f t="shared" si="3"/>
        <v>0</v>
      </c>
      <c r="Z168" s="87">
        <f>IF(Y168="","",COUNTIF(Sabana22[[#This Row],[Columna4]:[Columna23]],"O")/20)</f>
        <v>0</v>
      </c>
    </row>
    <row r="169" spans="2:26" ht="15" x14ac:dyDescent="0.25">
      <c r="B169" s="96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IF($D$12="","",(SUMPRODUCT(($D$12:$W$12=Sabana22[[#This Row],[Columna4]:[Columna23]])*1)))</f>
        <v>0</v>
      </c>
      <c r="Y169" s="87">
        <f t="shared" si="3"/>
        <v>0</v>
      </c>
      <c r="Z169" s="87">
        <f>IF(Y169="","",COUNTIF(Sabana22[[#This Row],[Columna4]:[Columna23]],"O")/20)</f>
        <v>0</v>
      </c>
    </row>
    <row r="170" spans="2:26" ht="15" x14ac:dyDescent="0.25">
      <c r="B170" s="96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IF($D$12="","",(SUMPRODUCT(($D$12:$W$12=Sabana22[[#This Row],[Columna4]:[Columna23]])*1)))</f>
        <v>0</v>
      </c>
      <c r="Y170" s="87">
        <f t="shared" si="3"/>
        <v>0</v>
      </c>
      <c r="Z170" s="87">
        <f>IF(Y170="","",COUNTIF(Sabana22[[#This Row],[Columna4]:[Columna23]],"O")/20)</f>
        <v>0</v>
      </c>
    </row>
    <row r="171" spans="2:26" ht="15" x14ac:dyDescent="0.25">
      <c r="B171" s="96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IF($D$12="","",(SUMPRODUCT(($D$12:$W$12=Sabana22[[#This Row],[Columna4]:[Columna23]])*1)))</f>
        <v>0</v>
      </c>
      <c r="Y171" s="87">
        <f t="shared" si="3"/>
        <v>0</v>
      </c>
      <c r="Z171" s="87">
        <f>IF(Y171="","",COUNTIF(Sabana22[[#This Row],[Columna4]:[Columna23]],"O")/20)</f>
        <v>0</v>
      </c>
    </row>
    <row r="172" spans="2:26" ht="15" x14ac:dyDescent="0.25">
      <c r="B172" s="96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IF($D$12="","",(SUMPRODUCT(($D$12:$W$12=Sabana22[[#This Row],[Columna4]:[Columna23]])*1)))</f>
        <v>0</v>
      </c>
      <c r="Y172" s="87">
        <f t="shared" si="3"/>
        <v>0</v>
      </c>
      <c r="Z172" s="87">
        <f>IF(Y172="","",COUNTIF(Sabana22[[#This Row],[Columna4]:[Columna23]],"O")/20)</f>
        <v>0</v>
      </c>
    </row>
    <row r="173" spans="2:26" ht="15" x14ac:dyDescent="0.25">
      <c r="B173" s="96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IF($D$12="","",(SUMPRODUCT(($D$12:$W$12=Sabana22[[#This Row],[Columna4]:[Columna23]])*1)))</f>
        <v>0</v>
      </c>
      <c r="Y173" s="87">
        <f t="shared" si="3"/>
        <v>0</v>
      </c>
      <c r="Z173" s="87">
        <f>IF(Y173="","",COUNTIF(Sabana22[[#This Row],[Columna4]:[Columna23]],"O")/20)</f>
        <v>0</v>
      </c>
    </row>
    <row r="174" spans="2:26" ht="15" x14ac:dyDescent="0.25">
      <c r="B174" s="96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IF($D$12="","",(SUMPRODUCT(($D$12:$W$12=Sabana22[[#This Row],[Columna4]:[Columna23]])*1)))</f>
        <v>0</v>
      </c>
      <c r="Y174" s="87">
        <f t="shared" si="3"/>
        <v>0</v>
      </c>
      <c r="Z174" s="87">
        <f>IF(Y174="","",COUNTIF(Sabana22[[#This Row],[Columna4]:[Columna23]],"O")/20)</f>
        <v>0</v>
      </c>
    </row>
    <row r="175" spans="2:26" ht="15" x14ac:dyDescent="0.25">
      <c r="B175" s="96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IF($D$12="","",(SUMPRODUCT(($D$12:$W$12=Sabana22[[#This Row],[Columna4]:[Columna23]])*1)))</f>
        <v>0</v>
      </c>
      <c r="Y175" s="87">
        <f t="shared" si="3"/>
        <v>0</v>
      </c>
      <c r="Z175" s="87">
        <f>IF(Y175="","",COUNTIF(Sabana22[[#This Row],[Columna4]:[Columna23]],"O")/20)</f>
        <v>0</v>
      </c>
    </row>
    <row r="176" spans="2:26" ht="15" x14ac:dyDescent="0.25">
      <c r="B176" s="96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IF($D$12="","",(SUMPRODUCT(($D$12:$W$12=Sabana22[[#This Row],[Columna4]:[Columna23]])*1)))</f>
        <v>0</v>
      </c>
      <c r="Y176" s="87">
        <f t="shared" si="3"/>
        <v>0</v>
      </c>
      <c r="Z176" s="87">
        <f>IF(Y176="","",COUNTIF(Sabana22[[#This Row],[Columna4]:[Columna23]],"O")/20)</f>
        <v>0</v>
      </c>
    </row>
    <row r="177" spans="2:26" ht="15" x14ac:dyDescent="0.25">
      <c r="B177" s="96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IF($D$12="","",(SUMPRODUCT(($D$12:$W$12=Sabana22[[#This Row],[Columna4]:[Columna23]])*1)))</f>
        <v>0</v>
      </c>
      <c r="Y177" s="87">
        <f t="shared" si="3"/>
        <v>0</v>
      </c>
      <c r="Z177" s="87">
        <f>IF(Y177="","",COUNTIF(Sabana22[[#This Row],[Columna4]:[Columna23]],"O")/20)</f>
        <v>0</v>
      </c>
    </row>
    <row r="178" spans="2:26" ht="15" x14ac:dyDescent="0.25">
      <c r="B178" s="96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IF($D$12="","",(SUMPRODUCT(($D$12:$W$12=Sabana22[[#This Row],[Columna4]:[Columna23]])*1)))</f>
        <v>0</v>
      </c>
      <c r="Y178" s="87">
        <f t="shared" si="3"/>
        <v>0</v>
      </c>
      <c r="Z178" s="87">
        <f>IF(Y178="","",COUNTIF(Sabana22[[#This Row],[Columna4]:[Columna23]],"O")/20)</f>
        <v>0</v>
      </c>
    </row>
    <row r="179" spans="2:26" ht="15" x14ac:dyDescent="0.25">
      <c r="B179" s="96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IF($D$12="","",(SUMPRODUCT(($D$12:$W$12=Sabana22[[#This Row],[Columna4]:[Columna23]])*1)))</f>
        <v>0</v>
      </c>
      <c r="Y179" s="87">
        <f t="shared" si="3"/>
        <v>0</v>
      </c>
      <c r="Z179" s="87">
        <f>IF(Y179="","",COUNTIF(Sabana22[[#This Row],[Columna4]:[Columna23]],"O")/20)</f>
        <v>0</v>
      </c>
    </row>
    <row r="180" spans="2:26" ht="15" x14ac:dyDescent="0.25">
      <c r="B180" s="96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IF($D$12="","",(SUMPRODUCT(($D$12:$W$12=Sabana22[[#This Row],[Columna4]:[Columna23]])*1)))</f>
        <v>0</v>
      </c>
      <c r="Y180" s="87">
        <f t="shared" si="3"/>
        <v>0</v>
      </c>
      <c r="Z180" s="87">
        <f>IF(Y180="","",COUNTIF(Sabana22[[#This Row],[Columna4]:[Columna23]],"O")/20)</f>
        <v>0</v>
      </c>
    </row>
    <row r="181" spans="2:26" ht="15" x14ac:dyDescent="0.25">
      <c r="B181" s="96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IF($D$12="","",(SUMPRODUCT(($D$12:$W$12=Sabana22[[#This Row],[Columna4]:[Columna23]])*1)))</f>
        <v>0</v>
      </c>
      <c r="Y181" s="87">
        <f t="shared" si="3"/>
        <v>0</v>
      </c>
      <c r="Z181" s="87">
        <f>IF(Y181="","",COUNTIF(Sabana22[[#This Row],[Columna4]:[Columna23]],"O")/20)</f>
        <v>0</v>
      </c>
    </row>
    <row r="182" spans="2:26" ht="15" x14ac:dyDescent="0.25">
      <c r="B182" s="96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IF($D$12="","",(SUMPRODUCT(($D$12:$W$12=Sabana22[[#This Row],[Columna4]:[Columna23]])*1)))</f>
        <v>0</v>
      </c>
      <c r="Y182" s="87">
        <f t="shared" si="3"/>
        <v>0</v>
      </c>
      <c r="Z182" s="87">
        <f>IF(Y182="","",COUNTIF(Sabana22[[#This Row],[Columna4]:[Columna23]],"O")/20)</f>
        <v>0</v>
      </c>
    </row>
    <row r="183" spans="2:26" ht="15" x14ac:dyDescent="0.25">
      <c r="B183" s="96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IF($D$12="","",(SUMPRODUCT(($D$12:$W$12=Sabana22[[#This Row],[Columna4]:[Columna23]])*1)))</f>
        <v>0</v>
      </c>
      <c r="Y183" s="87">
        <f t="shared" si="3"/>
        <v>0</v>
      </c>
      <c r="Z183" s="87">
        <f>IF(Y183="","",COUNTIF(Sabana22[[#This Row],[Columna4]:[Columna23]],"O")/20)</f>
        <v>0</v>
      </c>
    </row>
    <row r="184" spans="2:26" ht="15" x14ac:dyDescent="0.25">
      <c r="B184" s="96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IF($D$12="","",(SUMPRODUCT(($D$12:$W$12=Sabana22[[#This Row],[Columna4]:[Columna23]])*1)))</f>
        <v>0</v>
      </c>
      <c r="Y184" s="87">
        <f t="shared" si="3"/>
        <v>0</v>
      </c>
      <c r="Z184" s="87">
        <f>IF(Y184="","",COUNTIF(Sabana22[[#This Row],[Columna4]:[Columna23]],"O")/20)</f>
        <v>0</v>
      </c>
    </row>
    <row r="185" spans="2:26" ht="15" x14ac:dyDescent="0.25">
      <c r="B185" s="96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IF($D$12="","",(SUMPRODUCT(($D$12:$W$12=Sabana22[[#This Row],[Columna4]:[Columna23]])*1)))</f>
        <v>0</v>
      </c>
      <c r="Y185" s="87">
        <f t="shared" si="3"/>
        <v>0</v>
      </c>
      <c r="Z185" s="87">
        <f>IF(Y185="","",COUNTIF(Sabana22[[#This Row],[Columna4]:[Columna23]],"O")/20)</f>
        <v>0</v>
      </c>
    </row>
    <row r="186" spans="2:26" ht="15" x14ac:dyDescent="0.25">
      <c r="B186" s="96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IF($D$12="","",(SUMPRODUCT(($D$12:$W$12=Sabana22[[#This Row],[Columna4]:[Columna23]])*1)))</f>
        <v>0</v>
      </c>
      <c r="Y186" s="87">
        <f t="shared" si="3"/>
        <v>0</v>
      </c>
      <c r="Z186" s="87">
        <f>IF(Y186="","",COUNTIF(Sabana22[[#This Row],[Columna4]:[Columna23]],"O")/20)</f>
        <v>0</v>
      </c>
    </row>
    <row r="187" spans="2:26" ht="15" x14ac:dyDescent="0.25">
      <c r="B187" s="96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IF($D$12="","",(SUMPRODUCT(($D$12:$W$12=Sabana22[[#This Row],[Columna4]:[Columna23]])*1)))</f>
        <v>0</v>
      </c>
      <c r="Y187" s="87">
        <f t="shared" si="3"/>
        <v>0</v>
      </c>
      <c r="Z187" s="87">
        <f>IF(Y187="","",COUNTIF(Sabana22[[#This Row],[Columna4]:[Columna23]],"O")/20)</f>
        <v>0</v>
      </c>
    </row>
    <row r="188" spans="2:26" ht="15" x14ac:dyDescent="0.25">
      <c r="B188" s="96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IF($D$12="","",(SUMPRODUCT(($D$12:$W$12=Sabana22[[#This Row],[Columna4]:[Columna23]])*1)))</f>
        <v>0</v>
      </c>
      <c r="Y188" s="87">
        <f t="shared" si="3"/>
        <v>0</v>
      </c>
      <c r="Z188" s="87">
        <f>IF(Y188="","",COUNTIF(Sabana22[[#This Row],[Columna4]:[Columna23]],"O")/20)</f>
        <v>0</v>
      </c>
    </row>
    <row r="189" spans="2:26" ht="15" x14ac:dyDescent="0.25">
      <c r="B189" s="96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IF($D$12="","",(SUMPRODUCT(($D$12:$W$12=Sabana22[[#This Row],[Columna4]:[Columna23]])*1)))</f>
        <v>0</v>
      </c>
      <c r="Y189" s="87">
        <f t="shared" si="3"/>
        <v>0</v>
      </c>
      <c r="Z189" s="87">
        <f>IF(Y189="","",COUNTIF(Sabana22[[#This Row],[Columna4]:[Columna23]],"O")/20)</f>
        <v>0</v>
      </c>
    </row>
    <row r="190" spans="2:26" ht="15" x14ac:dyDescent="0.25">
      <c r="B190" s="96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IF($D$12="","",(SUMPRODUCT(($D$12:$W$12=Sabana22[[#This Row],[Columna4]:[Columna23]])*1)))</f>
        <v>0</v>
      </c>
      <c r="Y190" s="87">
        <f t="shared" si="3"/>
        <v>0</v>
      </c>
      <c r="Z190" s="87">
        <f>IF(Y190="","",COUNTIF(Sabana22[[#This Row],[Columna4]:[Columna23]],"O")/20)</f>
        <v>0</v>
      </c>
    </row>
    <row r="191" spans="2:26" ht="15" x14ac:dyDescent="0.25">
      <c r="B191" s="96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IF($D$12="","",(SUMPRODUCT(($D$12:$W$12=Sabana22[[#This Row],[Columna4]:[Columna23]])*1)))</f>
        <v>0</v>
      </c>
      <c r="Y191" s="87">
        <f t="shared" si="3"/>
        <v>0</v>
      </c>
      <c r="Z191" s="87">
        <f>IF(Y191="","",COUNTIF(Sabana22[[#This Row],[Columna4]:[Columna23]],"O")/20)</f>
        <v>0</v>
      </c>
    </row>
    <row r="192" spans="2:26" ht="15" x14ac:dyDescent="0.25">
      <c r="B192" s="96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IF($D$12="","",(SUMPRODUCT(($D$12:$W$12=Sabana22[[#This Row],[Columna4]:[Columna23]])*1)))</f>
        <v>0</v>
      </c>
      <c r="Y192" s="87">
        <f t="shared" si="3"/>
        <v>0</v>
      </c>
      <c r="Z192" s="87">
        <f>IF(Y192="","",COUNTIF(Sabana22[[#This Row],[Columna4]:[Columna23]],"O")/20)</f>
        <v>0</v>
      </c>
    </row>
    <row r="193" spans="2:26" ht="15" x14ac:dyDescent="0.25">
      <c r="B193" s="96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IF($D$12="","",(SUMPRODUCT(($D$12:$W$12=Sabana22[[#This Row],[Columna4]:[Columna23]])*1)))</f>
        <v>0</v>
      </c>
      <c r="Y193" s="87">
        <f t="shared" si="3"/>
        <v>0</v>
      </c>
      <c r="Z193" s="87">
        <f>IF(Y193="","",COUNTIF(Sabana22[[#This Row],[Columna4]:[Columna23]],"O")/20)</f>
        <v>0</v>
      </c>
    </row>
    <row r="194" spans="2:26" ht="15" x14ac:dyDescent="0.25">
      <c r="B194" s="96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IF($D$12="","",(SUMPRODUCT(($D$12:$W$12=Sabana22[[#This Row],[Columna4]:[Columna23]])*1)))</f>
        <v>0</v>
      </c>
      <c r="Y194" s="87">
        <f t="shared" si="3"/>
        <v>0</v>
      </c>
      <c r="Z194" s="87">
        <f>IF(Y194="","",COUNTIF(Sabana22[[#This Row],[Columna4]:[Columna23]],"O")/20)</f>
        <v>0</v>
      </c>
    </row>
    <row r="195" spans="2:26" ht="15" x14ac:dyDescent="0.25">
      <c r="B195" s="96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IF($D$12="","",(SUMPRODUCT(($D$12:$W$12=Sabana22[[#This Row],[Columna4]:[Columna23]])*1)))</f>
        <v>0</v>
      </c>
      <c r="Y195" s="87">
        <f t="shared" si="3"/>
        <v>0</v>
      </c>
      <c r="Z195" s="87">
        <f>IF(Y195="","",COUNTIF(Sabana22[[#This Row],[Columna4]:[Columna23]],"O")/20)</f>
        <v>0</v>
      </c>
    </row>
    <row r="196" spans="2:26" ht="15" x14ac:dyDescent="0.25">
      <c r="B196" s="96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IF($D$12="","",(SUMPRODUCT(($D$12:$W$12=Sabana22[[#This Row],[Columna4]:[Columna23]])*1)))</f>
        <v>0</v>
      </c>
      <c r="Y196" s="87">
        <f t="shared" si="3"/>
        <v>0</v>
      </c>
      <c r="Z196" s="87">
        <f>IF(Y196="","",COUNTIF(Sabana22[[#This Row],[Columna4]:[Columna23]],"O")/20)</f>
        <v>0</v>
      </c>
    </row>
    <row r="197" spans="2:26" ht="15" x14ac:dyDescent="0.25">
      <c r="B197" s="96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IF($D$12="","",(SUMPRODUCT(($D$12:$W$12=Sabana22[[#This Row],[Columna4]:[Columna23]])*1)))</f>
        <v>0</v>
      </c>
      <c r="Y197" s="87">
        <f t="shared" si="3"/>
        <v>0</v>
      </c>
      <c r="Z197" s="87">
        <f>IF(Y197="","",COUNTIF(Sabana22[[#This Row],[Columna4]:[Columna23]],"O")/20)</f>
        <v>0</v>
      </c>
    </row>
    <row r="198" spans="2:26" ht="15" x14ac:dyDescent="0.25">
      <c r="B198" s="96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IF($D$12="","",(SUMPRODUCT(($D$12:$W$12=Sabana22[[#This Row],[Columna4]:[Columna23]])*1)))</f>
        <v>0</v>
      </c>
      <c r="Y198" s="87">
        <f t="shared" si="3"/>
        <v>0</v>
      </c>
      <c r="Z198" s="87">
        <f>IF(Y198="","",COUNTIF(Sabana22[[#This Row],[Columna4]:[Columna23]],"O")/20)</f>
        <v>0</v>
      </c>
    </row>
    <row r="199" spans="2:26" ht="15" x14ac:dyDescent="0.25">
      <c r="B199" s="96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IF($D$12="","",(SUMPRODUCT(($D$12:$W$12=Sabana22[[#This Row],[Columna4]:[Columna23]])*1)))</f>
        <v>0</v>
      </c>
      <c r="Y199" s="87">
        <f t="shared" si="3"/>
        <v>0</v>
      </c>
      <c r="Z199" s="87">
        <f>IF(Y199="","",COUNTIF(Sabana22[[#This Row],[Columna4]:[Columna23]],"O")/20)</f>
        <v>0</v>
      </c>
    </row>
    <row r="200" spans="2:26" ht="15" x14ac:dyDescent="0.25">
      <c r="B200" s="96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IF($D$12="","",(SUMPRODUCT(($D$12:$W$12=Sabana22[[#This Row],[Columna4]:[Columna23]])*1)))</f>
        <v>0</v>
      </c>
      <c r="Y200" s="87">
        <f t="shared" si="3"/>
        <v>0</v>
      </c>
      <c r="Z200" s="87">
        <f>IF(Y200="","",COUNTIF(Sabana22[[#This Row],[Columna4]:[Columna23]],"O")/20)</f>
        <v>0</v>
      </c>
    </row>
    <row r="201" spans="2:26" ht="15" x14ac:dyDescent="0.25">
      <c r="B201" s="96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IF($D$12="","",(SUMPRODUCT(($D$12:$W$12=Sabana22[[#This Row],[Columna4]:[Columna23]])*1)))</f>
        <v>0</v>
      </c>
      <c r="Y201" s="87">
        <f t="shared" si="3"/>
        <v>0</v>
      </c>
      <c r="Z201" s="87">
        <f>IF(Y201="","",COUNTIF(Sabana22[[#This Row],[Columna4]:[Columna23]],"O")/20)</f>
        <v>0</v>
      </c>
    </row>
    <row r="202" spans="2:26" ht="15" x14ac:dyDescent="0.25">
      <c r="B202" s="96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IF($D$12="","",(SUMPRODUCT(($D$12:$W$12=Sabana22[[#This Row],[Columna4]:[Columna23]])*1)))</f>
        <v>0</v>
      </c>
      <c r="Y202" s="87">
        <f t="shared" si="3"/>
        <v>0</v>
      </c>
      <c r="Z202" s="87">
        <f>IF(Y202="","",COUNTIF(Sabana22[[#This Row],[Columna4]:[Columna23]],"O")/20)</f>
        <v>0</v>
      </c>
    </row>
    <row r="203" spans="2:26" ht="15" x14ac:dyDescent="0.25">
      <c r="B203" s="96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IF($D$12="","",(SUMPRODUCT(($D$12:$W$12=Sabana22[[#This Row],[Columna4]:[Columna23]])*1)))</f>
        <v>0</v>
      </c>
      <c r="Y203" s="87">
        <f t="shared" si="3"/>
        <v>0</v>
      </c>
      <c r="Z203" s="87">
        <f>IF(Y203="","",COUNTIF(Sabana22[[#This Row],[Columna4]:[Columna23]],"O")/20)</f>
        <v>0</v>
      </c>
    </row>
    <row r="204" spans="2:26" ht="15" x14ac:dyDescent="0.25">
      <c r="B204" s="96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IF($D$12="","",(SUMPRODUCT(($D$12:$W$12=Sabana22[[#This Row],[Columna4]:[Columna23]])*1)))</f>
        <v>0</v>
      </c>
      <c r="Y204" s="87">
        <f t="shared" si="3"/>
        <v>0</v>
      </c>
      <c r="Z204" s="87">
        <f>IF(Y204="","",COUNTIF(Sabana22[[#This Row],[Columna4]:[Columna23]],"O")/20)</f>
        <v>0</v>
      </c>
    </row>
    <row r="205" spans="2:26" ht="15" x14ac:dyDescent="0.25">
      <c r="B205" s="96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IF($D$12="","",(SUMPRODUCT(($D$12:$W$12=Sabana22[[#This Row],[Columna4]:[Columna23]])*1)))</f>
        <v>0</v>
      </c>
      <c r="Y205" s="87">
        <f t="shared" si="3"/>
        <v>0</v>
      </c>
      <c r="Z205" s="87">
        <f>IF(Y205="","",COUNTIF(Sabana22[[#This Row],[Columna4]:[Columna23]],"O")/20)</f>
        <v>0</v>
      </c>
    </row>
    <row r="206" spans="2:26" ht="15" x14ac:dyDescent="0.25">
      <c r="B206" s="96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IF($D$12="","",(SUMPRODUCT(($D$12:$W$12=Sabana22[[#This Row],[Columna4]:[Columna23]])*1)))</f>
        <v>0</v>
      </c>
      <c r="Y206" s="87">
        <f t="shared" si="3"/>
        <v>0</v>
      </c>
      <c r="Z206" s="87">
        <f>IF(Y206="","",COUNTIF(Sabana22[[#This Row],[Columna4]:[Columna23]],"O")/20)</f>
        <v>0</v>
      </c>
    </row>
    <row r="207" spans="2:26" ht="15" x14ac:dyDescent="0.25">
      <c r="B207" s="96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IF($D$12="","",(SUMPRODUCT(($D$12:$W$12=Sabana22[[#This Row],[Columna4]:[Columna23]])*1)))</f>
        <v>0</v>
      </c>
      <c r="Y207" s="87">
        <f t="shared" si="3"/>
        <v>0</v>
      </c>
      <c r="Z207" s="87">
        <f>IF(Y207="","",COUNTIF(Sabana22[[#This Row],[Columna4]:[Columna23]],"O")/20)</f>
        <v>0</v>
      </c>
    </row>
    <row r="208" spans="2:26" ht="15" x14ac:dyDescent="0.25">
      <c r="B208" s="96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IF($D$12="","",(SUMPRODUCT(($D$12:$W$12=Sabana22[[#This Row],[Columna4]:[Columna23]])*1)))</f>
        <v>0</v>
      </c>
      <c r="Y208" s="87">
        <f t="shared" si="3"/>
        <v>0</v>
      </c>
      <c r="Z208" s="87">
        <f>IF(Y208="","",COUNTIF(Sabana22[[#This Row],[Columna4]:[Columna23]],"O")/20)</f>
        <v>0</v>
      </c>
    </row>
    <row r="209" spans="2:26" ht="15" x14ac:dyDescent="0.25">
      <c r="B209" s="96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IF($D$12="","",(SUMPRODUCT(($D$12:$W$12=Sabana22[[#This Row],[Columna4]:[Columna23]])*1)))</f>
        <v>0</v>
      </c>
      <c r="Y209" s="87">
        <f t="shared" si="3"/>
        <v>0</v>
      </c>
      <c r="Z209" s="87">
        <f>IF(Y209="","",COUNTIF(Sabana22[[#This Row],[Columna4]:[Columna23]],"O")/20)</f>
        <v>0</v>
      </c>
    </row>
    <row r="210" spans="2:26" ht="15" x14ac:dyDescent="0.25">
      <c r="B210" s="96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IF($D$12="","",(SUMPRODUCT(($D$12:$W$12=Sabana22[[#This Row],[Columna4]:[Columna23]])*1)))</f>
        <v>0</v>
      </c>
      <c r="Y210" s="87">
        <f t="shared" si="3"/>
        <v>0</v>
      </c>
      <c r="Z210" s="87">
        <f>IF(Y210="","",COUNTIF(Sabana22[[#This Row],[Columna4]:[Columna23]],"O")/20)</f>
        <v>0</v>
      </c>
    </row>
    <row r="211" spans="2:26" ht="15" x14ac:dyDescent="0.25">
      <c r="B211" s="96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IF($D$12="","",(SUMPRODUCT(($D$12:$W$12=Sabana22[[#This Row],[Columna4]:[Columna23]])*1)))</f>
        <v>0</v>
      </c>
      <c r="Y211" s="87">
        <f t="shared" ref="Y211:Y274" si="4">IF(X211="","",(X211/20))</f>
        <v>0</v>
      </c>
      <c r="Z211" s="87">
        <f>IF(Y211="","",COUNTIF(Sabana22[[#This Row],[Columna4]:[Columna23]],"O")/20)</f>
        <v>0</v>
      </c>
    </row>
    <row r="212" spans="2:26" ht="15" x14ac:dyDescent="0.25">
      <c r="B212" s="96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IF($D$12="","",(SUMPRODUCT(($D$12:$W$12=Sabana22[[#This Row],[Columna4]:[Columna23]])*1)))</f>
        <v>0</v>
      </c>
      <c r="Y212" s="87">
        <f t="shared" si="4"/>
        <v>0</v>
      </c>
      <c r="Z212" s="87">
        <f>IF(Y212="","",COUNTIF(Sabana22[[#This Row],[Columna4]:[Columna23]],"O")/20)</f>
        <v>0</v>
      </c>
    </row>
    <row r="213" spans="2:26" ht="15" x14ac:dyDescent="0.25">
      <c r="B213" s="96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IF($D$12="","",(SUMPRODUCT(($D$12:$W$12=Sabana22[[#This Row],[Columna4]:[Columna23]])*1)))</f>
        <v>0</v>
      </c>
      <c r="Y213" s="87">
        <f t="shared" si="4"/>
        <v>0</v>
      </c>
      <c r="Z213" s="87">
        <f>IF(Y213="","",COUNTIF(Sabana22[[#This Row],[Columna4]:[Columna23]],"O")/20)</f>
        <v>0</v>
      </c>
    </row>
    <row r="214" spans="2:26" ht="15" x14ac:dyDescent="0.25">
      <c r="B214" s="96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IF($D$12="","",(SUMPRODUCT(($D$12:$W$12=Sabana22[[#This Row],[Columna4]:[Columna23]])*1)))</f>
        <v>0</v>
      </c>
      <c r="Y214" s="87">
        <f t="shared" si="4"/>
        <v>0</v>
      </c>
      <c r="Z214" s="87">
        <f>IF(Y214="","",COUNTIF(Sabana22[[#This Row],[Columna4]:[Columna23]],"O")/20)</f>
        <v>0</v>
      </c>
    </row>
    <row r="215" spans="2:26" ht="15" x14ac:dyDescent="0.25">
      <c r="B215" s="96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IF($D$12="","",(SUMPRODUCT(($D$12:$W$12=Sabana22[[#This Row],[Columna4]:[Columna23]])*1)))</f>
        <v>0</v>
      </c>
      <c r="Y215" s="87">
        <f t="shared" si="4"/>
        <v>0</v>
      </c>
      <c r="Z215" s="87">
        <f>IF(Y215="","",COUNTIF(Sabana22[[#This Row],[Columna4]:[Columna23]],"O")/20)</f>
        <v>0</v>
      </c>
    </row>
    <row r="216" spans="2:26" ht="15" x14ac:dyDescent="0.25">
      <c r="B216" s="96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IF($D$12="","",(SUMPRODUCT(($D$12:$W$12=Sabana22[[#This Row],[Columna4]:[Columna23]])*1)))</f>
        <v>0</v>
      </c>
      <c r="Y216" s="87">
        <f t="shared" si="4"/>
        <v>0</v>
      </c>
      <c r="Z216" s="87">
        <f>IF(Y216="","",COUNTIF(Sabana22[[#This Row],[Columna4]:[Columna23]],"O")/20)</f>
        <v>0</v>
      </c>
    </row>
    <row r="217" spans="2:26" ht="15" x14ac:dyDescent="0.25">
      <c r="B217" s="96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IF($D$12="","",(SUMPRODUCT(($D$12:$W$12=Sabana22[[#This Row],[Columna4]:[Columna23]])*1)))</f>
        <v>0</v>
      </c>
      <c r="Y217" s="87">
        <f t="shared" si="4"/>
        <v>0</v>
      </c>
      <c r="Z217" s="87">
        <f>IF(Y217="","",COUNTIF(Sabana22[[#This Row],[Columna4]:[Columna23]],"O")/20)</f>
        <v>0</v>
      </c>
    </row>
    <row r="218" spans="2:26" ht="15" x14ac:dyDescent="0.25">
      <c r="B218" s="96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IF($D$12="","",(SUMPRODUCT(($D$12:$W$12=Sabana22[[#This Row],[Columna4]:[Columna23]])*1)))</f>
        <v>0</v>
      </c>
      <c r="Y218" s="87">
        <f t="shared" si="4"/>
        <v>0</v>
      </c>
      <c r="Z218" s="87">
        <f>IF(Y218="","",COUNTIF(Sabana22[[#This Row],[Columna4]:[Columna23]],"O")/20)</f>
        <v>0</v>
      </c>
    </row>
    <row r="219" spans="2:26" ht="15" x14ac:dyDescent="0.25">
      <c r="B219" s="96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IF($D$12="","",(SUMPRODUCT(($D$12:$W$12=Sabana22[[#This Row],[Columna4]:[Columna23]])*1)))</f>
        <v>0</v>
      </c>
      <c r="Y219" s="87">
        <f t="shared" si="4"/>
        <v>0</v>
      </c>
      <c r="Z219" s="87">
        <f>IF(Y219="","",COUNTIF(Sabana22[[#This Row],[Columna4]:[Columna23]],"O")/20)</f>
        <v>0</v>
      </c>
    </row>
    <row r="220" spans="2:26" ht="15" x14ac:dyDescent="0.25">
      <c r="B220" s="96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IF($D$12="","",(SUMPRODUCT(($D$12:$W$12=Sabana22[[#This Row],[Columna4]:[Columna23]])*1)))</f>
        <v>0</v>
      </c>
      <c r="Y220" s="87">
        <f t="shared" si="4"/>
        <v>0</v>
      </c>
      <c r="Z220" s="87">
        <f>IF(Y220="","",COUNTIF(Sabana22[[#This Row],[Columna4]:[Columna23]],"O")/20)</f>
        <v>0</v>
      </c>
    </row>
    <row r="221" spans="2:26" ht="15" x14ac:dyDescent="0.25">
      <c r="B221" s="96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IF($D$12="","",(SUMPRODUCT(($D$12:$W$12=Sabana22[[#This Row],[Columna4]:[Columna23]])*1)))</f>
        <v>0</v>
      </c>
      <c r="Y221" s="87">
        <f t="shared" si="4"/>
        <v>0</v>
      </c>
      <c r="Z221" s="87">
        <f>IF(Y221="","",COUNTIF(Sabana22[[#This Row],[Columna4]:[Columna23]],"O")/20)</f>
        <v>0</v>
      </c>
    </row>
    <row r="222" spans="2:26" ht="15" x14ac:dyDescent="0.25">
      <c r="B222" s="96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IF($D$12="","",(SUMPRODUCT(($D$12:$W$12=Sabana22[[#This Row],[Columna4]:[Columna23]])*1)))</f>
        <v>0</v>
      </c>
      <c r="Y222" s="87">
        <f t="shared" si="4"/>
        <v>0</v>
      </c>
      <c r="Z222" s="87">
        <f>IF(Y222="","",COUNTIF(Sabana22[[#This Row],[Columna4]:[Columna23]],"O")/20)</f>
        <v>0</v>
      </c>
    </row>
    <row r="223" spans="2:26" ht="15" x14ac:dyDescent="0.25">
      <c r="B223" s="96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IF($D$12="","",(SUMPRODUCT(($D$12:$W$12=Sabana22[[#This Row],[Columna4]:[Columna23]])*1)))</f>
        <v>0</v>
      </c>
      <c r="Y223" s="87">
        <f t="shared" si="4"/>
        <v>0</v>
      </c>
      <c r="Z223" s="87">
        <f>IF(Y223="","",COUNTIF(Sabana22[[#This Row],[Columna4]:[Columna23]],"O")/20)</f>
        <v>0</v>
      </c>
    </row>
    <row r="224" spans="2:26" ht="15" x14ac:dyDescent="0.25">
      <c r="B224" s="96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IF($D$12="","",(SUMPRODUCT(($D$12:$W$12=Sabana22[[#This Row],[Columna4]:[Columna23]])*1)))</f>
        <v>0</v>
      </c>
      <c r="Y224" s="87">
        <f t="shared" si="4"/>
        <v>0</v>
      </c>
      <c r="Z224" s="87">
        <f>IF(Y224="","",COUNTIF(Sabana22[[#This Row],[Columna4]:[Columna23]],"O")/20)</f>
        <v>0</v>
      </c>
    </row>
    <row r="225" spans="2:26" ht="15" x14ac:dyDescent="0.25">
      <c r="B225" s="96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IF($D$12="","",(SUMPRODUCT(($D$12:$W$12=Sabana22[[#This Row],[Columna4]:[Columna23]])*1)))</f>
        <v>0</v>
      </c>
      <c r="Y225" s="87">
        <f t="shared" si="4"/>
        <v>0</v>
      </c>
      <c r="Z225" s="87">
        <f>IF(Y225="","",COUNTIF(Sabana22[[#This Row],[Columna4]:[Columna23]],"O")/20)</f>
        <v>0</v>
      </c>
    </row>
    <row r="226" spans="2:26" ht="15" x14ac:dyDescent="0.25">
      <c r="B226" s="96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IF($D$12="","",(SUMPRODUCT(($D$12:$W$12=Sabana22[[#This Row],[Columna4]:[Columna23]])*1)))</f>
        <v>0</v>
      </c>
      <c r="Y226" s="87">
        <f t="shared" si="4"/>
        <v>0</v>
      </c>
      <c r="Z226" s="87">
        <f>IF(Y226="","",COUNTIF(Sabana22[[#This Row],[Columna4]:[Columna23]],"O")/20)</f>
        <v>0</v>
      </c>
    </row>
    <row r="227" spans="2:26" ht="15" x14ac:dyDescent="0.25">
      <c r="B227" s="96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IF($D$12="","",(SUMPRODUCT(($D$12:$W$12=Sabana22[[#This Row],[Columna4]:[Columna23]])*1)))</f>
        <v>0</v>
      </c>
      <c r="Y227" s="87">
        <f t="shared" si="4"/>
        <v>0</v>
      </c>
      <c r="Z227" s="87">
        <f>IF(Y227="","",COUNTIF(Sabana22[[#This Row],[Columna4]:[Columna23]],"O")/20)</f>
        <v>0</v>
      </c>
    </row>
    <row r="228" spans="2:26" ht="15" x14ac:dyDescent="0.25">
      <c r="B228" s="96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IF($D$12="","",(SUMPRODUCT(($D$12:$W$12=Sabana22[[#This Row],[Columna4]:[Columna23]])*1)))</f>
        <v>0</v>
      </c>
      <c r="Y228" s="87">
        <f t="shared" si="4"/>
        <v>0</v>
      </c>
      <c r="Z228" s="87">
        <f>IF(Y228="","",COUNTIF(Sabana22[[#This Row],[Columna4]:[Columna23]],"O")/20)</f>
        <v>0</v>
      </c>
    </row>
    <row r="229" spans="2:26" ht="15" x14ac:dyDescent="0.25">
      <c r="B229" s="96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IF($D$12="","",(SUMPRODUCT(($D$12:$W$12=Sabana22[[#This Row],[Columna4]:[Columna23]])*1)))</f>
        <v>0</v>
      </c>
      <c r="Y229" s="87">
        <f t="shared" si="4"/>
        <v>0</v>
      </c>
      <c r="Z229" s="87">
        <f>IF(Y229="","",COUNTIF(Sabana22[[#This Row],[Columna4]:[Columna23]],"O")/20)</f>
        <v>0</v>
      </c>
    </row>
    <row r="230" spans="2:26" ht="15" x14ac:dyDescent="0.25">
      <c r="B230" s="96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IF($D$12="","",(SUMPRODUCT(($D$12:$W$12=Sabana22[[#This Row],[Columna4]:[Columna23]])*1)))</f>
        <v>0</v>
      </c>
      <c r="Y230" s="87">
        <f t="shared" si="4"/>
        <v>0</v>
      </c>
      <c r="Z230" s="87">
        <f>IF(Y230="","",COUNTIF(Sabana22[[#This Row],[Columna4]:[Columna23]],"O")/20)</f>
        <v>0</v>
      </c>
    </row>
    <row r="231" spans="2:26" ht="15" x14ac:dyDescent="0.25">
      <c r="B231" s="96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IF($D$12="","",(SUMPRODUCT(($D$12:$W$12=Sabana22[[#This Row],[Columna4]:[Columna23]])*1)))</f>
        <v>0</v>
      </c>
      <c r="Y231" s="87">
        <f t="shared" si="4"/>
        <v>0</v>
      </c>
      <c r="Z231" s="87">
        <f>IF(Y231="","",COUNTIF(Sabana22[[#This Row],[Columna4]:[Columna23]],"O")/20)</f>
        <v>0</v>
      </c>
    </row>
    <row r="232" spans="2:26" ht="15" x14ac:dyDescent="0.25">
      <c r="B232" s="96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IF($D$12="","",(SUMPRODUCT(($D$12:$W$12=Sabana22[[#This Row],[Columna4]:[Columna23]])*1)))</f>
        <v>0</v>
      </c>
      <c r="Y232" s="87">
        <f t="shared" si="4"/>
        <v>0</v>
      </c>
      <c r="Z232" s="87">
        <f>IF(Y232="","",COUNTIF(Sabana22[[#This Row],[Columna4]:[Columna23]],"O")/20)</f>
        <v>0</v>
      </c>
    </row>
    <row r="233" spans="2:26" ht="15" x14ac:dyDescent="0.25">
      <c r="B233" s="96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IF($D$12="","",(SUMPRODUCT(($D$12:$W$12=Sabana22[[#This Row],[Columna4]:[Columna23]])*1)))</f>
        <v>0</v>
      </c>
      <c r="Y233" s="87">
        <f t="shared" si="4"/>
        <v>0</v>
      </c>
      <c r="Z233" s="87">
        <f>IF(Y233="","",COUNTIF(Sabana22[[#This Row],[Columna4]:[Columna23]],"O")/20)</f>
        <v>0</v>
      </c>
    </row>
    <row r="234" spans="2:26" ht="15" x14ac:dyDescent="0.25">
      <c r="B234" s="96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IF($D$12="","",(SUMPRODUCT(($D$12:$W$12=Sabana22[[#This Row],[Columna4]:[Columna23]])*1)))</f>
        <v>0</v>
      </c>
      <c r="Y234" s="87">
        <f t="shared" si="4"/>
        <v>0</v>
      </c>
      <c r="Z234" s="87">
        <f>IF(Y234="","",COUNTIF(Sabana22[[#This Row],[Columna4]:[Columna23]],"O")/20)</f>
        <v>0</v>
      </c>
    </row>
    <row r="235" spans="2:26" ht="15" x14ac:dyDescent="0.25">
      <c r="B235" s="96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IF($D$12="","",(SUMPRODUCT(($D$12:$W$12=Sabana22[[#This Row],[Columna4]:[Columna23]])*1)))</f>
        <v>0</v>
      </c>
      <c r="Y235" s="87">
        <f t="shared" si="4"/>
        <v>0</v>
      </c>
      <c r="Z235" s="87">
        <f>IF(Y235="","",COUNTIF(Sabana22[[#This Row],[Columna4]:[Columna23]],"O")/20)</f>
        <v>0</v>
      </c>
    </row>
    <row r="236" spans="2:26" ht="15" x14ac:dyDescent="0.25">
      <c r="B236" s="96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IF($D$12="","",(SUMPRODUCT(($D$12:$W$12=Sabana22[[#This Row],[Columna4]:[Columna23]])*1)))</f>
        <v>0</v>
      </c>
      <c r="Y236" s="87">
        <f t="shared" si="4"/>
        <v>0</v>
      </c>
      <c r="Z236" s="87">
        <f>IF(Y236="","",COUNTIF(Sabana22[[#This Row],[Columna4]:[Columna23]],"O")/20)</f>
        <v>0</v>
      </c>
    </row>
    <row r="237" spans="2:26" ht="15" x14ac:dyDescent="0.25">
      <c r="B237" s="96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IF($D$12="","",(SUMPRODUCT(($D$12:$W$12=Sabana22[[#This Row],[Columna4]:[Columna23]])*1)))</f>
        <v>0</v>
      </c>
      <c r="Y237" s="87">
        <f t="shared" si="4"/>
        <v>0</v>
      </c>
      <c r="Z237" s="87">
        <f>IF(Y237="","",COUNTIF(Sabana22[[#This Row],[Columna4]:[Columna23]],"O")/20)</f>
        <v>0</v>
      </c>
    </row>
    <row r="238" spans="2:26" ht="15" x14ac:dyDescent="0.25">
      <c r="B238" s="96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IF($D$12="","",(SUMPRODUCT(($D$12:$W$12=Sabana22[[#This Row],[Columna4]:[Columna23]])*1)))</f>
        <v>0</v>
      </c>
      <c r="Y238" s="87">
        <f t="shared" si="4"/>
        <v>0</v>
      </c>
      <c r="Z238" s="87">
        <f>IF(Y238="","",COUNTIF(Sabana22[[#This Row],[Columna4]:[Columna23]],"O")/20)</f>
        <v>0</v>
      </c>
    </row>
    <row r="239" spans="2:26" ht="15" x14ac:dyDescent="0.25">
      <c r="B239" s="96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IF($D$12="","",(SUMPRODUCT(($D$12:$W$12=Sabana22[[#This Row],[Columna4]:[Columna23]])*1)))</f>
        <v>0</v>
      </c>
      <c r="Y239" s="87">
        <f t="shared" si="4"/>
        <v>0</v>
      </c>
      <c r="Z239" s="87">
        <f>IF(Y239="","",COUNTIF(Sabana22[[#This Row],[Columna4]:[Columna23]],"O")/20)</f>
        <v>0</v>
      </c>
    </row>
    <row r="240" spans="2:26" ht="15" x14ac:dyDescent="0.25">
      <c r="B240" s="96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IF($D$12="","",(SUMPRODUCT(($D$12:$W$12=Sabana22[[#This Row],[Columna4]:[Columna23]])*1)))</f>
        <v>0</v>
      </c>
      <c r="Y240" s="87">
        <f t="shared" si="4"/>
        <v>0</v>
      </c>
      <c r="Z240" s="87">
        <f>IF(Y240="","",COUNTIF(Sabana22[[#This Row],[Columna4]:[Columna23]],"O")/20)</f>
        <v>0</v>
      </c>
    </row>
    <row r="241" spans="2:26" ht="15" x14ac:dyDescent="0.25">
      <c r="B241" s="96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IF($D$12="","",(SUMPRODUCT(($D$12:$W$12=Sabana22[[#This Row],[Columna4]:[Columna23]])*1)))</f>
        <v>0</v>
      </c>
      <c r="Y241" s="87">
        <f t="shared" si="4"/>
        <v>0</v>
      </c>
      <c r="Z241" s="87">
        <f>IF(Y241="","",COUNTIF(Sabana22[[#This Row],[Columna4]:[Columna23]],"O")/20)</f>
        <v>0</v>
      </c>
    </row>
    <row r="242" spans="2:26" ht="15" x14ac:dyDescent="0.25">
      <c r="B242" s="96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IF($D$12="","",(SUMPRODUCT(($D$12:$W$12=Sabana22[[#This Row],[Columna4]:[Columna23]])*1)))</f>
        <v>0</v>
      </c>
      <c r="Y242" s="87">
        <f t="shared" si="4"/>
        <v>0</v>
      </c>
      <c r="Z242" s="87">
        <f>IF(Y242="","",COUNTIF(Sabana22[[#This Row],[Columna4]:[Columna23]],"O")/20)</f>
        <v>0</v>
      </c>
    </row>
    <row r="243" spans="2:26" ht="15" x14ac:dyDescent="0.25">
      <c r="B243" s="96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IF($D$12="","",(SUMPRODUCT(($D$12:$W$12=Sabana22[[#This Row],[Columna4]:[Columna23]])*1)))</f>
        <v>0</v>
      </c>
      <c r="Y243" s="87">
        <f t="shared" si="4"/>
        <v>0</v>
      </c>
      <c r="Z243" s="87">
        <f>IF(Y243="","",COUNTIF(Sabana22[[#This Row],[Columna4]:[Columna23]],"O")/20)</f>
        <v>0</v>
      </c>
    </row>
    <row r="244" spans="2:26" ht="15" x14ac:dyDescent="0.25">
      <c r="B244" s="96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IF($D$12="","",(SUMPRODUCT(($D$12:$W$12=Sabana22[[#This Row],[Columna4]:[Columna23]])*1)))</f>
        <v>0</v>
      </c>
      <c r="Y244" s="87">
        <f t="shared" si="4"/>
        <v>0</v>
      </c>
      <c r="Z244" s="87">
        <f>IF(Y244="","",COUNTIF(Sabana22[[#This Row],[Columna4]:[Columna23]],"O")/20)</f>
        <v>0</v>
      </c>
    </row>
    <row r="245" spans="2:26" ht="15" x14ac:dyDescent="0.25">
      <c r="B245" s="96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IF($D$12="","",(SUMPRODUCT(($D$12:$W$12=Sabana22[[#This Row],[Columna4]:[Columna23]])*1)))</f>
        <v>0</v>
      </c>
      <c r="Y245" s="87">
        <f t="shared" si="4"/>
        <v>0</v>
      </c>
      <c r="Z245" s="87">
        <f>IF(Y245="","",COUNTIF(Sabana22[[#This Row],[Columna4]:[Columna23]],"O")/20)</f>
        <v>0</v>
      </c>
    </row>
    <row r="246" spans="2:26" ht="15" x14ac:dyDescent="0.25">
      <c r="B246" s="96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IF($D$12="","",(SUMPRODUCT(($D$12:$W$12=Sabana22[[#This Row],[Columna4]:[Columna23]])*1)))</f>
        <v>0</v>
      </c>
      <c r="Y246" s="87">
        <f t="shared" si="4"/>
        <v>0</v>
      </c>
      <c r="Z246" s="87">
        <f>IF(Y246="","",COUNTIF(Sabana22[[#This Row],[Columna4]:[Columna23]],"O")/20)</f>
        <v>0</v>
      </c>
    </row>
    <row r="247" spans="2:26" ht="15" x14ac:dyDescent="0.25">
      <c r="B247" s="96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IF($D$12="","",(SUMPRODUCT(($D$12:$W$12=Sabana22[[#This Row],[Columna4]:[Columna23]])*1)))</f>
        <v>0</v>
      </c>
      <c r="Y247" s="87">
        <f t="shared" si="4"/>
        <v>0</v>
      </c>
      <c r="Z247" s="87">
        <f>IF(Y247="","",COUNTIF(Sabana22[[#This Row],[Columna4]:[Columna23]],"O")/20)</f>
        <v>0</v>
      </c>
    </row>
    <row r="248" spans="2:26" ht="15" x14ac:dyDescent="0.25">
      <c r="B248" s="96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IF($D$12="","",(SUMPRODUCT(($D$12:$W$12=Sabana22[[#This Row],[Columna4]:[Columna23]])*1)))</f>
        <v>0</v>
      </c>
      <c r="Y248" s="87">
        <f t="shared" si="4"/>
        <v>0</v>
      </c>
      <c r="Z248" s="87">
        <f>IF(Y248="","",COUNTIF(Sabana22[[#This Row],[Columna4]:[Columna23]],"O")/20)</f>
        <v>0</v>
      </c>
    </row>
    <row r="249" spans="2:26" ht="15" x14ac:dyDescent="0.25">
      <c r="B249" s="96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IF($D$12="","",(SUMPRODUCT(($D$12:$W$12=Sabana22[[#This Row],[Columna4]:[Columna23]])*1)))</f>
        <v>0</v>
      </c>
      <c r="Y249" s="87">
        <f t="shared" si="4"/>
        <v>0</v>
      </c>
      <c r="Z249" s="87">
        <f>IF(Y249="","",COUNTIF(Sabana22[[#This Row],[Columna4]:[Columna23]],"O")/20)</f>
        <v>0</v>
      </c>
    </row>
    <row r="250" spans="2:26" ht="15" x14ac:dyDescent="0.25">
      <c r="B250" s="96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IF($D$12="","",(SUMPRODUCT(($D$12:$W$12=Sabana22[[#This Row],[Columna4]:[Columna23]])*1)))</f>
        <v>0</v>
      </c>
      <c r="Y250" s="87">
        <f t="shared" si="4"/>
        <v>0</v>
      </c>
      <c r="Z250" s="87">
        <f>IF(Y250="","",COUNTIF(Sabana22[[#This Row],[Columna4]:[Columna23]],"O")/20)</f>
        <v>0</v>
      </c>
    </row>
    <row r="251" spans="2:26" ht="15" x14ac:dyDescent="0.25">
      <c r="B251" s="96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IF($D$12="","",(SUMPRODUCT(($D$12:$W$12=Sabana22[[#This Row],[Columna4]:[Columna23]])*1)))</f>
        <v>0</v>
      </c>
      <c r="Y251" s="87">
        <f t="shared" si="4"/>
        <v>0</v>
      </c>
      <c r="Z251" s="87">
        <f>IF(Y251="","",COUNTIF(Sabana22[[#This Row],[Columna4]:[Columna23]],"O")/20)</f>
        <v>0</v>
      </c>
    </row>
    <row r="252" spans="2:26" ht="15" x14ac:dyDescent="0.25">
      <c r="B252" s="96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IF($D$12="","",(SUMPRODUCT(($D$12:$W$12=Sabana22[[#This Row],[Columna4]:[Columna23]])*1)))</f>
        <v>0</v>
      </c>
      <c r="Y252" s="87">
        <f t="shared" si="4"/>
        <v>0</v>
      </c>
      <c r="Z252" s="87">
        <f>IF(Y252="","",COUNTIF(Sabana22[[#This Row],[Columna4]:[Columna23]],"O")/20)</f>
        <v>0</v>
      </c>
    </row>
    <row r="253" spans="2:26" ht="15" x14ac:dyDescent="0.25">
      <c r="B253" s="96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IF($D$12="","",(SUMPRODUCT(($D$12:$W$12=Sabana22[[#This Row],[Columna4]:[Columna23]])*1)))</f>
        <v>0</v>
      </c>
      <c r="Y253" s="87">
        <f t="shared" si="4"/>
        <v>0</v>
      </c>
      <c r="Z253" s="87">
        <f>IF(Y253="","",COUNTIF(Sabana22[[#This Row],[Columna4]:[Columna23]],"O")/20)</f>
        <v>0</v>
      </c>
    </row>
    <row r="254" spans="2:26" ht="15" x14ac:dyDescent="0.25">
      <c r="B254" s="96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IF($D$12="","",(SUMPRODUCT(($D$12:$W$12=Sabana22[[#This Row],[Columna4]:[Columna23]])*1)))</f>
        <v>0</v>
      </c>
      <c r="Y254" s="87">
        <f t="shared" si="4"/>
        <v>0</v>
      </c>
      <c r="Z254" s="87">
        <f>IF(Y254="","",COUNTIF(Sabana22[[#This Row],[Columna4]:[Columna23]],"O")/20)</f>
        <v>0</v>
      </c>
    </row>
    <row r="255" spans="2:26" ht="15" x14ac:dyDescent="0.25">
      <c r="B255" s="96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IF($D$12="","",(SUMPRODUCT(($D$12:$W$12=Sabana22[[#This Row],[Columna4]:[Columna23]])*1)))</f>
        <v>0</v>
      </c>
      <c r="Y255" s="87">
        <f t="shared" si="4"/>
        <v>0</v>
      </c>
      <c r="Z255" s="87">
        <f>IF(Y255="","",COUNTIF(Sabana22[[#This Row],[Columna4]:[Columna23]],"O")/20)</f>
        <v>0</v>
      </c>
    </row>
    <row r="256" spans="2:26" ht="15" x14ac:dyDescent="0.25">
      <c r="B256" s="96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IF($D$12="","",(SUMPRODUCT(($D$12:$W$12=Sabana22[[#This Row],[Columna4]:[Columna23]])*1)))</f>
        <v>0</v>
      </c>
      <c r="Y256" s="87">
        <f t="shared" si="4"/>
        <v>0</v>
      </c>
      <c r="Z256" s="87">
        <f>IF(Y256="","",COUNTIF(Sabana22[[#This Row],[Columna4]:[Columna23]],"O")/20)</f>
        <v>0</v>
      </c>
    </row>
    <row r="257" spans="2:26" ht="15" x14ac:dyDescent="0.25">
      <c r="B257" s="96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IF($D$12="","",(SUMPRODUCT(($D$12:$W$12=Sabana22[[#This Row],[Columna4]:[Columna23]])*1)))</f>
        <v>0</v>
      </c>
      <c r="Y257" s="87">
        <f t="shared" si="4"/>
        <v>0</v>
      </c>
      <c r="Z257" s="87">
        <f>IF(Y257="","",COUNTIF(Sabana22[[#This Row],[Columna4]:[Columna23]],"O")/20)</f>
        <v>0</v>
      </c>
    </row>
    <row r="258" spans="2:26" ht="15" x14ac:dyDescent="0.25">
      <c r="B258" s="96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IF($D$12="","",(SUMPRODUCT(($D$12:$W$12=Sabana22[[#This Row],[Columna4]:[Columna23]])*1)))</f>
        <v>0</v>
      </c>
      <c r="Y258" s="87">
        <f t="shared" si="4"/>
        <v>0</v>
      </c>
      <c r="Z258" s="87">
        <f>IF(Y258="","",COUNTIF(Sabana22[[#This Row],[Columna4]:[Columna23]],"O")/20)</f>
        <v>0</v>
      </c>
    </row>
    <row r="259" spans="2:26" ht="15" x14ac:dyDescent="0.25">
      <c r="B259" s="96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IF($D$12="","",(SUMPRODUCT(($D$12:$W$12=Sabana22[[#This Row],[Columna4]:[Columna23]])*1)))</f>
        <v>0</v>
      </c>
      <c r="Y259" s="87">
        <f t="shared" si="4"/>
        <v>0</v>
      </c>
      <c r="Z259" s="87">
        <f>IF(Y259="","",COUNTIF(Sabana22[[#This Row],[Columna4]:[Columna23]],"O")/20)</f>
        <v>0</v>
      </c>
    </row>
    <row r="260" spans="2:26" ht="15" x14ac:dyDescent="0.25">
      <c r="B260" s="96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IF($D$12="","",(SUMPRODUCT(($D$12:$W$12=Sabana22[[#This Row],[Columna4]:[Columna23]])*1)))</f>
        <v>0</v>
      </c>
      <c r="Y260" s="87">
        <f t="shared" si="4"/>
        <v>0</v>
      </c>
      <c r="Z260" s="87">
        <f>IF(Y260="","",COUNTIF(Sabana22[[#This Row],[Columna4]:[Columna23]],"O")/20)</f>
        <v>0</v>
      </c>
    </row>
    <row r="261" spans="2:26" ht="15" x14ac:dyDescent="0.25">
      <c r="B261" s="96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IF($D$12="","",(SUMPRODUCT(($D$12:$W$12=Sabana22[[#This Row],[Columna4]:[Columna23]])*1)))</f>
        <v>0</v>
      </c>
      <c r="Y261" s="87">
        <f t="shared" si="4"/>
        <v>0</v>
      </c>
      <c r="Z261" s="87">
        <f>IF(Y261="","",COUNTIF(Sabana22[[#This Row],[Columna4]:[Columna23]],"O")/20)</f>
        <v>0</v>
      </c>
    </row>
    <row r="262" spans="2:26" ht="15" x14ac:dyDescent="0.25">
      <c r="B262" s="96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IF($D$12="","",(SUMPRODUCT(($D$12:$W$12=Sabana22[[#This Row],[Columna4]:[Columna23]])*1)))</f>
        <v>0</v>
      </c>
      <c r="Y262" s="87">
        <f t="shared" si="4"/>
        <v>0</v>
      </c>
      <c r="Z262" s="87">
        <f>IF(Y262="","",COUNTIF(Sabana22[[#This Row],[Columna4]:[Columna23]],"O")/20)</f>
        <v>0</v>
      </c>
    </row>
    <row r="263" spans="2:26" ht="15" x14ac:dyDescent="0.25">
      <c r="B263" s="96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IF($D$12="","",(SUMPRODUCT(($D$12:$W$12=Sabana22[[#This Row],[Columna4]:[Columna23]])*1)))</f>
        <v>0</v>
      </c>
      <c r="Y263" s="87">
        <f t="shared" si="4"/>
        <v>0</v>
      </c>
      <c r="Z263" s="87">
        <f>IF(Y263="","",COUNTIF(Sabana22[[#This Row],[Columna4]:[Columna23]],"O")/20)</f>
        <v>0</v>
      </c>
    </row>
    <row r="264" spans="2:26" ht="15" x14ac:dyDescent="0.25">
      <c r="B264" s="96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IF($D$12="","",(SUMPRODUCT(($D$12:$W$12=Sabana22[[#This Row],[Columna4]:[Columna23]])*1)))</f>
        <v>0</v>
      </c>
      <c r="Y264" s="87">
        <f t="shared" si="4"/>
        <v>0</v>
      </c>
      <c r="Z264" s="87">
        <f>IF(Y264="","",COUNTIF(Sabana22[[#This Row],[Columna4]:[Columna23]],"O")/20)</f>
        <v>0</v>
      </c>
    </row>
    <row r="265" spans="2:26" ht="15" x14ac:dyDescent="0.25">
      <c r="B265" s="96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IF($D$12="","",(SUMPRODUCT(($D$12:$W$12=Sabana22[[#This Row],[Columna4]:[Columna23]])*1)))</f>
        <v>0</v>
      </c>
      <c r="Y265" s="87">
        <f t="shared" si="4"/>
        <v>0</v>
      </c>
      <c r="Z265" s="87">
        <f>IF(Y265="","",COUNTIF(Sabana22[[#This Row],[Columna4]:[Columna23]],"O")/20)</f>
        <v>0</v>
      </c>
    </row>
    <row r="266" spans="2:26" ht="15" x14ac:dyDescent="0.25">
      <c r="B266" s="96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IF($D$12="","",(SUMPRODUCT(($D$12:$W$12=Sabana22[[#This Row],[Columna4]:[Columna23]])*1)))</f>
        <v>0</v>
      </c>
      <c r="Y266" s="87">
        <f t="shared" si="4"/>
        <v>0</v>
      </c>
      <c r="Z266" s="87">
        <f>IF(Y266="","",COUNTIF(Sabana22[[#This Row],[Columna4]:[Columna23]],"O")/20)</f>
        <v>0</v>
      </c>
    </row>
    <row r="267" spans="2:26" ht="15" x14ac:dyDescent="0.25">
      <c r="B267" s="96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IF($D$12="","",(SUMPRODUCT(($D$12:$W$12=Sabana22[[#This Row],[Columna4]:[Columna23]])*1)))</f>
        <v>0</v>
      </c>
      <c r="Y267" s="87">
        <f t="shared" si="4"/>
        <v>0</v>
      </c>
      <c r="Z267" s="87">
        <f>IF(Y267="","",COUNTIF(Sabana22[[#This Row],[Columna4]:[Columna23]],"O")/20)</f>
        <v>0</v>
      </c>
    </row>
    <row r="268" spans="2:26" ht="15" x14ac:dyDescent="0.25">
      <c r="B268" s="96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IF($D$12="","",(SUMPRODUCT(($D$12:$W$12=Sabana22[[#This Row],[Columna4]:[Columna23]])*1)))</f>
        <v>0</v>
      </c>
      <c r="Y268" s="87">
        <f t="shared" si="4"/>
        <v>0</v>
      </c>
      <c r="Z268" s="87">
        <f>IF(Y268="","",COUNTIF(Sabana22[[#This Row],[Columna4]:[Columna23]],"O")/20)</f>
        <v>0</v>
      </c>
    </row>
    <row r="269" spans="2:26" ht="15" x14ac:dyDescent="0.25">
      <c r="B269" s="96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IF($D$12="","",(SUMPRODUCT(($D$12:$W$12=Sabana22[[#This Row],[Columna4]:[Columna23]])*1)))</f>
        <v>0</v>
      </c>
      <c r="Y269" s="87">
        <f t="shared" si="4"/>
        <v>0</v>
      </c>
      <c r="Z269" s="87">
        <f>IF(Y269="","",COUNTIF(Sabana22[[#This Row],[Columna4]:[Columna23]],"O")/20)</f>
        <v>0</v>
      </c>
    </row>
    <row r="270" spans="2:26" ht="15" x14ac:dyDescent="0.25">
      <c r="B270" s="96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IF($D$12="","",(SUMPRODUCT(($D$12:$W$12=Sabana22[[#This Row],[Columna4]:[Columna23]])*1)))</f>
        <v>0</v>
      </c>
      <c r="Y270" s="87">
        <f t="shared" si="4"/>
        <v>0</v>
      </c>
      <c r="Z270" s="87">
        <f>IF(Y270="","",COUNTIF(Sabana22[[#This Row],[Columna4]:[Columna23]],"O")/20)</f>
        <v>0</v>
      </c>
    </row>
    <row r="271" spans="2:26" ht="15" x14ac:dyDescent="0.25">
      <c r="B271" s="96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IF($D$12="","",(SUMPRODUCT(($D$12:$W$12=Sabana22[[#This Row],[Columna4]:[Columna23]])*1)))</f>
        <v>0</v>
      </c>
      <c r="Y271" s="87">
        <f t="shared" si="4"/>
        <v>0</v>
      </c>
      <c r="Z271" s="87">
        <f>IF(Y271="","",COUNTIF(Sabana22[[#This Row],[Columna4]:[Columna23]],"O")/20)</f>
        <v>0</v>
      </c>
    </row>
    <row r="272" spans="2:26" ht="15" x14ac:dyDescent="0.25">
      <c r="B272" s="96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IF($D$12="","",(SUMPRODUCT(($D$12:$W$12=Sabana22[[#This Row],[Columna4]:[Columna23]])*1)))</f>
        <v>0</v>
      </c>
      <c r="Y272" s="87">
        <f t="shared" si="4"/>
        <v>0</v>
      </c>
      <c r="Z272" s="87">
        <f>IF(Y272="","",COUNTIF(Sabana22[[#This Row],[Columna4]:[Columna23]],"O")/20)</f>
        <v>0</v>
      </c>
    </row>
    <row r="273" spans="2:26" ht="15" x14ac:dyDescent="0.25">
      <c r="B273" s="96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IF($D$12="","",(SUMPRODUCT(($D$12:$W$12=Sabana22[[#This Row],[Columna4]:[Columna23]])*1)))</f>
        <v>0</v>
      </c>
      <c r="Y273" s="87">
        <f t="shared" si="4"/>
        <v>0</v>
      </c>
      <c r="Z273" s="87">
        <f>IF(Y273="","",COUNTIF(Sabana22[[#This Row],[Columna4]:[Columna23]],"O")/20)</f>
        <v>0</v>
      </c>
    </row>
    <row r="274" spans="2:26" ht="15" x14ac:dyDescent="0.25">
      <c r="B274" s="96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IF($D$12="","",(SUMPRODUCT(($D$12:$W$12=Sabana22[[#This Row],[Columna4]:[Columna23]])*1)))</f>
        <v>0</v>
      </c>
      <c r="Y274" s="87">
        <f t="shared" si="4"/>
        <v>0</v>
      </c>
      <c r="Z274" s="87">
        <f>IF(Y274="","",COUNTIF(Sabana22[[#This Row],[Columna4]:[Columna23]],"O")/20)</f>
        <v>0</v>
      </c>
    </row>
    <row r="275" spans="2:26" ht="15" x14ac:dyDescent="0.25">
      <c r="B275" s="96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IF($D$12="","",(SUMPRODUCT(($D$12:$W$12=Sabana22[[#This Row],[Columna4]:[Columna23]])*1)))</f>
        <v>0</v>
      </c>
      <c r="Y275" s="87">
        <f t="shared" ref="Y275:Y317" si="5">IF(X275="","",(X275/20))</f>
        <v>0</v>
      </c>
      <c r="Z275" s="87">
        <f>IF(Y275="","",COUNTIF(Sabana22[[#This Row],[Columna4]:[Columna23]],"O")/20)</f>
        <v>0</v>
      </c>
    </row>
    <row r="276" spans="2:26" ht="15" x14ac:dyDescent="0.25">
      <c r="B276" s="96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IF($D$12="","",(SUMPRODUCT(($D$12:$W$12=Sabana22[[#This Row],[Columna4]:[Columna23]])*1)))</f>
        <v>0</v>
      </c>
      <c r="Y276" s="87">
        <f t="shared" si="5"/>
        <v>0</v>
      </c>
      <c r="Z276" s="87">
        <f>IF(Y276="","",COUNTIF(Sabana22[[#This Row],[Columna4]:[Columna23]],"O")/20)</f>
        <v>0</v>
      </c>
    </row>
    <row r="277" spans="2:26" ht="15" x14ac:dyDescent="0.25">
      <c r="B277" s="96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IF($D$12="","",(SUMPRODUCT(($D$12:$W$12=Sabana22[[#This Row],[Columna4]:[Columna23]])*1)))</f>
        <v>0</v>
      </c>
      <c r="Y277" s="87">
        <f t="shared" si="5"/>
        <v>0</v>
      </c>
      <c r="Z277" s="87">
        <f>IF(Y277="","",COUNTIF(Sabana22[[#This Row],[Columna4]:[Columna23]],"O")/20)</f>
        <v>0</v>
      </c>
    </row>
    <row r="278" spans="2:26" ht="15" x14ac:dyDescent="0.25">
      <c r="B278" s="96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IF($D$12="","",(SUMPRODUCT(($D$12:$W$12=Sabana22[[#This Row],[Columna4]:[Columna23]])*1)))</f>
        <v>0</v>
      </c>
      <c r="Y278" s="87">
        <f t="shared" si="5"/>
        <v>0</v>
      </c>
      <c r="Z278" s="87">
        <f>IF(Y278="","",COUNTIF(Sabana22[[#This Row],[Columna4]:[Columna23]],"O")/20)</f>
        <v>0</v>
      </c>
    </row>
    <row r="279" spans="2:26" ht="15" x14ac:dyDescent="0.25">
      <c r="B279" s="96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IF($D$12="","",(SUMPRODUCT(($D$12:$W$12=Sabana22[[#This Row],[Columna4]:[Columna23]])*1)))</f>
        <v>0</v>
      </c>
      <c r="Y279" s="87">
        <f t="shared" si="5"/>
        <v>0</v>
      </c>
      <c r="Z279" s="87">
        <f>IF(Y279="","",COUNTIF(Sabana22[[#This Row],[Columna4]:[Columna23]],"O")/20)</f>
        <v>0</v>
      </c>
    </row>
    <row r="280" spans="2:26" ht="15" x14ac:dyDescent="0.25">
      <c r="B280" s="96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IF($D$12="","",(SUMPRODUCT(($D$12:$W$12=Sabana22[[#This Row],[Columna4]:[Columna23]])*1)))</f>
        <v>0</v>
      </c>
      <c r="Y280" s="87">
        <f t="shared" si="5"/>
        <v>0</v>
      </c>
      <c r="Z280" s="87">
        <f>IF(Y280="","",COUNTIF(Sabana22[[#This Row],[Columna4]:[Columna23]],"O")/20)</f>
        <v>0</v>
      </c>
    </row>
    <row r="281" spans="2:26" ht="15" x14ac:dyDescent="0.25">
      <c r="B281" s="96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IF($D$12="","",(SUMPRODUCT(($D$12:$W$12=Sabana22[[#This Row],[Columna4]:[Columna23]])*1)))</f>
        <v>0</v>
      </c>
      <c r="Y281" s="87">
        <f t="shared" si="5"/>
        <v>0</v>
      </c>
      <c r="Z281" s="87">
        <f>IF(Y281="","",COUNTIF(Sabana22[[#This Row],[Columna4]:[Columna23]],"O")/20)</f>
        <v>0</v>
      </c>
    </row>
    <row r="282" spans="2:26" ht="15" x14ac:dyDescent="0.25">
      <c r="B282" s="96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IF($D$12="","",(SUMPRODUCT(($D$12:$W$12=Sabana22[[#This Row],[Columna4]:[Columna23]])*1)))</f>
        <v>0</v>
      </c>
      <c r="Y282" s="87">
        <f t="shared" si="5"/>
        <v>0</v>
      </c>
      <c r="Z282" s="87">
        <f>IF(Y282="","",COUNTIF(Sabana22[[#This Row],[Columna4]:[Columna23]],"O")/20)</f>
        <v>0</v>
      </c>
    </row>
    <row r="283" spans="2:26" ht="15" x14ac:dyDescent="0.25">
      <c r="B283" s="96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IF($D$12="","",(SUMPRODUCT(($D$12:$W$12=Sabana22[[#This Row],[Columna4]:[Columna23]])*1)))</f>
        <v>0</v>
      </c>
      <c r="Y283" s="87">
        <f t="shared" si="5"/>
        <v>0</v>
      </c>
      <c r="Z283" s="87">
        <f>IF(Y283="","",COUNTIF(Sabana22[[#This Row],[Columna4]:[Columna23]],"O")/20)</f>
        <v>0</v>
      </c>
    </row>
    <row r="284" spans="2:26" ht="15" x14ac:dyDescent="0.25">
      <c r="B284" s="96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IF($D$12="","",(SUMPRODUCT(($D$12:$W$12=Sabana22[[#This Row],[Columna4]:[Columna23]])*1)))</f>
        <v>0</v>
      </c>
      <c r="Y284" s="87">
        <f t="shared" si="5"/>
        <v>0</v>
      </c>
      <c r="Z284" s="87">
        <f>IF(Y284="","",COUNTIF(Sabana22[[#This Row],[Columna4]:[Columna23]],"O")/20)</f>
        <v>0</v>
      </c>
    </row>
    <row r="285" spans="2:26" ht="15" x14ac:dyDescent="0.25">
      <c r="B285" s="96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IF($D$12="","",(SUMPRODUCT(($D$12:$W$12=Sabana22[[#This Row],[Columna4]:[Columna23]])*1)))</f>
        <v>0</v>
      </c>
      <c r="Y285" s="87">
        <f t="shared" si="5"/>
        <v>0</v>
      </c>
      <c r="Z285" s="87">
        <f>IF(Y285="","",COUNTIF(Sabana22[[#This Row],[Columna4]:[Columna23]],"O")/20)</f>
        <v>0</v>
      </c>
    </row>
    <row r="286" spans="2:26" ht="15" x14ac:dyDescent="0.25">
      <c r="B286" s="96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IF($D$12="","",(SUMPRODUCT(($D$12:$W$12=Sabana22[[#This Row],[Columna4]:[Columna23]])*1)))</f>
        <v>0</v>
      </c>
      <c r="Y286" s="87">
        <f t="shared" si="5"/>
        <v>0</v>
      </c>
      <c r="Z286" s="87">
        <f>IF(Y286="","",COUNTIF(Sabana22[[#This Row],[Columna4]:[Columna23]],"O")/20)</f>
        <v>0</v>
      </c>
    </row>
    <row r="287" spans="2:26" ht="15" x14ac:dyDescent="0.25">
      <c r="B287" s="96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IF($D$12="","",(SUMPRODUCT(($D$12:$W$12=Sabana22[[#This Row],[Columna4]:[Columna23]])*1)))</f>
        <v>0</v>
      </c>
      <c r="Y287" s="87">
        <f t="shared" si="5"/>
        <v>0</v>
      </c>
      <c r="Z287" s="87">
        <f>IF(Y287="","",COUNTIF(Sabana22[[#This Row],[Columna4]:[Columna23]],"O")/20)</f>
        <v>0</v>
      </c>
    </row>
    <row r="288" spans="2:26" ht="15" x14ac:dyDescent="0.25">
      <c r="B288" s="96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IF($D$12="","",(SUMPRODUCT(($D$12:$W$12=Sabana22[[#This Row],[Columna4]:[Columna23]])*1)))</f>
        <v>0</v>
      </c>
      <c r="Y288" s="87">
        <f t="shared" si="5"/>
        <v>0</v>
      </c>
      <c r="Z288" s="87">
        <f>IF(Y288="","",COUNTIF(Sabana22[[#This Row],[Columna4]:[Columna23]],"O")/20)</f>
        <v>0</v>
      </c>
    </row>
    <row r="289" spans="2:26" ht="15" x14ac:dyDescent="0.25">
      <c r="B289" s="96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IF($D$12="","",(SUMPRODUCT(($D$12:$W$12=Sabana22[[#This Row],[Columna4]:[Columna23]])*1)))</f>
        <v>0</v>
      </c>
      <c r="Y289" s="87">
        <f t="shared" si="5"/>
        <v>0</v>
      </c>
      <c r="Z289" s="87">
        <f>IF(Y289="","",COUNTIF(Sabana22[[#This Row],[Columna4]:[Columna23]],"O")/20)</f>
        <v>0</v>
      </c>
    </row>
    <row r="290" spans="2:26" ht="15" x14ac:dyDescent="0.25">
      <c r="B290" s="96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IF($D$12="","",(SUMPRODUCT(($D$12:$W$12=Sabana22[[#This Row],[Columna4]:[Columna23]])*1)))</f>
        <v>0</v>
      </c>
      <c r="Y290" s="87">
        <f t="shared" si="5"/>
        <v>0</v>
      </c>
      <c r="Z290" s="87">
        <f>IF(Y290="","",COUNTIF(Sabana22[[#This Row],[Columna4]:[Columna23]],"O")/20)</f>
        <v>0</v>
      </c>
    </row>
    <row r="291" spans="2:26" ht="15" x14ac:dyDescent="0.25">
      <c r="B291" s="96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IF($D$12="","",(SUMPRODUCT(($D$12:$W$12=Sabana22[[#This Row],[Columna4]:[Columna23]])*1)))</f>
        <v>0</v>
      </c>
      <c r="Y291" s="87">
        <f t="shared" si="5"/>
        <v>0</v>
      </c>
      <c r="Z291" s="87">
        <f>IF(Y291="","",COUNTIF(Sabana22[[#This Row],[Columna4]:[Columna23]],"O")/20)</f>
        <v>0</v>
      </c>
    </row>
    <row r="292" spans="2:26" ht="15" x14ac:dyDescent="0.25">
      <c r="B292" s="96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IF($D$12="","",(SUMPRODUCT(($D$12:$W$12=Sabana22[[#This Row],[Columna4]:[Columna23]])*1)))</f>
        <v>0</v>
      </c>
      <c r="Y292" s="87">
        <f t="shared" si="5"/>
        <v>0</v>
      </c>
      <c r="Z292" s="87">
        <f>IF(Y292="","",COUNTIF(Sabana22[[#This Row],[Columna4]:[Columna23]],"O")/20)</f>
        <v>0</v>
      </c>
    </row>
    <row r="293" spans="2:26" ht="15" x14ac:dyDescent="0.25">
      <c r="B293" s="96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IF($D$12="","",(SUMPRODUCT(($D$12:$W$12=Sabana22[[#This Row],[Columna4]:[Columna23]])*1)))</f>
        <v>0</v>
      </c>
      <c r="Y293" s="87">
        <f t="shared" si="5"/>
        <v>0</v>
      </c>
      <c r="Z293" s="87">
        <f>IF(Y293="","",COUNTIF(Sabana22[[#This Row],[Columna4]:[Columna23]],"O")/20)</f>
        <v>0</v>
      </c>
    </row>
    <row r="294" spans="2:26" ht="15" x14ac:dyDescent="0.25">
      <c r="B294" s="96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IF($D$12="","",(SUMPRODUCT(($D$12:$W$12=Sabana22[[#This Row],[Columna4]:[Columna23]])*1)))</f>
        <v>0</v>
      </c>
      <c r="Y294" s="87">
        <f t="shared" si="5"/>
        <v>0</v>
      </c>
      <c r="Z294" s="87">
        <f>IF(Y294="","",COUNTIF(Sabana22[[#This Row],[Columna4]:[Columna23]],"O")/20)</f>
        <v>0</v>
      </c>
    </row>
    <row r="295" spans="2:26" ht="15" x14ac:dyDescent="0.25">
      <c r="B295" s="96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IF($D$12="","",(SUMPRODUCT(($D$12:$W$12=Sabana22[[#This Row],[Columna4]:[Columna23]])*1)))</f>
        <v>0</v>
      </c>
      <c r="Y295" s="87">
        <f t="shared" si="5"/>
        <v>0</v>
      </c>
      <c r="Z295" s="87">
        <f>IF(Y295="","",COUNTIF(Sabana22[[#This Row],[Columna4]:[Columna23]],"O")/20)</f>
        <v>0</v>
      </c>
    </row>
    <row r="296" spans="2:26" ht="15" x14ac:dyDescent="0.25">
      <c r="B296" s="96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IF($D$12="","",(SUMPRODUCT(($D$12:$W$12=Sabana22[[#This Row],[Columna4]:[Columna23]])*1)))</f>
        <v>0</v>
      </c>
      <c r="Y296" s="87">
        <f t="shared" si="5"/>
        <v>0</v>
      </c>
      <c r="Z296" s="87">
        <f>IF(Y296="","",COUNTIF(Sabana22[[#This Row],[Columna4]:[Columna23]],"O")/20)</f>
        <v>0</v>
      </c>
    </row>
    <row r="297" spans="2:26" ht="15" x14ac:dyDescent="0.25">
      <c r="B297" s="96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IF($D$12="","",(SUMPRODUCT(($D$12:$W$12=Sabana22[[#This Row],[Columna4]:[Columna23]])*1)))</f>
        <v>0</v>
      </c>
      <c r="Y297" s="87">
        <f t="shared" si="5"/>
        <v>0</v>
      </c>
      <c r="Z297" s="87">
        <f>IF(Y297="","",COUNTIF(Sabana22[[#This Row],[Columna4]:[Columna23]],"O")/20)</f>
        <v>0</v>
      </c>
    </row>
    <row r="298" spans="2:26" ht="15" x14ac:dyDescent="0.25">
      <c r="B298" s="96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IF($D$12="","",(SUMPRODUCT(($D$12:$W$12=Sabana22[[#This Row],[Columna4]:[Columna23]])*1)))</f>
        <v>0</v>
      </c>
      <c r="Y298" s="87">
        <f t="shared" si="5"/>
        <v>0</v>
      </c>
      <c r="Z298" s="87">
        <f>IF(Y298="","",COUNTIF(Sabana22[[#This Row],[Columna4]:[Columna23]],"O")/20)</f>
        <v>0</v>
      </c>
    </row>
    <row r="299" spans="2:26" ht="15" x14ac:dyDescent="0.25">
      <c r="B299" s="96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IF($D$12="","",(SUMPRODUCT(($D$12:$W$12=Sabana22[[#This Row],[Columna4]:[Columna23]])*1)))</f>
        <v>0</v>
      </c>
      <c r="Y299" s="87">
        <f t="shared" si="5"/>
        <v>0</v>
      </c>
      <c r="Z299" s="87">
        <f>IF(Y299="","",COUNTIF(Sabana22[[#This Row],[Columna4]:[Columna23]],"O")/20)</f>
        <v>0</v>
      </c>
    </row>
    <row r="300" spans="2:26" ht="15" x14ac:dyDescent="0.25">
      <c r="B300" s="96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IF($D$12="","",(SUMPRODUCT(($D$12:$W$12=Sabana22[[#This Row],[Columna4]:[Columna23]])*1)))</f>
        <v>0</v>
      </c>
      <c r="Y300" s="87">
        <f t="shared" si="5"/>
        <v>0</v>
      </c>
      <c r="Z300" s="87">
        <f>IF(Y300="","",COUNTIF(Sabana22[[#This Row],[Columna4]:[Columna23]],"O")/20)</f>
        <v>0</v>
      </c>
    </row>
    <row r="301" spans="2:26" ht="15" x14ac:dyDescent="0.25">
      <c r="B301" s="96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IF($D$12="","",(SUMPRODUCT(($D$12:$W$12=Sabana22[[#This Row],[Columna4]:[Columna23]])*1)))</f>
        <v>0</v>
      </c>
      <c r="Y301" s="87">
        <f t="shared" si="5"/>
        <v>0</v>
      </c>
      <c r="Z301" s="87">
        <f>IF(Y301="","",COUNTIF(Sabana22[[#This Row],[Columna4]:[Columna23]],"O")/20)</f>
        <v>0</v>
      </c>
    </row>
    <row r="302" spans="2:26" ht="15" x14ac:dyDescent="0.25">
      <c r="B302" s="96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IF($D$12="","",(SUMPRODUCT(($D$12:$W$12=Sabana22[[#This Row],[Columna4]:[Columna23]])*1)))</f>
        <v>0</v>
      </c>
      <c r="Y302" s="87">
        <f t="shared" si="5"/>
        <v>0</v>
      </c>
      <c r="Z302" s="87">
        <f>IF(Y302="","",COUNTIF(Sabana22[[#This Row],[Columna4]:[Columna23]],"O")/20)</f>
        <v>0</v>
      </c>
    </row>
    <row r="303" spans="2:26" ht="15" x14ac:dyDescent="0.25">
      <c r="B303" s="96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IF($D$12="","",(SUMPRODUCT(($D$12:$W$12=Sabana22[[#This Row],[Columna4]:[Columna23]])*1)))</f>
        <v>0</v>
      </c>
      <c r="Y303" s="87">
        <f t="shared" si="5"/>
        <v>0</v>
      </c>
      <c r="Z303" s="87">
        <f>IF(Y303="","",COUNTIF(Sabana22[[#This Row],[Columna4]:[Columna23]],"O")/20)</f>
        <v>0</v>
      </c>
    </row>
    <row r="304" spans="2:26" ht="15" x14ac:dyDescent="0.25">
      <c r="B304" s="96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IF($D$12="","",(SUMPRODUCT(($D$12:$W$12=Sabana22[[#This Row],[Columna4]:[Columna23]])*1)))</f>
        <v>0</v>
      </c>
      <c r="Y304" s="87">
        <f t="shared" si="5"/>
        <v>0</v>
      </c>
      <c r="Z304" s="87">
        <f>IF(Y304="","",COUNTIF(Sabana22[[#This Row],[Columna4]:[Columna23]],"O")/20)</f>
        <v>0</v>
      </c>
    </row>
    <row r="305" spans="2:26" ht="15" x14ac:dyDescent="0.25">
      <c r="B305" s="96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IF($D$12="","",(SUMPRODUCT(($D$12:$W$12=Sabana22[[#This Row],[Columna4]:[Columna23]])*1)))</f>
        <v>0</v>
      </c>
      <c r="Y305" s="87">
        <f t="shared" si="5"/>
        <v>0</v>
      </c>
      <c r="Z305" s="87">
        <f>IF(Y305="","",COUNTIF(Sabana22[[#This Row],[Columna4]:[Columna23]],"O")/20)</f>
        <v>0</v>
      </c>
    </row>
    <row r="306" spans="2:26" ht="15" x14ac:dyDescent="0.25">
      <c r="B306" s="96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IF($D$12="","",(SUMPRODUCT(($D$12:$W$12=Sabana22[[#This Row],[Columna4]:[Columna23]])*1)))</f>
        <v>0</v>
      </c>
      <c r="Y306" s="87">
        <f t="shared" si="5"/>
        <v>0</v>
      </c>
      <c r="Z306" s="87">
        <f>IF(Y306="","",COUNTIF(Sabana22[[#This Row],[Columna4]:[Columna23]],"O")/20)</f>
        <v>0</v>
      </c>
    </row>
    <row r="307" spans="2:26" ht="15" x14ac:dyDescent="0.25">
      <c r="B307" s="96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IF($D$12="","",(SUMPRODUCT(($D$12:$W$12=Sabana22[[#This Row],[Columna4]:[Columna23]])*1)))</f>
        <v>0</v>
      </c>
      <c r="Y307" s="87">
        <f t="shared" si="5"/>
        <v>0</v>
      </c>
      <c r="Z307" s="87">
        <f>IF(Y307="","",COUNTIF(Sabana22[[#This Row],[Columna4]:[Columna23]],"O")/20)</f>
        <v>0</v>
      </c>
    </row>
    <row r="308" spans="2:26" ht="15" x14ac:dyDescent="0.25">
      <c r="B308" s="96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IF($D$12="","",(SUMPRODUCT(($D$12:$W$12=Sabana22[[#This Row],[Columna4]:[Columna23]])*1)))</f>
        <v>0</v>
      </c>
      <c r="Y308" s="87">
        <f t="shared" si="5"/>
        <v>0</v>
      </c>
      <c r="Z308" s="87">
        <f>IF(Y308="","",COUNTIF(Sabana22[[#This Row],[Columna4]:[Columna23]],"O")/20)</f>
        <v>0</v>
      </c>
    </row>
    <row r="309" spans="2:26" ht="15" x14ac:dyDescent="0.25">
      <c r="B309" s="96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IF($D$12="","",(SUMPRODUCT(($D$12:$W$12=Sabana22[[#This Row],[Columna4]:[Columna23]])*1)))</f>
        <v>0</v>
      </c>
      <c r="Y309" s="87">
        <f t="shared" si="5"/>
        <v>0</v>
      </c>
      <c r="Z309" s="87">
        <f>IF(Y309="","",COUNTIF(Sabana22[[#This Row],[Columna4]:[Columna23]],"O")/20)</f>
        <v>0</v>
      </c>
    </row>
    <row r="310" spans="2:26" ht="15" x14ac:dyDescent="0.25">
      <c r="B310" s="96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IF($D$12="","",(SUMPRODUCT(($D$12:$W$12=Sabana22[[#This Row],[Columna4]:[Columna23]])*1)))</f>
        <v>0</v>
      </c>
      <c r="Y310" s="87">
        <f t="shared" si="5"/>
        <v>0</v>
      </c>
      <c r="Z310" s="87">
        <f>IF(Y310="","",COUNTIF(Sabana22[[#This Row],[Columna4]:[Columna23]],"O")/20)</f>
        <v>0</v>
      </c>
    </row>
    <row r="311" spans="2:26" ht="15" x14ac:dyDescent="0.25">
      <c r="B311" s="96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IF($D$12="","",(SUMPRODUCT(($D$12:$W$12=Sabana22[[#This Row],[Columna4]:[Columna23]])*1)))</f>
        <v>0</v>
      </c>
      <c r="Y311" s="87">
        <f t="shared" si="5"/>
        <v>0</v>
      </c>
      <c r="Z311" s="87">
        <f>IF(Y311="","",COUNTIF(Sabana22[[#This Row],[Columna4]:[Columna23]],"O")/20)</f>
        <v>0</v>
      </c>
    </row>
    <row r="312" spans="2:26" ht="15" x14ac:dyDescent="0.25">
      <c r="B312" s="96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IF($D$12="","",(SUMPRODUCT(($D$12:$W$12=Sabana22[[#This Row],[Columna4]:[Columna23]])*1)))</f>
        <v>0</v>
      </c>
      <c r="Y312" s="87">
        <f t="shared" si="5"/>
        <v>0</v>
      </c>
      <c r="Z312" s="87">
        <f>IF(Y312="","",COUNTIF(Sabana22[[#This Row],[Columna4]:[Columna23]],"O")/20)</f>
        <v>0</v>
      </c>
    </row>
    <row r="313" spans="2:26" ht="15" x14ac:dyDescent="0.25">
      <c r="B313" s="96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IF($D$12="","",(SUMPRODUCT(($D$12:$W$12=Sabana22[[#This Row],[Columna4]:[Columna23]])*1)))</f>
        <v>0</v>
      </c>
      <c r="Y313" s="87">
        <f t="shared" si="5"/>
        <v>0</v>
      </c>
      <c r="Z313" s="87">
        <f>IF(Y313="","",COUNTIF(Sabana22[[#This Row],[Columna4]:[Columna23]],"O")/20)</f>
        <v>0</v>
      </c>
    </row>
    <row r="314" spans="2:26" ht="15" x14ac:dyDescent="0.25">
      <c r="B314" s="96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IF($D$12="","",(SUMPRODUCT(($D$12:$W$12=Sabana22[[#This Row],[Columna4]:[Columna23]])*1)))</f>
        <v>0</v>
      </c>
      <c r="Y314" s="87">
        <f t="shared" si="5"/>
        <v>0</v>
      </c>
      <c r="Z314" s="87">
        <f>IF(Y314="","",COUNTIF(Sabana22[[#This Row],[Columna4]:[Columna23]],"O")/20)</f>
        <v>0</v>
      </c>
    </row>
    <row r="315" spans="2:26" ht="15" x14ac:dyDescent="0.25">
      <c r="B315" s="96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IF($D$12="","",(SUMPRODUCT(($D$12:$W$12=Sabana22[[#This Row],[Columna4]:[Columna23]])*1)))</f>
        <v>0</v>
      </c>
      <c r="Y315" s="87">
        <f t="shared" si="5"/>
        <v>0</v>
      </c>
      <c r="Z315" s="87">
        <f>IF(Y315="","",COUNTIF(Sabana22[[#This Row],[Columna4]:[Columna23]],"O")/20)</f>
        <v>0</v>
      </c>
    </row>
    <row r="316" spans="2:26" ht="15" x14ac:dyDescent="0.25">
      <c r="B316" s="96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IF($D$12="","",(SUMPRODUCT(($D$12:$W$12=Sabana22[[#This Row],[Columna4]:[Columna23]])*1)))</f>
        <v>0</v>
      </c>
      <c r="Y316" s="87">
        <f t="shared" si="5"/>
        <v>0</v>
      </c>
      <c r="Z316" s="87">
        <f>IF(Y316="","",COUNTIF(Sabana22[[#This Row],[Columna4]:[Columna23]],"O")/20)</f>
        <v>0</v>
      </c>
    </row>
    <row r="317" spans="2:26" ht="15.75" thickBot="1" x14ac:dyDescent="0.3">
      <c r="B317" s="96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IF($D$12="","",(SUMPRODUCT(($D$12:$W$12=Sabana22[[#This Row],[Columna4]:[Columna23]])*1)))</f>
        <v>0</v>
      </c>
      <c r="Y317" s="87">
        <f t="shared" si="5"/>
        <v>0</v>
      </c>
      <c r="Z317" s="87">
        <f>IF(Y317="","",COUNTIF(Sabana22[[#This Row],[Columna4]:[Columna23]],"O")/20)</f>
        <v>0</v>
      </c>
    </row>
    <row r="318" spans="2:26" ht="30.95" customHeight="1" x14ac:dyDescent="0.25">
      <c r="B318" s="96">
        <v>309</v>
      </c>
      <c r="C318" s="82" t="s">
        <v>10</v>
      </c>
      <c r="D318" s="41" t="str">
        <f>Sabana22[[#Headers],[Columna4]]</f>
        <v>Columna4</v>
      </c>
      <c r="E318" s="41" t="str">
        <f>Sabana22[[#Headers],[Columna5]]</f>
        <v>Columna5</v>
      </c>
      <c r="F318" s="41" t="str">
        <f>Sabana22[[#Headers],[Columna6]]</f>
        <v>Columna6</v>
      </c>
      <c r="G318" s="41" t="str">
        <f>Sabana22[[#Headers],[Columna7]]</f>
        <v>Columna7</v>
      </c>
      <c r="H318" s="41" t="str">
        <f>Sabana22[[#Headers],[Columna8]]</f>
        <v>Columna8</v>
      </c>
      <c r="I318" s="41" t="str">
        <f>Sabana22[[#Headers],[Columna9]]</f>
        <v>Columna9</v>
      </c>
      <c r="J318" s="41" t="str">
        <f>Sabana22[[#Headers],[Columna10]]</f>
        <v>Columna10</v>
      </c>
      <c r="K318" s="41" t="str">
        <f>Sabana22[[#Headers],[Columna11]]</f>
        <v>Columna11</v>
      </c>
      <c r="L318" s="41" t="str">
        <f>Sabana22[[#Headers],[Columna12]]</f>
        <v>Columna12</v>
      </c>
      <c r="M318" s="41" t="str">
        <f>Sabana22[[#Headers],[Columna13]]</f>
        <v>Columna13</v>
      </c>
      <c r="N318" s="41" t="str">
        <f>Sabana22[[#Headers],[Columna14]]</f>
        <v>Columna14</v>
      </c>
      <c r="O318" s="41" t="str">
        <f>Sabana22[[#Headers],[Columna15]]</f>
        <v>Columna15</v>
      </c>
      <c r="P318" s="41" t="str">
        <f>Sabana22[[#Headers],[Columna16]]</f>
        <v>Columna16</v>
      </c>
      <c r="Q318" s="41" t="str">
        <f>Sabana22[[#Headers],[Columna17]]</f>
        <v>Columna17</v>
      </c>
      <c r="R318" s="41" t="str">
        <f>Sabana22[[#Headers],[Columna18]]</f>
        <v>Columna18</v>
      </c>
      <c r="S318" s="41" t="str">
        <f>Sabana22[[#Headers],[Columna19]]</f>
        <v>Columna19</v>
      </c>
      <c r="T318" s="41" t="str">
        <f>Sabana22[[#Headers],[Columna20]]</f>
        <v>Columna20</v>
      </c>
      <c r="U318" s="41" t="str">
        <f>Sabana22[[#Headers],[Columna21]]</f>
        <v>Columna21</v>
      </c>
      <c r="V318" s="41" t="str">
        <f>Sabana22[[#Headers],[Columna22]]</f>
        <v>Columna22</v>
      </c>
      <c r="W318" s="42" t="str">
        <f>Sabana22[[#Headers],[Columna23]]</f>
        <v>Columna23</v>
      </c>
      <c r="X318" s="112"/>
      <c r="Y318" s="113"/>
      <c r="Z318" s="114"/>
    </row>
    <row r="319" spans="2:26" ht="15" x14ac:dyDescent="0.25">
      <c r="B319" s="96">
        <v>310</v>
      </c>
      <c r="C319" s="115" t="s">
        <v>11</v>
      </c>
      <c r="D319" s="116" t="str">
        <f t="shared" ref="D319:W319" si="6">D11</f>
        <v>I_1609455</v>
      </c>
      <c r="E319" s="116" t="str">
        <f t="shared" si="6"/>
        <v>I_1891128</v>
      </c>
      <c r="F319" s="116" t="str">
        <f t="shared" si="6"/>
        <v>I_1760365</v>
      </c>
      <c r="G319" s="116" t="str">
        <f t="shared" si="6"/>
        <v>I_1606158</v>
      </c>
      <c r="H319" s="116" t="str">
        <f t="shared" si="6"/>
        <v>I_1890890</v>
      </c>
      <c r="I319" s="116" t="str">
        <f t="shared" si="6"/>
        <v>I_1890710</v>
      </c>
      <c r="J319" s="116" t="str">
        <f t="shared" si="6"/>
        <v>I_1359474</v>
      </c>
      <c r="K319" s="116" t="str">
        <f t="shared" si="6"/>
        <v>I_1890129</v>
      </c>
      <c r="L319" s="116" t="str">
        <f t="shared" si="6"/>
        <v>I_1890226</v>
      </c>
      <c r="M319" s="116" t="str">
        <f t="shared" si="6"/>
        <v>I_1890830</v>
      </c>
      <c r="N319" s="116" t="str">
        <f t="shared" si="6"/>
        <v>I_1725958</v>
      </c>
      <c r="O319" s="116" t="str">
        <f t="shared" si="6"/>
        <v>I_1609574</v>
      </c>
      <c r="P319" s="116" t="str">
        <f t="shared" si="6"/>
        <v>I_1890879</v>
      </c>
      <c r="Q319" s="116" t="str">
        <f t="shared" si="6"/>
        <v>I_1890763</v>
      </c>
      <c r="R319" s="116" t="str">
        <f t="shared" si="6"/>
        <v>I_1890669</v>
      </c>
      <c r="S319" s="116" t="str">
        <f t="shared" si="6"/>
        <v>I_1360479</v>
      </c>
      <c r="T319" s="116" t="str">
        <f t="shared" si="6"/>
        <v>I_130759R</v>
      </c>
      <c r="U319" s="116" t="str">
        <f t="shared" si="6"/>
        <v>I_1760431</v>
      </c>
      <c r="V319" s="116" t="str">
        <f t="shared" si="6"/>
        <v>I_1898823</v>
      </c>
      <c r="W319" s="117" t="str">
        <f t="shared" si="6"/>
        <v>I_136049R</v>
      </c>
      <c r="X319" s="112"/>
      <c r="Y319" s="113"/>
      <c r="Z319" s="114"/>
    </row>
    <row r="320" spans="2:26" ht="32.450000000000003" customHeight="1" x14ac:dyDescent="0.25">
      <c r="B320" s="96">
        <v>311</v>
      </c>
      <c r="C320" s="118" t="s">
        <v>9</v>
      </c>
      <c r="D320" s="107" t="str">
        <f>IF(D325="","",IF(D325&gt;=85%,"Muy Fácil",IF(D325&gt;=60%,"Facil",IF(D325&gt;=40%,"Dificultad Moderada",IF(D325&gt;=15%,"Dificil",IF(D325&gt;=0%,"Muy Difícil",""))))))</f>
        <v>Dificil</v>
      </c>
      <c r="E320" s="107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107" t="str">
        <f t="shared" si="7"/>
        <v>Muy Difícil</v>
      </c>
      <c r="G320" s="107" t="str">
        <f t="shared" si="7"/>
        <v>Facil</v>
      </c>
      <c r="H320" s="107" t="str">
        <f t="shared" si="7"/>
        <v>Dificil</v>
      </c>
      <c r="I320" s="107" t="str">
        <f t="shared" si="7"/>
        <v>Dificil</v>
      </c>
      <c r="J320" s="107" t="str">
        <f t="shared" si="7"/>
        <v>Dificultad Moderada</v>
      </c>
      <c r="K320" s="107" t="str">
        <f t="shared" si="7"/>
        <v>Dificil</v>
      </c>
      <c r="L320" s="107" t="str">
        <f t="shared" si="7"/>
        <v>Facil</v>
      </c>
      <c r="M320" s="107" t="str">
        <f t="shared" si="7"/>
        <v>Facil</v>
      </c>
      <c r="N320" s="107" t="str">
        <f t="shared" si="7"/>
        <v>Facil</v>
      </c>
      <c r="O320" s="107" t="str">
        <f t="shared" si="7"/>
        <v>Facil</v>
      </c>
      <c r="P320" s="107" t="str">
        <f t="shared" si="7"/>
        <v>Muy Fácil</v>
      </c>
      <c r="Q320" s="107" t="str">
        <f t="shared" si="7"/>
        <v>Muy Difícil</v>
      </c>
      <c r="R320" s="107" t="str">
        <f t="shared" si="7"/>
        <v>Dificil</v>
      </c>
      <c r="S320" s="107" t="str">
        <f t="shared" si="7"/>
        <v>Dificil</v>
      </c>
      <c r="T320" s="107" t="str">
        <f t="shared" si="7"/>
        <v>Dificil</v>
      </c>
      <c r="U320" s="107" t="str">
        <f t="shared" si="7"/>
        <v>Facil</v>
      </c>
      <c r="V320" s="107" t="str">
        <f t="shared" si="7"/>
        <v>Facil</v>
      </c>
      <c r="W320" s="119" t="str">
        <f t="shared" si="7"/>
        <v>Dificultad Moderada</v>
      </c>
      <c r="X320" s="112"/>
      <c r="Y320" s="113"/>
      <c r="Z320" s="114"/>
    </row>
    <row r="321" spans="1:26" ht="14.45" customHeight="1" x14ac:dyDescent="0.25">
      <c r="A321" s="120"/>
      <c r="B321" s="96">
        <v>312</v>
      </c>
      <c r="C321" s="121" t="s">
        <v>3</v>
      </c>
      <c r="D321" s="122" t="str">
        <f t="shared" ref="D321:W321" si="8">D$12</f>
        <v>A</v>
      </c>
      <c r="E321" s="122" t="str">
        <f t="shared" si="8"/>
        <v>B</v>
      </c>
      <c r="F321" s="122" t="str">
        <f t="shared" si="8"/>
        <v>B</v>
      </c>
      <c r="G321" s="122" t="str">
        <f t="shared" si="8"/>
        <v>B</v>
      </c>
      <c r="H321" s="122" t="str">
        <f t="shared" si="8"/>
        <v>C</v>
      </c>
      <c r="I321" s="122" t="str">
        <f t="shared" si="8"/>
        <v>B</v>
      </c>
      <c r="J321" s="122" t="str">
        <f t="shared" si="8"/>
        <v>B</v>
      </c>
      <c r="K321" s="122" t="str">
        <f t="shared" si="8"/>
        <v>C</v>
      </c>
      <c r="L321" s="122" t="str">
        <f t="shared" si="8"/>
        <v>D</v>
      </c>
      <c r="M321" s="122" t="str">
        <f t="shared" si="8"/>
        <v>D</v>
      </c>
      <c r="N321" s="122" t="str">
        <f t="shared" si="8"/>
        <v>C</v>
      </c>
      <c r="O321" s="122" t="str">
        <f t="shared" si="8"/>
        <v>C</v>
      </c>
      <c r="P321" s="122" t="str">
        <f t="shared" si="8"/>
        <v>C</v>
      </c>
      <c r="Q321" s="122" t="str">
        <f t="shared" si="8"/>
        <v>B</v>
      </c>
      <c r="R321" s="122" t="str">
        <f t="shared" si="8"/>
        <v>B</v>
      </c>
      <c r="S321" s="122" t="str">
        <f t="shared" si="8"/>
        <v>C</v>
      </c>
      <c r="T321" s="122" t="str">
        <f t="shared" si="8"/>
        <v>B</v>
      </c>
      <c r="U321" s="122" t="str">
        <f t="shared" si="8"/>
        <v>B</v>
      </c>
      <c r="V321" s="122" t="str">
        <f t="shared" si="8"/>
        <v>A</v>
      </c>
      <c r="W321" s="46" t="str">
        <f t="shared" si="8"/>
        <v>D</v>
      </c>
      <c r="X321" s="123"/>
      <c r="Y321" s="101"/>
      <c r="Z321" s="100"/>
    </row>
    <row r="322" spans="1:26" ht="14.45" customHeight="1" x14ac:dyDescent="0.25">
      <c r="A322" s="120"/>
      <c r="C322" s="121" t="s">
        <v>39</v>
      </c>
      <c r="D322" s="124">
        <f>IF(COUNTA(D18:D317)=0,"",IFERROR(COUNTIF(D$18:D$317,"=*"),""))</f>
        <v>33</v>
      </c>
      <c r="E322" s="124">
        <f t="shared" ref="E322:W322" si="9">IF(COUNTA(E18:E317)=0,"",IFERROR(COUNTIF(E$18:E$317,"=*"),""))</f>
        <v>33</v>
      </c>
      <c r="F322" s="124">
        <f t="shared" si="9"/>
        <v>33</v>
      </c>
      <c r="G322" s="124">
        <f t="shared" si="9"/>
        <v>33</v>
      </c>
      <c r="H322" s="124">
        <f t="shared" si="9"/>
        <v>33</v>
      </c>
      <c r="I322" s="124">
        <f t="shared" si="9"/>
        <v>33</v>
      </c>
      <c r="J322" s="124">
        <f t="shared" si="9"/>
        <v>33</v>
      </c>
      <c r="K322" s="124">
        <f t="shared" si="9"/>
        <v>33</v>
      </c>
      <c r="L322" s="124">
        <f t="shared" si="9"/>
        <v>33</v>
      </c>
      <c r="M322" s="124">
        <f t="shared" si="9"/>
        <v>33</v>
      </c>
      <c r="N322" s="124">
        <f t="shared" si="9"/>
        <v>33</v>
      </c>
      <c r="O322" s="124">
        <f t="shared" si="9"/>
        <v>33</v>
      </c>
      <c r="P322" s="124">
        <f t="shared" si="9"/>
        <v>33</v>
      </c>
      <c r="Q322" s="124">
        <f t="shared" si="9"/>
        <v>33</v>
      </c>
      <c r="R322" s="124">
        <f t="shared" si="9"/>
        <v>33</v>
      </c>
      <c r="S322" s="124">
        <f t="shared" si="9"/>
        <v>33</v>
      </c>
      <c r="T322" s="124">
        <f t="shared" si="9"/>
        <v>33</v>
      </c>
      <c r="U322" s="124">
        <f t="shared" si="9"/>
        <v>33</v>
      </c>
      <c r="V322" s="124">
        <f t="shared" si="9"/>
        <v>33</v>
      </c>
      <c r="W322" s="125">
        <f t="shared" si="9"/>
        <v>33</v>
      </c>
      <c r="X322" s="123"/>
      <c r="Y322" s="101"/>
      <c r="Z322" s="101"/>
    </row>
    <row r="323" spans="1:26" ht="15" x14ac:dyDescent="0.25">
      <c r="A323" s="120"/>
      <c r="B323" s="96">
        <v>313</v>
      </c>
      <c r="C323" s="121" t="s">
        <v>44</v>
      </c>
      <c r="D323" s="124">
        <f t="shared" ref="D323:W323" si="10">IF(COUNTA(D18,D317)=0,"",IFERROR(COUNTIF(D$18:D$317,D$321),""))</f>
        <v>8</v>
      </c>
      <c r="E323" s="124">
        <f t="shared" si="10"/>
        <v>8</v>
      </c>
      <c r="F323" s="124">
        <f t="shared" si="10"/>
        <v>2</v>
      </c>
      <c r="G323" s="124">
        <f t="shared" si="10"/>
        <v>27</v>
      </c>
      <c r="H323" s="124">
        <f t="shared" si="10"/>
        <v>6</v>
      </c>
      <c r="I323" s="124">
        <f t="shared" si="10"/>
        <v>10</v>
      </c>
      <c r="J323" s="124">
        <f t="shared" si="10"/>
        <v>18</v>
      </c>
      <c r="K323" s="124">
        <f t="shared" si="10"/>
        <v>6</v>
      </c>
      <c r="L323" s="124">
        <f t="shared" si="10"/>
        <v>23</v>
      </c>
      <c r="M323" s="124">
        <f t="shared" si="10"/>
        <v>22</v>
      </c>
      <c r="N323" s="124">
        <f t="shared" si="10"/>
        <v>20</v>
      </c>
      <c r="O323" s="124">
        <f t="shared" si="10"/>
        <v>27</v>
      </c>
      <c r="P323" s="124">
        <f t="shared" si="10"/>
        <v>29</v>
      </c>
      <c r="Q323" s="124">
        <f t="shared" si="10"/>
        <v>4</v>
      </c>
      <c r="R323" s="124">
        <f t="shared" si="10"/>
        <v>7</v>
      </c>
      <c r="S323" s="124">
        <f t="shared" si="10"/>
        <v>9</v>
      </c>
      <c r="T323" s="124">
        <f t="shared" si="10"/>
        <v>10</v>
      </c>
      <c r="U323" s="124">
        <f t="shared" si="10"/>
        <v>22</v>
      </c>
      <c r="V323" s="124">
        <f t="shared" si="10"/>
        <v>24</v>
      </c>
      <c r="W323" s="125">
        <f t="shared" si="10"/>
        <v>17</v>
      </c>
      <c r="X323" s="100"/>
      <c r="Y323" s="101"/>
      <c r="Z323" s="100"/>
    </row>
    <row r="324" spans="1:26" s="63" customFormat="1" ht="15" x14ac:dyDescent="0.25">
      <c r="A324" s="126"/>
      <c r="C324" s="127" t="s">
        <v>45</v>
      </c>
      <c r="D324" s="128">
        <f t="shared" ref="D324:W324" si="11">IF(D322="","",D322-D323)</f>
        <v>25</v>
      </c>
      <c r="E324" s="128">
        <f t="shared" si="11"/>
        <v>25</v>
      </c>
      <c r="F324" s="128">
        <f t="shared" si="11"/>
        <v>31</v>
      </c>
      <c r="G324" s="128">
        <f t="shared" si="11"/>
        <v>6</v>
      </c>
      <c r="H324" s="128">
        <f t="shared" si="11"/>
        <v>27</v>
      </c>
      <c r="I324" s="128">
        <f t="shared" si="11"/>
        <v>23</v>
      </c>
      <c r="J324" s="128">
        <f t="shared" si="11"/>
        <v>15</v>
      </c>
      <c r="K324" s="128">
        <f t="shared" si="11"/>
        <v>27</v>
      </c>
      <c r="L324" s="128">
        <f t="shared" si="11"/>
        <v>10</v>
      </c>
      <c r="M324" s="128">
        <f t="shared" si="11"/>
        <v>11</v>
      </c>
      <c r="N324" s="128">
        <f t="shared" si="11"/>
        <v>13</v>
      </c>
      <c r="O324" s="128">
        <f t="shared" si="11"/>
        <v>6</v>
      </c>
      <c r="P324" s="128">
        <f t="shared" si="11"/>
        <v>4</v>
      </c>
      <c r="Q324" s="128">
        <f t="shared" si="11"/>
        <v>29</v>
      </c>
      <c r="R324" s="128">
        <f t="shared" si="11"/>
        <v>26</v>
      </c>
      <c r="S324" s="128">
        <f t="shared" si="11"/>
        <v>24</v>
      </c>
      <c r="T324" s="128">
        <f t="shared" si="11"/>
        <v>23</v>
      </c>
      <c r="U324" s="128">
        <f t="shared" si="11"/>
        <v>11</v>
      </c>
      <c r="V324" s="128">
        <f t="shared" si="11"/>
        <v>9</v>
      </c>
      <c r="W324" s="129">
        <f t="shared" si="11"/>
        <v>16</v>
      </c>
      <c r="X324" s="130"/>
      <c r="Y324" s="131"/>
      <c r="Z324" s="131"/>
    </row>
    <row r="325" spans="1:26" ht="15" x14ac:dyDescent="0.25">
      <c r="A325" s="120"/>
      <c r="B325" s="96">
        <v>314</v>
      </c>
      <c r="C325" s="121" t="s">
        <v>46</v>
      </c>
      <c r="D325" s="132">
        <f t="shared" ref="D325:W325" si="12">IFERROR(D$323/COUNTA(D$18:D$317),"")</f>
        <v>0.24242424242424243</v>
      </c>
      <c r="E325" s="132">
        <f t="shared" si="12"/>
        <v>0.24242424242424243</v>
      </c>
      <c r="F325" s="132">
        <f t="shared" si="12"/>
        <v>6.0606060606060608E-2</v>
      </c>
      <c r="G325" s="132">
        <f t="shared" si="12"/>
        <v>0.81818181818181823</v>
      </c>
      <c r="H325" s="132">
        <f t="shared" si="12"/>
        <v>0.18181818181818182</v>
      </c>
      <c r="I325" s="132">
        <f t="shared" si="12"/>
        <v>0.30303030303030304</v>
      </c>
      <c r="J325" s="132">
        <f t="shared" si="12"/>
        <v>0.54545454545454541</v>
      </c>
      <c r="K325" s="132">
        <f t="shared" si="12"/>
        <v>0.18181818181818182</v>
      </c>
      <c r="L325" s="132">
        <f t="shared" si="12"/>
        <v>0.69696969696969702</v>
      </c>
      <c r="M325" s="132">
        <f t="shared" si="12"/>
        <v>0.66666666666666663</v>
      </c>
      <c r="N325" s="132">
        <f t="shared" si="12"/>
        <v>0.60606060606060608</v>
      </c>
      <c r="O325" s="132">
        <f t="shared" si="12"/>
        <v>0.81818181818181823</v>
      </c>
      <c r="P325" s="132">
        <f t="shared" si="12"/>
        <v>0.87878787878787878</v>
      </c>
      <c r="Q325" s="132">
        <f t="shared" si="12"/>
        <v>0.12121212121212122</v>
      </c>
      <c r="R325" s="132">
        <f t="shared" si="12"/>
        <v>0.21212121212121213</v>
      </c>
      <c r="S325" s="132">
        <f t="shared" si="12"/>
        <v>0.27272727272727271</v>
      </c>
      <c r="T325" s="132">
        <f t="shared" si="12"/>
        <v>0.30303030303030304</v>
      </c>
      <c r="U325" s="132">
        <f t="shared" si="12"/>
        <v>0.66666666666666663</v>
      </c>
      <c r="V325" s="132">
        <f t="shared" si="12"/>
        <v>0.72727272727272729</v>
      </c>
      <c r="W325" s="133">
        <f t="shared" si="12"/>
        <v>0.51515151515151514</v>
      </c>
      <c r="X325" s="100"/>
      <c r="Y325" s="101"/>
      <c r="Z325" s="100"/>
    </row>
    <row r="326" spans="1:26" ht="15" x14ac:dyDescent="0.25">
      <c r="A326" s="120"/>
      <c r="B326" s="96">
        <v>315</v>
      </c>
      <c r="C326" s="121" t="s">
        <v>4</v>
      </c>
      <c r="D326" s="132">
        <f t="shared" ref="D326:W326" si="13">IFERROR(COUNTIF(D$18:D$317,"O")/COUNTA(D$18:D$317),"")</f>
        <v>0</v>
      </c>
      <c r="E326" s="132">
        <f t="shared" si="13"/>
        <v>0</v>
      </c>
      <c r="F326" s="132">
        <f t="shared" si="13"/>
        <v>0</v>
      </c>
      <c r="G326" s="132">
        <f t="shared" si="13"/>
        <v>0</v>
      </c>
      <c r="H326" s="132">
        <f t="shared" si="13"/>
        <v>0</v>
      </c>
      <c r="I326" s="132">
        <f t="shared" si="13"/>
        <v>0</v>
      </c>
      <c r="J326" s="132">
        <f t="shared" si="13"/>
        <v>0</v>
      </c>
      <c r="K326" s="132">
        <f t="shared" si="13"/>
        <v>0</v>
      </c>
      <c r="L326" s="132">
        <f t="shared" si="13"/>
        <v>0</v>
      </c>
      <c r="M326" s="132">
        <f t="shared" si="13"/>
        <v>0</v>
      </c>
      <c r="N326" s="132">
        <f t="shared" si="13"/>
        <v>0</v>
      </c>
      <c r="O326" s="132">
        <f t="shared" si="13"/>
        <v>0</v>
      </c>
      <c r="P326" s="132">
        <f t="shared" si="13"/>
        <v>0</v>
      </c>
      <c r="Q326" s="132">
        <f t="shared" si="13"/>
        <v>0</v>
      </c>
      <c r="R326" s="132">
        <f t="shared" si="13"/>
        <v>0</v>
      </c>
      <c r="S326" s="132">
        <f t="shared" si="13"/>
        <v>0</v>
      </c>
      <c r="T326" s="132">
        <f t="shared" si="13"/>
        <v>0</v>
      </c>
      <c r="U326" s="132">
        <f t="shared" si="13"/>
        <v>0</v>
      </c>
      <c r="V326" s="132">
        <f t="shared" si="13"/>
        <v>0</v>
      </c>
      <c r="W326" s="133">
        <f t="shared" si="13"/>
        <v>3.0303030303030304E-2</v>
      </c>
      <c r="X326" s="100"/>
      <c r="Y326" s="101"/>
      <c r="Z326" s="100"/>
    </row>
    <row r="327" spans="1:26" ht="15" x14ac:dyDescent="0.25">
      <c r="A327" s="120"/>
      <c r="B327" s="96">
        <v>316</v>
      </c>
      <c r="C327" s="121" t="s">
        <v>5</v>
      </c>
      <c r="D327" s="132">
        <f t="shared" ref="D327:W327" si="14">IFERROR(COUNTIF(D$18:D$317,"A")/COUNTA(D$18:D$317),"")</f>
        <v>0.24242424242424243</v>
      </c>
      <c r="E327" s="132">
        <f t="shared" si="14"/>
        <v>0.18181818181818182</v>
      </c>
      <c r="F327" s="132">
        <f t="shared" si="14"/>
        <v>6.0606060606060608E-2</v>
      </c>
      <c r="G327" s="132">
        <f t="shared" si="14"/>
        <v>6.0606060606060608E-2</v>
      </c>
      <c r="H327" s="132">
        <f t="shared" si="14"/>
        <v>0.51515151515151514</v>
      </c>
      <c r="I327" s="132">
        <f t="shared" si="14"/>
        <v>0.21212121212121213</v>
      </c>
      <c r="J327" s="132">
        <f t="shared" si="14"/>
        <v>0.30303030303030304</v>
      </c>
      <c r="K327" s="132">
        <f t="shared" si="14"/>
        <v>0.18181818181818182</v>
      </c>
      <c r="L327" s="132">
        <f t="shared" si="14"/>
        <v>0</v>
      </c>
      <c r="M327" s="132">
        <f t="shared" si="14"/>
        <v>0.24242424242424243</v>
      </c>
      <c r="N327" s="132">
        <f t="shared" si="14"/>
        <v>0.30303030303030304</v>
      </c>
      <c r="O327" s="132">
        <f t="shared" si="14"/>
        <v>6.0606060606060608E-2</v>
      </c>
      <c r="P327" s="132">
        <f t="shared" si="14"/>
        <v>0</v>
      </c>
      <c r="Q327" s="132">
        <f t="shared" si="14"/>
        <v>0.45454545454545453</v>
      </c>
      <c r="R327" s="132">
        <f t="shared" si="14"/>
        <v>0.60606060606060608</v>
      </c>
      <c r="S327" s="132">
        <f t="shared" si="14"/>
        <v>0.48484848484848486</v>
      </c>
      <c r="T327" s="132">
        <f t="shared" si="14"/>
        <v>0</v>
      </c>
      <c r="U327" s="132">
        <f t="shared" si="14"/>
        <v>0.15151515151515152</v>
      </c>
      <c r="V327" s="132">
        <f t="shared" si="14"/>
        <v>0.72727272727272729</v>
      </c>
      <c r="W327" s="133">
        <f t="shared" si="14"/>
        <v>0.30303030303030304</v>
      </c>
      <c r="X327" s="100"/>
      <c r="Y327" s="101"/>
      <c r="Z327" s="100"/>
    </row>
    <row r="328" spans="1:26" ht="15" x14ac:dyDescent="0.25">
      <c r="B328" s="96">
        <v>317</v>
      </c>
      <c r="C328" s="121" t="s">
        <v>6</v>
      </c>
      <c r="D328" s="132">
        <f t="shared" ref="D328:W328" si="15">IFERROR(COUNTIF(D$18:D$317,"B")/COUNTA(D$18:D$317),"")</f>
        <v>0.63636363636363635</v>
      </c>
      <c r="E328" s="132">
        <f t="shared" si="15"/>
        <v>0.24242424242424243</v>
      </c>
      <c r="F328" s="132">
        <f t="shared" si="15"/>
        <v>6.0606060606060608E-2</v>
      </c>
      <c r="G328" s="132">
        <f t="shared" si="15"/>
        <v>0.81818181818181823</v>
      </c>
      <c r="H328" s="132">
        <f t="shared" si="15"/>
        <v>0.21212121212121213</v>
      </c>
      <c r="I328" s="132">
        <f t="shared" si="15"/>
        <v>0.30303030303030304</v>
      </c>
      <c r="J328" s="132">
        <f t="shared" si="15"/>
        <v>0.54545454545454541</v>
      </c>
      <c r="K328" s="132">
        <f t="shared" si="15"/>
        <v>0.60606060606060608</v>
      </c>
      <c r="L328" s="132">
        <f t="shared" si="15"/>
        <v>0.24242424242424243</v>
      </c>
      <c r="M328" s="132">
        <f t="shared" si="15"/>
        <v>3.0303030303030304E-2</v>
      </c>
      <c r="N328" s="132">
        <f t="shared" si="15"/>
        <v>6.0606060606060608E-2</v>
      </c>
      <c r="O328" s="132">
        <f t="shared" si="15"/>
        <v>3.0303030303030304E-2</v>
      </c>
      <c r="P328" s="132">
        <f t="shared" si="15"/>
        <v>6.0606060606060608E-2</v>
      </c>
      <c r="Q328" s="132">
        <f t="shared" si="15"/>
        <v>0.12121212121212122</v>
      </c>
      <c r="R328" s="132">
        <f t="shared" si="15"/>
        <v>0.21212121212121213</v>
      </c>
      <c r="S328" s="132">
        <f t="shared" si="15"/>
        <v>0.18181818181818182</v>
      </c>
      <c r="T328" s="132">
        <f t="shared" si="15"/>
        <v>0.30303030303030304</v>
      </c>
      <c r="U328" s="132">
        <f t="shared" si="15"/>
        <v>0.66666666666666663</v>
      </c>
      <c r="V328" s="132">
        <f t="shared" si="15"/>
        <v>6.0606060606060608E-2</v>
      </c>
      <c r="W328" s="133">
        <f t="shared" si="15"/>
        <v>3.0303030303030304E-2</v>
      </c>
      <c r="X328" s="100"/>
      <c r="Y328" s="101"/>
      <c r="Z328" s="100"/>
    </row>
    <row r="329" spans="1:26" ht="15" x14ac:dyDescent="0.25">
      <c r="B329" s="96">
        <v>318</v>
      </c>
      <c r="C329" s="121" t="s">
        <v>7</v>
      </c>
      <c r="D329" s="132">
        <f t="shared" ref="D329:W329" si="16">IFERROR(COUNTIF(D$18:D$317,"C")/COUNTA(D$18:D$317),"")</f>
        <v>0.12121212121212122</v>
      </c>
      <c r="E329" s="132">
        <f t="shared" si="16"/>
        <v>0.48484848484848486</v>
      </c>
      <c r="F329" s="132">
        <f t="shared" si="16"/>
        <v>0.78787878787878785</v>
      </c>
      <c r="G329" s="132">
        <f t="shared" si="16"/>
        <v>6.0606060606060608E-2</v>
      </c>
      <c r="H329" s="132">
        <f t="shared" si="16"/>
        <v>0.18181818181818182</v>
      </c>
      <c r="I329" s="132">
        <f t="shared" si="16"/>
        <v>0</v>
      </c>
      <c r="J329" s="132">
        <f t="shared" si="16"/>
        <v>0.15151515151515152</v>
      </c>
      <c r="K329" s="132">
        <f t="shared" si="16"/>
        <v>0.18181818181818182</v>
      </c>
      <c r="L329" s="132">
        <f t="shared" si="16"/>
        <v>6.0606060606060608E-2</v>
      </c>
      <c r="M329" s="132">
        <f t="shared" si="16"/>
        <v>6.0606060606060608E-2</v>
      </c>
      <c r="N329" s="132">
        <f t="shared" si="16"/>
        <v>0.60606060606060608</v>
      </c>
      <c r="O329" s="132">
        <f t="shared" si="16"/>
        <v>0.81818181818181823</v>
      </c>
      <c r="P329" s="132">
        <f t="shared" si="16"/>
        <v>0.87878787878787878</v>
      </c>
      <c r="Q329" s="132">
        <f t="shared" si="16"/>
        <v>0.36363636363636365</v>
      </c>
      <c r="R329" s="132">
        <f t="shared" si="16"/>
        <v>0.15151515151515152</v>
      </c>
      <c r="S329" s="132">
        <f t="shared" si="16"/>
        <v>0.27272727272727271</v>
      </c>
      <c r="T329" s="132">
        <f t="shared" si="16"/>
        <v>0.60606060606060608</v>
      </c>
      <c r="U329" s="132">
        <f t="shared" si="16"/>
        <v>3.0303030303030304E-2</v>
      </c>
      <c r="V329" s="132">
        <f t="shared" si="16"/>
        <v>0.12121212121212122</v>
      </c>
      <c r="W329" s="133">
        <f t="shared" si="16"/>
        <v>0.12121212121212122</v>
      </c>
      <c r="X329" s="100"/>
      <c r="Y329" s="101"/>
      <c r="Z329" s="100"/>
    </row>
    <row r="330" spans="1:26" ht="15.75" thickBot="1" x14ac:dyDescent="0.3">
      <c r="B330" s="96">
        <v>319</v>
      </c>
      <c r="C330" s="134" t="s">
        <v>8</v>
      </c>
      <c r="D330" s="135">
        <f t="shared" ref="D330:W330" si="17">IFERROR(COUNTIF(D$18:D$317,"D")/COUNTA(D$18:D$317),"")</f>
        <v>0</v>
      </c>
      <c r="E330" s="135">
        <f t="shared" si="17"/>
        <v>9.0909090909090912E-2</v>
      </c>
      <c r="F330" s="135">
        <f t="shared" si="17"/>
        <v>9.0909090909090912E-2</v>
      </c>
      <c r="G330" s="135">
        <f t="shared" si="17"/>
        <v>6.0606060606060608E-2</v>
      </c>
      <c r="H330" s="135">
        <f t="shared" si="17"/>
        <v>9.0909090909090912E-2</v>
      </c>
      <c r="I330" s="135">
        <f t="shared" si="17"/>
        <v>0.48484848484848486</v>
      </c>
      <c r="J330" s="135">
        <f t="shared" si="17"/>
        <v>0</v>
      </c>
      <c r="K330" s="135">
        <f t="shared" si="17"/>
        <v>3.0303030303030304E-2</v>
      </c>
      <c r="L330" s="135">
        <f t="shared" si="17"/>
        <v>0.69696969696969702</v>
      </c>
      <c r="M330" s="135">
        <f t="shared" si="17"/>
        <v>0.66666666666666663</v>
      </c>
      <c r="N330" s="135">
        <f t="shared" si="17"/>
        <v>3.0303030303030304E-2</v>
      </c>
      <c r="O330" s="135">
        <f t="shared" si="17"/>
        <v>9.0909090909090912E-2</v>
      </c>
      <c r="P330" s="135">
        <f t="shared" si="17"/>
        <v>6.0606060606060608E-2</v>
      </c>
      <c r="Q330" s="135">
        <f t="shared" si="17"/>
        <v>6.0606060606060608E-2</v>
      </c>
      <c r="R330" s="135">
        <f t="shared" si="17"/>
        <v>3.0303030303030304E-2</v>
      </c>
      <c r="S330" s="135">
        <f t="shared" si="17"/>
        <v>6.0606060606060608E-2</v>
      </c>
      <c r="T330" s="135">
        <f t="shared" si="17"/>
        <v>9.0909090909090912E-2</v>
      </c>
      <c r="U330" s="135">
        <f t="shared" si="17"/>
        <v>0.15151515151515152</v>
      </c>
      <c r="V330" s="135">
        <f t="shared" si="17"/>
        <v>9.0909090909090912E-2</v>
      </c>
      <c r="W330" s="136">
        <f t="shared" si="17"/>
        <v>0.51515151515151514</v>
      </c>
      <c r="X330" s="100"/>
      <c r="Y330" s="101"/>
      <c r="Z330" s="100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212" priority="23" operator="containsText" text="Dificultad Moderada">
      <formula>NOT(ISERROR(SEARCH("Dificultad Moderada",D13)))</formula>
    </cfRule>
    <cfRule type="containsText" dxfId="211" priority="24" operator="containsText" text="Muy Fácil">
      <formula>NOT(ISERROR(SEARCH("Muy Fácil",D13)))</formula>
    </cfRule>
    <cfRule type="containsText" dxfId="210" priority="25" operator="containsText" text="Facil">
      <formula>NOT(ISERROR(SEARCH("Facil",D13)))</formula>
    </cfRule>
    <cfRule type="containsText" dxfId="209" priority="26" operator="containsText" text="Dificil">
      <formula>NOT(ISERROR(SEARCH("Dificil",D13)))</formula>
    </cfRule>
    <cfRule type="containsText" dxfId="208" priority="27" operator="containsText" text="Muy Difícil">
      <formula>NOT(ISERROR(SEARCH("Muy Difícil",D13)))</formula>
    </cfRule>
  </conditionalFormatting>
  <conditionalFormatting sqref="D321:W321">
    <cfRule type="cellIs" dxfId="207" priority="17" operator="equal">
      <formula>0</formula>
    </cfRule>
    <cfRule type="containsBlanks" dxfId="206" priority="22">
      <formula>LEN(TRIM(D321))=0</formula>
    </cfRule>
  </conditionalFormatting>
  <conditionalFormatting sqref="D18:W317">
    <cfRule type="cellIs" dxfId="205" priority="13" operator="equal">
      <formula>""</formula>
    </cfRule>
    <cfRule type="cellIs" dxfId="204" priority="14" operator="equal">
      <formula>D$321</formula>
    </cfRule>
    <cfRule type="cellIs" dxfId="203" priority="15" operator="equal">
      <formula>"O"</formula>
    </cfRule>
    <cfRule type="cellIs" dxfId="202" priority="16" operator="notEqual">
      <formula>"O(""O"";$D$110)"</formula>
    </cfRule>
  </conditionalFormatting>
  <conditionalFormatting sqref="D318:W318">
    <cfRule type="containsText" dxfId="201" priority="12" operator="containsText" text="Columna">
      <formula>NOT(ISERROR(SEARCH("Columna",D318)))</formula>
    </cfRule>
  </conditionalFormatting>
  <conditionalFormatting sqref="D319:W319">
    <cfRule type="cellIs" dxfId="200" priority="11" operator="equal">
      <formula>0</formula>
    </cfRule>
  </conditionalFormatting>
  <conditionalFormatting sqref="D320:W320">
    <cfRule type="containsText" dxfId="199" priority="6" operator="containsText" text="Dificultad Moderada">
      <formula>NOT(ISERROR(SEARCH("Dificultad Moderada",D320)))</formula>
    </cfRule>
    <cfRule type="containsText" dxfId="198" priority="7" operator="containsText" text="Muy Fácil">
      <formula>NOT(ISERROR(SEARCH("Muy Fácil",D320)))</formula>
    </cfRule>
    <cfRule type="containsText" dxfId="197" priority="8" operator="containsText" text="Facil">
      <formula>NOT(ISERROR(SEARCH("Facil",D320)))</formula>
    </cfRule>
    <cfRule type="containsText" dxfId="196" priority="9" operator="containsText" text="Dificil">
      <formula>NOT(ISERROR(SEARCH("Dificil",D320)))</formula>
    </cfRule>
    <cfRule type="containsText" dxfId="195" priority="10" operator="containsText" text="Muy Difícil">
      <formula>NOT(ISERROR(SEARCH("Muy Difícil",D320)))</formula>
    </cfRule>
  </conditionalFormatting>
  <conditionalFormatting sqref="D12:W12">
    <cfRule type="containsBlanks" dxfId="194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D63E4D6-9174-4A82-BE90-640F03A468DC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18BBFA2B-B76C-46E5-BA3F-060CC256A215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FB0994EA-2347-4F96-B918-0368CB9601E1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A57A844C-9B5B-410A-8F38-75025E2F61C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3B9658FC-F713-4274-B94E-63DDDAB75E69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8829AB54-764C-4319-919E-9B6E4BB3F26E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945F8219-80EF-493C-8DC8-052475E47DDF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C9C57C85-6464-4006-9CFB-67983B6D0182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162" t="s">
        <v>30</v>
      </c>
      <c r="C1" s="162"/>
      <c r="D1" s="162"/>
      <c r="E1" s="162"/>
      <c r="F1" s="162"/>
      <c r="G1" s="162"/>
      <c r="H1" s="162"/>
      <c r="I1" s="162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AF1" s="1"/>
    </row>
    <row r="2" spans="1:32" ht="25.5" customHeight="1" x14ac:dyDescent="0.25">
      <c r="B2"/>
      <c r="C2" s="50" t="s">
        <v>31</v>
      </c>
      <c r="D2" s="72" t="str">
        <f>'[6]1 Sabana'!D5</f>
        <v>San Bernardo-Toledo</v>
      </c>
      <c r="E2" s="72"/>
      <c r="F2" s="72"/>
      <c r="G2" s="73"/>
      <c r="H2" s="50" t="s">
        <v>35</v>
      </c>
      <c r="I2" s="49" t="str">
        <f>'[6]1 Sabana'!F5</f>
        <v>Principal</v>
      </c>
      <c r="AF2" s="1"/>
    </row>
    <row r="3" spans="1:32" ht="14.45" customHeight="1" x14ac:dyDescent="0.25">
      <c r="B3"/>
      <c r="C3" s="74" t="s">
        <v>32</v>
      </c>
      <c r="D3" s="75" t="str">
        <f>'[6]1 Sabana'!D6</f>
        <v>Noveno</v>
      </c>
      <c r="E3" s="72"/>
      <c r="F3" s="72"/>
      <c r="G3" s="73"/>
      <c r="H3" s="74" t="s">
        <v>36</v>
      </c>
      <c r="I3" s="49">
        <f>'[6]1 Sabana'!F6</f>
        <v>9001</v>
      </c>
      <c r="AF3" s="1"/>
    </row>
    <row r="4" spans="1:32" ht="14.45" customHeight="1" x14ac:dyDescent="0.25">
      <c r="B4"/>
      <c r="C4" s="74" t="s">
        <v>33</v>
      </c>
      <c r="D4" s="72" t="str">
        <f>'[6]1 Sabana'!D7</f>
        <v>Matematicas</v>
      </c>
      <c r="E4" s="72"/>
      <c r="F4" s="72"/>
      <c r="G4" s="73"/>
      <c r="H4" s="74" t="s">
        <v>37</v>
      </c>
      <c r="I4" s="49">
        <f>'[6]1 Sabana'!F7</f>
        <v>1</v>
      </c>
      <c r="AF4" s="1"/>
    </row>
    <row r="5" spans="1:32" ht="15.6" customHeight="1" x14ac:dyDescent="0.25">
      <c r="B5"/>
      <c r="C5" s="138"/>
      <c r="D5" s="138"/>
      <c r="E5" s="138"/>
      <c r="F5" s="138"/>
      <c r="G5" s="138"/>
      <c r="H5" s="138"/>
      <c r="I5" s="138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63" t="s">
        <v>40</v>
      </c>
      <c r="D7" s="163"/>
      <c r="E7"/>
      <c r="F7"/>
      <c r="G7"/>
    </row>
    <row r="8" spans="1:32" ht="13.5" customHeight="1" x14ac:dyDescent="0.25">
      <c r="A8" s="138"/>
      <c r="B8"/>
      <c r="C8" s="139"/>
      <c r="D8" s="139"/>
      <c r="E8" s="139"/>
      <c r="F8" s="139"/>
      <c r="G8" s="139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40" t="s">
        <v>38</v>
      </c>
      <c r="D9" s="141">
        <f>IF(D22="","",D22)</f>
        <v>0.24242424242424243</v>
      </c>
    </row>
    <row r="10" spans="1:32" ht="15" x14ac:dyDescent="0.25"/>
    <row r="11" spans="1:32" ht="18.75" x14ac:dyDescent="0.3">
      <c r="C11" s="142" t="s">
        <v>19</v>
      </c>
      <c r="D11" s="142" t="s">
        <v>48</v>
      </c>
    </row>
    <row r="12" spans="1:32" ht="18.75" x14ac:dyDescent="0.25">
      <c r="C12" s="143" t="s">
        <v>17</v>
      </c>
      <c r="D12" s="144" t="str">
        <f>IF(D11="","",IFERROR(HLOOKUP($D11,[6]!Sabana[[#All],[Columna4]:[Columna23]],2,FALSE),""))</f>
        <v>I_1609455</v>
      </c>
    </row>
    <row r="13" spans="1:32" ht="18.75" x14ac:dyDescent="0.25">
      <c r="C13" s="143" t="s">
        <v>3</v>
      </c>
      <c r="D13" s="144" t="str">
        <f>IF(D11="","",IFERROR(HLOOKUP($D11,[6]!Sabana[[#All],[Columna4]:[Columna23]],3,FALSE),""))</f>
        <v>A</v>
      </c>
    </row>
    <row r="14" spans="1:32" ht="18.75" x14ac:dyDescent="0.25">
      <c r="C14" s="143" t="s">
        <v>16</v>
      </c>
      <c r="D14" s="144" t="str">
        <f>IF(D11="","",IFERROR(HLOOKUP($D11,[6]!Sabana[[#All],[Columna4]:[Columna23]],4,FALSE),""))</f>
        <v>Dificil</v>
      </c>
    </row>
    <row r="15" spans="1:32" ht="18.75" x14ac:dyDescent="0.25">
      <c r="C15" s="143" t="s">
        <v>15</v>
      </c>
      <c r="D15" s="144" t="str">
        <f>IF(D11="","",IFERROR(HLOOKUP($D11,[6]!Sabana[[#All],[Columna4]:[Columna23]],5,FALSE),""))</f>
        <v>Aleatorio</v>
      </c>
    </row>
    <row r="16" spans="1:32" ht="18.75" x14ac:dyDescent="0.25">
      <c r="C16" s="143" t="s">
        <v>14</v>
      </c>
      <c r="D16" s="144" t="str">
        <f>IF(D11="","",IFERROR(HLOOKUP($D11,[6]!Sabana[[#All],[Columna4]:[Columna23]],6,FALSE),""))</f>
        <v>Comunicación-Aleatorio</v>
      </c>
    </row>
    <row r="17" spans="3:9" ht="67.5" customHeight="1" x14ac:dyDescent="0.25">
      <c r="C17" s="143" t="s">
        <v>13</v>
      </c>
      <c r="D17" s="144" t="str">
        <f>IF(D11="","",IFERROR(HLOOKUP($D11,[6]!Sabana[[#All],[Columna4]:[Columna23]],7,FALSE),""))</f>
        <v>Reconoce distintos tipos de representación de uno o varios conjuntos de datos.</v>
      </c>
    </row>
    <row r="18" spans="3:9" ht="68.099999999999994" customHeight="1" x14ac:dyDescent="0.25">
      <c r="C18" s="143" t="s">
        <v>12</v>
      </c>
      <c r="D18" s="144" t="str">
        <f>IF(D11="","",IFERROR(HLOOKUP($D11,[6]!Sabana[[#All],[Columna4]:[Columna23]],8,FALSE),""))</f>
        <v>Elaborar diversas representaciones de uno o varios conjuntos de datos.</v>
      </c>
    </row>
    <row r="19" spans="3:9" ht="18.600000000000001" customHeight="1" x14ac:dyDescent="0.25">
      <c r="C19" s="143" t="s">
        <v>39</v>
      </c>
      <c r="D19" s="145">
        <f>IF(D11="","",IFERROR(HLOOKUP($D11,[6]!Sabana[[#All],[Columna4]:[Columna23]],313,FALSE),""))</f>
        <v>33</v>
      </c>
    </row>
    <row r="20" spans="3:9" ht="18.75" x14ac:dyDescent="0.25">
      <c r="C20" s="143" t="s">
        <v>44</v>
      </c>
      <c r="D20" s="145">
        <f>IF(D11="","",IFERROR(HLOOKUP($D11,[6]!Sabana[[#All],[Columna4]:[Columna23]],314,FALSE),""))</f>
        <v>8</v>
      </c>
    </row>
    <row r="21" spans="3:9" ht="18.75" x14ac:dyDescent="0.25">
      <c r="C21" s="143" t="s">
        <v>45</v>
      </c>
      <c r="D21" s="144">
        <f>IF(D11="","",IFERROR(HLOOKUP($D11,[6]!Sabana[[#All],[Columna4]:[Columna23]],315,FALSE),""))</f>
        <v>25</v>
      </c>
    </row>
    <row r="22" spans="3:9" ht="18.75" x14ac:dyDescent="0.25">
      <c r="C22" s="143" t="s">
        <v>47</v>
      </c>
      <c r="D22" s="146">
        <f>IF(D11="","",IFERROR(HLOOKUP($D11,[6]!Sabana[[#All],[Columna4]:[Columna23]],316,FALSE),""))</f>
        <v>0.24242424242424243</v>
      </c>
      <c r="I22" s="96"/>
    </row>
    <row r="23" spans="3:9" ht="12" customHeight="1" x14ac:dyDescent="0.25"/>
    <row r="24" spans="3:9" ht="37.5" x14ac:dyDescent="0.3">
      <c r="C24" s="142" t="s">
        <v>19</v>
      </c>
      <c r="D24" s="147" t="s">
        <v>26</v>
      </c>
      <c r="E24" s="142" t="s">
        <v>28</v>
      </c>
      <c r="F24" s="142" t="s">
        <v>29</v>
      </c>
    </row>
    <row r="25" spans="3:9" ht="18.75" x14ac:dyDescent="0.3">
      <c r="C25" s="148" t="s">
        <v>4</v>
      </c>
      <c r="D25" s="149">
        <f>IF(D11="","",IFERROR(HLOOKUP($D11,[6]!Sabana[[#All],[Columna4]:[Columna23]],317,FALSE),""))</f>
        <v>0</v>
      </c>
      <c r="E25" s="150">
        <f>$D$9</f>
        <v>0.24242424242424243</v>
      </c>
      <c r="F25" s="150">
        <f>IF(Tabla47624[[#This Row],[Porcentajes de respuesta 
para cada una de las opciones   ]]&gt;$D$9,Tabla47624[[#This Row],[Porcentajes de respuesta 
para cada una de las opciones   ]], 0)</f>
        <v>0</v>
      </c>
    </row>
    <row r="26" spans="3:9" ht="18.75" x14ac:dyDescent="0.3">
      <c r="C26" s="148" t="s">
        <v>5</v>
      </c>
      <c r="D26" s="149">
        <f>IF(D11="","",IFERROR(HLOOKUP($D11,[6]!Sabana[[#All],[Columna4]:[Columna23]],318,FALSE),""))</f>
        <v>0.24242424242424243</v>
      </c>
      <c r="E26" s="150">
        <f>$D$9</f>
        <v>0.24242424242424243</v>
      </c>
      <c r="F26" s="150">
        <f>IF(Tabla47624[[#This Row],[Porcentajes de respuesta 
para cada una de las opciones   ]]&gt;$D$9,Tabla47624[[#This Row],[Porcentajes de respuesta 
para cada una de las opciones   ]], 0)</f>
        <v>0</v>
      </c>
    </row>
    <row r="27" spans="3:9" ht="18.75" x14ac:dyDescent="0.3">
      <c r="C27" s="148" t="s">
        <v>6</v>
      </c>
      <c r="D27" s="149">
        <f>IF(D11="","",IFERROR(HLOOKUP($D11,[6]!Sabana[[#All],[Columna4]:[Columna23]],319,FALSE),""))</f>
        <v>0.63636363636363635</v>
      </c>
      <c r="E27" s="150">
        <f>$D$9</f>
        <v>0.24242424242424243</v>
      </c>
      <c r="F27" s="150">
        <f>IF(Tabla47624[[#This Row],[Porcentajes de respuesta 
para cada una de las opciones   ]]&gt;$D$9,Tabla47624[[#This Row],[Porcentajes de respuesta 
para cada una de las opciones   ]], 0)</f>
        <v>0.63636363636363635</v>
      </c>
    </row>
    <row r="28" spans="3:9" ht="18.75" x14ac:dyDescent="0.3">
      <c r="C28" s="148" t="s">
        <v>7</v>
      </c>
      <c r="D28" s="149">
        <f>IF(D11="","",IFERROR(HLOOKUP($D11,[6]!Sabana[[#All],[Columna4]:[Columna23]],320,FALSE),""))</f>
        <v>0.12121212121212122</v>
      </c>
      <c r="E28" s="150">
        <f>$D$9</f>
        <v>0.24242424242424243</v>
      </c>
      <c r="F28" s="150">
        <f>IF(Tabla47624[[#This Row],[Porcentajes de respuesta 
para cada una de las opciones   ]]&gt;$D$9,Tabla47624[[#This Row],[Porcentajes de respuesta 
para cada una de las opciones   ]], 0)</f>
        <v>0</v>
      </c>
    </row>
    <row r="29" spans="3:9" ht="18.75" x14ac:dyDescent="0.3">
      <c r="C29" s="148" t="s">
        <v>8</v>
      </c>
      <c r="D29" s="149">
        <f>IF(D11="","",IFERROR(HLOOKUP($D11,[6]!Sabana[[#All],[Columna4]:[Columna23]],321,FALSE),""))</f>
        <v>0</v>
      </c>
      <c r="E29" s="150">
        <f>$D$9</f>
        <v>0.24242424242424243</v>
      </c>
      <c r="F29" s="150">
        <f>IF(Tabla47624[[#This Row],[Porcentajes de respuesta 
para cada una de las opciones   ]]&gt;$D$9,Tabla47624[[#This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58" priority="3" operator="containsText" text="Facil">
      <formula>NOT(ISERROR(SEARCH("Facil",D14)))</formula>
    </cfRule>
    <cfRule type="containsText" dxfId="157" priority="4" operator="containsText" text="Dificil">
      <formula>NOT(ISERROR(SEARCH("Dificil",D14)))</formula>
    </cfRule>
    <cfRule type="containsText" dxfId="156" priority="5" operator="containsText" text="Muy Difícil">
      <formula>NOT(ISERROR(SEARCH("Muy Difícil",D14)))</formula>
    </cfRule>
    <cfRule type="containsText" dxfId="155" priority="6" operator="containsText" text="Muy Fácil">
      <formula>NOT(ISERROR(SEARCH("Muy Fácil",D14)))</formula>
    </cfRule>
    <cfRule type="containsText" dxfId="154" priority="7" operator="containsText" text="Dificultad Moderada">
      <formula>NOT(ISERROR(SEARCH("Dificultad Moderada",D14)))</formula>
    </cfRule>
  </conditionalFormatting>
  <conditionalFormatting sqref="I2:I4">
    <cfRule type="cellIs" dxfId="153" priority="2" operator="equal">
      <formula>0</formula>
    </cfRule>
  </conditionalFormatting>
  <conditionalFormatting sqref="D2:D4">
    <cfRule type="cellIs" dxfId="152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H8" sqref="H8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9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162" t="s">
        <v>27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192</v>
      </c>
      <c r="E5" s="89" t="s">
        <v>21</v>
      </c>
      <c r="F5" s="88" t="s">
        <v>193</v>
      </c>
      <c r="G5" s="159"/>
    </row>
    <row r="6" spans="2:32" ht="15" x14ac:dyDescent="0.25">
      <c r="C6" s="51" t="s">
        <v>22</v>
      </c>
      <c r="D6" s="2" t="s">
        <v>314</v>
      </c>
      <c r="E6" s="90" t="s">
        <v>23</v>
      </c>
      <c r="F6" s="88" t="s">
        <v>315</v>
      </c>
      <c r="G6" s="159"/>
    </row>
    <row r="7" spans="2:32" ht="15" x14ac:dyDescent="0.25">
      <c r="C7" s="51" t="s">
        <v>24</v>
      </c>
      <c r="D7" s="2" t="s">
        <v>127</v>
      </c>
      <c r="E7" s="90" t="s">
        <v>25</v>
      </c>
      <c r="F7" s="88">
        <v>1</v>
      </c>
      <c r="G7" s="159"/>
    </row>
    <row r="8" spans="2:32" ht="15.6" customHeight="1" x14ac:dyDescent="0.25"/>
    <row r="9" spans="2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6">
        <v>1</v>
      </c>
      <c r="C10" s="97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98" t="s">
        <v>41</v>
      </c>
      <c r="Y10" s="98" t="s">
        <v>42</v>
      </c>
      <c r="Z10" s="98" t="s">
        <v>43</v>
      </c>
    </row>
    <row r="11" spans="2:32" ht="14.45" customHeight="1" x14ac:dyDescent="0.25">
      <c r="B11" s="96">
        <v>2</v>
      </c>
      <c r="C11" s="99" t="s">
        <v>17</v>
      </c>
      <c r="D11" s="154" t="s">
        <v>316</v>
      </c>
      <c r="E11" s="155" t="s">
        <v>317</v>
      </c>
      <c r="F11" s="155" t="s">
        <v>318</v>
      </c>
      <c r="G11" s="155" t="s">
        <v>319</v>
      </c>
      <c r="H11" s="155" t="s">
        <v>320</v>
      </c>
      <c r="I11" s="155" t="s">
        <v>321</v>
      </c>
      <c r="J11" s="155" t="s">
        <v>322</v>
      </c>
      <c r="K11" s="155" t="s">
        <v>323</v>
      </c>
      <c r="L11" s="156" t="s">
        <v>324</v>
      </c>
      <c r="M11" s="156" t="s">
        <v>325</v>
      </c>
      <c r="N11" s="154" t="s">
        <v>326</v>
      </c>
      <c r="O11" s="155" t="s">
        <v>327</v>
      </c>
      <c r="P11" s="155" t="s">
        <v>328</v>
      </c>
      <c r="Q11" s="155" t="s">
        <v>329</v>
      </c>
      <c r="R11" s="155" t="s">
        <v>330</v>
      </c>
      <c r="S11" s="156" t="s">
        <v>331</v>
      </c>
      <c r="T11" s="154" t="s">
        <v>332</v>
      </c>
      <c r="U11" s="155" t="s">
        <v>333</v>
      </c>
      <c r="V11" s="155" t="s">
        <v>334</v>
      </c>
      <c r="W11" s="156" t="s">
        <v>335</v>
      </c>
      <c r="X11" s="100"/>
      <c r="Y11" s="101"/>
      <c r="Z11" s="100"/>
    </row>
    <row r="12" spans="2:32" ht="14.1" customHeight="1" x14ac:dyDescent="0.25">
      <c r="B12" s="96">
        <v>3</v>
      </c>
      <c r="C12" s="102" t="s">
        <v>3</v>
      </c>
      <c r="D12" s="157" t="s">
        <v>90</v>
      </c>
      <c r="E12" s="157" t="s">
        <v>91</v>
      </c>
      <c r="F12" s="157" t="s">
        <v>88</v>
      </c>
      <c r="G12" s="157" t="s">
        <v>88</v>
      </c>
      <c r="H12" s="157" t="s">
        <v>89</v>
      </c>
      <c r="I12" s="157" t="s">
        <v>90</v>
      </c>
      <c r="J12" s="157" t="s">
        <v>90</v>
      </c>
      <c r="K12" s="157" t="s">
        <v>88</v>
      </c>
      <c r="L12" s="157" t="s">
        <v>89</v>
      </c>
      <c r="M12" s="157" t="s">
        <v>91</v>
      </c>
      <c r="N12" s="157" t="s">
        <v>88</v>
      </c>
      <c r="O12" s="157" t="s">
        <v>88</v>
      </c>
      <c r="P12" s="157" t="s">
        <v>91</v>
      </c>
      <c r="Q12" s="157" t="s">
        <v>88</v>
      </c>
      <c r="R12" s="157" t="s">
        <v>90</v>
      </c>
      <c r="S12" s="157" t="s">
        <v>90</v>
      </c>
      <c r="T12" s="157" t="s">
        <v>91</v>
      </c>
      <c r="U12" s="157" t="s">
        <v>91</v>
      </c>
      <c r="V12" s="157" t="s">
        <v>90</v>
      </c>
      <c r="W12" s="157" t="s">
        <v>91</v>
      </c>
      <c r="X12" s="104"/>
      <c r="Y12" s="105"/>
      <c r="Z12" s="105"/>
    </row>
    <row r="13" spans="2:32" s="1" customFormat="1" ht="32.1" customHeight="1" x14ac:dyDescent="0.25">
      <c r="B13" s="96">
        <v>4</v>
      </c>
      <c r="C13" s="106" t="s">
        <v>16</v>
      </c>
      <c r="D13" s="107" t="str">
        <f>D$320</f>
        <v>Dificil</v>
      </c>
      <c r="E13" s="107" t="str">
        <f>E$320</f>
        <v>Dificil</v>
      </c>
      <c r="F13" s="107" t="str">
        <f t="shared" ref="F13:W13" si="0">F$320</f>
        <v>Muy Difícil</v>
      </c>
      <c r="G13" s="107" t="str">
        <f t="shared" si="0"/>
        <v>Dificil</v>
      </c>
      <c r="H13" s="107" t="str">
        <f t="shared" si="0"/>
        <v>Dificultad Moderada</v>
      </c>
      <c r="I13" s="107" t="str">
        <f t="shared" si="0"/>
        <v>Dificultad Moderada</v>
      </c>
      <c r="J13" s="107" t="str">
        <f t="shared" si="0"/>
        <v>Dificultad Moderada</v>
      </c>
      <c r="K13" s="107" t="str">
        <f t="shared" si="0"/>
        <v>Facil</v>
      </c>
      <c r="L13" s="107" t="str">
        <f t="shared" si="0"/>
        <v>Dificultad Moderada</v>
      </c>
      <c r="M13" s="107" t="str">
        <f t="shared" si="0"/>
        <v>Facil</v>
      </c>
      <c r="N13" s="107" t="str">
        <f t="shared" si="0"/>
        <v>Dificil</v>
      </c>
      <c r="O13" s="107" t="str">
        <f t="shared" si="0"/>
        <v>Dificultad Moderada</v>
      </c>
      <c r="P13" s="107" t="str">
        <f t="shared" si="0"/>
        <v>Dificil</v>
      </c>
      <c r="Q13" s="107" t="str">
        <f t="shared" si="0"/>
        <v>Facil</v>
      </c>
      <c r="R13" s="107" t="str">
        <f t="shared" si="0"/>
        <v>Facil</v>
      </c>
      <c r="S13" s="107" t="str">
        <f t="shared" si="0"/>
        <v>Muy Difícil</v>
      </c>
      <c r="T13" s="107" t="str">
        <f t="shared" si="0"/>
        <v>Dificil</v>
      </c>
      <c r="U13" s="107" t="str">
        <f t="shared" si="0"/>
        <v>Dificil</v>
      </c>
      <c r="V13" s="107" t="str">
        <f t="shared" si="0"/>
        <v>Dificil</v>
      </c>
      <c r="W13" s="107" t="str">
        <f t="shared" si="0"/>
        <v>Facil</v>
      </c>
      <c r="X13" s="108"/>
      <c r="Y13" s="109"/>
      <c r="Z13" s="108"/>
      <c r="AF13" s="2"/>
    </row>
    <row r="14" spans="2:32" ht="54" customHeight="1" x14ac:dyDescent="0.25">
      <c r="B14" s="96">
        <v>5</v>
      </c>
      <c r="C14" s="99" t="s">
        <v>15</v>
      </c>
      <c r="D14" s="2" t="s">
        <v>336</v>
      </c>
      <c r="E14" s="2" t="s">
        <v>336</v>
      </c>
      <c r="F14" s="2" t="s">
        <v>336</v>
      </c>
      <c r="G14" s="2" t="s">
        <v>336</v>
      </c>
      <c r="H14" s="2" t="s">
        <v>336</v>
      </c>
      <c r="I14" s="2" t="s">
        <v>336</v>
      </c>
      <c r="J14" s="2" t="s">
        <v>336</v>
      </c>
      <c r="K14" s="2" t="s">
        <v>336</v>
      </c>
      <c r="L14" s="2" t="s">
        <v>337</v>
      </c>
      <c r="M14" s="2" t="s">
        <v>337</v>
      </c>
      <c r="N14" s="2" t="s">
        <v>337</v>
      </c>
      <c r="O14" s="2" t="s">
        <v>337</v>
      </c>
      <c r="P14" s="2" t="s">
        <v>337</v>
      </c>
      <c r="Q14" s="2" t="s">
        <v>337</v>
      </c>
      <c r="R14" s="2" t="s">
        <v>338</v>
      </c>
      <c r="S14" s="2" t="s">
        <v>338</v>
      </c>
      <c r="T14" s="2" t="s">
        <v>338</v>
      </c>
      <c r="U14" s="2" t="s">
        <v>338</v>
      </c>
      <c r="V14" s="2" t="s">
        <v>338</v>
      </c>
      <c r="W14" s="2" t="s">
        <v>338</v>
      </c>
      <c r="X14" s="100"/>
      <c r="Y14" s="101"/>
      <c r="Z14" s="100"/>
    </row>
    <row r="15" spans="2:32" ht="54" customHeight="1" x14ac:dyDescent="0.25">
      <c r="B15" s="96">
        <v>6</v>
      </c>
      <c r="C15" s="99" t="s">
        <v>14</v>
      </c>
      <c r="D15" s="2" t="s">
        <v>339</v>
      </c>
      <c r="E15" s="2" t="s">
        <v>340</v>
      </c>
      <c r="F15" s="2" t="s">
        <v>340</v>
      </c>
      <c r="G15" s="2" t="s">
        <v>340</v>
      </c>
      <c r="H15" s="2" t="s">
        <v>341</v>
      </c>
      <c r="I15" s="2" t="s">
        <v>341</v>
      </c>
      <c r="J15" s="2" t="s">
        <v>341</v>
      </c>
      <c r="K15" s="2" t="s">
        <v>341</v>
      </c>
      <c r="L15" s="2" t="s">
        <v>342</v>
      </c>
      <c r="M15" s="2" t="s">
        <v>342</v>
      </c>
      <c r="N15" s="2" t="s">
        <v>342</v>
      </c>
      <c r="O15" s="2" t="s">
        <v>343</v>
      </c>
      <c r="P15" s="2" t="s">
        <v>343</v>
      </c>
      <c r="Q15" s="2" t="s">
        <v>344</v>
      </c>
      <c r="R15" s="2" t="s">
        <v>345</v>
      </c>
      <c r="S15" s="2" t="s">
        <v>346</v>
      </c>
      <c r="T15" s="2" t="s">
        <v>346</v>
      </c>
      <c r="U15" s="2" t="s">
        <v>346</v>
      </c>
      <c r="V15" s="2" t="s">
        <v>347</v>
      </c>
      <c r="W15" s="2" t="s">
        <v>347</v>
      </c>
      <c r="X15" s="104"/>
      <c r="Y15" s="110"/>
      <c r="Z15" s="111"/>
    </row>
    <row r="16" spans="2:32" ht="54" customHeight="1" x14ac:dyDescent="0.25">
      <c r="B16" s="96">
        <v>7</v>
      </c>
      <c r="C16" s="99" t="s">
        <v>13</v>
      </c>
      <c r="D16" s="2" t="s">
        <v>348</v>
      </c>
      <c r="E16" s="2" t="s">
        <v>349</v>
      </c>
      <c r="F16" s="2" t="s">
        <v>349</v>
      </c>
      <c r="G16" s="2" t="s">
        <v>349</v>
      </c>
      <c r="H16" s="2" t="s">
        <v>350</v>
      </c>
      <c r="I16" s="2" t="s">
        <v>350</v>
      </c>
      <c r="J16" s="2" t="s">
        <v>350</v>
      </c>
      <c r="K16" s="2" t="s">
        <v>350</v>
      </c>
      <c r="L16" s="2" t="s">
        <v>348</v>
      </c>
      <c r="M16" s="2" t="s">
        <v>348</v>
      </c>
      <c r="N16" s="2" t="s">
        <v>348</v>
      </c>
      <c r="O16" s="2" t="s">
        <v>349</v>
      </c>
      <c r="P16" s="2" t="s">
        <v>349</v>
      </c>
      <c r="Q16" s="2" t="s">
        <v>350</v>
      </c>
      <c r="R16" s="2" t="s">
        <v>348</v>
      </c>
      <c r="S16" s="2" t="s">
        <v>349</v>
      </c>
      <c r="T16" s="2" t="s">
        <v>349</v>
      </c>
      <c r="U16" s="2" t="s">
        <v>349</v>
      </c>
      <c r="V16" s="2" t="s">
        <v>350</v>
      </c>
      <c r="W16" s="2" t="s">
        <v>350</v>
      </c>
      <c r="X16" s="104"/>
      <c r="Y16" s="105"/>
      <c r="Z16" s="104"/>
    </row>
    <row r="17" spans="2:32" ht="54" customHeight="1" x14ac:dyDescent="0.25">
      <c r="B17" s="96">
        <v>8</v>
      </c>
      <c r="C17" s="99" t="s">
        <v>12</v>
      </c>
      <c r="D17" s="2" t="s">
        <v>351</v>
      </c>
      <c r="E17" s="2" t="s">
        <v>352</v>
      </c>
      <c r="F17" s="2" t="s">
        <v>352</v>
      </c>
      <c r="G17" s="2" t="s">
        <v>352</v>
      </c>
      <c r="H17" s="2" t="s">
        <v>353</v>
      </c>
      <c r="I17" s="2" t="s">
        <v>354</v>
      </c>
      <c r="J17" s="2" t="s">
        <v>354</v>
      </c>
      <c r="K17" s="2" t="s">
        <v>353</v>
      </c>
      <c r="L17" s="2" t="s">
        <v>351</v>
      </c>
      <c r="M17" s="2" t="s">
        <v>351</v>
      </c>
      <c r="N17" s="2" t="s">
        <v>355</v>
      </c>
      <c r="O17" s="2" t="s">
        <v>352</v>
      </c>
      <c r="P17" s="2" t="s">
        <v>356</v>
      </c>
      <c r="Q17" s="2" t="s">
        <v>353</v>
      </c>
      <c r="R17" s="2" t="s">
        <v>355</v>
      </c>
      <c r="S17" s="2" t="s">
        <v>357</v>
      </c>
      <c r="T17" s="2" t="s">
        <v>352</v>
      </c>
      <c r="U17" s="2" t="s">
        <v>357</v>
      </c>
      <c r="V17" s="2" t="s">
        <v>354</v>
      </c>
      <c r="W17" s="2" t="s">
        <v>353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96">
        <v>9</v>
      </c>
      <c r="D18" s="2" t="s">
        <v>89</v>
      </c>
      <c r="E18" s="2" t="s">
        <v>89</v>
      </c>
      <c r="F18" s="2" t="s">
        <v>91</v>
      </c>
      <c r="G18" s="2" t="s">
        <v>88</v>
      </c>
      <c r="H18" s="2" t="s">
        <v>89</v>
      </c>
      <c r="I18" s="2" t="s">
        <v>88</v>
      </c>
      <c r="J18" s="2" t="s">
        <v>88</v>
      </c>
      <c r="K18" s="2" t="s">
        <v>89</v>
      </c>
      <c r="L18" s="2" t="s">
        <v>89</v>
      </c>
      <c r="M18" s="2" t="s">
        <v>91</v>
      </c>
      <c r="N18" s="2" t="s">
        <v>88</v>
      </c>
      <c r="O18" s="2" t="s">
        <v>88</v>
      </c>
      <c r="P18" s="2" t="s">
        <v>89</v>
      </c>
      <c r="Q18" s="2" t="s">
        <v>88</v>
      </c>
      <c r="R18" s="2" t="s">
        <v>89</v>
      </c>
      <c r="S18" s="2" t="s">
        <v>91</v>
      </c>
      <c r="T18" s="2" t="s">
        <v>88</v>
      </c>
      <c r="U18" s="2" t="s">
        <v>89</v>
      </c>
      <c r="V18" s="2" t="s">
        <v>90</v>
      </c>
      <c r="W18" s="2" t="s">
        <v>91</v>
      </c>
      <c r="X18" s="91">
        <f t="array" ref="X18">IF($D$12="","",(SUMPRODUCT(($D$12:$W$12=Sabana25[[#This Row],[Columna4]:[Columna23]])*1)))</f>
        <v>9</v>
      </c>
      <c r="Y18" s="87">
        <f>IF(X18="","",(X18/20))</f>
        <v>0.45</v>
      </c>
      <c r="Z18" s="87">
        <f>IF(Y18="","",COUNTIF(Sabana25[[#This Row],[Columna4]:[Columna23]],"O")/20)</f>
        <v>0</v>
      </c>
    </row>
    <row r="19" spans="2:32" ht="15" x14ac:dyDescent="0.25">
      <c r="B19" s="96">
        <v>10</v>
      </c>
      <c r="D19" s="2" t="s">
        <v>88</v>
      </c>
      <c r="E19" s="2" t="s">
        <v>89</v>
      </c>
      <c r="F19" s="2" t="s">
        <v>91</v>
      </c>
      <c r="G19" s="2" t="s">
        <v>91</v>
      </c>
      <c r="H19" s="2" t="s">
        <v>89</v>
      </c>
      <c r="I19" s="2" t="s">
        <v>90</v>
      </c>
      <c r="J19" s="2" t="s">
        <v>89</v>
      </c>
      <c r="K19" s="2" t="s">
        <v>88</v>
      </c>
      <c r="L19" s="2" t="s">
        <v>88</v>
      </c>
      <c r="M19" s="2" t="s">
        <v>88</v>
      </c>
      <c r="N19" s="2" t="s">
        <v>90</v>
      </c>
      <c r="O19" s="2" t="s">
        <v>88</v>
      </c>
      <c r="P19" s="2" t="s">
        <v>88</v>
      </c>
      <c r="Q19" s="2" t="s">
        <v>88</v>
      </c>
      <c r="R19" s="2" t="s">
        <v>90</v>
      </c>
      <c r="S19" s="2" t="s">
        <v>89</v>
      </c>
      <c r="T19" s="2" t="s">
        <v>88</v>
      </c>
      <c r="U19" s="2" t="s">
        <v>91</v>
      </c>
      <c r="V19" s="2" t="s">
        <v>91</v>
      </c>
      <c r="W19" s="2" t="s">
        <v>89</v>
      </c>
      <c r="X19" s="91">
        <f t="array" ref="X19">IF($D$12="","",(SUMPRODUCT(($D$12:$W$12=Sabana25[[#This Row],[Columna4]:[Columna23]])*1)))</f>
        <v>7</v>
      </c>
      <c r="Y19" s="87">
        <f t="shared" ref="Y19:Y82" si="1">IF(X19="","",(X19/20))</f>
        <v>0.35</v>
      </c>
      <c r="Z19" s="87">
        <f>IF(Y19="","",COUNTIF(Sabana25[[#This Row],[Columna4]:[Columna23]],"O")/20)</f>
        <v>0</v>
      </c>
    </row>
    <row r="20" spans="2:32" ht="15" x14ac:dyDescent="0.25">
      <c r="B20" s="96">
        <v>11</v>
      </c>
      <c r="D20" s="2" t="s">
        <v>89</v>
      </c>
      <c r="E20" s="2" t="s">
        <v>89</v>
      </c>
      <c r="F20" s="2" t="s">
        <v>90</v>
      </c>
      <c r="G20" s="2" t="s">
        <v>88</v>
      </c>
      <c r="H20" s="2" t="s">
        <v>89</v>
      </c>
      <c r="I20" s="2" t="s">
        <v>90</v>
      </c>
      <c r="J20" s="2" t="s">
        <v>90</v>
      </c>
      <c r="K20" s="2" t="s">
        <v>88</v>
      </c>
      <c r="L20" s="2" t="s">
        <v>89</v>
      </c>
      <c r="M20" s="2" t="s">
        <v>88</v>
      </c>
      <c r="N20" s="2" t="s">
        <v>91</v>
      </c>
      <c r="O20" s="2" t="s">
        <v>91</v>
      </c>
      <c r="P20" s="2" t="s">
        <v>91</v>
      </c>
      <c r="Q20" s="2" t="s">
        <v>88</v>
      </c>
      <c r="R20" s="2" t="s">
        <v>90</v>
      </c>
      <c r="S20" s="2" t="s">
        <v>89</v>
      </c>
      <c r="T20" s="2" t="s">
        <v>88</v>
      </c>
      <c r="U20" s="2" t="s">
        <v>91</v>
      </c>
      <c r="V20" s="2" t="s">
        <v>89</v>
      </c>
      <c r="W20" s="2" t="s">
        <v>91</v>
      </c>
      <c r="X20" s="91">
        <f t="array" ref="X20">IF($D$12="","",(SUMPRODUCT(($D$12:$W$12=Sabana25[[#This Row],[Columna4]:[Columna23]])*1)))</f>
        <v>11</v>
      </c>
      <c r="Y20" s="87">
        <f t="shared" si="1"/>
        <v>0.55000000000000004</v>
      </c>
      <c r="Z20" s="87">
        <f>IF(Y20="","",COUNTIF(Sabana25[[#This Row],[Columna4]:[Columna23]],"O")/20)</f>
        <v>0</v>
      </c>
    </row>
    <row r="21" spans="2:32" ht="15" x14ac:dyDescent="0.25">
      <c r="B21" s="96">
        <v>12</v>
      </c>
      <c r="D21" s="2" t="s">
        <v>90</v>
      </c>
      <c r="E21" s="2" t="s">
        <v>91</v>
      </c>
      <c r="F21" s="2" t="s">
        <v>88</v>
      </c>
      <c r="G21" s="2" t="s">
        <v>89</v>
      </c>
      <c r="H21" s="2" t="s">
        <v>89</v>
      </c>
      <c r="I21" s="2" t="s">
        <v>89</v>
      </c>
      <c r="J21" s="2" t="s">
        <v>88</v>
      </c>
      <c r="K21" s="2" t="s">
        <v>89</v>
      </c>
      <c r="L21" s="2" t="s">
        <v>91</v>
      </c>
      <c r="M21" s="2" t="s">
        <v>91</v>
      </c>
      <c r="N21" s="2" t="s">
        <v>89</v>
      </c>
      <c r="O21" s="2" t="s">
        <v>89</v>
      </c>
      <c r="P21" s="2" t="s">
        <v>91</v>
      </c>
      <c r="Q21" s="2" t="s">
        <v>88</v>
      </c>
      <c r="R21" s="2" t="s">
        <v>88</v>
      </c>
      <c r="S21" s="2" t="s">
        <v>88</v>
      </c>
      <c r="T21" s="2" t="s">
        <v>88</v>
      </c>
      <c r="U21" s="2" t="s">
        <v>90</v>
      </c>
      <c r="V21" s="2" t="s">
        <v>88</v>
      </c>
      <c r="W21" s="2" t="s">
        <v>91</v>
      </c>
      <c r="X21" s="91">
        <f t="array" ref="X21">IF($D$12="","",(SUMPRODUCT(($D$12:$W$12=Sabana25[[#This Row],[Columna4]:[Columna23]])*1)))</f>
        <v>8</v>
      </c>
      <c r="Y21" s="87">
        <f t="shared" si="1"/>
        <v>0.4</v>
      </c>
      <c r="Z21" s="87">
        <f>IF(Y21="","",COUNTIF(Sabana25[[#This Row],[Columna4]:[Columna23]],"O")/20)</f>
        <v>0</v>
      </c>
    </row>
    <row r="22" spans="2:32" ht="15" x14ac:dyDescent="0.25">
      <c r="B22" s="96">
        <v>13</v>
      </c>
      <c r="D22" s="2" t="s">
        <v>88</v>
      </c>
      <c r="E22" s="2" t="s">
        <v>89</v>
      </c>
      <c r="F22" s="2" t="s">
        <v>91</v>
      </c>
      <c r="G22" s="2" t="s">
        <v>91</v>
      </c>
      <c r="H22" s="2" t="s">
        <v>89</v>
      </c>
      <c r="I22" s="2" t="s">
        <v>90</v>
      </c>
      <c r="J22" s="2" t="s">
        <v>89</v>
      </c>
      <c r="K22" s="2" t="s">
        <v>88</v>
      </c>
      <c r="L22" s="2" t="s">
        <v>88</v>
      </c>
      <c r="M22" s="2" t="s">
        <v>88</v>
      </c>
      <c r="N22" s="2" t="s">
        <v>90</v>
      </c>
      <c r="O22" s="2" t="s">
        <v>88</v>
      </c>
      <c r="P22" s="2" t="s">
        <v>88</v>
      </c>
      <c r="Q22" s="2" t="s">
        <v>88</v>
      </c>
      <c r="R22" s="2" t="s">
        <v>90</v>
      </c>
      <c r="S22" s="2" t="s">
        <v>89</v>
      </c>
      <c r="T22" s="2" t="s">
        <v>88</v>
      </c>
      <c r="U22" s="2" t="s">
        <v>91</v>
      </c>
      <c r="V22" s="2" t="s">
        <v>91</v>
      </c>
      <c r="W22" s="2" t="s">
        <v>89</v>
      </c>
      <c r="X22" s="91">
        <f t="array" ref="X22">IF($D$12="","",(SUMPRODUCT(($D$12:$W$12=Sabana25[[#This Row],[Columna4]:[Columna23]])*1)))</f>
        <v>7</v>
      </c>
      <c r="Y22" s="87">
        <f t="shared" si="1"/>
        <v>0.35</v>
      </c>
      <c r="Z22" s="87">
        <f>IF(Y22="","",COUNTIF(Sabana25[[#This Row],[Columna4]:[Columna23]],"O")/20)</f>
        <v>0</v>
      </c>
    </row>
    <row r="23" spans="2:32" ht="15" x14ac:dyDescent="0.25">
      <c r="B23" s="96">
        <v>14</v>
      </c>
      <c r="D23" s="2" t="s">
        <v>90</v>
      </c>
      <c r="E23" s="2" t="s">
        <v>91</v>
      </c>
      <c r="F23" s="2" t="s">
        <v>91</v>
      </c>
      <c r="G23" s="2" t="s">
        <v>88</v>
      </c>
      <c r="H23" s="2" t="s">
        <v>90</v>
      </c>
      <c r="I23" s="2" t="s">
        <v>88</v>
      </c>
      <c r="J23" s="2" t="s">
        <v>88</v>
      </c>
      <c r="K23" s="2" t="s">
        <v>88</v>
      </c>
      <c r="L23" s="2" t="s">
        <v>89</v>
      </c>
      <c r="M23" s="2" t="s">
        <v>88</v>
      </c>
      <c r="N23" s="2" t="s">
        <v>91</v>
      </c>
      <c r="O23" s="2" t="s">
        <v>91</v>
      </c>
      <c r="P23" s="2" t="s">
        <v>88</v>
      </c>
      <c r="Q23" s="2" t="s">
        <v>88</v>
      </c>
      <c r="R23" s="2" t="s">
        <v>90</v>
      </c>
      <c r="S23" s="2" t="s">
        <v>154</v>
      </c>
      <c r="T23" s="2" t="s">
        <v>88</v>
      </c>
      <c r="U23" s="2" t="s">
        <v>91</v>
      </c>
      <c r="V23" s="2" t="s">
        <v>90</v>
      </c>
      <c r="W23" s="2" t="s">
        <v>91</v>
      </c>
      <c r="X23" s="91">
        <f t="array" ref="X23">IF($D$12="","",(SUMPRODUCT(($D$12:$W$12=Sabana25[[#This Row],[Columna4]:[Columna23]])*1)))</f>
        <v>10</v>
      </c>
      <c r="Y23" s="87">
        <f t="shared" si="1"/>
        <v>0.5</v>
      </c>
      <c r="Z23" s="87">
        <f>IF(Y23="","",COUNTIF(Sabana25[[#This Row],[Columna4]:[Columna23]],"O")/20)</f>
        <v>0.05</v>
      </c>
    </row>
    <row r="24" spans="2:32" ht="15" x14ac:dyDescent="0.25">
      <c r="B24" s="96">
        <v>15</v>
      </c>
      <c r="D24" s="2" t="s">
        <v>89</v>
      </c>
      <c r="E24" s="2" t="s">
        <v>89</v>
      </c>
      <c r="F24" s="2" t="s">
        <v>88</v>
      </c>
      <c r="G24" s="2" t="s">
        <v>91</v>
      </c>
      <c r="H24" s="2" t="s">
        <v>88</v>
      </c>
      <c r="I24" s="2" t="s">
        <v>90</v>
      </c>
      <c r="J24" s="2" t="s">
        <v>88</v>
      </c>
      <c r="K24" s="2" t="s">
        <v>89</v>
      </c>
      <c r="L24" s="2" t="s">
        <v>88</v>
      </c>
      <c r="M24" s="2" t="s">
        <v>88</v>
      </c>
      <c r="N24" s="2" t="s">
        <v>88</v>
      </c>
      <c r="O24" s="2" t="s">
        <v>88</v>
      </c>
      <c r="P24" s="2" t="s">
        <v>88</v>
      </c>
      <c r="Q24" s="2" t="s">
        <v>89</v>
      </c>
      <c r="R24" s="2" t="s">
        <v>90</v>
      </c>
      <c r="S24" s="2" t="s">
        <v>89</v>
      </c>
      <c r="T24" s="2" t="s">
        <v>90</v>
      </c>
      <c r="U24" s="2" t="s">
        <v>89</v>
      </c>
      <c r="V24" s="2" t="s">
        <v>88</v>
      </c>
      <c r="W24" s="2" t="s">
        <v>88</v>
      </c>
      <c r="X24" s="91">
        <f t="array" ref="X24">IF($D$12="","",(SUMPRODUCT(($D$12:$W$12=Sabana25[[#This Row],[Columna4]:[Columna23]])*1)))</f>
        <v>5</v>
      </c>
      <c r="Y24" s="87">
        <f t="shared" si="1"/>
        <v>0.25</v>
      </c>
      <c r="Z24" s="87">
        <f>IF(Y24="","",COUNTIF(Sabana25[[#This Row],[Columna4]:[Columna23]],"O")/20)</f>
        <v>0</v>
      </c>
    </row>
    <row r="25" spans="2:32" ht="15" x14ac:dyDescent="0.25">
      <c r="B25" s="96">
        <v>16</v>
      </c>
      <c r="D25" s="2" t="s">
        <v>89</v>
      </c>
      <c r="E25" s="2" t="s">
        <v>91</v>
      </c>
      <c r="F25" s="2" t="s">
        <v>91</v>
      </c>
      <c r="G25" s="2" t="s">
        <v>91</v>
      </c>
      <c r="H25" s="2" t="s">
        <v>89</v>
      </c>
      <c r="I25" s="2" t="s">
        <v>88</v>
      </c>
      <c r="J25" s="2" t="s">
        <v>88</v>
      </c>
      <c r="K25" s="2" t="s">
        <v>88</v>
      </c>
      <c r="L25" s="2" t="s">
        <v>91</v>
      </c>
      <c r="M25" s="2" t="s">
        <v>89</v>
      </c>
      <c r="N25" s="2" t="s">
        <v>90</v>
      </c>
      <c r="O25" s="2" t="s">
        <v>88</v>
      </c>
      <c r="P25" s="2" t="s">
        <v>88</v>
      </c>
      <c r="Q25" s="2" t="s">
        <v>91</v>
      </c>
      <c r="R25" s="2" t="s">
        <v>91</v>
      </c>
      <c r="S25" s="2" t="s">
        <v>89</v>
      </c>
      <c r="T25" s="2" t="s">
        <v>88</v>
      </c>
      <c r="U25" s="2" t="s">
        <v>89</v>
      </c>
      <c r="V25" s="2" t="s">
        <v>91</v>
      </c>
      <c r="W25" s="2" t="s">
        <v>91</v>
      </c>
      <c r="X25" s="91">
        <f t="array" ref="X25">IF($D$12="","",(SUMPRODUCT(($D$12:$W$12=Sabana25[[#This Row],[Columna4]:[Columna23]])*1)))</f>
        <v>5</v>
      </c>
      <c r="Y25" s="87">
        <f t="shared" si="1"/>
        <v>0.25</v>
      </c>
      <c r="Z25" s="87">
        <f>IF(Y25="","",COUNTIF(Sabana25[[#This Row],[Columna4]:[Columna23]],"O")/20)</f>
        <v>0</v>
      </c>
    </row>
    <row r="26" spans="2:32" ht="15" x14ac:dyDescent="0.25">
      <c r="B26" s="96">
        <v>17</v>
      </c>
      <c r="D26" s="2" t="s">
        <v>90</v>
      </c>
      <c r="E26" s="2" t="s">
        <v>91</v>
      </c>
      <c r="F26" s="2" t="s">
        <v>90</v>
      </c>
      <c r="G26" s="2" t="s">
        <v>88</v>
      </c>
      <c r="H26" s="2" t="s">
        <v>89</v>
      </c>
      <c r="I26" s="2" t="s">
        <v>90</v>
      </c>
      <c r="J26" s="2" t="s">
        <v>88</v>
      </c>
      <c r="K26" s="2" t="s">
        <v>88</v>
      </c>
      <c r="L26" s="2" t="s">
        <v>90</v>
      </c>
      <c r="M26" s="2" t="s">
        <v>91</v>
      </c>
      <c r="N26" s="2" t="s">
        <v>91</v>
      </c>
      <c r="O26" s="2" t="s">
        <v>91</v>
      </c>
      <c r="P26" s="2" t="s">
        <v>91</v>
      </c>
      <c r="Q26" s="2" t="s">
        <v>88</v>
      </c>
      <c r="R26" s="2" t="s">
        <v>88</v>
      </c>
      <c r="S26" s="2" t="s">
        <v>90</v>
      </c>
      <c r="T26" s="2" t="s">
        <v>91</v>
      </c>
      <c r="U26" s="2" t="s">
        <v>91</v>
      </c>
      <c r="V26" s="2" t="s">
        <v>90</v>
      </c>
      <c r="W26" s="2" t="s">
        <v>91</v>
      </c>
      <c r="X26" s="91">
        <f t="array" ref="X26">IF($D$12="","",(SUMPRODUCT(($D$12:$W$12=Sabana25[[#This Row],[Columna4]:[Columna23]])*1)))</f>
        <v>14</v>
      </c>
      <c r="Y26" s="87">
        <f t="shared" si="1"/>
        <v>0.7</v>
      </c>
      <c r="Z26" s="87">
        <f>IF(Y26="","",COUNTIF(Sabana25[[#This Row],[Columna4]:[Columna23]],"O")/20)</f>
        <v>0</v>
      </c>
    </row>
    <row r="27" spans="2:32" ht="15" x14ac:dyDescent="0.25">
      <c r="B27" s="96">
        <v>18</v>
      </c>
      <c r="D27" s="2" t="s">
        <v>89</v>
      </c>
      <c r="E27" s="2" t="s">
        <v>89</v>
      </c>
      <c r="F27" s="2" t="s">
        <v>91</v>
      </c>
      <c r="G27" s="2" t="s">
        <v>91</v>
      </c>
      <c r="H27" s="2" t="s">
        <v>89</v>
      </c>
      <c r="I27" s="2" t="s">
        <v>90</v>
      </c>
      <c r="J27" s="2" t="s">
        <v>89</v>
      </c>
      <c r="K27" s="2" t="s">
        <v>88</v>
      </c>
      <c r="L27" s="2" t="s">
        <v>88</v>
      </c>
      <c r="M27" s="2" t="s">
        <v>88</v>
      </c>
      <c r="N27" s="2" t="s">
        <v>90</v>
      </c>
      <c r="O27" s="2" t="s">
        <v>88</v>
      </c>
      <c r="P27" s="2" t="s">
        <v>88</v>
      </c>
      <c r="Q27" s="2" t="s">
        <v>88</v>
      </c>
      <c r="R27" s="2" t="s">
        <v>90</v>
      </c>
      <c r="S27" s="2" t="s">
        <v>89</v>
      </c>
      <c r="T27" s="2" t="s">
        <v>88</v>
      </c>
      <c r="U27" s="2" t="s">
        <v>91</v>
      </c>
      <c r="V27" s="2" t="s">
        <v>90</v>
      </c>
      <c r="W27" s="2" t="s">
        <v>89</v>
      </c>
      <c r="X27" s="91">
        <f t="array" ref="X27">IF($D$12="","",(SUMPRODUCT(($D$12:$W$12=Sabana25[[#This Row],[Columna4]:[Columna23]])*1)))</f>
        <v>8</v>
      </c>
      <c r="Y27" s="87">
        <f t="shared" si="1"/>
        <v>0.4</v>
      </c>
      <c r="Z27" s="87">
        <f>IF(Y27="","",COUNTIF(Sabana25[[#This Row],[Columna4]:[Columna23]],"O")/20)</f>
        <v>0</v>
      </c>
    </row>
    <row r="28" spans="2:32" ht="15" x14ac:dyDescent="0.25">
      <c r="B28" s="96">
        <v>19</v>
      </c>
      <c r="D28" s="2" t="s">
        <v>89</v>
      </c>
      <c r="E28" s="2" t="s">
        <v>91</v>
      </c>
      <c r="F28" s="2" t="s">
        <v>91</v>
      </c>
      <c r="G28" s="2" t="s">
        <v>91</v>
      </c>
      <c r="H28" s="2" t="s">
        <v>91</v>
      </c>
      <c r="I28" s="2" t="s">
        <v>88</v>
      </c>
      <c r="J28" s="2" t="s">
        <v>89</v>
      </c>
      <c r="K28" s="2" t="s">
        <v>89</v>
      </c>
      <c r="L28" s="2" t="s">
        <v>91</v>
      </c>
      <c r="M28" s="2" t="s">
        <v>91</v>
      </c>
      <c r="N28" s="2" t="s">
        <v>91</v>
      </c>
      <c r="O28" s="2" t="s">
        <v>91</v>
      </c>
      <c r="P28" s="2" t="s">
        <v>88</v>
      </c>
      <c r="Q28" s="2" t="s">
        <v>89</v>
      </c>
      <c r="R28" s="2" t="s">
        <v>90</v>
      </c>
      <c r="S28" s="2" t="s">
        <v>89</v>
      </c>
      <c r="T28" s="2" t="s">
        <v>88</v>
      </c>
      <c r="U28" s="2" t="s">
        <v>91</v>
      </c>
      <c r="V28" s="2" t="s">
        <v>89</v>
      </c>
      <c r="W28" s="2" t="s">
        <v>91</v>
      </c>
      <c r="X28" s="91">
        <f t="array" ref="X28">IF($D$12="","",(SUMPRODUCT(($D$12:$W$12=Sabana25[[#This Row],[Columna4]:[Columna23]])*1)))</f>
        <v>5</v>
      </c>
      <c r="Y28" s="87">
        <f t="shared" si="1"/>
        <v>0.25</v>
      </c>
      <c r="Z28" s="87">
        <f>IF(Y28="","",COUNTIF(Sabana25[[#This Row],[Columna4]:[Columna23]],"O")/20)</f>
        <v>0</v>
      </c>
    </row>
    <row r="29" spans="2:32" ht="15" x14ac:dyDescent="0.25">
      <c r="B29" s="96">
        <v>20</v>
      </c>
      <c r="D29" s="2" t="s">
        <v>88</v>
      </c>
      <c r="E29" s="2" t="s">
        <v>89</v>
      </c>
      <c r="F29" s="2" t="s">
        <v>91</v>
      </c>
      <c r="G29" s="2" t="s">
        <v>91</v>
      </c>
      <c r="H29" s="2" t="s">
        <v>89</v>
      </c>
      <c r="I29" s="2" t="s">
        <v>90</v>
      </c>
      <c r="J29" s="2" t="s">
        <v>89</v>
      </c>
      <c r="K29" s="2" t="s">
        <v>89</v>
      </c>
      <c r="L29" s="2" t="s">
        <v>89</v>
      </c>
      <c r="M29" s="2" t="s">
        <v>91</v>
      </c>
      <c r="N29" s="2" t="s">
        <v>91</v>
      </c>
      <c r="O29" s="2" t="s">
        <v>88</v>
      </c>
      <c r="P29" s="2" t="s">
        <v>88</v>
      </c>
      <c r="Q29" s="2" t="s">
        <v>88</v>
      </c>
      <c r="R29" s="2" t="s">
        <v>90</v>
      </c>
      <c r="S29" s="2" t="s">
        <v>89</v>
      </c>
      <c r="T29" s="2" t="s">
        <v>89</v>
      </c>
      <c r="U29" s="2" t="s">
        <v>91</v>
      </c>
      <c r="V29" s="2" t="s">
        <v>91</v>
      </c>
      <c r="W29" s="2" t="s">
        <v>91</v>
      </c>
      <c r="X29" s="91">
        <f t="array" ref="X29">IF($D$12="","",(SUMPRODUCT(($D$12:$W$12=Sabana25[[#This Row],[Columna4]:[Columna23]])*1)))</f>
        <v>9</v>
      </c>
      <c r="Y29" s="87">
        <f t="shared" si="1"/>
        <v>0.45</v>
      </c>
      <c r="Z29" s="87">
        <f>IF(Y29="","",COUNTIF(Sabana25[[#This Row],[Columna4]:[Columna23]],"O")/20)</f>
        <v>0</v>
      </c>
    </row>
    <row r="30" spans="2:32" ht="15" x14ac:dyDescent="0.25">
      <c r="B30" s="96">
        <v>21</v>
      </c>
      <c r="D30" s="2" t="s">
        <v>89</v>
      </c>
      <c r="E30" s="2" t="s">
        <v>91</v>
      </c>
      <c r="F30" s="2" t="s">
        <v>91</v>
      </c>
      <c r="G30" s="2" t="s">
        <v>91</v>
      </c>
      <c r="H30" s="2" t="s">
        <v>91</v>
      </c>
      <c r="I30" s="2" t="s">
        <v>91</v>
      </c>
      <c r="J30" s="2" t="s">
        <v>89</v>
      </c>
      <c r="K30" s="2" t="s">
        <v>89</v>
      </c>
      <c r="L30" s="2" t="s">
        <v>91</v>
      </c>
      <c r="M30" s="2" t="s">
        <v>91</v>
      </c>
      <c r="N30" s="2" t="s">
        <v>91</v>
      </c>
      <c r="O30" s="2" t="s">
        <v>91</v>
      </c>
      <c r="P30" s="2" t="s">
        <v>88</v>
      </c>
      <c r="Q30" s="2" t="s">
        <v>91</v>
      </c>
      <c r="R30" s="2" t="s">
        <v>90</v>
      </c>
      <c r="S30" s="2" t="s">
        <v>89</v>
      </c>
      <c r="T30" s="2" t="s">
        <v>88</v>
      </c>
      <c r="U30" s="2" t="s">
        <v>91</v>
      </c>
      <c r="V30" s="2" t="s">
        <v>91</v>
      </c>
      <c r="W30" s="2" t="s">
        <v>91</v>
      </c>
      <c r="X30" s="91">
        <f t="array" ref="X30">IF($D$12="","",(SUMPRODUCT(($D$12:$W$12=Sabana25[[#This Row],[Columna4]:[Columna23]])*1)))</f>
        <v>5</v>
      </c>
      <c r="Y30" s="87">
        <f t="shared" si="1"/>
        <v>0.25</v>
      </c>
      <c r="Z30" s="87">
        <f>IF(Y30="","",COUNTIF(Sabana25[[#This Row],[Columna4]:[Columna23]],"O")/20)</f>
        <v>0</v>
      </c>
    </row>
    <row r="31" spans="2:32" ht="15" x14ac:dyDescent="0.25">
      <c r="B31" s="96">
        <v>22</v>
      </c>
      <c r="D31" s="2" t="s">
        <v>89</v>
      </c>
      <c r="E31" s="2" t="s">
        <v>89</v>
      </c>
      <c r="F31" s="2" t="s">
        <v>91</v>
      </c>
      <c r="G31" s="2" t="s">
        <v>91</v>
      </c>
      <c r="H31" s="2" t="s">
        <v>89</v>
      </c>
      <c r="I31" s="2" t="s">
        <v>90</v>
      </c>
      <c r="J31" s="2" t="s">
        <v>89</v>
      </c>
      <c r="K31" s="2" t="s">
        <v>89</v>
      </c>
      <c r="L31" s="2" t="s">
        <v>89</v>
      </c>
      <c r="M31" s="2" t="s">
        <v>91</v>
      </c>
      <c r="N31" s="2" t="s">
        <v>91</v>
      </c>
      <c r="O31" s="2" t="s">
        <v>88</v>
      </c>
      <c r="P31" s="2" t="s">
        <v>88</v>
      </c>
      <c r="Q31" s="2" t="s">
        <v>88</v>
      </c>
      <c r="R31" s="2" t="s">
        <v>90</v>
      </c>
      <c r="S31" s="2" t="s">
        <v>91</v>
      </c>
      <c r="T31" s="2" t="s">
        <v>88</v>
      </c>
      <c r="U31" s="2" t="s">
        <v>91</v>
      </c>
      <c r="V31" s="2" t="s">
        <v>90</v>
      </c>
      <c r="W31" s="2" t="s">
        <v>89</v>
      </c>
      <c r="X31" s="91">
        <f t="array" ref="X31">IF($D$12="","",(SUMPRODUCT(($D$12:$W$12=Sabana25[[#This Row],[Columna4]:[Columna23]])*1)))</f>
        <v>9</v>
      </c>
      <c r="Y31" s="87">
        <f t="shared" si="1"/>
        <v>0.45</v>
      </c>
      <c r="Z31" s="87">
        <f>IF(Y31="","",COUNTIF(Sabana25[[#This Row],[Columna4]:[Columna23]],"O")/20)</f>
        <v>0</v>
      </c>
    </row>
    <row r="32" spans="2:32" ht="15" x14ac:dyDescent="0.25">
      <c r="B32" s="96">
        <v>23</v>
      </c>
      <c r="D32" s="2" t="s">
        <v>89</v>
      </c>
      <c r="E32" s="2" t="s">
        <v>89</v>
      </c>
      <c r="F32" s="2" t="s">
        <v>91</v>
      </c>
      <c r="G32" s="2" t="s">
        <v>91</v>
      </c>
      <c r="H32" s="2" t="s">
        <v>89</v>
      </c>
      <c r="I32" s="2" t="s">
        <v>90</v>
      </c>
      <c r="J32" s="2" t="s">
        <v>89</v>
      </c>
      <c r="K32" s="2" t="s">
        <v>89</v>
      </c>
      <c r="L32" s="2" t="s">
        <v>89</v>
      </c>
      <c r="M32" s="2" t="s">
        <v>91</v>
      </c>
      <c r="N32" s="2" t="s">
        <v>91</v>
      </c>
      <c r="O32" s="2" t="s">
        <v>88</v>
      </c>
      <c r="P32" s="2" t="s">
        <v>88</v>
      </c>
      <c r="Q32" s="2" t="s">
        <v>88</v>
      </c>
      <c r="R32" s="2" t="s">
        <v>90</v>
      </c>
      <c r="S32" s="2" t="s">
        <v>91</v>
      </c>
      <c r="T32" s="2" t="s">
        <v>88</v>
      </c>
      <c r="U32" s="2" t="s">
        <v>91</v>
      </c>
      <c r="V32" s="2" t="s">
        <v>90</v>
      </c>
      <c r="W32" s="2" t="s">
        <v>89</v>
      </c>
      <c r="X32" s="91">
        <f t="array" ref="X32">IF($D$12="","",(SUMPRODUCT(($D$12:$W$12=Sabana25[[#This Row],[Columna4]:[Columna23]])*1)))</f>
        <v>9</v>
      </c>
      <c r="Y32" s="87">
        <f t="shared" si="1"/>
        <v>0.45</v>
      </c>
      <c r="Z32" s="87">
        <f>IF(Y32="","",COUNTIF(Sabana25[[#This Row],[Columna4]:[Columna23]],"O")/20)</f>
        <v>0</v>
      </c>
    </row>
    <row r="33" spans="2:26" ht="15" x14ac:dyDescent="0.25">
      <c r="B33" s="96">
        <v>24</v>
      </c>
      <c r="D33" s="2" t="s">
        <v>90</v>
      </c>
      <c r="E33" s="2" t="s">
        <v>91</v>
      </c>
      <c r="F33" s="2" t="s">
        <v>90</v>
      </c>
      <c r="G33" s="2" t="s">
        <v>88</v>
      </c>
      <c r="H33" s="2" t="s">
        <v>89</v>
      </c>
      <c r="I33" s="2" t="s">
        <v>90</v>
      </c>
      <c r="J33" s="2" t="s">
        <v>90</v>
      </c>
      <c r="K33" s="2" t="s">
        <v>88</v>
      </c>
      <c r="L33" s="2" t="s">
        <v>90</v>
      </c>
      <c r="M33" s="2" t="s">
        <v>91</v>
      </c>
      <c r="N33" s="2" t="s">
        <v>91</v>
      </c>
      <c r="O33" s="2" t="s">
        <v>91</v>
      </c>
      <c r="P33" s="2" t="s">
        <v>91</v>
      </c>
      <c r="Q33" s="2" t="s">
        <v>88</v>
      </c>
      <c r="R33" s="2" t="s">
        <v>88</v>
      </c>
      <c r="S33" s="2" t="s">
        <v>90</v>
      </c>
      <c r="T33" s="2" t="s">
        <v>88</v>
      </c>
      <c r="U33" s="2" t="s">
        <v>91</v>
      </c>
      <c r="V33" s="2" t="s">
        <v>89</v>
      </c>
      <c r="W33" s="2" t="s">
        <v>91</v>
      </c>
      <c r="X33" s="91">
        <f t="array" ref="X33">IF($D$12="","",(SUMPRODUCT(($D$12:$W$12=Sabana25[[#This Row],[Columna4]:[Columna23]])*1)))</f>
        <v>13</v>
      </c>
      <c r="Y33" s="87">
        <f t="shared" si="1"/>
        <v>0.65</v>
      </c>
      <c r="Z33" s="87">
        <f>IF(Y33="","",COUNTIF(Sabana25[[#This Row],[Columna4]:[Columna23]],"O")/20)</f>
        <v>0</v>
      </c>
    </row>
    <row r="34" spans="2:26" ht="15" x14ac:dyDescent="0.25">
      <c r="B34" s="96">
        <v>25</v>
      </c>
      <c r="D34" s="2" t="s">
        <v>90</v>
      </c>
      <c r="E34" s="2" t="s">
        <v>91</v>
      </c>
      <c r="F34" s="2" t="s">
        <v>89</v>
      </c>
      <c r="G34" s="2" t="s">
        <v>88</v>
      </c>
      <c r="H34" s="2" t="s">
        <v>89</v>
      </c>
      <c r="I34" s="2" t="s">
        <v>88</v>
      </c>
      <c r="J34" s="2" t="s">
        <v>90</v>
      </c>
      <c r="K34" s="2" t="s">
        <v>88</v>
      </c>
      <c r="L34" s="2" t="s">
        <v>89</v>
      </c>
      <c r="M34" s="2" t="s">
        <v>91</v>
      </c>
      <c r="N34" s="2" t="s">
        <v>88</v>
      </c>
      <c r="O34" s="2" t="s">
        <v>89</v>
      </c>
      <c r="P34" s="2" t="s">
        <v>91</v>
      </c>
      <c r="Q34" s="2" t="s">
        <v>88</v>
      </c>
      <c r="R34" s="2" t="s">
        <v>91</v>
      </c>
      <c r="S34" s="2" t="s">
        <v>90</v>
      </c>
      <c r="T34" s="2" t="s">
        <v>88</v>
      </c>
      <c r="U34" s="2" t="s">
        <v>91</v>
      </c>
      <c r="V34" s="2" t="s">
        <v>89</v>
      </c>
      <c r="W34" s="2" t="s">
        <v>91</v>
      </c>
      <c r="X34" s="91">
        <f t="array" ref="X34">IF($D$12="","",(SUMPRODUCT(($D$12:$W$12=Sabana25[[#This Row],[Columna4]:[Columna23]])*1)))</f>
        <v>14</v>
      </c>
      <c r="Y34" s="87">
        <f t="shared" si="1"/>
        <v>0.7</v>
      </c>
      <c r="Z34" s="87">
        <f>IF(Y34="","",COUNTIF(Sabana25[[#This Row],[Columna4]:[Columna23]],"O")/20)</f>
        <v>0</v>
      </c>
    </row>
    <row r="35" spans="2:26" ht="15" x14ac:dyDescent="0.25">
      <c r="B35" s="96">
        <v>26</v>
      </c>
      <c r="D35" s="2" t="s">
        <v>89</v>
      </c>
      <c r="E35" s="2" t="s">
        <v>89</v>
      </c>
      <c r="F35" s="2" t="s">
        <v>91</v>
      </c>
      <c r="G35" s="2" t="s">
        <v>91</v>
      </c>
      <c r="H35" s="2" t="s">
        <v>89</v>
      </c>
      <c r="I35" s="2" t="s">
        <v>91</v>
      </c>
      <c r="J35" s="2" t="s">
        <v>88</v>
      </c>
      <c r="K35" s="2" t="s">
        <v>89</v>
      </c>
      <c r="L35" s="2" t="s">
        <v>91</v>
      </c>
      <c r="M35" s="2" t="s">
        <v>91</v>
      </c>
      <c r="N35" s="2" t="s">
        <v>89</v>
      </c>
      <c r="O35" s="2" t="s">
        <v>88</v>
      </c>
      <c r="P35" s="2" t="s">
        <v>88</v>
      </c>
      <c r="Q35" s="2" t="s">
        <v>88</v>
      </c>
      <c r="R35" s="2" t="s">
        <v>90</v>
      </c>
      <c r="S35" s="2" t="s">
        <v>89</v>
      </c>
      <c r="T35" s="2" t="s">
        <v>89</v>
      </c>
      <c r="U35" s="2" t="s">
        <v>89</v>
      </c>
      <c r="V35" s="2" t="s">
        <v>91</v>
      </c>
      <c r="W35" s="2" t="s">
        <v>90</v>
      </c>
      <c r="X35" s="91">
        <f t="array" ref="X35">IF($D$12="","",(SUMPRODUCT(($D$12:$W$12=Sabana25[[#This Row],[Columna4]:[Columna23]])*1)))</f>
        <v>5</v>
      </c>
      <c r="Y35" s="87">
        <f t="shared" si="1"/>
        <v>0.25</v>
      </c>
      <c r="Z35" s="87">
        <f>IF(Y35="","",COUNTIF(Sabana25[[#This Row],[Columna4]:[Columna23]],"O")/20)</f>
        <v>0</v>
      </c>
    </row>
    <row r="36" spans="2:26" ht="15" x14ac:dyDescent="0.25">
      <c r="B36" s="96">
        <v>27</v>
      </c>
      <c r="D36" s="2" t="s">
        <v>89</v>
      </c>
      <c r="E36" s="2" t="s">
        <v>89</v>
      </c>
      <c r="F36" s="2" t="s">
        <v>91</v>
      </c>
      <c r="G36" s="2" t="s">
        <v>91</v>
      </c>
      <c r="H36" s="2" t="s">
        <v>89</v>
      </c>
      <c r="I36" s="2" t="s">
        <v>90</v>
      </c>
      <c r="J36" s="2" t="s">
        <v>88</v>
      </c>
      <c r="K36" s="2" t="s">
        <v>89</v>
      </c>
      <c r="L36" s="2" t="s">
        <v>89</v>
      </c>
      <c r="M36" s="2" t="s">
        <v>88</v>
      </c>
      <c r="N36" s="2" t="s">
        <v>88</v>
      </c>
      <c r="O36" s="2" t="s">
        <v>88</v>
      </c>
      <c r="P36" s="2" t="s">
        <v>88</v>
      </c>
      <c r="Q36" s="2" t="s">
        <v>88</v>
      </c>
      <c r="R36" s="2" t="s">
        <v>90</v>
      </c>
      <c r="S36" s="2" t="s">
        <v>89</v>
      </c>
      <c r="T36" s="2" t="s">
        <v>89</v>
      </c>
      <c r="U36" s="2" t="s">
        <v>91</v>
      </c>
      <c r="V36" s="2" t="s">
        <v>91</v>
      </c>
      <c r="W36" s="2" t="s">
        <v>91</v>
      </c>
      <c r="X36" s="91">
        <f t="array" ref="X36">IF($D$12="","",(SUMPRODUCT(($D$12:$W$12=Sabana25[[#This Row],[Columna4]:[Columna23]])*1)))</f>
        <v>9</v>
      </c>
      <c r="Y36" s="87">
        <f t="shared" si="1"/>
        <v>0.45</v>
      </c>
      <c r="Z36" s="87">
        <f>IF(Y36="","",COUNTIF(Sabana25[[#This Row],[Columna4]:[Columna23]],"O")/20)</f>
        <v>0</v>
      </c>
    </row>
    <row r="37" spans="2:26" ht="15" x14ac:dyDescent="0.25">
      <c r="B37" s="96">
        <v>28</v>
      </c>
      <c r="D37" s="2" t="s">
        <v>89</v>
      </c>
      <c r="E37" s="2" t="s">
        <v>89</v>
      </c>
      <c r="F37" s="2" t="s">
        <v>90</v>
      </c>
      <c r="G37" s="2" t="s">
        <v>88</v>
      </c>
      <c r="H37" s="2" t="s">
        <v>89</v>
      </c>
      <c r="I37" s="2" t="s">
        <v>90</v>
      </c>
      <c r="J37" s="2" t="s">
        <v>90</v>
      </c>
      <c r="K37" s="2" t="s">
        <v>88</v>
      </c>
      <c r="L37" s="2" t="s">
        <v>89</v>
      </c>
      <c r="M37" s="2" t="s">
        <v>88</v>
      </c>
      <c r="N37" s="2" t="s">
        <v>91</v>
      </c>
      <c r="O37" s="2" t="s">
        <v>91</v>
      </c>
      <c r="P37" s="2" t="s">
        <v>91</v>
      </c>
      <c r="Q37" s="2" t="s">
        <v>88</v>
      </c>
      <c r="R37" s="2" t="s">
        <v>90</v>
      </c>
      <c r="S37" s="2" t="s">
        <v>89</v>
      </c>
      <c r="T37" s="2" t="s">
        <v>88</v>
      </c>
      <c r="U37" s="2" t="s">
        <v>91</v>
      </c>
      <c r="V37" s="2" t="s">
        <v>89</v>
      </c>
      <c r="W37" s="2" t="s">
        <v>91</v>
      </c>
      <c r="X37" s="91">
        <f t="array" ref="X37">IF($D$12="","",(SUMPRODUCT(($D$12:$W$12=Sabana25[[#This Row],[Columna4]:[Columna23]])*1)))</f>
        <v>11</v>
      </c>
      <c r="Y37" s="87">
        <f t="shared" si="1"/>
        <v>0.55000000000000004</v>
      </c>
      <c r="Z37" s="87">
        <f>IF(Y37="","",COUNTIF(Sabana25[[#This Row],[Columna4]:[Columna23]],"O")/20)</f>
        <v>0</v>
      </c>
    </row>
    <row r="38" spans="2:26" ht="15" x14ac:dyDescent="0.25">
      <c r="B38" s="96">
        <v>29</v>
      </c>
      <c r="D38" s="2" t="s">
        <v>89</v>
      </c>
      <c r="E38" s="2" t="s">
        <v>89</v>
      </c>
      <c r="F38" s="2" t="s">
        <v>91</v>
      </c>
      <c r="G38" s="2" t="s">
        <v>91</v>
      </c>
      <c r="H38" s="2" t="s">
        <v>89</v>
      </c>
      <c r="I38" s="2" t="s">
        <v>91</v>
      </c>
      <c r="J38" s="2" t="s">
        <v>88</v>
      </c>
      <c r="K38" s="2" t="s">
        <v>89</v>
      </c>
      <c r="L38" s="2" t="s">
        <v>91</v>
      </c>
      <c r="M38" s="2" t="s">
        <v>91</v>
      </c>
      <c r="N38" s="2" t="s">
        <v>89</v>
      </c>
      <c r="O38" s="2" t="s">
        <v>88</v>
      </c>
      <c r="P38" s="2" t="s">
        <v>88</v>
      </c>
      <c r="Q38" s="2" t="s">
        <v>88</v>
      </c>
      <c r="R38" s="2" t="s">
        <v>90</v>
      </c>
      <c r="S38" s="2" t="s">
        <v>89</v>
      </c>
      <c r="T38" s="2" t="s">
        <v>89</v>
      </c>
      <c r="U38" s="2" t="s">
        <v>89</v>
      </c>
      <c r="V38" s="2" t="s">
        <v>91</v>
      </c>
      <c r="W38" s="2" t="s">
        <v>90</v>
      </c>
      <c r="X38" s="91">
        <f t="array" ref="X38">IF($D$12="","",(SUMPRODUCT(($D$12:$W$12=Sabana25[[#This Row],[Columna4]:[Columna23]])*1)))</f>
        <v>5</v>
      </c>
      <c r="Y38" s="87">
        <f t="shared" si="1"/>
        <v>0.25</v>
      </c>
      <c r="Z38" s="87">
        <f>IF(Y38="","",COUNTIF(Sabana25[[#This Row],[Columna4]:[Columna23]],"O")/20)</f>
        <v>0</v>
      </c>
    </row>
    <row r="39" spans="2:26" ht="15" x14ac:dyDescent="0.25">
      <c r="B39" s="96">
        <v>30</v>
      </c>
      <c r="D39" s="2" t="s">
        <v>90</v>
      </c>
      <c r="E39" s="2" t="s">
        <v>91</v>
      </c>
      <c r="F39" s="2" t="s">
        <v>91</v>
      </c>
      <c r="G39" s="2" t="s">
        <v>88</v>
      </c>
      <c r="H39" s="2" t="s">
        <v>89</v>
      </c>
      <c r="I39" s="2" t="s">
        <v>91</v>
      </c>
      <c r="J39" s="2" t="s">
        <v>88</v>
      </c>
      <c r="K39" s="2" t="s">
        <v>88</v>
      </c>
      <c r="L39" s="2" t="s">
        <v>89</v>
      </c>
      <c r="M39" s="2" t="s">
        <v>91</v>
      </c>
      <c r="N39" s="2" t="s">
        <v>91</v>
      </c>
      <c r="O39" s="2" t="s">
        <v>91</v>
      </c>
      <c r="P39" s="2" t="s">
        <v>89</v>
      </c>
      <c r="Q39" s="2" t="s">
        <v>88</v>
      </c>
      <c r="R39" s="2" t="s">
        <v>90</v>
      </c>
      <c r="S39" s="2" t="s">
        <v>90</v>
      </c>
      <c r="T39" s="2" t="s">
        <v>88</v>
      </c>
      <c r="U39" s="2" t="s">
        <v>88</v>
      </c>
      <c r="V39" s="2" t="s">
        <v>91</v>
      </c>
      <c r="W39" s="2" t="s">
        <v>91</v>
      </c>
      <c r="X39" s="91">
        <f t="array" ref="X39">IF($D$12="","",(SUMPRODUCT(($D$12:$W$12=Sabana25[[#This Row],[Columna4]:[Columna23]])*1)))</f>
        <v>11</v>
      </c>
      <c r="Y39" s="87">
        <f t="shared" si="1"/>
        <v>0.55000000000000004</v>
      </c>
      <c r="Z39" s="87">
        <f>IF(Y39="","",COUNTIF(Sabana25[[#This Row],[Columna4]:[Columna23]],"O")/20)</f>
        <v>0</v>
      </c>
    </row>
    <row r="40" spans="2:26" ht="15" x14ac:dyDescent="0.25">
      <c r="B40" s="96">
        <v>31</v>
      </c>
      <c r="D40" s="2" t="s">
        <v>89</v>
      </c>
      <c r="E40" s="2" t="s">
        <v>89</v>
      </c>
      <c r="F40" s="2" t="s">
        <v>91</v>
      </c>
      <c r="G40" s="2" t="s">
        <v>91</v>
      </c>
      <c r="H40" s="2" t="s">
        <v>88</v>
      </c>
      <c r="I40" s="2" t="s">
        <v>91</v>
      </c>
      <c r="J40" s="2" t="s">
        <v>90</v>
      </c>
      <c r="K40" s="2" t="s">
        <v>88</v>
      </c>
      <c r="L40" s="2" t="s">
        <v>88</v>
      </c>
      <c r="M40" s="2" t="s">
        <v>88</v>
      </c>
      <c r="N40" s="2" t="s">
        <v>88</v>
      </c>
      <c r="O40" s="2" t="s">
        <v>89</v>
      </c>
      <c r="P40" s="2" t="s">
        <v>88</v>
      </c>
      <c r="Q40" s="2" t="s">
        <v>90</v>
      </c>
      <c r="R40" s="2" t="s">
        <v>91</v>
      </c>
      <c r="S40" s="2" t="s">
        <v>89</v>
      </c>
      <c r="T40" s="2" t="s">
        <v>91</v>
      </c>
      <c r="U40" s="2" t="s">
        <v>89</v>
      </c>
      <c r="V40" s="2" t="s">
        <v>88</v>
      </c>
      <c r="W40" s="2" t="s">
        <v>91</v>
      </c>
      <c r="X40" s="91">
        <f t="array" ref="X40">IF($D$12="","",(SUMPRODUCT(($D$12:$W$12=Sabana25[[#This Row],[Columna4]:[Columna23]])*1)))</f>
        <v>5</v>
      </c>
      <c r="Y40" s="87">
        <f t="shared" si="1"/>
        <v>0.25</v>
      </c>
      <c r="Z40" s="87">
        <f>IF(Y40="","",COUNTIF(Sabana25[[#This Row],[Columna4]:[Columna23]],"O")/20)</f>
        <v>0</v>
      </c>
    </row>
    <row r="41" spans="2:26" ht="15" x14ac:dyDescent="0.25">
      <c r="B41" s="96">
        <v>32</v>
      </c>
      <c r="D41" s="2" t="s">
        <v>90</v>
      </c>
      <c r="E41" s="2" t="s">
        <v>89</v>
      </c>
      <c r="F41" s="2" t="s">
        <v>91</v>
      </c>
      <c r="G41" s="2" t="s">
        <v>88</v>
      </c>
      <c r="H41" s="2" t="s">
        <v>88</v>
      </c>
      <c r="I41" s="2" t="s">
        <v>89</v>
      </c>
      <c r="J41" s="2" t="s">
        <v>90</v>
      </c>
      <c r="K41" s="2" t="s">
        <v>88</v>
      </c>
      <c r="L41" s="2" t="s">
        <v>89</v>
      </c>
      <c r="M41" s="2" t="s">
        <v>89</v>
      </c>
      <c r="N41" s="2" t="s">
        <v>88</v>
      </c>
      <c r="O41" s="2" t="s">
        <v>88</v>
      </c>
      <c r="P41" s="2" t="s">
        <v>88</v>
      </c>
      <c r="Q41" s="2" t="s">
        <v>88</v>
      </c>
      <c r="R41" s="2" t="s">
        <v>90</v>
      </c>
      <c r="S41" s="2" t="s">
        <v>89</v>
      </c>
      <c r="T41" s="2" t="s">
        <v>89</v>
      </c>
      <c r="U41" s="2" t="s">
        <v>88</v>
      </c>
      <c r="V41" s="2" t="s">
        <v>90</v>
      </c>
      <c r="W41" s="2" t="s">
        <v>91</v>
      </c>
      <c r="X41" s="91">
        <f t="array" ref="X41">IF($D$12="","",(SUMPRODUCT(($D$12:$W$12=Sabana25[[#This Row],[Columna4]:[Columna23]])*1)))</f>
        <v>11</v>
      </c>
      <c r="Y41" s="87">
        <f t="shared" si="1"/>
        <v>0.55000000000000004</v>
      </c>
      <c r="Z41" s="87">
        <f>IF(Y41="","",COUNTIF(Sabana25[[#This Row],[Columna4]:[Columna23]],"O")/20)</f>
        <v>0</v>
      </c>
    </row>
    <row r="42" spans="2:26" ht="15" x14ac:dyDescent="0.25">
      <c r="B42" s="96">
        <v>33</v>
      </c>
      <c r="D42" s="2" t="s">
        <v>90</v>
      </c>
      <c r="E42" s="2" t="s">
        <v>89</v>
      </c>
      <c r="F42" s="2" t="s">
        <v>91</v>
      </c>
      <c r="G42" s="2" t="s">
        <v>91</v>
      </c>
      <c r="H42" s="2" t="s">
        <v>88</v>
      </c>
      <c r="I42" s="2" t="s">
        <v>90</v>
      </c>
      <c r="J42" s="2" t="s">
        <v>90</v>
      </c>
      <c r="K42" s="2" t="s">
        <v>88</v>
      </c>
      <c r="L42" s="2" t="s">
        <v>89</v>
      </c>
      <c r="M42" s="2" t="s">
        <v>91</v>
      </c>
      <c r="N42" s="2" t="s">
        <v>91</v>
      </c>
      <c r="O42" s="2" t="s">
        <v>91</v>
      </c>
      <c r="P42" s="2" t="s">
        <v>88</v>
      </c>
      <c r="Q42" s="2" t="s">
        <v>88</v>
      </c>
      <c r="R42" s="2" t="s">
        <v>90</v>
      </c>
      <c r="S42" s="2" t="s">
        <v>89</v>
      </c>
      <c r="T42" s="2" t="s">
        <v>91</v>
      </c>
      <c r="U42" s="2" t="s">
        <v>88</v>
      </c>
      <c r="V42" s="2" t="s">
        <v>88</v>
      </c>
      <c r="W42" s="2" t="s">
        <v>91</v>
      </c>
      <c r="X42" s="91">
        <f t="array" ref="X42">IF($D$12="","",(SUMPRODUCT(($D$12:$W$12=Sabana25[[#This Row],[Columna4]:[Columna23]])*1)))</f>
        <v>10</v>
      </c>
      <c r="Y42" s="87">
        <f t="shared" si="1"/>
        <v>0.5</v>
      </c>
      <c r="Z42" s="87">
        <f>IF(Y42="","",COUNTIF(Sabana25[[#This Row],[Columna4]:[Columna23]],"O")/20)</f>
        <v>0</v>
      </c>
    </row>
    <row r="43" spans="2:26" ht="15" x14ac:dyDescent="0.25">
      <c r="B43" s="96">
        <v>34</v>
      </c>
      <c r="D43" s="2" t="s">
        <v>89</v>
      </c>
      <c r="E43" s="2" t="s">
        <v>89</v>
      </c>
      <c r="F43" s="2" t="s">
        <v>91</v>
      </c>
      <c r="G43" s="2" t="s">
        <v>88</v>
      </c>
      <c r="H43" s="2" t="s">
        <v>88</v>
      </c>
      <c r="I43" s="2" t="s">
        <v>89</v>
      </c>
      <c r="J43" s="2" t="s">
        <v>90</v>
      </c>
      <c r="K43" s="2" t="s">
        <v>88</v>
      </c>
      <c r="L43" s="2" t="s">
        <v>89</v>
      </c>
      <c r="M43" s="2" t="s">
        <v>91</v>
      </c>
      <c r="N43" s="2" t="s">
        <v>88</v>
      </c>
      <c r="O43" s="2" t="s">
        <v>88</v>
      </c>
      <c r="P43" s="2" t="s">
        <v>88</v>
      </c>
      <c r="Q43" s="2" t="s">
        <v>89</v>
      </c>
      <c r="R43" s="2" t="s">
        <v>90</v>
      </c>
      <c r="S43" s="2" t="s">
        <v>89</v>
      </c>
      <c r="T43" s="2" t="s">
        <v>89</v>
      </c>
      <c r="U43" s="2" t="s">
        <v>88</v>
      </c>
      <c r="V43" s="2" t="s">
        <v>90</v>
      </c>
      <c r="W43" s="2" t="s">
        <v>90</v>
      </c>
      <c r="X43" s="91">
        <f t="array" ref="X43">IF($D$12="","",(SUMPRODUCT(($D$12:$W$12=Sabana25[[#This Row],[Columna4]:[Columna23]])*1)))</f>
        <v>9</v>
      </c>
      <c r="Y43" s="87">
        <f t="shared" si="1"/>
        <v>0.45</v>
      </c>
      <c r="Z43" s="87">
        <f>IF(Y43="","",COUNTIF(Sabana25[[#This Row],[Columna4]:[Columna23]],"O")/20)</f>
        <v>0</v>
      </c>
    </row>
    <row r="44" spans="2:26" ht="15" x14ac:dyDescent="0.25">
      <c r="B44" s="96">
        <v>35</v>
      </c>
      <c r="D44" s="2" t="s">
        <v>90</v>
      </c>
      <c r="E44" s="2" t="s">
        <v>89</v>
      </c>
      <c r="F44" s="2" t="s">
        <v>91</v>
      </c>
      <c r="G44" s="2" t="s">
        <v>91</v>
      </c>
      <c r="H44" s="2" t="s">
        <v>88</v>
      </c>
      <c r="I44" s="2" t="s">
        <v>90</v>
      </c>
      <c r="J44" s="2" t="s">
        <v>89</v>
      </c>
      <c r="K44" s="2" t="s">
        <v>88</v>
      </c>
      <c r="L44" s="2" t="s">
        <v>89</v>
      </c>
      <c r="M44" s="2" t="s">
        <v>91</v>
      </c>
      <c r="N44" s="2" t="s">
        <v>88</v>
      </c>
      <c r="O44" s="2" t="s">
        <v>89</v>
      </c>
      <c r="P44" s="2" t="s">
        <v>88</v>
      </c>
      <c r="Q44" s="2" t="s">
        <v>91</v>
      </c>
      <c r="R44" s="2" t="s">
        <v>90</v>
      </c>
      <c r="S44" s="2" t="s">
        <v>89</v>
      </c>
      <c r="T44" s="2" t="s">
        <v>89</v>
      </c>
      <c r="U44" s="2" t="s">
        <v>88</v>
      </c>
      <c r="V44" s="2" t="s">
        <v>91</v>
      </c>
      <c r="W44" s="2" t="s">
        <v>91</v>
      </c>
      <c r="X44" s="91">
        <f t="array" ref="X44">IF($D$12="","",(SUMPRODUCT(($D$12:$W$12=Sabana25[[#This Row],[Columna4]:[Columna23]])*1)))</f>
        <v>8</v>
      </c>
      <c r="Y44" s="87">
        <f t="shared" si="1"/>
        <v>0.4</v>
      </c>
      <c r="Z44" s="87">
        <f>IF(Y44="","",COUNTIF(Sabana25[[#This Row],[Columna4]:[Columna23]],"O")/20)</f>
        <v>0</v>
      </c>
    </row>
    <row r="45" spans="2:26" ht="15" x14ac:dyDescent="0.25">
      <c r="B45" s="96">
        <v>36</v>
      </c>
      <c r="D45" s="2" t="s">
        <v>90</v>
      </c>
      <c r="E45" s="2" t="s">
        <v>89</v>
      </c>
      <c r="F45" s="2" t="s">
        <v>91</v>
      </c>
      <c r="G45" s="2" t="s">
        <v>90</v>
      </c>
      <c r="H45" s="2" t="s">
        <v>88</v>
      </c>
      <c r="I45" s="2" t="s">
        <v>91</v>
      </c>
      <c r="J45" s="2" t="s">
        <v>91</v>
      </c>
      <c r="K45" s="2" t="s">
        <v>88</v>
      </c>
      <c r="L45" s="2" t="s">
        <v>90</v>
      </c>
      <c r="M45" s="2" t="s">
        <v>89</v>
      </c>
      <c r="N45" s="2" t="s">
        <v>88</v>
      </c>
      <c r="O45" s="2" t="s">
        <v>89</v>
      </c>
      <c r="P45" s="2" t="s">
        <v>91</v>
      </c>
      <c r="Q45" s="2" t="s">
        <v>89</v>
      </c>
      <c r="R45" s="2" t="s">
        <v>91</v>
      </c>
      <c r="S45" s="2" t="s">
        <v>91</v>
      </c>
      <c r="T45" s="2" t="s">
        <v>90</v>
      </c>
      <c r="U45" s="2" t="s">
        <v>91</v>
      </c>
      <c r="V45" s="2" t="s">
        <v>91</v>
      </c>
      <c r="W45" s="2" t="s">
        <v>90</v>
      </c>
      <c r="X45" s="91">
        <f t="array" ref="X45">IF($D$12="","",(SUMPRODUCT(($D$12:$W$12=Sabana25[[#This Row],[Columna4]:[Columna23]])*1)))</f>
        <v>5</v>
      </c>
      <c r="Y45" s="87">
        <f t="shared" si="1"/>
        <v>0.25</v>
      </c>
      <c r="Z45" s="87">
        <f>IF(Y45="","",COUNTIF(Sabana25[[#This Row],[Columna4]:[Columna23]],"O")/20)</f>
        <v>0</v>
      </c>
    </row>
    <row r="46" spans="2:26" ht="15" x14ac:dyDescent="0.25">
      <c r="B46" s="96">
        <v>37</v>
      </c>
      <c r="D46" s="2" t="s">
        <v>88</v>
      </c>
      <c r="E46" s="2" t="s">
        <v>89</v>
      </c>
      <c r="F46" s="2" t="s">
        <v>91</v>
      </c>
      <c r="G46" s="2" t="s">
        <v>91</v>
      </c>
      <c r="H46" s="2" t="s">
        <v>88</v>
      </c>
      <c r="I46" s="2" t="s">
        <v>90</v>
      </c>
      <c r="J46" s="2" t="s">
        <v>90</v>
      </c>
      <c r="K46" s="2" t="s">
        <v>88</v>
      </c>
      <c r="L46" s="2" t="s">
        <v>90</v>
      </c>
      <c r="M46" s="2" t="s">
        <v>91</v>
      </c>
      <c r="N46" s="2" t="s">
        <v>91</v>
      </c>
      <c r="O46" s="2" t="s">
        <v>89</v>
      </c>
      <c r="P46" s="2" t="s">
        <v>88</v>
      </c>
      <c r="Q46" s="2" t="s">
        <v>88</v>
      </c>
      <c r="R46" s="2" t="s">
        <v>90</v>
      </c>
      <c r="S46" s="2" t="s">
        <v>89</v>
      </c>
      <c r="T46" s="2" t="s">
        <v>91</v>
      </c>
      <c r="U46" s="2" t="s">
        <v>89</v>
      </c>
      <c r="V46" s="2" t="s">
        <v>88</v>
      </c>
      <c r="W46" s="2" t="s">
        <v>91</v>
      </c>
      <c r="X46" s="91">
        <f t="array" ref="X46">IF($D$12="","",(SUMPRODUCT(($D$12:$W$12=Sabana25[[#This Row],[Columna4]:[Columna23]])*1)))</f>
        <v>8</v>
      </c>
      <c r="Y46" s="87">
        <f t="shared" si="1"/>
        <v>0.4</v>
      </c>
      <c r="Z46" s="87">
        <f>IF(Y46="","",COUNTIF(Sabana25[[#This Row],[Columna4]:[Columna23]],"O")/20)</f>
        <v>0</v>
      </c>
    </row>
    <row r="47" spans="2:26" ht="15" x14ac:dyDescent="0.25">
      <c r="B47" s="96">
        <v>38</v>
      </c>
      <c r="D47" s="2" t="s">
        <v>90</v>
      </c>
      <c r="E47" s="2" t="s">
        <v>89</v>
      </c>
      <c r="F47" s="2" t="s">
        <v>91</v>
      </c>
      <c r="G47" s="2" t="s">
        <v>91</v>
      </c>
      <c r="H47" s="2" t="s">
        <v>88</v>
      </c>
      <c r="I47" s="2" t="s">
        <v>90</v>
      </c>
      <c r="J47" s="2" t="s">
        <v>90</v>
      </c>
      <c r="K47" s="2" t="s">
        <v>88</v>
      </c>
      <c r="L47" s="2" t="s">
        <v>89</v>
      </c>
      <c r="M47" s="2" t="s">
        <v>91</v>
      </c>
      <c r="N47" s="2" t="s">
        <v>91</v>
      </c>
      <c r="O47" s="2" t="s">
        <v>91</v>
      </c>
      <c r="P47" s="2" t="s">
        <v>88</v>
      </c>
      <c r="Q47" s="2" t="s">
        <v>88</v>
      </c>
      <c r="R47" s="2" t="s">
        <v>90</v>
      </c>
      <c r="S47" s="2" t="s">
        <v>89</v>
      </c>
      <c r="T47" s="2" t="s">
        <v>91</v>
      </c>
      <c r="U47" s="2" t="s">
        <v>88</v>
      </c>
      <c r="V47" s="2" t="s">
        <v>88</v>
      </c>
      <c r="W47" s="2" t="s">
        <v>91</v>
      </c>
      <c r="X47" s="91">
        <f t="array" ref="X47">IF($D$12="","",(SUMPRODUCT(($D$12:$W$12=Sabana25[[#This Row],[Columna4]:[Columna23]])*1)))</f>
        <v>10</v>
      </c>
      <c r="Y47" s="87">
        <f t="shared" si="1"/>
        <v>0.5</v>
      </c>
      <c r="Z47" s="87">
        <f>IF(Y47="","",COUNTIF(Sabana25[[#This Row],[Columna4]:[Columna23]],"O")/20)</f>
        <v>0</v>
      </c>
    </row>
    <row r="48" spans="2:26" ht="15" x14ac:dyDescent="0.25">
      <c r="B48" s="96">
        <v>39</v>
      </c>
      <c r="C48" s="81"/>
      <c r="D48" s="2" t="s">
        <v>90</v>
      </c>
      <c r="E48" s="2" t="s">
        <v>89</v>
      </c>
      <c r="F48" s="2" t="s">
        <v>91</v>
      </c>
      <c r="G48" s="2" t="s">
        <v>91</v>
      </c>
      <c r="H48" s="2" t="s">
        <v>88</v>
      </c>
      <c r="I48" s="2" t="s">
        <v>90</v>
      </c>
      <c r="J48" s="2" t="s">
        <v>90</v>
      </c>
      <c r="K48" s="2" t="s">
        <v>88</v>
      </c>
      <c r="L48" s="2" t="s">
        <v>89</v>
      </c>
      <c r="M48" s="2" t="s">
        <v>91</v>
      </c>
      <c r="N48" s="2" t="s">
        <v>91</v>
      </c>
      <c r="O48" s="2" t="s">
        <v>91</v>
      </c>
      <c r="P48" s="2" t="s">
        <v>88</v>
      </c>
      <c r="Q48" s="2" t="s">
        <v>88</v>
      </c>
      <c r="R48" s="2" t="s">
        <v>90</v>
      </c>
      <c r="S48" s="2" t="s">
        <v>89</v>
      </c>
      <c r="T48" s="2" t="s">
        <v>91</v>
      </c>
      <c r="U48" s="2" t="s">
        <v>88</v>
      </c>
      <c r="V48" s="2" t="s">
        <v>88</v>
      </c>
      <c r="W48" s="2" t="s">
        <v>91</v>
      </c>
      <c r="X48" s="91">
        <f t="array" ref="X48">IF($D$12="","",(SUMPRODUCT(($D$12:$W$12=Sabana25[[#This Row],[Columna4]:[Columna23]])*1)))</f>
        <v>10</v>
      </c>
      <c r="Y48" s="87">
        <f t="shared" si="1"/>
        <v>0.5</v>
      </c>
      <c r="Z48" s="87">
        <f>IF(Y48="","",COUNTIF(Sabana25[[#This Row],[Columna4]:[Columna23]],"O")/20)</f>
        <v>0</v>
      </c>
    </row>
    <row r="49" spans="2:26" ht="15" x14ac:dyDescent="0.25">
      <c r="B49" s="96">
        <v>40</v>
      </c>
      <c r="C49" s="81"/>
      <c r="D49" s="2" t="s">
        <v>90</v>
      </c>
      <c r="E49" s="2" t="s">
        <v>89</v>
      </c>
      <c r="F49" s="2" t="s">
        <v>91</v>
      </c>
      <c r="G49" s="2" t="s">
        <v>88</v>
      </c>
      <c r="H49" s="2" t="s">
        <v>88</v>
      </c>
      <c r="I49" s="2" t="s">
        <v>90</v>
      </c>
      <c r="J49" s="2" t="s">
        <v>90</v>
      </c>
      <c r="K49" s="2" t="s">
        <v>88</v>
      </c>
      <c r="L49" s="2" t="s">
        <v>89</v>
      </c>
      <c r="M49" s="2" t="s">
        <v>91</v>
      </c>
      <c r="N49" s="2" t="s">
        <v>88</v>
      </c>
      <c r="O49" s="2" t="s">
        <v>89</v>
      </c>
      <c r="P49" s="2" t="s">
        <v>88</v>
      </c>
      <c r="Q49" s="2" t="s">
        <v>88</v>
      </c>
      <c r="R49" s="2" t="s">
        <v>90</v>
      </c>
      <c r="S49" s="2" t="s">
        <v>89</v>
      </c>
      <c r="T49" s="2" t="s">
        <v>91</v>
      </c>
      <c r="U49" s="2" t="s">
        <v>89</v>
      </c>
      <c r="V49" s="2" t="s">
        <v>89</v>
      </c>
      <c r="W49" s="2" t="s">
        <v>91</v>
      </c>
      <c r="X49" s="91">
        <f t="array" ref="X49">IF($D$12="","",(SUMPRODUCT(($D$12:$W$12=Sabana25[[#This Row],[Columna4]:[Columna23]])*1)))</f>
        <v>12</v>
      </c>
      <c r="Y49" s="87">
        <f t="shared" si="1"/>
        <v>0.6</v>
      </c>
      <c r="Z49" s="87">
        <f>IF(Y49="","",COUNTIF(Sabana25[[#This Row],[Columna4]:[Columna23]],"O")/20)</f>
        <v>0</v>
      </c>
    </row>
    <row r="50" spans="2:26" ht="15" x14ac:dyDescent="0.25">
      <c r="B50" s="96">
        <v>41</v>
      </c>
      <c r="C50" s="81"/>
      <c r="D50" s="2" t="s">
        <v>89</v>
      </c>
      <c r="E50" s="2" t="s">
        <v>89</v>
      </c>
      <c r="F50" s="2" t="s">
        <v>91</v>
      </c>
      <c r="G50" s="2" t="s">
        <v>88</v>
      </c>
      <c r="H50" s="2" t="s">
        <v>88</v>
      </c>
      <c r="I50" s="2" t="s">
        <v>89</v>
      </c>
      <c r="J50" s="2" t="s">
        <v>90</v>
      </c>
      <c r="K50" s="2" t="s">
        <v>88</v>
      </c>
      <c r="L50" s="2" t="s">
        <v>89</v>
      </c>
      <c r="M50" s="2" t="s">
        <v>91</v>
      </c>
      <c r="N50" s="2" t="s">
        <v>88</v>
      </c>
      <c r="O50" s="2" t="s">
        <v>88</v>
      </c>
      <c r="P50" s="2" t="s">
        <v>88</v>
      </c>
      <c r="Q50" s="2" t="s">
        <v>89</v>
      </c>
      <c r="R50" s="2" t="s">
        <v>90</v>
      </c>
      <c r="S50" s="2" t="s">
        <v>89</v>
      </c>
      <c r="T50" s="2" t="s">
        <v>89</v>
      </c>
      <c r="U50" s="2" t="s">
        <v>88</v>
      </c>
      <c r="V50" s="2" t="s">
        <v>90</v>
      </c>
      <c r="W50" s="2" t="s">
        <v>90</v>
      </c>
      <c r="X50" s="91">
        <f t="array" ref="X50">IF($D$12="","",(SUMPRODUCT(($D$12:$W$12=Sabana25[[#This Row],[Columna4]:[Columna23]])*1)))</f>
        <v>9</v>
      </c>
      <c r="Y50" s="87">
        <f t="shared" si="1"/>
        <v>0.45</v>
      </c>
      <c r="Z50" s="87">
        <f>IF(Y50="","",COUNTIF(Sabana25[[#This Row],[Columna4]:[Columna23]],"O")/20)</f>
        <v>0</v>
      </c>
    </row>
    <row r="51" spans="2:26" ht="14.25" customHeight="1" x14ac:dyDescent="0.25">
      <c r="B51" s="96">
        <v>42</v>
      </c>
      <c r="C51" s="81"/>
      <c r="D51" s="2" t="s">
        <v>90</v>
      </c>
      <c r="E51" s="2" t="s">
        <v>89</v>
      </c>
      <c r="F51" s="2" t="s">
        <v>91</v>
      </c>
      <c r="G51" s="2" t="s">
        <v>91</v>
      </c>
      <c r="H51" s="2" t="s">
        <v>89</v>
      </c>
      <c r="I51" s="2" t="s">
        <v>90</v>
      </c>
      <c r="J51" s="2" t="s">
        <v>90</v>
      </c>
      <c r="K51" s="2" t="s">
        <v>89</v>
      </c>
      <c r="L51" s="2" t="s">
        <v>89</v>
      </c>
      <c r="M51" s="2" t="s">
        <v>91</v>
      </c>
      <c r="N51" s="2" t="s">
        <v>88</v>
      </c>
      <c r="O51" s="2" t="s">
        <v>88</v>
      </c>
      <c r="P51" s="2" t="s">
        <v>88</v>
      </c>
      <c r="Q51" s="2" t="s">
        <v>88</v>
      </c>
      <c r="R51" s="2" t="s">
        <v>90</v>
      </c>
      <c r="S51" s="2" t="s">
        <v>89</v>
      </c>
      <c r="T51" s="2" t="s">
        <v>88</v>
      </c>
      <c r="U51" s="2" t="s">
        <v>88</v>
      </c>
      <c r="V51" s="2" t="s">
        <v>88</v>
      </c>
      <c r="W51" s="2" t="s">
        <v>91</v>
      </c>
      <c r="X51" s="91">
        <f t="array" ref="X51">IF($D$12="","",(SUMPRODUCT(($D$12:$W$12=Sabana25[[#This Row],[Columna4]:[Columna23]])*1)))</f>
        <v>11</v>
      </c>
      <c r="Y51" s="87">
        <f t="shared" si="1"/>
        <v>0.55000000000000004</v>
      </c>
      <c r="Z51" s="87">
        <f>IF(Y51="","",COUNTIF(Sabana25[[#This Row],[Columna4]:[Columna23]],"O")/20)</f>
        <v>0</v>
      </c>
    </row>
    <row r="52" spans="2:26" ht="15" x14ac:dyDescent="0.25">
      <c r="B52" s="96">
        <v>43</v>
      </c>
      <c r="D52" s="2" t="s">
        <v>90</v>
      </c>
      <c r="E52" s="2" t="s">
        <v>89</v>
      </c>
      <c r="F52" s="2" t="s">
        <v>88</v>
      </c>
      <c r="G52" s="2" t="s">
        <v>91</v>
      </c>
      <c r="H52" s="2" t="s">
        <v>88</v>
      </c>
      <c r="I52" s="2" t="s">
        <v>89</v>
      </c>
      <c r="J52" s="2" t="s">
        <v>90</v>
      </c>
      <c r="K52" s="2" t="s">
        <v>88</v>
      </c>
      <c r="L52" s="2" t="s">
        <v>89</v>
      </c>
      <c r="M52" s="2" t="s">
        <v>89</v>
      </c>
      <c r="N52" s="2" t="s">
        <v>89</v>
      </c>
      <c r="O52" s="2" t="s">
        <v>91</v>
      </c>
      <c r="P52" s="2" t="s">
        <v>91</v>
      </c>
      <c r="Q52" s="2" t="s">
        <v>88</v>
      </c>
      <c r="R52" s="2" t="s">
        <v>90</v>
      </c>
      <c r="S52" s="2" t="s">
        <v>90</v>
      </c>
      <c r="T52" s="2" t="s">
        <v>89</v>
      </c>
      <c r="U52" s="2" t="s">
        <v>88</v>
      </c>
      <c r="V52" s="2" t="s">
        <v>91</v>
      </c>
      <c r="W52" s="2" t="s">
        <v>91</v>
      </c>
      <c r="X52" s="91">
        <f t="array" ref="X52">IF($D$12="","",(SUMPRODUCT(($D$12:$W$12=Sabana25[[#This Row],[Columna4]:[Columna23]])*1)))</f>
        <v>10</v>
      </c>
      <c r="Y52" s="87">
        <f t="shared" si="1"/>
        <v>0.5</v>
      </c>
      <c r="Z52" s="87">
        <f>IF(Y52="","",COUNTIF(Sabana25[[#This Row],[Columna4]:[Columna23]],"O")/20)</f>
        <v>0</v>
      </c>
    </row>
    <row r="53" spans="2:26" ht="15" x14ac:dyDescent="0.25">
      <c r="B53" s="96">
        <v>44</v>
      </c>
      <c r="D53" s="2" t="s">
        <v>90</v>
      </c>
      <c r="E53" s="2" t="s">
        <v>89</v>
      </c>
      <c r="F53" s="2" t="s">
        <v>91</v>
      </c>
      <c r="G53" s="2" t="s">
        <v>91</v>
      </c>
      <c r="H53" s="2" t="s">
        <v>91</v>
      </c>
      <c r="I53" s="2" t="s">
        <v>90</v>
      </c>
      <c r="J53" s="2" t="s">
        <v>89</v>
      </c>
      <c r="K53" s="2" t="s">
        <v>91</v>
      </c>
      <c r="L53" s="2" t="s">
        <v>91</v>
      </c>
      <c r="M53" s="2" t="s">
        <v>91</v>
      </c>
      <c r="N53" s="2" t="s">
        <v>88</v>
      </c>
      <c r="O53" s="2" t="s">
        <v>90</v>
      </c>
      <c r="P53" s="2" t="s">
        <v>90</v>
      </c>
      <c r="Q53" s="2" t="s">
        <v>91</v>
      </c>
      <c r="R53" s="2" t="s">
        <v>91</v>
      </c>
      <c r="S53" s="2" t="s">
        <v>89</v>
      </c>
      <c r="T53" s="2" t="s">
        <v>91</v>
      </c>
      <c r="U53" s="2" t="s">
        <v>90</v>
      </c>
      <c r="V53" s="2" t="s">
        <v>88</v>
      </c>
      <c r="W53" s="2" t="s">
        <v>91</v>
      </c>
      <c r="X53" s="91">
        <f t="array" ref="X53">IF($D$12="","",(SUMPRODUCT(($D$12:$W$12=Sabana25[[#This Row],[Columna4]:[Columna23]])*1)))</f>
        <v>6</v>
      </c>
      <c r="Y53" s="87">
        <f t="shared" si="1"/>
        <v>0.3</v>
      </c>
      <c r="Z53" s="87">
        <f>IF(Y53="","",COUNTIF(Sabana25[[#This Row],[Columna4]:[Columna23]],"O")/20)</f>
        <v>0</v>
      </c>
    </row>
    <row r="54" spans="2:26" ht="15" x14ac:dyDescent="0.25">
      <c r="B54" s="96">
        <v>45</v>
      </c>
      <c r="D54" s="2" t="s">
        <v>88</v>
      </c>
      <c r="E54" s="2" t="s">
        <v>89</v>
      </c>
      <c r="F54" s="2" t="s">
        <v>91</v>
      </c>
      <c r="G54" s="2" t="s">
        <v>88</v>
      </c>
      <c r="H54" s="2" t="s">
        <v>88</v>
      </c>
      <c r="I54" s="2" t="s">
        <v>90</v>
      </c>
      <c r="J54" s="2" t="s">
        <v>90</v>
      </c>
      <c r="K54" s="2" t="s">
        <v>88</v>
      </c>
      <c r="L54" s="2" t="s">
        <v>89</v>
      </c>
      <c r="M54" s="2" t="s">
        <v>91</v>
      </c>
      <c r="N54" s="2" t="s">
        <v>91</v>
      </c>
      <c r="O54" s="2" t="s">
        <v>91</v>
      </c>
      <c r="P54" s="2" t="s">
        <v>88</v>
      </c>
      <c r="Q54" s="2" t="s">
        <v>88</v>
      </c>
      <c r="R54" s="2" t="s">
        <v>90</v>
      </c>
      <c r="S54" s="2" t="s">
        <v>89</v>
      </c>
      <c r="T54" s="2" t="s">
        <v>91</v>
      </c>
      <c r="U54" s="2" t="s">
        <v>89</v>
      </c>
      <c r="V54" s="2" t="s">
        <v>88</v>
      </c>
      <c r="W54" s="2" t="s">
        <v>91</v>
      </c>
      <c r="X54" s="91">
        <f t="array" ref="X54">IF($D$12="","",(SUMPRODUCT(($D$12:$W$12=Sabana25[[#This Row],[Columna4]:[Columna23]])*1)))</f>
        <v>10</v>
      </c>
      <c r="Y54" s="87">
        <f t="shared" si="1"/>
        <v>0.5</v>
      </c>
      <c r="Z54" s="87">
        <f>IF(Y54="","",COUNTIF(Sabana25[[#This Row],[Columna4]:[Columna23]],"O")/20)</f>
        <v>0</v>
      </c>
    </row>
    <row r="55" spans="2:26" ht="15" x14ac:dyDescent="0.25">
      <c r="B55" s="96">
        <v>46</v>
      </c>
      <c r="D55" s="2" t="s">
        <v>89</v>
      </c>
      <c r="E55" s="2" t="s">
        <v>89</v>
      </c>
      <c r="F55" s="2" t="s">
        <v>91</v>
      </c>
      <c r="G55" s="2" t="s">
        <v>91</v>
      </c>
      <c r="H55" s="2" t="s">
        <v>88</v>
      </c>
      <c r="I55" s="2" t="s">
        <v>91</v>
      </c>
      <c r="J55" s="2" t="s">
        <v>89</v>
      </c>
      <c r="K55" s="2" t="s">
        <v>88</v>
      </c>
      <c r="L55" s="2" t="s">
        <v>90</v>
      </c>
      <c r="M55" s="2" t="s">
        <v>91</v>
      </c>
      <c r="N55" s="2" t="s">
        <v>88</v>
      </c>
      <c r="O55" s="2" t="s">
        <v>91</v>
      </c>
      <c r="P55" s="2" t="s">
        <v>89</v>
      </c>
      <c r="Q55" s="2" t="s">
        <v>88</v>
      </c>
      <c r="R55" s="2" t="s">
        <v>90</v>
      </c>
      <c r="S55" s="2" t="s">
        <v>89</v>
      </c>
      <c r="T55" s="2" t="s">
        <v>89</v>
      </c>
      <c r="U55" s="2" t="s">
        <v>88</v>
      </c>
      <c r="V55" s="2" t="s">
        <v>89</v>
      </c>
      <c r="W55" s="2" t="s">
        <v>91</v>
      </c>
      <c r="X55" s="91">
        <f t="array" ref="X55">IF($D$12="","",(SUMPRODUCT(($D$12:$W$12=Sabana25[[#This Row],[Columna4]:[Columna23]])*1)))</f>
        <v>6</v>
      </c>
      <c r="Y55" s="87">
        <f t="shared" si="1"/>
        <v>0.3</v>
      </c>
      <c r="Z55" s="87">
        <f>IF(Y55="","",COUNTIF(Sabana25[[#This Row],[Columna4]:[Columna23]],"O")/20)</f>
        <v>0</v>
      </c>
    </row>
    <row r="56" spans="2:26" ht="15" x14ac:dyDescent="0.25">
      <c r="B56" s="96">
        <v>47</v>
      </c>
      <c r="D56" s="2" t="s">
        <v>89</v>
      </c>
      <c r="E56" s="2" t="s">
        <v>89</v>
      </c>
      <c r="F56" s="2" t="s">
        <v>91</v>
      </c>
      <c r="G56" s="2" t="s">
        <v>91</v>
      </c>
      <c r="H56" s="2" t="s">
        <v>88</v>
      </c>
      <c r="I56" s="2" t="s">
        <v>91</v>
      </c>
      <c r="J56" s="2" t="s">
        <v>91</v>
      </c>
      <c r="K56" s="2" t="s">
        <v>88</v>
      </c>
      <c r="L56" s="2" t="s">
        <v>89</v>
      </c>
      <c r="M56" s="2" t="s">
        <v>91</v>
      </c>
      <c r="N56" s="2" t="s">
        <v>88</v>
      </c>
      <c r="O56" s="2" t="s">
        <v>88</v>
      </c>
      <c r="P56" s="2" t="s">
        <v>91</v>
      </c>
      <c r="Q56" s="2" t="s">
        <v>88</v>
      </c>
      <c r="R56" s="2" t="s">
        <v>90</v>
      </c>
      <c r="S56" s="2" t="s">
        <v>89</v>
      </c>
      <c r="T56" s="2" t="s">
        <v>89</v>
      </c>
      <c r="U56" s="2" t="s">
        <v>88</v>
      </c>
      <c r="V56" s="2" t="s">
        <v>91</v>
      </c>
      <c r="W56" s="2" t="s">
        <v>90</v>
      </c>
      <c r="X56" s="91">
        <f t="array" ref="X56">IF($D$12="","",(SUMPRODUCT(($D$12:$W$12=Sabana25[[#This Row],[Columna4]:[Columna23]])*1)))</f>
        <v>8</v>
      </c>
      <c r="Y56" s="87">
        <f t="shared" si="1"/>
        <v>0.4</v>
      </c>
      <c r="Z56" s="87">
        <f>IF(Y56="","",COUNTIF(Sabana25[[#This Row],[Columna4]:[Columna23]],"O")/20)</f>
        <v>0</v>
      </c>
    </row>
    <row r="57" spans="2:26" ht="15" x14ac:dyDescent="0.25">
      <c r="B57" s="96">
        <v>48</v>
      </c>
      <c r="D57" s="2" t="s">
        <v>89</v>
      </c>
      <c r="E57" s="2" t="s">
        <v>89</v>
      </c>
      <c r="F57" s="2" t="s">
        <v>91</v>
      </c>
      <c r="G57" s="2" t="s">
        <v>91</v>
      </c>
      <c r="H57" s="2" t="s">
        <v>88</v>
      </c>
      <c r="I57" s="2" t="s">
        <v>90</v>
      </c>
      <c r="J57" s="2" t="s">
        <v>88</v>
      </c>
      <c r="K57" s="2" t="s">
        <v>88</v>
      </c>
      <c r="L57" s="2" t="s">
        <v>90</v>
      </c>
      <c r="M57" s="2" t="s">
        <v>91</v>
      </c>
      <c r="N57" s="2" t="s">
        <v>88</v>
      </c>
      <c r="O57" s="2" t="s">
        <v>88</v>
      </c>
      <c r="P57" s="2" t="s">
        <v>88</v>
      </c>
      <c r="Q57" s="2" t="s">
        <v>91</v>
      </c>
      <c r="R57" s="2" t="s">
        <v>90</v>
      </c>
      <c r="S57" s="2" t="s">
        <v>89</v>
      </c>
      <c r="T57" s="2" t="s">
        <v>89</v>
      </c>
      <c r="U57" s="2" t="s">
        <v>88</v>
      </c>
      <c r="V57" s="2" t="s">
        <v>90</v>
      </c>
      <c r="W57" s="2" t="s">
        <v>90</v>
      </c>
      <c r="X57" s="91">
        <f t="array" ref="X57">IF($D$12="","",(SUMPRODUCT(($D$12:$W$12=Sabana25[[#This Row],[Columna4]:[Columna23]])*1)))</f>
        <v>7</v>
      </c>
      <c r="Y57" s="87">
        <f t="shared" si="1"/>
        <v>0.35</v>
      </c>
      <c r="Z57" s="87">
        <f>IF(Y57="","",COUNTIF(Sabana25[[#This Row],[Columna4]:[Columna23]],"O")/20)</f>
        <v>0</v>
      </c>
    </row>
    <row r="58" spans="2:26" ht="15" x14ac:dyDescent="0.25">
      <c r="B58" s="96">
        <v>49</v>
      </c>
      <c r="D58" s="2" t="s">
        <v>88</v>
      </c>
      <c r="E58" s="2" t="s">
        <v>89</v>
      </c>
      <c r="F58" s="2" t="s">
        <v>91</v>
      </c>
      <c r="G58" s="2" t="s">
        <v>88</v>
      </c>
      <c r="H58" s="2" t="s">
        <v>88</v>
      </c>
      <c r="I58" s="2" t="s">
        <v>90</v>
      </c>
      <c r="J58" s="2" t="s">
        <v>90</v>
      </c>
      <c r="K58" s="2" t="s">
        <v>88</v>
      </c>
      <c r="L58" s="2" t="s">
        <v>88</v>
      </c>
      <c r="M58" s="2" t="s">
        <v>91</v>
      </c>
      <c r="N58" s="2" t="s">
        <v>91</v>
      </c>
      <c r="O58" s="2" t="s">
        <v>91</v>
      </c>
      <c r="P58" s="2" t="s">
        <v>88</v>
      </c>
      <c r="Q58" s="2" t="s">
        <v>88</v>
      </c>
      <c r="R58" s="2" t="s">
        <v>90</v>
      </c>
      <c r="S58" s="2" t="s">
        <v>89</v>
      </c>
      <c r="T58" s="2" t="s">
        <v>91</v>
      </c>
      <c r="U58" s="2" t="s">
        <v>88</v>
      </c>
      <c r="V58" s="2" t="s">
        <v>88</v>
      </c>
      <c r="W58" s="2" t="s">
        <v>91</v>
      </c>
      <c r="X58" s="91">
        <f t="array" ref="X58">IF($D$12="","",(SUMPRODUCT(($D$12:$W$12=Sabana25[[#This Row],[Columna4]:[Columna23]])*1)))</f>
        <v>9</v>
      </c>
      <c r="Y58" s="87">
        <f t="shared" si="1"/>
        <v>0.45</v>
      </c>
      <c r="Z58" s="87">
        <f>IF(Y58="","",COUNTIF(Sabana25[[#This Row],[Columna4]:[Columna23]],"O")/20)</f>
        <v>0</v>
      </c>
    </row>
    <row r="59" spans="2:26" ht="15" x14ac:dyDescent="0.25">
      <c r="B59" s="96">
        <v>50</v>
      </c>
      <c r="D59" s="2" t="s">
        <v>88</v>
      </c>
      <c r="E59" s="2" t="s">
        <v>91</v>
      </c>
      <c r="F59" s="2" t="s">
        <v>91</v>
      </c>
      <c r="G59" s="2" t="s">
        <v>89</v>
      </c>
      <c r="H59" s="2" t="s">
        <v>88</v>
      </c>
      <c r="I59" s="2" t="s">
        <v>91</v>
      </c>
      <c r="J59" s="2" t="s">
        <v>88</v>
      </c>
      <c r="K59" s="2" t="s">
        <v>88</v>
      </c>
      <c r="L59" s="2" t="s">
        <v>90</v>
      </c>
      <c r="M59" s="2" t="s">
        <v>89</v>
      </c>
      <c r="N59" s="2" t="s">
        <v>89</v>
      </c>
      <c r="O59" s="2" t="s">
        <v>89</v>
      </c>
      <c r="P59" s="2" t="s">
        <v>89</v>
      </c>
      <c r="Q59" s="2" t="s">
        <v>89</v>
      </c>
      <c r="R59" s="2" t="s">
        <v>90</v>
      </c>
      <c r="S59" s="2" t="s">
        <v>88</v>
      </c>
      <c r="T59" s="2" t="s">
        <v>91</v>
      </c>
      <c r="U59" s="2" t="s">
        <v>90</v>
      </c>
      <c r="V59" s="2" t="s">
        <v>90</v>
      </c>
      <c r="W59" s="2" t="s">
        <v>88</v>
      </c>
      <c r="X59" s="91">
        <f t="array" ref="X59">IF($D$12="","",(SUMPRODUCT(($D$12:$W$12=Sabana25[[#This Row],[Columna4]:[Columna23]])*1)))</f>
        <v>5</v>
      </c>
      <c r="Y59" s="87">
        <f t="shared" si="1"/>
        <v>0.25</v>
      </c>
      <c r="Z59" s="87">
        <f>IF(Y59="","",COUNTIF(Sabana25[[#This Row],[Columna4]:[Columna23]],"O")/20)</f>
        <v>0</v>
      </c>
    </row>
    <row r="60" spans="2:26" ht="15" x14ac:dyDescent="0.25">
      <c r="B60" s="96">
        <v>51</v>
      </c>
      <c r="D60" s="2" t="s">
        <v>89</v>
      </c>
      <c r="E60" s="2" t="s">
        <v>89</v>
      </c>
      <c r="F60" s="2" t="s">
        <v>91</v>
      </c>
      <c r="G60" s="2" t="s">
        <v>88</v>
      </c>
      <c r="H60" s="2" t="s">
        <v>88</v>
      </c>
      <c r="I60" s="2" t="s">
        <v>89</v>
      </c>
      <c r="J60" s="2" t="s">
        <v>90</v>
      </c>
      <c r="K60" s="2" t="s">
        <v>88</v>
      </c>
      <c r="L60" s="2" t="s">
        <v>89</v>
      </c>
      <c r="M60" s="2" t="s">
        <v>91</v>
      </c>
      <c r="N60" s="2" t="s">
        <v>88</v>
      </c>
      <c r="O60" s="2" t="s">
        <v>88</v>
      </c>
      <c r="P60" s="2" t="s">
        <v>88</v>
      </c>
      <c r="Q60" s="2" t="s">
        <v>89</v>
      </c>
      <c r="R60" s="2" t="s">
        <v>90</v>
      </c>
      <c r="S60" s="2" t="s">
        <v>89</v>
      </c>
      <c r="T60" s="2" t="s">
        <v>89</v>
      </c>
      <c r="U60" s="2" t="s">
        <v>88</v>
      </c>
      <c r="V60" s="2" t="s">
        <v>90</v>
      </c>
      <c r="W60" s="2" t="s">
        <v>90</v>
      </c>
      <c r="X60" s="91">
        <f t="array" ref="X60">IF($D$12="","",(SUMPRODUCT(($D$12:$W$12=Sabana25[[#This Row],[Columna4]:[Columna23]])*1)))</f>
        <v>9</v>
      </c>
      <c r="Y60" s="87">
        <f t="shared" si="1"/>
        <v>0.45</v>
      </c>
      <c r="Z60" s="87">
        <f>IF(Y60="","",COUNTIF(Sabana25[[#This Row],[Columna4]:[Columna23]],"O")/20)</f>
        <v>0</v>
      </c>
    </row>
    <row r="61" spans="2:26" ht="15" x14ac:dyDescent="0.25">
      <c r="B61" s="96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IF($D$12="","",(SUMPRODUCT(($D$12:$W$12=Sabana25[[#This Row],[Columna4]:[Columna23]])*1)))</f>
        <v>0</v>
      </c>
      <c r="Y61" s="87">
        <f t="shared" si="1"/>
        <v>0</v>
      </c>
      <c r="Z61" s="87">
        <f>IF(Y61="","",COUNTIF(Sabana25[[#This Row],[Columna4]:[Columna23]],"O")/20)</f>
        <v>0</v>
      </c>
    </row>
    <row r="62" spans="2:26" ht="15" x14ac:dyDescent="0.25">
      <c r="B62" s="96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IF($D$12="","",(SUMPRODUCT(($D$12:$W$12=Sabana25[[#This Row],[Columna4]:[Columna23]])*1)))</f>
        <v>0</v>
      </c>
      <c r="Y62" s="87">
        <f t="shared" si="1"/>
        <v>0</v>
      </c>
      <c r="Z62" s="87">
        <f>IF(Y62="","",COUNTIF(Sabana25[[#This Row],[Columna4]:[Columna23]],"O")/20)</f>
        <v>0</v>
      </c>
    </row>
    <row r="63" spans="2:26" ht="15" x14ac:dyDescent="0.25">
      <c r="B63" s="96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IF($D$12="","",(SUMPRODUCT(($D$12:$W$12=Sabana25[[#This Row],[Columna4]:[Columna23]])*1)))</f>
        <v>0</v>
      </c>
      <c r="Y63" s="87">
        <f t="shared" si="1"/>
        <v>0</v>
      </c>
      <c r="Z63" s="87">
        <f>IF(Y63="","",COUNTIF(Sabana25[[#This Row],[Columna4]:[Columna23]],"O")/20)</f>
        <v>0</v>
      </c>
    </row>
    <row r="64" spans="2:26" ht="15" x14ac:dyDescent="0.25">
      <c r="B64" s="96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IF($D$12="","",(SUMPRODUCT(($D$12:$W$12=Sabana25[[#This Row],[Columna4]:[Columna23]])*1)))</f>
        <v>0</v>
      </c>
      <c r="Y64" s="87">
        <f t="shared" si="1"/>
        <v>0</v>
      </c>
      <c r="Z64" s="87">
        <f>IF(Y64="","",COUNTIF(Sabana25[[#This Row],[Columna4]:[Columna23]],"O")/20)</f>
        <v>0</v>
      </c>
    </row>
    <row r="65" spans="2:26" ht="15" x14ac:dyDescent="0.25">
      <c r="B65" s="96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IF($D$12="","",(SUMPRODUCT(($D$12:$W$12=Sabana25[[#This Row],[Columna4]:[Columna23]])*1)))</f>
        <v>0</v>
      </c>
      <c r="Y65" s="87">
        <f t="shared" si="1"/>
        <v>0</v>
      </c>
      <c r="Z65" s="87">
        <f>IF(Y65="","",COUNTIF(Sabana25[[#This Row],[Columna4]:[Columna23]],"O")/20)</f>
        <v>0</v>
      </c>
    </row>
    <row r="66" spans="2:26" ht="15" x14ac:dyDescent="0.25">
      <c r="B66" s="96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IF($D$12="","",(SUMPRODUCT(($D$12:$W$12=Sabana25[[#This Row],[Columna4]:[Columna23]])*1)))</f>
        <v>0</v>
      </c>
      <c r="Y66" s="87">
        <f t="shared" si="1"/>
        <v>0</v>
      </c>
      <c r="Z66" s="87">
        <f>IF(Y66="","",COUNTIF(Sabana25[[#This Row],[Columna4]:[Columna23]],"O")/20)</f>
        <v>0</v>
      </c>
    </row>
    <row r="67" spans="2:26" ht="15" x14ac:dyDescent="0.25">
      <c r="B67" s="96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IF($D$12="","",(SUMPRODUCT(($D$12:$W$12=Sabana25[[#This Row],[Columna4]:[Columna23]])*1)))</f>
        <v>0</v>
      </c>
      <c r="Y67" s="87">
        <f t="shared" si="1"/>
        <v>0</v>
      </c>
      <c r="Z67" s="87">
        <f>IF(Y67="","",COUNTIF(Sabana25[[#This Row],[Columna4]:[Columna23]],"O")/20)</f>
        <v>0</v>
      </c>
    </row>
    <row r="68" spans="2:26" ht="15" x14ac:dyDescent="0.25">
      <c r="B68" s="96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IF($D$12="","",(SUMPRODUCT(($D$12:$W$12=Sabana25[[#This Row],[Columna4]:[Columna23]])*1)))</f>
        <v>0</v>
      </c>
      <c r="Y68" s="87">
        <f t="shared" si="1"/>
        <v>0</v>
      </c>
      <c r="Z68" s="87">
        <f>IF(Y68="","",COUNTIF(Sabana25[[#This Row],[Columna4]:[Columna23]],"O")/20)</f>
        <v>0</v>
      </c>
    </row>
    <row r="69" spans="2:26" ht="15" x14ac:dyDescent="0.25">
      <c r="B69" s="96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IF($D$12="","",(SUMPRODUCT(($D$12:$W$12=Sabana25[[#This Row],[Columna4]:[Columna23]])*1)))</f>
        <v>0</v>
      </c>
      <c r="Y69" s="87">
        <f t="shared" si="1"/>
        <v>0</v>
      </c>
      <c r="Z69" s="87">
        <f>IF(Y69="","",COUNTIF(Sabana25[[#This Row],[Columna4]:[Columna23]],"O")/20)</f>
        <v>0</v>
      </c>
    </row>
    <row r="70" spans="2:26" ht="15" x14ac:dyDescent="0.25">
      <c r="B70" s="96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IF($D$12="","",(SUMPRODUCT(($D$12:$W$12=Sabana25[[#This Row],[Columna4]:[Columna23]])*1)))</f>
        <v>0</v>
      </c>
      <c r="Y70" s="87">
        <f t="shared" si="1"/>
        <v>0</v>
      </c>
      <c r="Z70" s="87">
        <f>IF(Y70="","",COUNTIF(Sabana25[[#This Row],[Columna4]:[Columna23]],"O")/20)</f>
        <v>0</v>
      </c>
    </row>
    <row r="71" spans="2:26" ht="15" x14ac:dyDescent="0.25">
      <c r="B71" s="96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IF($D$12="","",(SUMPRODUCT(($D$12:$W$12=Sabana25[[#This Row],[Columna4]:[Columna23]])*1)))</f>
        <v>0</v>
      </c>
      <c r="Y71" s="87">
        <f t="shared" si="1"/>
        <v>0</v>
      </c>
      <c r="Z71" s="87">
        <f>IF(Y71="","",COUNTIF(Sabana25[[#This Row],[Columna4]:[Columna23]],"O")/20)</f>
        <v>0</v>
      </c>
    </row>
    <row r="72" spans="2:26" ht="15" x14ac:dyDescent="0.25">
      <c r="B72" s="96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IF($D$12="","",(SUMPRODUCT(($D$12:$W$12=Sabana25[[#This Row],[Columna4]:[Columna23]])*1)))</f>
        <v>0</v>
      </c>
      <c r="Y72" s="87">
        <f t="shared" si="1"/>
        <v>0</v>
      </c>
      <c r="Z72" s="87">
        <f>IF(Y72="","",COUNTIF(Sabana25[[#This Row],[Columna4]:[Columna23]],"O")/20)</f>
        <v>0</v>
      </c>
    </row>
    <row r="73" spans="2:26" ht="15" x14ac:dyDescent="0.25">
      <c r="B73" s="96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IF($D$12="","",(SUMPRODUCT(($D$12:$W$12=Sabana25[[#This Row],[Columna4]:[Columna23]])*1)))</f>
        <v>0</v>
      </c>
      <c r="Y73" s="87">
        <f t="shared" si="1"/>
        <v>0</v>
      </c>
      <c r="Z73" s="87">
        <f>IF(Y73="","",COUNTIF(Sabana25[[#This Row],[Columna4]:[Columna23]],"O")/20)</f>
        <v>0</v>
      </c>
    </row>
    <row r="74" spans="2:26" ht="15" x14ac:dyDescent="0.25">
      <c r="B74" s="96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IF($D$12="","",(SUMPRODUCT(($D$12:$W$12=Sabana25[[#This Row],[Columna4]:[Columna23]])*1)))</f>
        <v>0</v>
      </c>
      <c r="Y74" s="87">
        <f t="shared" si="1"/>
        <v>0</v>
      </c>
      <c r="Z74" s="87">
        <f>IF(Y74="","",COUNTIF(Sabana25[[#This Row],[Columna4]:[Columna23]],"O")/20)</f>
        <v>0</v>
      </c>
    </row>
    <row r="75" spans="2:26" ht="15" x14ac:dyDescent="0.25">
      <c r="B75" s="96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IF($D$12="","",(SUMPRODUCT(($D$12:$W$12=Sabana25[[#This Row],[Columna4]:[Columna23]])*1)))</f>
        <v>0</v>
      </c>
      <c r="Y75" s="87">
        <f t="shared" si="1"/>
        <v>0</v>
      </c>
      <c r="Z75" s="87">
        <f>IF(Y75="","",COUNTIF(Sabana25[[#This Row],[Columna4]:[Columna23]],"O")/20)</f>
        <v>0</v>
      </c>
    </row>
    <row r="76" spans="2:26" ht="15" x14ac:dyDescent="0.25">
      <c r="B76" s="96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IF($D$12="","",(SUMPRODUCT(($D$12:$W$12=Sabana25[[#This Row],[Columna4]:[Columna23]])*1)))</f>
        <v>0</v>
      </c>
      <c r="Y76" s="87">
        <f t="shared" si="1"/>
        <v>0</v>
      </c>
      <c r="Z76" s="87">
        <f>IF(Y76="","",COUNTIF(Sabana25[[#This Row],[Columna4]:[Columna23]],"O")/20)</f>
        <v>0</v>
      </c>
    </row>
    <row r="77" spans="2:26" ht="15" x14ac:dyDescent="0.25">
      <c r="B77" s="96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IF($D$12="","",(SUMPRODUCT(($D$12:$W$12=Sabana25[[#This Row],[Columna4]:[Columna23]])*1)))</f>
        <v>0</v>
      </c>
      <c r="Y77" s="87">
        <f t="shared" si="1"/>
        <v>0</v>
      </c>
      <c r="Z77" s="87">
        <f>IF(Y77="","",COUNTIF(Sabana25[[#This Row],[Columna4]:[Columna23]],"O")/20)</f>
        <v>0</v>
      </c>
    </row>
    <row r="78" spans="2:26" ht="15" x14ac:dyDescent="0.25">
      <c r="B78" s="96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IF($D$12="","",(SUMPRODUCT(($D$12:$W$12=Sabana25[[#This Row],[Columna4]:[Columna23]])*1)))</f>
        <v>0</v>
      </c>
      <c r="Y78" s="87">
        <f t="shared" si="1"/>
        <v>0</v>
      </c>
      <c r="Z78" s="87">
        <f>IF(Y78="","",COUNTIF(Sabana25[[#This Row],[Columna4]:[Columna23]],"O")/20)</f>
        <v>0</v>
      </c>
    </row>
    <row r="79" spans="2:26" ht="15" x14ac:dyDescent="0.25">
      <c r="B79" s="96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IF($D$12="","",(SUMPRODUCT(($D$12:$W$12=Sabana25[[#This Row],[Columna4]:[Columna23]])*1)))</f>
        <v>0</v>
      </c>
      <c r="Y79" s="87">
        <f t="shared" si="1"/>
        <v>0</v>
      </c>
      <c r="Z79" s="87">
        <f>IF(Y79="","",COUNTIF(Sabana25[[#This Row],[Columna4]:[Columna23]],"O")/20)</f>
        <v>0</v>
      </c>
    </row>
    <row r="80" spans="2:26" ht="15" x14ac:dyDescent="0.25">
      <c r="B80" s="96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IF($D$12="","",(SUMPRODUCT(($D$12:$W$12=Sabana25[[#This Row],[Columna4]:[Columna23]])*1)))</f>
        <v>0</v>
      </c>
      <c r="Y80" s="87">
        <f t="shared" si="1"/>
        <v>0</v>
      </c>
      <c r="Z80" s="87">
        <f>IF(Y80="","",COUNTIF(Sabana25[[#This Row],[Columna4]:[Columna23]],"O")/20)</f>
        <v>0</v>
      </c>
    </row>
    <row r="81" spans="2:26" ht="15" x14ac:dyDescent="0.25">
      <c r="B81" s="96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IF($D$12="","",(SUMPRODUCT(($D$12:$W$12=Sabana25[[#This Row],[Columna4]:[Columna23]])*1)))</f>
        <v>0</v>
      </c>
      <c r="Y81" s="87">
        <f t="shared" si="1"/>
        <v>0</v>
      </c>
      <c r="Z81" s="87">
        <f>IF(Y81="","",COUNTIF(Sabana25[[#This Row],[Columna4]:[Columna23]],"O")/20)</f>
        <v>0</v>
      </c>
    </row>
    <row r="82" spans="2:26" ht="15" x14ac:dyDescent="0.25">
      <c r="B82" s="96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IF($D$12="","",(SUMPRODUCT(($D$12:$W$12=Sabana25[[#This Row],[Columna4]:[Columna23]])*1)))</f>
        <v>0</v>
      </c>
      <c r="Y82" s="87">
        <f t="shared" si="1"/>
        <v>0</v>
      </c>
      <c r="Z82" s="87">
        <f>IF(Y82="","",COUNTIF(Sabana25[[#This Row],[Columna4]:[Columna23]],"O")/20)</f>
        <v>0</v>
      </c>
    </row>
    <row r="83" spans="2:26" ht="15" x14ac:dyDescent="0.25">
      <c r="B83" s="96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IF($D$12="","",(SUMPRODUCT(($D$12:$W$12=Sabana25[[#This Row],[Columna4]:[Columna23]])*1)))</f>
        <v>0</v>
      </c>
      <c r="Y83" s="87">
        <f t="shared" ref="Y83:Y146" si="2">IF(X83="","",(X83/20))</f>
        <v>0</v>
      </c>
      <c r="Z83" s="87">
        <f>IF(Y83="","",COUNTIF(Sabana25[[#This Row],[Columna4]:[Columna23]],"O")/20)</f>
        <v>0</v>
      </c>
    </row>
    <row r="84" spans="2:26" ht="15" x14ac:dyDescent="0.25">
      <c r="B84" s="96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IF($D$12="","",(SUMPRODUCT(($D$12:$W$12=Sabana25[[#This Row],[Columna4]:[Columna23]])*1)))</f>
        <v>0</v>
      </c>
      <c r="Y84" s="87">
        <f t="shared" si="2"/>
        <v>0</v>
      </c>
      <c r="Z84" s="87">
        <f>IF(Y84="","",COUNTIF(Sabana25[[#This Row],[Columna4]:[Columna23]],"O")/20)</f>
        <v>0</v>
      </c>
    </row>
    <row r="85" spans="2:26" ht="15" x14ac:dyDescent="0.25">
      <c r="B85" s="96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IF($D$12="","",(SUMPRODUCT(($D$12:$W$12=Sabana25[[#This Row],[Columna4]:[Columna23]])*1)))</f>
        <v>0</v>
      </c>
      <c r="Y85" s="87">
        <f t="shared" si="2"/>
        <v>0</v>
      </c>
      <c r="Z85" s="87">
        <f>IF(Y85="","",COUNTIF(Sabana25[[#This Row],[Columna4]:[Columna23]],"O")/20)</f>
        <v>0</v>
      </c>
    </row>
    <row r="86" spans="2:26" ht="15" x14ac:dyDescent="0.25">
      <c r="B86" s="96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IF($D$12="","",(SUMPRODUCT(($D$12:$W$12=Sabana25[[#This Row],[Columna4]:[Columna23]])*1)))</f>
        <v>0</v>
      </c>
      <c r="Y86" s="87">
        <f t="shared" si="2"/>
        <v>0</v>
      </c>
      <c r="Z86" s="87">
        <f>IF(Y86="","",COUNTIF(Sabana25[[#This Row],[Columna4]:[Columna23]],"O")/20)</f>
        <v>0</v>
      </c>
    </row>
    <row r="87" spans="2:26" ht="15" x14ac:dyDescent="0.25">
      <c r="B87" s="96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IF($D$12="","",(SUMPRODUCT(($D$12:$W$12=Sabana25[[#This Row],[Columna4]:[Columna23]])*1)))</f>
        <v>0</v>
      </c>
      <c r="Y87" s="87">
        <f t="shared" si="2"/>
        <v>0</v>
      </c>
      <c r="Z87" s="87">
        <f>IF(Y87="","",COUNTIF(Sabana25[[#This Row],[Columna4]:[Columna23]],"O")/20)</f>
        <v>0</v>
      </c>
    </row>
    <row r="88" spans="2:26" ht="15" x14ac:dyDescent="0.25">
      <c r="B88" s="96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IF($D$12="","",(SUMPRODUCT(($D$12:$W$12=Sabana25[[#This Row],[Columna4]:[Columna23]])*1)))</f>
        <v>0</v>
      </c>
      <c r="Y88" s="87">
        <f t="shared" si="2"/>
        <v>0</v>
      </c>
      <c r="Z88" s="87">
        <f>IF(Y88="","",COUNTIF(Sabana25[[#This Row],[Columna4]:[Columna23]],"O")/20)</f>
        <v>0</v>
      </c>
    </row>
    <row r="89" spans="2:26" ht="15" x14ac:dyDescent="0.25">
      <c r="B89" s="96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IF($D$12="","",(SUMPRODUCT(($D$12:$W$12=Sabana25[[#This Row],[Columna4]:[Columna23]])*1)))</f>
        <v>0</v>
      </c>
      <c r="Y89" s="87">
        <f t="shared" si="2"/>
        <v>0</v>
      </c>
      <c r="Z89" s="87">
        <f>IF(Y89="","",COUNTIF(Sabana25[[#This Row],[Columna4]:[Columna23]],"O")/20)</f>
        <v>0</v>
      </c>
    </row>
    <row r="90" spans="2:26" ht="15" x14ac:dyDescent="0.25">
      <c r="B90" s="96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IF($D$12="","",(SUMPRODUCT(($D$12:$W$12=Sabana25[[#This Row],[Columna4]:[Columna23]])*1)))</f>
        <v>0</v>
      </c>
      <c r="Y90" s="87">
        <f t="shared" si="2"/>
        <v>0</v>
      </c>
      <c r="Z90" s="87">
        <f>IF(Y90="","",COUNTIF(Sabana25[[#This Row],[Columna4]:[Columna23]],"O")/20)</f>
        <v>0</v>
      </c>
    </row>
    <row r="91" spans="2:26" ht="15" x14ac:dyDescent="0.25">
      <c r="B91" s="96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IF($D$12="","",(SUMPRODUCT(($D$12:$W$12=Sabana25[[#This Row],[Columna4]:[Columna23]])*1)))</f>
        <v>0</v>
      </c>
      <c r="Y91" s="87">
        <f t="shared" si="2"/>
        <v>0</v>
      </c>
      <c r="Z91" s="87">
        <f>IF(Y91="","",COUNTIF(Sabana25[[#This Row],[Columna4]:[Columna23]],"O")/20)</f>
        <v>0</v>
      </c>
    </row>
    <row r="92" spans="2:26" ht="15" x14ac:dyDescent="0.25">
      <c r="B92" s="96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IF($D$12="","",(SUMPRODUCT(($D$12:$W$12=Sabana25[[#This Row],[Columna4]:[Columna23]])*1)))</f>
        <v>0</v>
      </c>
      <c r="Y92" s="87">
        <f t="shared" si="2"/>
        <v>0</v>
      </c>
      <c r="Z92" s="87">
        <f>IF(Y92="","",COUNTIF(Sabana25[[#This Row],[Columna4]:[Columna23]],"O")/20)</f>
        <v>0</v>
      </c>
    </row>
    <row r="93" spans="2:26" ht="15" x14ac:dyDescent="0.25">
      <c r="B93" s="96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IF($D$12="","",(SUMPRODUCT(($D$12:$W$12=Sabana25[[#This Row],[Columna4]:[Columna23]])*1)))</f>
        <v>0</v>
      </c>
      <c r="Y93" s="87">
        <f t="shared" si="2"/>
        <v>0</v>
      </c>
      <c r="Z93" s="87">
        <f>IF(Y93="","",COUNTIF(Sabana25[[#This Row],[Columna4]:[Columna23]],"O")/20)</f>
        <v>0</v>
      </c>
    </row>
    <row r="94" spans="2:26" ht="15" x14ac:dyDescent="0.25">
      <c r="B94" s="96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IF($D$12="","",(SUMPRODUCT(($D$12:$W$12=Sabana25[[#This Row],[Columna4]:[Columna23]])*1)))</f>
        <v>0</v>
      </c>
      <c r="Y94" s="87">
        <f t="shared" si="2"/>
        <v>0</v>
      </c>
      <c r="Z94" s="87">
        <f>IF(Y94="","",COUNTIF(Sabana25[[#This Row],[Columna4]:[Columna23]],"O")/20)</f>
        <v>0</v>
      </c>
    </row>
    <row r="95" spans="2:26" ht="15" x14ac:dyDescent="0.25">
      <c r="B95" s="96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IF($D$12="","",(SUMPRODUCT(($D$12:$W$12=Sabana25[[#This Row],[Columna4]:[Columna23]])*1)))</f>
        <v>0</v>
      </c>
      <c r="Y95" s="87">
        <f t="shared" si="2"/>
        <v>0</v>
      </c>
      <c r="Z95" s="87">
        <f>IF(Y95="","",COUNTIF(Sabana25[[#This Row],[Columna4]:[Columna23]],"O")/20)</f>
        <v>0</v>
      </c>
    </row>
    <row r="96" spans="2:26" ht="15" x14ac:dyDescent="0.25">
      <c r="B96" s="96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IF($D$12="","",(SUMPRODUCT(($D$12:$W$12=Sabana25[[#This Row],[Columna4]:[Columna23]])*1)))</f>
        <v>0</v>
      </c>
      <c r="Y96" s="87">
        <f t="shared" si="2"/>
        <v>0</v>
      </c>
      <c r="Z96" s="87">
        <f>IF(Y96="","",COUNTIF(Sabana25[[#This Row],[Columna4]:[Columna23]],"O")/20)</f>
        <v>0</v>
      </c>
    </row>
    <row r="97" spans="2:26" ht="15" x14ac:dyDescent="0.25">
      <c r="B97" s="96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IF($D$12="","",(SUMPRODUCT(($D$12:$W$12=Sabana25[[#This Row],[Columna4]:[Columna23]])*1)))</f>
        <v>0</v>
      </c>
      <c r="Y97" s="87">
        <f t="shared" si="2"/>
        <v>0</v>
      </c>
      <c r="Z97" s="87">
        <f>IF(Y97="","",COUNTIF(Sabana25[[#This Row],[Columna4]:[Columna23]],"O")/20)</f>
        <v>0</v>
      </c>
    </row>
    <row r="98" spans="2:26" ht="15" x14ac:dyDescent="0.25">
      <c r="B98" s="96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IF($D$12="","",(SUMPRODUCT(($D$12:$W$12=Sabana25[[#This Row],[Columna4]:[Columna23]])*1)))</f>
        <v>0</v>
      </c>
      <c r="Y98" s="87">
        <f t="shared" si="2"/>
        <v>0</v>
      </c>
      <c r="Z98" s="87">
        <f>IF(Y98="","",COUNTIF(Sabana25[[#This Row],[Columna4]:[Columna23]],"O")/20)</f>
        <v>0</v>
      </c>
    </row>
    <row r="99" spans="2:26" ht="15" x14ac:dyDescent="0.25">
      <c r="B99" s="96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IF($D$12="","",(SUMPRODUCT(($D$12:$W$12=Sabana25[[#This Row],[Columna4]:[Columna23]])*1)))</f>
        <v>0</v>
      </c>
      <c r="Y99" s="87">
        <f t="shared" si="2"/>
        <v>0</v>
      </c>
      <c r="Z99" s="87">
        <f>IF(Y99="","",COUNTIF(Sabana25[[#This Row],[Columna4]:[Columna23]],"O")/20)</f>
        <v>0</v>
      </c>
    </row>
    <row r="100" spans="2:26" ht="15" x14ac:dyDescent="0.25">
      <c r="B100" s="96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IF($D$12="","",(SUMPRODUCT(($D$12:$W$12=Sabana25[[#This Row],[Columna4]:[Columna23]])*1)))</f>
        <v>0</v>
      </c>
      <c r="Y100" s="87">
        <f t="shared" si="2"/>
        <v>0</v>
      </c>
      <c r="Z100" s="87">
        <f>IF(Y100="","",COUNTIF(Sabana25[[#This Row],[Columna4]:[Columna23]],"O")/20)</f>
        <v>0</v>
      </c>
    </row>
    <row r="101" spans="2:26" ht="15" x14ac:dyDescent="0.25">
      <c r="B101" s="96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IF($D$12="","",(SUMPRODUCT(($D$12:$W$12=Sabana25[[#This Row],[Columna4]:[Columna23]])*1)))</f>
        <v>0</v>
      </c>
      <c r="Y101" s="87">
        <f t="shared" si="2"/>
        <v>0</v>
      </c>
      <c r="Z101" s="87">
        <f>IF(Y101="","",COUNTIF(Sabana25[[#This Row],[Columna4]:[Columna23]],"O")/20)</f>
        <v>0</v>
      </c>
    </row>
    <row r="102" spans="2:26" ht="15" x14ac:dyDescent="0.25">
      <c r="B102" s="96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IF($D$12="","",(SUMPRODUCT(($D$12:$W$12=Sabana25[[#This Row],[Columna4]:[Columna23]])*1)))</f>
        <v>0</v>
      </c>
      <c r="Y102" s="87">
        <f t="shared" si="2"/>
        <v>0</v>
      </c>
      <c r="Z102" s="87">
        <f>IF(Y102="","",COUNTIF(Sabana25[[#This Row],[Columna4]:[Columna23]],"O")/20)</f>
        <v>0</v>
      </c>
    </row>
    <row r="103" spans="2:26" ht="15" x14ac:dyDescent="0.25">
      <c r="B103" s="96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IF($D$12="","",(SUMPRODUCT(($D$12:$W$12=Sabana25[[#This Row],[Columna4]:[Columna23]])*1)))</f>
        <v>0</v>
      </c>
      <c r="Y103" s="87">
        <f t="shared" si="2"/>
        <v>0</v>
      </c>
      <c r="Z103" s="87">
        <f>IF(Y103="","",COUNTIF(Sabana25[[#This Row],[Columna4]:[Columna23]],"O")/20)</f>
        <v>0</v>
      </c>
    </row>
    <row r="104" spans="2:26" ht="15" x14ac:dyDescent="0.25">
      <c r="B104" s="96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IF($D$12="","",(SUMPRODUCT(($D$12:$W$12=Sabana25[[#This Row],[Columna4]:[Columna23]])*1)))</f>
        <v>0</v>
      </c>
      <c r="Y104" s="87">
        <f t="shared" si="2"/>
        <v>0</v>
      </c>
      <c r="Z104" s="87">
        <f>IF(Y104="","",COUNTIF(Sabana25[[#This Row],[Columna4]:[Columna23]],"O")/20)</f>
        <v>0</v>
      </c>
    </row>
    <row r="105" spans="2:26" ht="15" x14ac:dyDescent="0.25">
      <c r="B105" s="96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IF($D$12="","",(SUMPRODUCT(($D$12:$W$12=Sabana25[[#This Row],[Columna4]:[Columna23]])*1)))</f>
        <v>0</v>
      </c>
      <c r="Y105" s="87">
        <f t="shared" si="2"/>
        <v>0</v>
      </c>
      <c r="Z105" s="87">
        <f>IF(Y105="","",COUNTIF(Sabana25[[#This Row],[Columna4]:[Columna23]],"O")/20)</f>
        <v>0</v>
      </c>
    </row>
    <row r="106" spans="2:26" ht="15" x14ac:dyDescent="0.25">
      <c r="B106" s="96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IF($D$12="","",(SUMPRODUCT(($D$12:$W$12=Sabana25[[#This Row],[Columna4]:[Columna23]])*1)))</f>
        <v>0</v>
      </c>
      <c r="Y106" s="87">
        <f t="shared" si="2"/>
        <v>0</v>
      </c>
      <c r="Z106" s="87">
        <f>IF(Y106="","",COUNTIF(Sabana25[[#This Row],[Columna4]:[Columna23]],"O")/20)</f>
        <v>0</v>
      </c>
    </row>
    <row r="107" spans="2:26" ht="15" x14ac:dyDescent="0.25">
      <c r="B107" s="96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IF($D$12="","",(SUMPRODUCT(($D$12:$W$12=Sabana25[[#This Row],[Columna4]:[Columna23]])*1)))</f>
        <v>0</v>
      </c>
      <c r="Y107" s="87">
        <f t="shared" si="2"/>
        <v>0</v>
      </c>
      <c r="Z107" s="87">
        <f>IF(Y107="","",COUNTIF(Sabana25[[#This Row],[Columna4]:[Columna23]],"O")/20)</f>
        <v>0</v>
      </c>
    </row>
    <row r="108" spans="2:26" ht="15" x14ac:dyDescent="0.25">
      <c r="B108" s="96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IF($D$12="","",(SUMPRODUCT(($D$12:$W$12=Sabana25[[#This Row],[Columna4]:[Columna23]])*1)))</f>
        <v>0</v>
      </c>
      <c r="Y108" s="87">
        <f t="shared" si="2"/>
        <v>0</v>
      </c>
      <c r="Z108" s="87">
        <f>IF(Y108="","",COUNTIF(Sabana25[[#This Row],[Columna4]:[Columna23]],"O")/20)</f>
        <v>0</v>
      </c>
    </row>
    <row r="109" spans="2:26" ht="15" x14ac:dyDescent="0.25">
      <c r="B109" s="96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IF($D$12="","",(SUMPRODUCT(($D$12:$W$12=Sabana25[[#This Row],[Columna4]:[Columna23]])*1)))</f>
        <v>0</v>
      </c>
      <c r="Y109" s="87">
        <f t="shared" si="2"/>
        <v>0</v>
      </c>
      <c r="Z109" s="87">
        <f>IF(Y109="","",COUNTIF(Sabana25[[#This Row],[Columna4]:[Columna23]],"O")/20)</f>
        <v>0</v>
      </c>
    </row>
    <row r="110" spans="2:26" ht="15" x14ac:dyDescent="0.25">
      <c r="B110" s="96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IF($D$12="","",(SUMPRODUCT(($D$12:$W$12=Sabana25[[#This Row],[Columna4]:[Columna23]])*1)))</f>
        <v>0</v>
      </c>
      <c r="Y110" s="87">
        <f t="shared" si="2"/>
        <v>0</v>
      </c>
      <c r="Z110" s="87">
        <f>IF(Y110="","",COUNTIF(Sabana25[[#This Row],[Columna4]:[Columna23]],"O")/20)</f>
        <v>0</v>
      </c>
    </row>
    <row r="111" spans="2:26" ht="15" x14ac:dyDescent="0.25">
      <c r="B111" s="96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IF($D$12="","",(SUMPRODUCT(($D$12:$W$12=Sabana25[[#This Row],[Columna4]:[Columna23]])*1)))</f>
        <v>0</v>
      </c>
      <c r="Y111" s="87">
        <f t="shared" si="2"/>
        <v>0</v>
      </c>
      <c r="Z111" s="87">
        <f>IF(Y111="","",COUNTIF(Sabana25[[#This Row],[Columna4]:[Columna23]],"O")/20)</f>
        <v>0</v>
      </c>
    </row>
    <row r="112" spans="2:26" ht="15" x14ac:dyDescent="0.25">
      <c r="B112" s="96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IF($D$12="","",(SUMPRODUCT(($D$12:$W$12=Sabana25[[#This Row],[Columna4]:[Columna23]])*1)))</f>
        <v>0</v>
      </c>
      <c r="Y112" s="87">
        <f t="shared" si="2"/>
        <v>0</v>
      </c>
      <c r="Z112" s="87">
        <f>IF(Y112="","",COUNTIF(Sabana25[[#This Row],[Columna4]:[Columna23]],"O")/20)</f>
        <v>0</v>
      </c>
    </row>
    <row r="113" spans="2:26" ht="15" x14ac:dyDescent="0.25">
      <c r="B113" s="96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IF($D$12="","",(SUMPRODUCT(($D$12:$W$12=Sabana25[[#This Row],[Columna4]:[Columna23]])*1)))</f>
        <v>0</v>
      </c>
      <c r="Y113" s="87">
        <f t="shared" si="2"/>
        <v>0</v>
      </c>
      <c r="Z113" s="87">
        <f>IF(Y113="","",COUNTIF(Sabana25[[#This Row],[Columna4]:[Columna23]],"O")/20)</f>
        <v>0</v>
      </c>
    </row>
    <row r="114" spans="2:26" ht="15" x14ac:dyDescent="0.25">
      <c r="B114" s="96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IF($D$12="","",(SUMPRODUCT(($D$12:$W$12=Sabana25[[#This Row],[Columna4]:[Columna23]])*1)))</f>
        <v>0</v>
      </c>
      <c r="Y114" s="87">
        <f t="shared" si="2"/>
        <v>0</v>
      </c>
      <c r="Z114" s="87">
        <f>IF(Y114="","",COUNTIF(Sabana25[[#This Row],[Columna4]:[Columna23]],"O")/20)</f>
        <v>0</v>
      </c>
    </row>
    <row r="115" spans="2:26" ht="15" x14ac:dyDescent="0.25">
      <c r="B115" s="96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IF($D$12="","",(SUMPRODUCT(($D$12:$W$12=Sabana25[[#This Row],[Columna4]:[Columna23]])*1)))</f>
        <v>0</v>
      </c>
      <c r="Y115" s="87">
        <f t="shared" si="2"/>
        <v>0</v>
      </c>
      <c r="Z115" s="87">
        <f>IF(Y115="","",COUNTIF(Sabana25[[#This Row],[Columna4]:[Columna23]],"O")/20)</f>
        <v>0</v>
      </c>
    </row>
    <row r="116" spans="2:26" ht="15" x14ac:dyDescent="0.25">
      <c r="B116" s="96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IF($D$12="","",(SUMPRODUCT(($D$12:$W$12=Sabana25[[#This Row],[Columna4]:[Columna23]])*1)))</f>
        <v>0</v>
      </c>
      <c r="Y116" s="87">
        <f t="shared" si="2"/>
        <v>0</v>
      </c>
      <c r="Z116" s="87">
        <f>IF(Y116="","",COUNTIF(Sabana25[[#This Row],[Columna4]:[Columna23]],"O")/20)</f>
        <v>0</v>
      </c>
    </row>
    <row r="117" spans="2:26" ht="15" x14ac:dyDescent="0.25">
      <c r="B117" s="96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IF($D$12="","",(SUMPRODUCT(($D$12:$W$12=Sabana25[[#This Row],[Columna4]:[Columna23]])*1)))</f>
        <v>0</v>
      </c>
      <c r="Y117" s="87">
        <f t="shared" si="2"/>
        <v>0</v>
      </c>
      <c r="Z117" s="87">
        <f>IF(Y117="","",COUNTIF(Sabana25[[#This Row],[Columna4]:[Columna23]],"O")/20)</f>
        <v>0</v>
      </c>
    </row>
    <row r="118" spans="2:26" ht="15" x14ac:dyDescent="0.25">
      <c r="B118" s="96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IF($D$12="","",(SUMPRODUCT(($D$12:$W$12=Sabana25[[#This Row],[Columna4]:[Columna23]])*1)))</f>
        <v>0</v>
      </c>
      <c r="Y118" s="87">
        <f t="shared" si="2"/>
        <v>0</v>
      </c>
      <c r="Z118" s="87">
        <f>IF(Y118="","",COUNTIF(Sabana25[[#This Row],[Columna4]:[Columna23]],"O")/20)</f>
        <v>0</v>
      </c>
    </row>
    <row r="119" spans="2:26" ht="15" x14ac:dyDescent="0.25">
      <c r="B119" s="96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IF($D$12="","",(SUMPRODUCT(($D$12:$W$12=Sabana25[[#This Row],[Columna4]:[Columna23]])*1)))</f>
        <v>0</v>
      </c>
      <c r="Y119" s="87">
        <f t="shared" si="2"/>
        <v>0</v>
      </c>
      <c r="Z119" s="87">
        <f>IF(Y119="","",COUNTIF(Sabana25[[#This Row],[Columna4]:[Columna23]],"O")/20)</f>
        <v>0</v>
      </c>
    </row>
    <row r="120" spans="2:26" ht="15" x14ac:dyDescent="0.25">
      <c r="B120" s="96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IF($D$12="","",(SUMPRODUCT(($D$12:$W$12=Sabana25[[#This Row],[Columna4]:[Columna23]])*1)))</f>
        <v>0</v>
      </c>
      <c r="Y120" s="87">
        <f t="shared" si="2"/>
        <v>0</v>
      </c>
      <c r="Z120" s="87">
        <f>IF(Y120="","",COUNTIF(Sabana25[[#This Row],[Columna4]:[Columna23]],"O")/20)</f>
        <v>0</v>
      </c>
    </row>
    <row r="121" spans="2:26" ht="15" x14ac:dyDescent="0.25">
      <c r="B121" s="96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IF($D$12="","",(SUMPRODUCT(($D$12:$W$12=Sabana25[[#This Row],[Columna4]:[Columna23]])*1)))</f>
        <v>0</v>
      </c>
      <c r="Y121" s="87">
        <f t="shared" si="2"/>
        <v>0</v>
      </c>
      <c r="Z121" s="87">
        <f>IF(Y121="","",COUNTIF(Sabana25[[#This Row],[Columna4]:[Columna23]],"O")/20)</f>
        <v>0</v>
      </c>
    </row>
    <row r="122" spans="2:26" ht="15" x14ac:dyDescent="0.25">
      <c r="B122" s="96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IF($D$12="","",(SUMPRODUCT(($D$12:$W$12=Sabana25[[#This Row],[Columna4]:[Columna23]])*1)))</f>
        <v>0</v>
      </c>
      <c r="Y122" s="87">
        <f t="shared" si="2"/>
        <v>0</v>
      </c>
      <c r="Z122" s="87">
        <f>IF(Y122="","",COUNTIF(Sabana25[[#This Row],[Columna4]:[Columna23]],"O")/20)</f>
        <v>0</v>
      </c>
    </row>
    <row r="123" spans="2:26" ht="15" x14ac:dyDescent="0.25">
      <c r="B123" s="96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IF($D$12="","",(SUMPRODUCT(($D$12:$W$12=Sabana25[[#This Row],[Columna4]:[Columna23]])*1)))</f>
        <v>0</v>
      </c>
      <c r="Y123" s="87">
        <f t="shared" si="2"/>
        <v>0</v>
      </c>
      <c r="Z123" s="87">
        <f>IF(Y123="","",COUNTIF(Sabana25[[#This Row],[Columna4]:[Columna23]],"O")/20)</f>
        <v>0</v>
      </c>
    </row>
    <row r="124" spans="2:26" ht="15" x14ac:dyDescent="0.25">
      <c r="B124" s="96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IF($D$12="","",(SUMPRODUCT(($D$12:$W$12=Sabana25[[#This Row],[Columna4]:[Columna23]])*1)))</f>
        <v>0</v>
      </c>
      <c r="Y124" s="87">
        <f t="shared" si="2"/>
        <v>0</v>
      </c>
      <c r="Z124" s="87">
        <f>IF(Y124="","",COUNTIF(Sabana25[[#This Row],[Columna4]:[Columna23]],"O")/20)</f>
        <v>0</v>
      </c>
    </row>
    <row r="125" spans="2:26" ht="15" x14ac:dyDescent="0.25">
      <c r="B125" s="96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IF($D$12="","",(SUMPRODUCT(($D$12:$W$12=Sabana25[[#This Row],[Columna4]:[Columna23]])*1)))</f>
        <v>0</v>
      </c>
      <c r="Y125" s="87">
        <f t="shared" si="2"/>
        <v>0</v>
      </c>
      <c r="Z125" s="87">
        <f>IF(Y125="","",COUNTIF(Sabana25[[#This Row],[Columna4]:[Columna23]],"O")/20)</f>
        <v>0</v>
      </c>
    </row>
    <row r="126" spans="2:26" ht="15" x14ac:dyDescent="0.25">
      <c r="B126" s="96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IF($D$12="","",(SUMPRODUCT(($D$12:$W$12=Sabana25[[#This Row],[Columna4]:[Columna23]])*1)))</f>
        <v>0</v>
      </c>
      <c r="Y126" s="87">
        <f t="shared" si="2"/>
        <v>0</v>
      </c>
      <c r="Z126" s="87">
        <f>IF(Y126="","",COUNTIF(Sabana25[[#This Row],[Columna4]:[Columna23]],"O")/20)</f>
        <v>0</v>
      </c>
    </row>
    <row r="127" spans="2:26" ht="15" x14ac:dyDescent="0.25">
      <c r="B127" s="96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IF($D$12="","",(SUMPRODUCT(($D$12:$W$12=Sabana25[[#This Row],[Columna4]:[Columna23]])*1)))</f>
        <v>0</v>
      </c>
      <c r="Y127" s="87">
        <f t="shared" si="2"/>
        <v>0</v>
      </c>
      <c r="Z127" s="87">
        <f>IF(Y127="","",COUNTIF(Sabana25[[#This Row],[Columna4]:[Columna23]],"O")/20)</f>
        <v>0</v>
      </c>
    </row>
    <row r="128" spans="2:26" ht="15" x14ac:dyDescent="0.25">
      <c r="B128" s="96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IF($D$12="","",(SUMPRODUCT(($D$12:$W$12=Sabana25[[#This Row],[Columna4]:[Columna23]])*1)))</f>
        <v>0</v>
      </c>
      <c r="Y128" s="87">
        <f t="shared" si="2"/>
        <v>0</v>
      </c>
      <c r="Z128" s="87">
        <f>IF(Y128="","",COUNTIF(Sabana25[[#This Row],[Columna4]:[Columna23]],"O")/20)</f>
        <v>0</v>
      </c>
    </row>
    <row r="129" spans="2:26" ht="15" x14ac:dyDescent="0.25">
      <c r="B129" s="96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IF($D$12="","",(SUMPRODUCT(($D$12:$W$12=Sabana25[[#This Row],[Columna4]:[Columna23]])*1)))</f>
        <v>0</v>
      </c>
      <c r="Y129" s="87">
        <f t="shared" si="2"/>
        <v>0</v>
      </c>
      <c r="Z129" s="87">
        <f>IF(Y129="","",COUNTIF(Sabana25[[#This Row],[Columna4]:[Columna23]],"O")/20)</f>
        <v>0</v>
      </c>
    </row>
    <row r="130" spans="2:26" ht="15" x14ac:dyDescent="0.25">
      <c r="B130" s="96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IF($D$12="","",(SUMPRODUCT(($D$12:$W$12=Sabana25[[#This Row],[Columna4]:[Columna23]])*1)))</f>
        <v>0</v>
      </c>
      <c r="Y130" s="87">
        <f t="shared" si="2"/>
        <v>0</v>
      </c>
      <c r="Z130" s="87">
        <f>IF(Y130="","",COUNTIF(Sabana25[[#This Row],[Columna4]:[Columna23]],"O")/20)</f>
        <v>0</v>
      </c>
    </row>
    <row r="131" spans="2:26" ht="15" x14ac:dyDescent="0.25">
      <c r="B131" s="96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IF($D$12="","",(SUMPRODUCT(($D$12:$W$12=Sabana25[[#This Row],[Columna4]:[Columna23]])*1)))</f>
        <v>0</v>
      </c>
      <c r="Y131" s="87">
        <f t="shared" si="2"/>
        <v>0</v>
      </c>
      <c r="Z131" s="87">
        <f>IF(Y131="","",COUNTIF(Sabana25[[#This Row],[Columna4]:[Columna23]],"O")/20)</f>
        <v>0</v>
      </c>
    </row>
    <row r="132" spans="2:26" ht="15" x14ac:dyDescent="0.25">
      <c r="B132" s="96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IF($D$12="","",(SUMPRODUCT(($D$12:$W$12=Sabana25[[#This Row],[Columna4]:[Columna23]])*1)))</f>
        <v>0</v>
      </c>
      <c r="Y132" s="87">
        <f t="shared" si="2"/>
        <v>0</v>
      </c>
      <c r="Z132" s="87">
        <f>IF(Y132="","",COUNTIF(Sabana25[[#This Row],[Columna4]:[Columna23]],"O")/20)</f>
        <v>0</v>
      </c>
    </row>
    <row r="133" spans="2:26" ht="15" x14ac:dyDescent="0.25">
      <c r="B133" s="96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IF($D$12="","",(SUMPRODUCT(($D$12:$W$12=Sabana25[[#This Row],[Columna4]:[Columna23]])*1)))</f>
        <v>0</v>
      </c>
      <c r="Y133" s="87">
        <f t="shared" si="2"/>
        <v>0</v>
      </c>
      <c r="Z133" s="87">
        <f>IF(Y133="","",COUNTIF(Sabana25[[#This Row],[Columna4]:[Columna23]],"O")/20)</f>
        <v>0</v>
      </c>
    </row>
    <row r="134" spans="2:26" ht="15" x14ac:dyDescent="0.25">
      <c r="B134" s="96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IF($D$12="","",(SUMPRODUCT(($D$12:$W$12=Sabana25[[#This Row],[Columna4]:[Columna23]])*1)))</f>
        <v>0</v>
      </c>
      <c r="Y134" s="87">
        <f t="shared" si="2"/>
        <v>0</v>
      </c>
      <c r="Z134" s="87">
        <f>IF(Y134="","",COUNTIF(Sabana25[[#This Row],[Columna4]:[Columna23]],"O")/20)</f>
        <v>0</v>
      </c>
    </row>
    <row r="135" spans="2:26" ht="15" x14ac:dyDescent="0.25">
      <c r="B135" s="96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IF($D$12="","",(SUMPRODUCT(($D$12:$W$12=Sabana25[[#This Row],[Columna4]:[Columna23]])*1)))</f>
        <v>0</v>
      </c>
      <c r="Y135" s="87">
        <f t="shared" si="2"/>
        <v>0</v>
      </c>
      <c r="Z135" s="87">
        <f>IF(Y135="","",COUNTIF(Sabana25[[#This Row],[Columna4]:[Columna23]],"O")/20)</f>
        <v>0</v>
      </c>
    </row>
    <row r="136" spans="2:26" ht="15" x14ac:dyDescent="0.25">
      <c r="B136" s="96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IF($D$12="","",(SUMPRODUCT(($D$12:$W$12=Sabana25[[#This Row],[Columna4]:[Columna23]])*1)))</f>
        <v>0</v>
      </c>
      <c r="Y136" s="87">
        <f t="shared" si="2"/>
        <v>0</v>
      </c>
      <c r="Z136" s="87">
        <f>IF(Y136="","",COUNTIF(Sabana25[[#This Row],[Columna4]:[Columna23]],"O")/20)</f>
        <v>0</v>
      </c>
    </row>
    <row r="137" spans="2:26" ht="15" x14ac:dyDescent="0.25">
      <c r="B137" s="96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IF($D$12="","",(SUMPRODUCT(($D$12:$W$12=Sabana25[[#This Row],[Columna4]:[Columna23]])*1)))</f>
        <v>0</v>
      </c>
      <c r="Y137" s="87">
        <f t="shared" si="2"/>
        <v>0</v>
      </c>
      <c r="Z137" s="87">
        <f>IF(Y137="","",COUNTIF(Sabana25[[#This Row],[Columna4]:[Columna23]],"O")/20)</f>
        <v>0</v>
      </c>
    </row>
    <row r="138" spans="2:26" ht="15" x14ac:dyDescent="0.25">
      <c r="B138" s="96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IF($D$12="","",(SUMPRODUCT(($D$12:$W$12=Sabana25[[#This Row],[Columna4]:[Columna23]])*1)))</f>
        <v>0</v>
      </c>
      <c r="Y138" s="87">
        <f t="shared" si="2"/>
        <v>0</v>
      </c>
      <c r="Z138" s="87">
        <f>IF(Y138="","",COUNTIF(Sabana25[[#This Row],[Columna4]:[Columna23]],"O")/20)</f>
        <v>0</v>
      </c>
    </row>
    <row r="139" spans="2:26" ht="15" x14ac:dyDescent="0.25">
      <c r="B139" s="96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IF($D$12="","",(SUMPRODUCT(($D$12:$W$12=Sabana25[[#This Row],[Columna4]:[Columna23]])*1)))</f>
        <v>0</v>
      </c>
      <c r="Y139" s="87">
        <f t="shared" si="2"/>
        <v>0</v>
      </c>
      <c r="Z139" s="87">
        <f>IF(Y139="","",COUNTIF(Sabana25[[#This Row],[Columna4]:[Columna23]],"O")/20)</f>
        <v>0</v>
      </c>
    </row>
    <row r="140" spans="2:26" ht="15" x14ac:dyDescent="0.25">
      <c r="B140" s="96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IF($D$12="","",(SUMPRODUCT(($D$12:$W$12=Sabana25[[#This Row],[Columna4]:[Columna23]])*1)))</f>
        <v>0</v>
      </c>
      <c r="Y140" s="87">
        <f t="shared" si="2"/>
        <v>0</v>
      </c>
      <c r="Z140" s="87">
        <f>IF(Y140="","",COUNTIF(Sabana25[[#This Row],[Columna4]:[Columna23]],"O")/20)</f>
        <v>0</v>
      </c>
    </row>
    <row r="141" spans="2:26" ht="15" x14ac:dyDescent="0.25">
      <c r="B141" s="96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IF($D$12="","",(SUMPRODUCT(($D$12:$W$12=Sabana25[[#This Row],[Columna4]:[Columna23]])*1)))</f>
        <v>0</v>
      </c>
      <c r="Y141" s="87">
        <f t="shared" si="2"/>
        <v>0</v>
      </c>
      <c r="Z141" s="87">
        <f>IF(Y141="","",COUNTIF(Sabana25[[#This Row],[Columna4]:[Columna23]],"O")/20)</f>
        <v>0</v>
      </c>
    </row>
    <row r="142" spans="2:26" ht="15" x14ac:dyDescent="0.25">
      <c r="B142" s="96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IF($D$12="","",(SUMPRODUCT(($D$12:$W$12=Sabana25[[#This Row],[Columna4]:[Columna23]])*1)))</f>
        <v>0</v>
      </c>
      <c r="Y142" s="87">
        <f t="shared" si="2"/>
        <v>0</v>
      </c>
      <c r="Z142" s="87">
        <f>IF(Y142="","",COUNTIF(Sabana25[[#This Row],[Columna4]:[Columna23]],"O")/20)</f>
        <v>0</v>
      </c>
    </row>
    <row r="143" spans="2:26" ht="15" x14ac:dyDescent="0.25">
      <c r="B143" s="96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IF($D$12="","",(SUMPRODUCT(($D$12:$W$12=Sabana25[[#This Row],[Columna4]:[Columna23]])*1)))</f>
        <v>0</v>
      </c>
      <c r="Y143" s="87">
        <f t="shared" si="2"/>
        <v>0</v>
      </c>
      <c r="Z143" s="87">
        <f>IF(Y143="","",COUNTIF(Sabana25[[#This Row],[Columna4]:[Columna23]],"O")/20)</f>
        <v>0</v>
      </c>
    </row>
    <row r="144" spans="2:26" ht="15" x14ac:dyDescent="0.25">
      <c r="B144" s="96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IF($D$12="","",(SUMPRODUCT(($D$12:$W$12=Sabana25[[#This Row],[Columna4]:[Columna23]])*1)))</f>
        <v>0</v>
      </c>
      <c r="Y144" s="87">
        <f t="shared" si="2"/>
        <v>0</v>
      </c>
      <c r="Z144" s="87">
        <f>IF(Y144="","",COUNTIF(Sabana25[[#This Row],[Columna4]:[Columna23]],"O")/20)</f>
        <v>0</v>
      </c>
    </row>
    <row r="145" spans="2:26" ht="15" x14ac:dyDescent="0.25">
      <c r="B145" s="96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IF($D$12="","",(SUMPRODUCT(($D$12:$W$12=Sabana25[[#This Row],[Columna4]:[Columna23]])*1)))</f>
        <v>0</v>
      </c>
      <c r="Y145" s="87">
        <f t="shared" si="2"/>
        <v>0</v>
      </c>
      <c r="Z145" s="87">
        <f>IF(Y145="","",COUNTIF(Sabana25[[#This Row],[Columna4]:[Columna23]],"O")/20)</f>
        <v>0</v>
      </c>
    </row>
    <row r="146" spans="2:26" ht="15" x14ac:dyDescent="0.25">
      <c r="B146" s="96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IF($D$12="","",(SUMPRODUCT(($D$12:$W$12=Sabana25[[#This Row],[Columna4]:[Columna23]])*1)))</f>
        <v>0</v>
      </c>
      <c r="Y146" s="87">
        <f t="shared" si="2"/>
        <v>0</v>
      </c>
      <c r="Z146" s="87">
        <f>IF(Y146="","",COUNTIF(Sabana25[[#This Row],[Columna4]:[Columna23]],"O")/20)</f>
        <v>0</v>
      </c>
    </row>
    <row r="147" spans="2:26" ht="15" x14ac:dyDescent="0.25">
      <c r="B147" s="96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IF($D$12="","",(SUMPRODUCT(($D$12:$W$12=Sabana25[[#This Row],[Columna4]:[Columna23]])*1)))</f>
        <v>0</v>
      </c>
      <c r="Y147" s="87">
        <f t="shared" ref="Y147:Y210" si="3">IF(X147="","",(X147/20))</f>
        <v>0</v>
      </c>
      <c r="Z147" s="87">
        <f>IF(Y147="","",COUNTIF(Sabana25[[#This Row],[Columna4]:[Columna23]],"O")/20)</f>
        <v>0</v>
      </c>
    </row>
    <row r="148" spans="2:26" ht="15" x14ac:dyDescent="0.25">
      <c r="B148" s="96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IF($D$12="","",(SUMPRODUCT(($D$12:$W$12=Sabana25[[#This Row],[Columna4]:[Columna23]])*1)))</f>
        <v>0</v>
      </c>
      <c r="Y148" s="87">
        <f t="shared" si="3"/>
        <v>0</v>
      </c>
      <c r="Z148" s="87">
        <f>IF(Y148="","",COUNTIF(Sabana25[[#This Row],[Columna4]:[Columna23]],"O")/20)</f>
        <v>0</v>
      </c>
    </row>
    <row r="149" spans="2:26" ht="15" x14ac:dyDescent="0.25">
      <c r="B149" s="96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IF($D$12="","",(SUMPRODUCT(($D$12:$W$12=Sabana25[[#This Row],[Columna4]:[Columna23]])*1)))</f>
        <v>0</v>
      </c>
      <c r="Y149" s="87">
        <f t="shared" si="3"/>
        <v>0</v>
      </c>
      <c r="Z149" s="87">
        <f>IF(Y149="","",COUNTIF(Sabana25[[#This Row],[Columna4]:[Columna23]],"O")/20)</f>
        <v>0</v>
      </c>
    </row>
    <row r="150" spans="2:26" ht="15" x14ac:dyDescent="0.25">
      <c r="B150" s="96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IF($D$12="","",(SUMPRODUCT(($D$12:$W$12=Sabana25[[#This Row],[Columna4]:[Columna23]])*1)))</f>
        <v>0</v>
      </c>
      <c r="Y150" s="87">
        <f t="shared" si="3"/>
        <v>0</v>
      </c>
      <c r="Z150" s="87">
        <f>IF(Y150="","",COUNTIF(Sabana25[[#This Row],[Columna4]:[Columna23]],"O")/20)</f>
        <v>0</v>
      </c>
    </row>
    <row r="151" spans="2:26" ht="15" x14ac:dyDescent="0.25">
      <c r="B151" s="96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IF($D$12="","",(SUMPRODUCT(($D$12:$W$12=Sabana25[[#This Row],[Columna4]:[Columna23]])*1)))</f>
        <v>0</v>
      </c>
      <c r="Y151" s="87">
        <f t="shared" si="3"/>
        <v>0</v>
      </c>
      <c r="Z151" s="87">
        <f>IF(Y151="","",COUNTIF(Sabana25[[#This Row],[Columna4]:[Columna23]],"O")/20)</f>
        <v>0</v>
      </c>
    </row>
    <row r="152" spans="2:26" ht="15" x14ac:dyDescent="0.25">
      <c r="B152" s="96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IF($D$12="","",(SUMPRODUCT(($D$12:$W$12=Sabana25[[#This Row],[Columna4]:[Columna23]])*1)))</f>
        <v>0</v>
      </c>
      <c r="Y152" s="87">
        <f t="shared" si="3"/>
        <v>0</v>
      </c>
      <c r="Z152" s="87">
        <f>IF(Y152="","",COUNTIF(Sabana25[[#This Row],[Columna4]:[Columna23]],"O")/20)</f>
        <v>0</v>
      </c>
    </row>
    <row r="153" spans="2:26" ht="15" x14ac:dyDescent="0.25">
      <c r="B153" s="96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IF($D$12="","",(SUMPRODUCT(($D$12:$W$12=Sabana25[[#This Row],[Columna4]:[Columna23]])*1)))</f>
        <v>0</v>
      </c>
      <c r="Y153" s="87">
        <f t="shared" si="3"/>
        <v>0</v>
      </c>
      <c r="Z153" s="87">
        <f>IF(Y153="","",COUNTIF(Sabana25[[#This Row],[Columna4]:[Columna23]],"O")/20)</f>
        <v>0</v>
      </c>
    </row>
    <row r="154" spans="2:26" ht="15" x14ac:dyDescent="0.25">
      <c r="B154" s="96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IF($D$12="","",(SUMPRODUCT(($D$12:$W$12=Sabana25[[#This Row],[Columna4]:[Columna23]])*1)))</f>
        <v>0</v>
      </c>
      <c r="Y154" s="87">
        <f t="shared" si="3"/>
        <v>0</v>
      </c>
      <c r="Z154" s="87">
        <f>IF(Y154="","",COUNTIF(Sabana25[[#This Row],[Columna4]:[Columna23]],"O")/20)</f>
        <v>0</v>
      </c>
    </row>
    <row r="155" spans="2:26" ht="15" x14ac:dyDescent="0.25">
      <c r="B155" s="96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IF($D$12="","",(SUMPRODUCT(($D$12:$W$12=Sabana25[[#This Row],[Columna4]:[Columna23]])*1)))</f>
        <v>0</v>
      </c>
      <c r="Y155" s="87">
        <f t="shared" si="3"/>
        <v>0</v>
      </c>
      <c r="Z155" s="87">
        <f>IF(Y155="","",COUNTIF(Sabana25[[#This Row],[Columna4]:[Columna23]],"O")/20)</f>
        <v>0</v>
      </c>
    </row>
    <row r="156" spans="2:26" ht="15" x14ac:dyDescent="0.25">
      <c r="B156" s="96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IF($D$12="","",(SUMPRODUCT(($D$12:$W$12=Sabana25[[#This Row],[Columna4]:[Columna23]])*1)))</f>
        <v>0</v>
      </c>
      <c r="Y156" s="87">
        <f t="shared" si="3"/>
        <v>0</v>
      </c>
      <c r="Z156" s="87">
        <f>IF(Y156="","",COUNTIF(Sabana25[[#This Row],[Columna4]:[Columna23]],"O")/20)</f>
        <v>0</v>
      </c>
    </row>
    <row r="157" spans="2:26" ht="15" x14ac:dyDescent="0.25">
      <c r="B157" s="96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IF($D$12="","",(SUMPRODUCT(($D$12:$W$12=Sabana25[[#This Row],[Columna4]:[Columna23]])*1)))</f>
        <v>0</v>
      </c>
      <c r="Y157" s="87">
        <f t="shared" si="3"/>
        <v>0</v>
      </c>
      <c r="Z157" s="87">
        <f>IF(Y157="","",COUNTIF(Sabana25[[#This Row],[Columna4]:[Columna23]],"O")/20)</f>
        <v>0</v>
      </c>
    </row>
    <row r="158" spans="2:26" ht="15" x14ac:dyDescent="0.25">
      <c r="B158" s="96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IF($D$12="","",(SUMPRODUCT(($D$12:$W$12=Sabana25[[#This Row],[Columna4]:[Columna23]])*1)))</f>
        <v>0</v>
      </c>
      <c r="Y158" s="87">
        <f t="shared" si="3"/>
        <v>0</v>
      </c>
      <c r="Z158" s="87">
        <f>IF(Y158="","",COUNTIF(Sabana25[[#This Row],[Columna4]:[Columna23]],"O")/20)</f>
        <v>0</v>
      </c>
    </row>
    <row r="159" spans="2:26" ht="15" x14ac:dyDescent="0.25">
      <c r="B159" s="96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IF($D$12="","",(SUMPRODUCT(($D$12:$W$12=Sabana25[[#This Row],[Columna4]:[Columna23]])*1)))</f>
        <v>0</v>
      </c>
      <c r="Y159" s="87">
        <f t="shared" si="3"/>
        <v>0</v>
      </c>
      <c r="Z159" s="87">
        <f>IF(Y159="","",COUNTIF(Sabana25[[#This Row],[Columna4]:[Columna23]],"O")/20)</f>
        <v>0</v>
      </c>
    </row>
    <row r="160" spans="2:26" ht="15" x14ac:dyDescent="0.25">
      <c r="B160" s="96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IF($D$12="","",(SUMPRODUCT(($D$12:$W$12=Sabana25[[#This Row],[Columna4]:[Columna23]])*1)))</f>
        <v>0</v>
      </c>
      <c r="Y160" s="87">
        <f t="shared" si="3"/>
        <v>0</v>
      </c>
      <c r="Z160" s="87">
        <f>IF(Y160="","",COUNTIF(Sabana25[[#This Row],[Columna4]:[Columna23]],"O")/20)</f>
        <v>0</v>
      </c>
    </row>
    <row r="161" spans="2:26" ht="15" x14ac:dyDescent="0.25">
      <c r="B161" s="96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IF($D$12="","",(SUMPRODUCT(($D$12:$W$12=Sabana25[[#This Row],[Columna4]:[Columna23]])*1)))</f>
        <v>0</v>
      </c>
      <c r="Y161" s="87">
        <f t="shared" si="3"/>
        <v>0</v>
      </c>
      <c r="Z161" s="87">
        <f>IF(Y161="","",COUNTIF(Sabana25[[#This Row],[Columna4]:[Columna23]],"O")/20)</f>
        <v>0</v>
      </c>
    </row>
    <row r="162" spans="2:26" ht="15" x14ac:dyDescent="0.25">
      <c r="B162" s="96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IF($D$12="","",(SUMPRODUCT(($D$12:$W$12=Sabana25[[#This Row],[Columna4]:[Columna23]])*1)))</f>
        <v>0</v>
      </c>
      <c r="Y162" s="87">
        <f t="shared" si="3"/>
        <v>0</v>
      </c>
      <c r="Z162" s="87">
        <f>IF(Y162="","",COUNTIF(Sabana25[[#This Row],[Columna4]:[Columna23]],"O")/20)</f>
        <v>0</v>
      </c>
    </row>
    <row r="163" spans="2:26" ht="15" x14ac:dyDescent="0.25">
      <c r="B163" s="96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IF($D$12="","",(SUMPRODUCT(($D$12:$W$12=Sabana25[[#This Row],[Columna4]:[Columna23]])*1)))</f>
        <v>0</v>
      </c>
      <c r="Y163" s="87">
        <f t="shared" si="3"/>
        <v>0</v>
      </c>
      <c r="Z163" s="87">
        <f>IF(Y163="","",COUNTIF(Sabana25[[#This Row],[Columna4]:[Columna23]],"O")/20)</f>
        <v>0</v>
      </c>
    </row>
    <row r="164" spans="2:26" ht="15" x14ac:dyDescent="0.25">
      <c r="B164" s="96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IF($D$12="","",(SUMPRODUCT(($D$12:$W$12=Sabana25[[#This Row],[Columna4]:[Columna23]])*1)))</f>
        <v>0</v>
      </c>
      <c r="Y164" s="87">
        <f t="shared" si="3"/>
        <v>0</v>
      </c>
      <c r="Z164" s="87">
        <f>IF(Y164="","",COUNTIF(Sabana25[[#This Row],[Columna4]:[Columna23]],"O")/20)</f>
        <v>0</v>
      </c>
    </row>
    <row r="165" spans="2:26" ht="15" x14ac:dyDescent="0.25">
      <c r="B165" s="96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IF($D$12="","",(SUMPRODUCT(($D$12:$W$12=Sabana25[[#This Row],[Columna4]:[Columna23]])*1)))</f>
        <v>0</v>
      </c>
      <c r="Y165" s="87">
        <f t="shared" si="3"/>
        <v>0</v>
      </c>
      <c r="Z165" s="87">
        <f>IF(Y165="","",COUNTIF(Sabana25[[#This Row],[Columna4]:[Columna23]],"O")/20)</f>
        <v>0</v>
      </c>
    </row>
    <row r="166" spans="2:26" ht="15" x14ac:dyDescent="0.25">
      <c r="B166" s="96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IF($D$12="","",(SUMPRODUCT(($D$12:$W$12=Sabana25[[#This Row],[Columna4]:[Columna23]])*1)))</f>
        <v>0</v>
      </c>
      <c r="Y166" s="87">
        <f t="shared" si="3"/>
        <v>0</v>
      </c>
      <c r="Z166" s="87">
        <f>IF(Y166="","",COUNTIF(Sabana25[[#This Row],[Columna4]:[Columna23]],"O")/20)</f>
        <v>0</v>
      </c>
    </row>
    <row r="167" spans="2:26" ht="15" x14ac:dyDescent="0.25">
      <c r="B167" s="96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IF($D$12="","",(SUMPRODUCT(($D$12:$W$12=Sabana25[[#This Row],[Columna4]:[Columna23]])*1)))</f>
        <v>0</v>
      </c>
      <c r="Y167" s="87">
        <f t="shared" si="3"/>
        <v>0</v>
      </c>
      <c r="Z167" s="87">
        <f>IF(Y167="","",COUNTIF(Sabana25[[#This Row],[Columna4]:[Columna23]],"O")/20)</f>
        <v>0</v>
      </c>
    </row>
    <row r="168" spans="2:26" ht="15" x14ac:dyDescent="0.25">
      <c r="B168" s="96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IF($D$12="","",(SUMPRODUCT(($D$12:$W$12=Sabana25[[#This Row],[Columna4]:[Columna23]])*1)))</f>
        <v>0</v>
      </c>
      <c r="Y168" s="87">
        <f t="shared" si="3"/>
        <v>0</v>
      </c>
      <c r="Z168" s="87">
        <f>IF(Y168="","",COUNTIF(Sabana25[[#This Row],[Columna4]:[Columna23]],"O")/20)</f>
        <v>0</v>
      </c>
    </row>
    <row r="169" spans="2:26" ht="15" x14ac:dyDescent="0.25">
      <c r="B169" s="96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IF($D$12="","",(SUMPRODUCT(($D$12:$W$12=Sabana25[[#This Row],[Columna4]:[Columna23]])*1)))</f>
        <v>0</v>
      </c>
      <c r="Y169" s="87">
        <f t="shared" si="3"/>
        <v>0</v>
      </c>
      <c r="Z169" s="87">
        <f>IF(Y169="","",COUNTIF(Sabana25[[#This Row],[Columna4]:[Columna23]],"O")/20)</f>
        <v>0</v>
      </c>
    </row>
    <row r="170" spans="2:26" ht="15" x14ac:dyDescent="0.25">
      <c r="B170" s="96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IF($D$12="","",(SUMPRODUCT(($D$12:$W$12=Sabana25[[#This Row],[Columna4]:[Columna23]])*1)))</f>
        <v>0</v>
      </c>
      <c r="Y170" s="87">
        <f t="shared" si="3"/>
        <v>0</v>
      </c>
      <c r="Z170" s="87">
        <f>IF(Y170="","",COUNTIF(Sabana25[[#This Row],[Columna4]:[Columna23]],"O")/20)</f>
        <v>0</v>
      </c>
    </row>
    <row r="171" spans="2:26" ht="15" x14ac:dyDescent="0.25">
      <c r="B171" s="96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IF($D$12="","",(SUMPRODUCT(($D$12:$W$12=Sabana25[[#This Row],[Columna4]:[Columna23]])*1)))</f>
        <v>0</v>
      </c>
      <c r="Y171" s="87">
        <f t="shared" si="3"/>
        <v>0</v>
      </c>
      <c r="Z171" s="87">
        <f>IF(Y171="","",COUNTIF(Sabana25[[#This Row],[Columna4]:[Columna23]],"O")/20)</f>
        <v>0</v>
      </c>
    </row>
    <row r="172" spans="2:26" ht="15" x14ac:dyDescent="0.25">
      <c r="B172" s="96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IF($D$12="","",(SUMPRODUCT(($D$12:$W$12=Sabana25[[#This Row],[Columna4]:[Columna23]])*1)))</f>
        <v>0</v>
      </c>
      <c r="Y172" s="87">
        <f t="shared" si="3"/>
        <v>0</v>
      </c>
      <c r="Z172" s="87">
        <f>IF(Y172="","",COUNTIF(Sabana25[[#This Row],[Columna4]:[Columna23]],"O")/20)</f>
        <v>0</v>
      </c>
    </row>
    <row r="173" spans="2:26" ht="15" x14ac:dyDescent="0.25">
      <c r="B173" s="96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IF($D$12="","",(SUMPRODUCT(($D$12:$W$12=Sabana25[[#This Row],[Columna4]:[Columna23]])*1)))</f>
        <v>0</v>
      </c>
      <c r="Y173" s="87">
        <f t="shared" si="3"/>
        <v>0</v>
      </c>
      <c r="Z173" s="87">
        <f>IF(Y173="","",COUNTIF(Sabana25[[#This Row],[Columna4]:[Columna23]],"O")/20)</f>
        <v>0</v>
      </c>
    </row>
    <row r="174" spans="2:26" ht="15" x14ac:dyDescent="0.25">
      <c r="B174" s="96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IF($D$12="","",(SUMPRODUCT(($D$12:$W$12=Sabana25[[#This Row],[Columna4]:[Columna23]])*1)))</f>
        <v>0</v>
      </c>
      <c r="Y174" s="87">
        <f t="shared" si="3"/>
        <v>0</v>
      </c>
      <c r="Z174" s="87">
        <f>IF(Y174="","",COUNTIF(Sabana25[[#This Row],[Columna4]:[Columna23]],"O")/20)</f>
        <v>0</v>
      </c>
    </row>
    <row r="175" spans="2:26" ht="15" x14ac:dyDescent="0.25">
      <c r="B175" s="96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IF($D$12="","",(SUMPRODUCT(($D$12:$W$12=Sabana25[[#This Row],[Columna4]:[Columna23]])*1)))</f>
        <v>0</v>
      </c>
      <c r="Y175" s="87">
        <f t="shared" si="3"/>
        <v>0</v>
      </c>
      <c r="Z175" s="87">
        <f>IF(Y175="","",COUNTIF(Sabana25[[#This Row],[Columna4]:[Columna23]],"O")/20)</f>
        <v>0</v>
      </c>
    </row>
    <row r="176" spans="2:26" ht="15" x14ac:dyDescent="0.25">
      <c r="B176" s="96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IF($D$12="","",(SUMPRODUCT(($D$12:$W$12=Sabana25[[#This Row],[Columna4]:[Columna23]])*1)))</f>
        <v>0</v>
      </c>
      <c r="Y176" s="87">
        <f t="shared" si="3"/>
        <v>0</v>
      </c>
      <c r="Z176" s="87">
        <f>IF(Y176="","",COUNTIF(Sabana25[[#This Row],[Columna4]:[Columna23]],"O")/20)</f>
        <v>0</v>
      </c>
    </row>
    <row r="177" spans="2:26" ht="15" x14ac:dyDescent="0.25">
      <c r="B177" s="96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IF($D$12="","",(SUMPRODUCT(($D$12:$W$12=Sabana25[[#This Row],[Columna4]:[Columna23]])*1)))</f>
        <v>0</v>
      </c>
      <c r="Y177" s="87">
        <f t="shared" si="3"/>
        <v>0</v>
      </c>
      <c r="Z177" s="87">
        <f>IF(Y177="","",COUNTIF(Sabana25[[#This Row],[Columna4]:[Columna23]],"O")/20)</f>
        <v>0</v>
      </c>
    </row>
    <row r="178" spans="2:26" ht="15" x14ac:dyDescent="0.25">
      <c r="B178" s="96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IF($D$12="","",(SUMPRODUCT(($D$12:$W$12=Sabana25[[#This Row],[Columna4]:[Columna23]])*1)))</f>
        <v>0</v>
      </c>
      <c r="Y178" s="87">
        <f t="shared" si="3"/>
        <v>0</v>
      </c>
      <c r="Z178" s="87">
        <f>IF(Y178="","",COUNTIF(Sabana25[[#This Row],[Columna4]:[Columna23]],"O")/20)</f>
        <v>0</v>
      </c>
    </row>
    <row r="179" spans="2:26" ht="15" x14ac:dyDescent="0.25">
      <c r="B179" s="96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IF($D$12="","",(SUMPRODUCT(($D$12:$W$12=Sabana25[[#This Row],[Columna4]:[Columna23]])*1)))</f>
        <v>0</v>
      </c>
      <c r="Y179" s="87">
        <f t="shared" si="3"/>
        <v>0</v>
      </c>
      <c r="Z179" s="87">
        <f>IF(Y179="","",COUNTIF(Sabana25[[#This Row],[Columna4]:[Columna23]],"O")/20)</f>
        <v>0</v>
      </c>
    </row>
    <row r="180" spans="2:26" ht="15" x14ac:dyDescent="0.25">
      <c r="B180" s="96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IF($D$12="","",(SUMPRODUCT(($D$12:$W$12=Sabana25[[#This Row],[Columna4]:[Columna23]])*1)))</f>
        <v>0</v>
      </c>
      <c r="Y180" s="87">
        <f t="shared" si="3"/>
        <v>0</v>
      </c>
      <c r="Z180" s="87">
        <f>IF(Y180="","",COUNTIF(Sabana25[[#This Row],[Columna4]:[Columna23]],"O")/20)</f>
        <v>0</v>
      </c>
    </row>
    <row r="181" spans="2:26" ht="15" x14ac:dyDescent="0.25">
      <c r="B181" s="96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IF($D$12="","",(SUMPRODUCT(($D$12:$W$12=Sabana25[[#This Row],[Columna4]:[Columna23]])*1)))</f>
        <v>0</v>
      </c>
      <c r="Y181" s="87">
        <f t="shared" si="3"/>
        <v>0</v>
      </c>
      <c r="Z181" s="87">
        <f>IF(Y181="","",COUNTIF(Sabana25[[#This Row],[Columna4]:[Columna23]],"O")/20)</f>
        <v>0</v>
      </c>
    </row>
    <row r="182" spans="2:26" ht="15" x14ac:dyDescent="0.25">
      <c r="B182" s="96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IF($D$12="","",(SUMPRODUCT(($D$12:$W$12=Sabana25[[#This Row],[Columna4]:[Columna23]])*1)))</f>
        <v>0</v>
      </c>
      <c r="Y182" s="87">
        <f t="shared" si="3"/>
        <v>0</v>
      </c>
      <c r="Z182" s="87">
        <f>IF(Y182="","",COUNTIF(Sabana25[[#This Row],[Columna4]:[Columna23]],"O")/20)</f>
        <v>0</v>
      </c>
    </row>
    <row r="183" spans="2:26" ht="15" x14ac:dyDescent="0.25">
      <c r="B183" s="96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IF($D$12="","",(SUMPRODUCT(($D$12:$W$12=Sabana25[[#This Row],[Columna4]:[Columna23]])*1)))</f>
        <v>0</v>
      </c>
      <c r="Y183" s="87">
        <f t="shared" si="3"/>
        <v>0</v>
      </c>
      <c r="Z183" s="87">
        <f>IF(Y183="","",COUNTIF(Sabana25[[#This Row],[Columna4]:[Columna23]],"O")/20)</f>
        <v>0</v>
      </c>
    </row>
    <row r="184" spans="2:26" ht="15" x14ac:dyDescent="0.25">
      <c r="B184" s="96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IF($D$12="","",(SUMPRODUCT(($D$12:$W$12=Sabana25[[#This Row],[Columna4]:[Columna23]])*1)))</f>
        <v>0</v>
      </c>
      <c r="Y184" s="87">
        <f t="shared" si="3"/>
        <v>0</v>
      </c>
      <c r="Z184" s="87">
        <f>IF(Y184="","",COUNTIF(Sabana25[[#This Row],[Columna4]:[Columna23]],"O")/20)</f>
        <v>0</v>
      </c>
    </row>
    <row r="185" spans="2:26" ht="15" x14ac:dyDescent="0.25">
      <c r="B185" s="96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IF($D$12="","",(SUMPRODUCT(($D$12:$W$12=Sabana25[[#This Row],[Columna4]:[Columna23]])*1)))</f>
        <v>0</v>
      </c>
      <c r="Y185" s="87">
        <f t="shared" si="3"/>
        <v>0</v>
      </c>
      <c r="Z185" s="87">
        <f>IF(Y185="","",COUNTIF(Sabana25[[#This Row],[Columna4]:[Columna23]],"O")/20)</f>
        <v>0</v>
      </c>
    </row>
    <row r="186" spans="2:26" ht="15" x14ac:dyDescent="0.25">
      <c r="B186" s="96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IF($D$12="","",(SUMPRODUCT(($D$12:$W$12=Sabana25[[#This Row],[Columna4]:[Columna23]])*1)))</f>
        <v>0</v>
      </c>
      <c r="Y186" s="87">
        <f t="shared" si="3"/>
        <v>0</v>
      </c>
      <c r="Z186" s="87">
        <f>IF(Y186="","",COUNTIF(Sabana25[[#This Row],[Columna4]:[Columna23]],"O")/20)</f>
        <v>0</v>
      </c>
    </row>
    <row r="187" spans="2:26" ht="15" x14ac:dyDescent="0.25">
      <c r="B187" s="96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IF($D$12="","",(SUMPRODUCT(($D$12:$W$12=Sabana25[[#This Row],[Columna4]:[Columna23]])*1)))</f>
        <v>0</v>
      </c>
      <c r="Y187" s="87">
        <f t="shared" si="3"/>
        <v>0</v>
      </c>
      <c r="Z187" s="87">
        <f>IF(Y187="","",COUNTIF(Sabana25[[#This Row],[Columna4]:[Columna23]],"O")/20)</f>
        <v>0</v>
      </c>
    </row>
    <row r="188" spans="2:26" ht="15" x14ac:dyDescent="0.25">
      <c r="B188" s="96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IF($D$12="","",(SUMPRODUCT(($D$12:$W$12=Sabana25[[#This Row],[Columna4]:[Columna23]])*1)))</f>
        <v>0</v>
      </c>
      <c r="Y188" s="87">
        <f t="shared" si="3"/>
        <v>0</v>
      </c>
      <c r="Z188" s="87">
        <f>IF(Y188="","",COUNTIF(Sabana25[[#This Row],[Columna4]:[Columna23]],"O")/20)</f>
        <v>0</v>
      </c>
    </row>
    <row r="189" spans="2:26" ht="15" x14ac:dyDescent="0.25">
      <c r="B189" s="96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IF($D$12="","",(SUMPRODUCT(($D$12:$W$12=Sabana25[[#This Row],[Columna4]:[Columna23]])*1)))</f>
        <v>0</v>
      </c>
      <c r="Y189" s="87">
        <f t="shared" si="3"/>
        <v>0</v>
      </c>
      <c r="Z189" s="87">
        <f>IF(Y189="","",COUNTIF(Sabana25[[#This Row],[Columna4]:[Columna23]],"O")/20)</f>
        <v>0</v>
      </c>
    </row>
    <row r="190" spans="2:26" ht="15" x14ac:dyDescent="0.25">
      <c r="B190" s="96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IF($D$12="","",(SUMPRODUCT(($D$12:$W$12=Sabana25[[#This Row],[Columna4]:[Columna23]])*1)))</f>
        <v>0</v>
      </c>
      <c r="Y190" s="87">
        <f t="shared" si="3"/>
        <v>0</v>
      </c>
      <c r="Z190" s="87">
        <f>IF(Y190="","",COUNTIF(Sabana25[[#This Row],[Columna4]:[Columna23]],"O")/20)</f>
        <v>0</v>
      </c>
    </row>
    <row r="191" spans="2:26" ht="15" x14ac:dyDescent="0.25">
      <c r="B191" s="96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IF($D$12="","",(SUMPRODUCT(($D$12:$W$12=Sabana25[[#This Row],[Columna4]:[Columna23]])*1)))</f>
        <v>0</v>
      </c>
      <c r="Y191" s="87">
        <f t="shared" si="3"/>
        <v>0</v>
      </c>
      <c r="Z191" s="87">
        <f>IF(Y191="","",COUNTIF(Sabana25[[#This Row],[Columna4]:[Columna23]],"O")/20)</f>
        <v>0</v>
      </c>
    </row>
    <row r="192" spans="2:26" ht="15" x14ac:dyDescent="0.25">
      <c r="B192" s="96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IF($D$12="","",(SUMPRODUCT(($D$12:$W$12=Sabana25[[#This Row],[Columna4]:[Columna23]])*1)))</f>
        <v>0</v>
      </c>
      <c r="Y192" s="87">
        <f t="shared" si="3"/>
        <v>0</v>
      </c>
      <c r="Z192" s="87">
        <f>IF(Y192="","",COUNTIF(Sabana25[[#This Row],[Columna4]:[Columna23]],"O")/20)</f>
        <v>0</v>
      </c>
    </row>
    <row r="193" spans="2:26" ht="15" x14ac:dyDescent="0.25">
      <c r="B193" s="96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IF($D$12="","",(SUMPRODUCT(($D$12:$W$12=Sabana25[[#This Row],[Columna4]:[Columna23]])*1)))</f>
        <v>0</v>
      </c>
      <c r="Y193" s="87">
        <f t="shared" si="3"/>
        <v>0</v>
      </c>
      <c r="Z193" s="87">
        <f>IF(Y193="","",COUNTIF(Sabana25[[#This Row],[Columna4]:[Columna23]],"O")/20)</f>
        <v>0</v>
      </c>
    </row>
    <row r="194" spans="2:26" ht="15" x14ac:dyDescent="0.25">
      <c r="B194" s="96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IF($D$12="","",(SUMPRODUCT(($D$12:$W$12=Sabana25[[#This Row],[Columna4]:[Columna23]])*1)))</f>
        <v>0</v>
      </c>
      <c r="Y194" s="87">
        <f t="shared" si="3"/>
        <v>0</v>
      </c>
      <c r="Z194" s="87">
        <f>IF(Y194="","",COUNTIF(Sabana25[[#This Row],[Columna4]:[Columna23]],"O")/20)</f>
        <v>0</v>
      </c>
    </row>
    <row r="195" spans="2:26" ht="15" x14ac:dyDescent="0.25">
      <c r="B195" s="96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IF($D$12="","",(SUMPRODUCT(($D$12:$W$12=Sabana25[[#This Row],[Columna4]:[Columna23]])*1)))</f>
        <v>0</v>
      </c>
      <c r="Y195" s="87">
        <f t="shared" si="3"/>
        <v>0</v>
      </c>
      <c r="Z195" s="87">
        <f>IF(Y195="","",COUNTIF(Sabana25[[#This Row],[Columna4]:[Columna23]],"O")/20)</f>
        <v>0</v>
      </c>
    </row>
    <row r="196" spans="2:26" ht="15" x14ac:dyDescent="0.25">
      <c r="B196" s="96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IF($D$12="","",(SUMPRODUCT(($D$12:$W$12=Sabana25[[#This Row],[Columna4]:[Columna23]])*1)))</f>
        <v>0</v>
      </c>
      <c r="Y196" s="87">
        <f t="shared" si="3"/>
        <v>0</v>
      </c>
      <c r="Z196" s="87">
        <f>IF(Y196="","",COUNTIF(Sabana25[[#This Row],[Columna4]:[Columna23]],"O")/20)</f>
        <v>0</v>
      </c>
    </row>
    <row r="197" spans="2:26" ht="15" x14ac:dyDescent="0.25">
      <c r="B197" s="96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IF($D$12="","",(SUMPRODUCT(($D$12:$W$12=Sabana25[[#This Row],[Columna4]:[Columna23]])*1)))</f>
        <v>0</v>
      </c>
      <c r="Y197" s="87">
        <f t="shared" si="3"/>
        <v>0</v>
      </c>
      <c r="Z197" s="87">
        <f>IF(Y197="","",COUNTIF(Sabana25[[#This Row],[Columna4]:[Columna23]],"O")/20)</f>
        <v>0</v>
      </c>
    </row>
    <row r="198" spans="2:26" ht="15" x14ac:dyDescent="0.25">
      <c r="B198" s="96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IF($D$12="","",(SUMPRODUCT(($D$12:$W$12=Sabana25[[#This Row],[Columna4]:[Columna23]])*1)))</f>
        <v>0</v>
      </c>
      <c r="Y198" s="87">
        <f t="shared" si="3"/>
        <v>0</v>
      </c>
      <c r="Z198" s="87">
        <f>IF(Y198="","",COUNTIF(Sabana25[[#This Row],[Columna4]:[Columna23]],"O")/20)</f>
        <v>0</v>
      </c>
    </row>
    <row r="199" spans="2:26" ht="15" x14ac:dyDescent="0.25">
      <c r="B199" s="96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IF($D$12="","",(SUMPRODUCT(($D$12:$W$12=Sabana25[[#This Row],[Columna4]:[Columna23]])*1)))</f>
        <v>0</v>
      </c>
      <c r="Y199" s="87">
        <f t="shared" si="3"/>
        <v>0</v>
      </c>
      <c r="Z199" s="87">
        <f>IF(Y199="","",COUNTIF(Sabana25[[#This Row],[Columna4]:[Columna23]],"O")/20)</f>
        <v>0</v>
      </c>
    </row>
    <row r="200" spans="2:26" ht="15" x14ac:dyDescent="0.25">
      <c r="B200" s="96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IF($D$12="","",(SUMPRODUCT(($D$12:$W$12=Sabana25[[#This Row],[Columna4]:[Columna23]])*1)))</f>
        <v>0</v>
      </c>
      <c r="Y200" s="87">
        <f t="shared" si="3"/>
        <v>0</v>
      </c>
      <c r="Z200" s="87">
        <f>IF(Y200="","",COUNTIF(Sabana25[[#This Row],[Columna4]:[Columna23]],"O")/20)</f>
        <v>0</v>
      </c>
    </row>
    <row r="201" spans="2:26" ht="15" x14ac:dyDescent="0.25">
      <c r="B201" s="96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IF($D$12="","",(SUMPRODUCT(($D$12:$W$12=Sabana25[[#This Row],[Columna4]:[Columna23]])*1)))</f>
        <v>0</v>
      </c>
      <c r="Y201" s="87">
        <f t="shared" si="3"/>
        <v>0</v>
      </c>
      <c r="Z201" s="87">
        <f>IF(Y201="","",COUNTIF(Sabana25[[#This Row],[Columna4]:[Columna23]],"O")/20)</f>
        <v>0</v>
      </c>
    </row>
    <row r="202" spans="2:26" ht="15" x14ac:dyDescent="0.25">
      <c r="B202" s="96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IF($D$12="","",(SUMPRODUCT(($D$12:$W$12=Sabana25[[#This Row],[Columna4]:[Columna23]])*1)))</f>
        <v>0</v>
      </c>
      <c r="Y202" s="87">
        <f t="shared" si="3"/>
        <v>0</v>
      </c>
      <c r="Z202" s="87">
        <f>IF(Y202="","",COUNTIF(Sabana25[[#This Row],[Columna4]:[Columna23]],"O")/20)</f>
        <v>0</v>
      </c>
    </row>
    <row r="203" spans="2:26" ht="15" x14ac:dyDescent="0.25">
      <c r="B203" s="96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IF($D$12="","",(SUMPRODUCT(($D$12:$W$12=Sabana25[[#This Row],[Columna4]:[Columna23]])*1)))</f>
        <v>0</v>
      </c>
      <c r="Y203" s="87">
        <f t="shared" si="3"/>
        <v>0</v>
      </c>
      <c r="Z203" s="87">
        <f>IF(Y203="","",COUNTIF(Sabana25[[#This Row],[Columna4]:[Columna23]],"O")/20)</f>
        <v>0</v>
      </c>
    </row>
    <row r="204" spans="2:26" ht="15" x14ac:dyDescent="0.25">
      <c r="B204" s="96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IF($D$12="","",(SUMPRODUCT(($D$12:$W$12=Sabana25[[#This Row],[Columna4]:[Columna23]])*1)))</f>
        <v>0</v>
      </c>
      <c r="Y204" s="87">
        <f t="shared" si="3"/>
        <v>0</v>
      </c>
      <c r="Z204" s="87">
        <f>IF(Y204="","",COUNTIF(Sabana25[[#This Row],[Columna4]:[Columna23]],"O")/20)</f>
        <v>0</v>
      </c>
    </row>
    <row r="205" spans="2:26" ht="15" x14ac:dyDescent="0.25">
      <c r="B205" s="96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IF($D$12="","",(SUMPRODUCT(($D$12:$W$12=Sabana25[[#This Row],[Columna4]:[Columna23]])*1)))</f>
        <v>0</v>
      </c>
      <c r="Y205" s="87">
        <f t="shared" si="3"/>
        <v>0</v>
      </c>
      <c r="Z205" s="87">
        <f>IF(Y205="","",COUNTIF(Sabana25[[#This Row],[Columna4]:[Columna23]],"O")/20)</f>
        <v>0</v>
      </c>
    </row>
    <row r="206" spans="2:26" ht="15" x14ac:dyDescent="0.25">
      <c r="B206" s="96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IF($D$12="","",(SUMPRODUCT(($D$12:$W$12=Sabana25[[#This Row],[Columna4]:[Columna23]])*1)))</f>
        <v>0</v>
      </c>
      <c r="Y206" s="87">
        <f t="shared" si="3"/>
        <v>0</v>
      </c>
      <c r="Z206" s="87">
        <f>IF(Y206="","",COUNTIF(Sabana25[[#This Row],[Columna4]:[Columna23]],"O")/20)</f>
        <v>0</v>
      </c>
    </row>
    <row r="207" spans="2:26" ht="15" x14ac:dyDescent="0.25">
      <c r="B207" s="96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IF($D$12="","",(SUMPRODUCT(($D$12:$W$12=Sabana25[[#This Row],[Columna4]:[Columna23]])*1)))</f>
        <v>0</v>
      </c>
      <c r="Y207" s="87">
        <f t="shared" si="3"/>
        <v>0</v>
      </c>
      <c r="Z207" s="87">
        <f>IF(Y207="","",COUNTIF(Sabana25[[#This Row],[Columna4]:[Columna23]],"O")/20)</f>
        <v>0</v>
      </c>
    </row>
    <row r="208" spans="2:26" ht="15" x14ac:dyDescent="0.25">
      <c r="B208" s="96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IF($D$12="","",(SUMPRODUCT(($D$12:$W$12=Sabana25[[#This Row],[Columna4]:[Columna23]])*1)))</f>
        <v>0</v>
      </c>
      <c r="Y208" s="87">
        <f t="shared" si="3"/>
        <v>0</v>
      </c>
      <c r="Z208" s="87">
        <f>IF(Y208="","",COUNTIF(Sabana25[[#This Row],[Columna4]:[Columna23]],"O")/20)</f>
        <v>0</v>
      </c>
    </row>
    <row r="209" spans="2:26" ht="15" x14ac:dyDescent="0.25">
      <c r="B209" s="96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IF($D$12="","",(SUMPRODUCT(($D$12:$W$12=Sabana25[[#This Row],[Columna4]:[Columna23]])*1)))</f>
        <v>0</v>
      </c>
      <c r="Y209" s="87">
        <f t="shared" si="3"/>
        <v>0</v>
      </c>
      <c r="Z209" s="87">
        <f>IF(Y209="","",COUNTIF(Sabana25[[#This Row],[Columna4]:[Columna23]],"O")/20)</f>
        <v>0</v>
      </c>
    </row>
    <row r="210" spans="2:26" ht="15" x14ac:dyDescent="0.25">
      <c r="B210" s="96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IF($D$12="","",(SUMPRODUCT(($D$12:$W$12=Sabana25[[#This Row],[Columna4]:[Columna23]])*1)))</f>
        <v>0</v>
      </c>
      <c r="Y210" s="87">
        <f t="shared" si="3"/>
        <v>0</v>
      </c>
      <c r="Z210" s="87">
        <f>IF(Y210="","",COUNTIF(Sabana25[[#This Row],[Columna4]:[Columna23]],"O")/20)</f>
        <v>0</v>
      </c>
    </row>
    <row r="211" spans="2:26" ht="15" x14ac:dyDescent="0.25">
      <c r="B211" s="96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IF($D$12="","",(SUMPRODUCT(($D$12:$W$12=Sabana25[[#This Row],[Columna4]:[Columna23]])*1)))</f>
        <v>0</v>
      </c>
      <c r="Y211" s="87">
        <f t="shared" ref="Y211:Y274" si="4">IF(X211="","",(X211/20))</f>
        <v>0</v>
      </c>
      <c r="Z211" s="87">
        <f>IF(Y211="","",COUNTIF(Sabana25[[#This Row],[Columna4]:[Columna23]],"O")/20)</f>
        <v>0</v>
      </c>
    </row>
    <row r="212" spans="2:26" ht="15" x14ac:dyDescent="0.25">
      <c r="B212" s="96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IF($D$12="","",(SUMPRODUCT(($D$12:$W$12=Sabana25[[#This Row],[Columna4]:[Columna23]])*1)))</f>
        <v>0</v>
      </c>
      <c r="Y212" s="87">
        <f t="shared" si="4"/>
        <v>0</v>
      </c>
      <c r="Z212" s="87">
        <f>IF(Y212="","",COUNTIF(Sabana25[[#This Row],[Columna4]:[Columna23]],"O")/20)</f>
        <v>0</v>
      </c>
    </row>
    <row r="213" spans="2:26" ht="15" x14ac:dyDescent="0.25">
      <c r="B213" s="96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IF($D$12="","",(SUMPRODUCT(($D$12:$W$12=Sabana25[[#This Row],[Columna4]:[Columna23]])*1)))</f>
        <v>0</v>
      </c>
      <c r="Y213" s="87">
        <f t="shared" si="4"/>
        <v>0</v>
      </c>
      <c r="Z213" s="87">
        <f>IF(Y213="","",COUNTIF(Sabana25[[#This Row],[Columna4]:[Columna23]],"O")/20)</f>
        <v>0</v>
      </c>
    </row>
    <row r="214" spans="2:26" ht="15" x14ac:dyDescent="0.25">
      <c r="B214" s="96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IF($D$12="","",(SUMPRODUCT(($D$12:$W$12=Sabana25[[#This Row],[Columna4]:[Columna23]])*1)))</f>
        <v>0</v>
      </c>
      <c r="Y214" s="87">
        <f t="shared" si="4"/>
        <v>0</v>
      </c>
      <c r="Z214" s="87">
        <f>IF(Y214="","",COUNTIF(Sabana25[[#This Row],[Columna4]:[Columna23]],"O")/20)</f>
        <v>0</v>
      </c>
    </row>
    <row r="215" spans="2:26" ht="15" x14ac:dyDescent="0.25">
      <c r="B215" s="96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IF($D$12="","",(SUMPRODUCT(($D$12:$W$12=Sabana25[[#This Row],[Columna4]:[Columna23]])*1)))</f>
        <v>0</v>
      </c>
      <c r="Y215" s="87">
        <f t="shared" si="4"/>
        <v>0</v>
      </c>
      <c r="Z215" s="87">
        <f>IF(Y215="","",COUNTIF(Sabana25[[#This Row],[Columna4]:[Columna23]],"O")/20)</f>
        <v>0</v>
      </c>
    </row>
    <row r="216" spans="2:26" ht="15" x14ac:dyDescent="0.25">
      <c r="B216" s="96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IF($D$12="","",(SUMPRODUCT(($D$12:$W$12=Sabana25[[#This Row],[Columna4]:[Columna23]])*1)))</f>
        <v>0</v>
      </c>
      <c r="Y216" s="87">
        <f t="shared" si="4"/>
        <v>0</v>
      </c>
      <c r="Z216" s="87">
        <f>IF(Y216="","",COUNTIF(Sabana25[[#This Row],[Columna4]:[Columna23]],"O")/20)</f>
        <v>0</v>
      </c>
    </row>
    <row r="217" spans="2:26" ht="15" x14ac:dyDescent="0.25">
      <c r="B217" s="96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IF($D$12="","",(SUMPRODUCT(($D$12:$W$12=Sabana25[[#This Row],[Columna4]:[Columna23]])*1)))</f>
        <v>0</v>
      </c>
      <c r="Y217" s="87">
        <f t="shared" si="4"/>
        <v>0</v>
      </c>
      <c r="Z217" s="87">
        <f>IF(Y217="","",COUNTIF(Sabana25[[#This Row],[Columna4]:[Columna23]],"O")/20)</f>
        <v>0</v>
      </c>
    </row>
    <row r="218" spans="2:26" ht="15" x14ac:dyDescent="0.25">
      <c r="B218" s="96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IF($D$12="","",(SUMPRODUCT(($D$12:$W$12=Sabana25[[#This Row],[Columna4]:[Columna23]])*1)))</f>
        <v>0</v>
      </c>
      <c r="Y218" s="87">
        <f t="shared" si="4"/>
        <v>0</v>
      </c>
      <c r="Z218" s="87">
        <f>IF(Y218="","",COUNTIF(Sabana25[[#This Row],[Columna4]:[Columna23]],"O")/20)</f>
        <v>0</v>
      </c>
    </row>
    <row r="219" spans="2:26" ht="15" x14ac:dyDescent="0.25">
      <c r="B219" s="96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IF($D$12="","",(SUMPRODUCT(($D$12:$W$12=Sabana25[[#This Row],[Columna4]:[Columna23]])*1)))</f>
        <v>0</v>
      </c>
      <c r="Y219" s="87">
        <f t="shared" si="4"/>
        <v>0</v>
      </c>
      <c r="Z219" s="87">
        <f>IF(Y219="","",COUNTIF(Sabana25[[#This Row],[Columna4]:[Columna23]],"O")/20)</f>
        <v>0</v>
      </c>
    </row>
    <row r="220" spans="2:26" ht="15" x14ac:dyDescent="0.25">
      <c r="B220" s="96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IF($D$12="","",(SUMPRODUCT(($D$12:$W$12=Sabana25[[#This Row],[Columna4]:[Columna23]])*1)))</f>
        <v>0</v>
      </c>
      <c r="Y220" s="87">
        <f t="shared" si="4"/>
        <v>0</v>
      </c>
      <c r="Z220" s="87">
        <f>IF(Y220="","",COUNTIF(Sabana25[[#This Row],[Columna4]:[Columna23]],"O")/20)</f>
        <v>0</v>
      </c>
    </row>
    <row r="221" spans="2:26" ht="15" x14ac:dyDescent="0.25">
      <c r="B221" s="96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IF($D$12="","",(SUMPRODUCT(($D$12:$W$12=Sabana25[[#This Row],[Columna4]:[Columna23]])*1)))</f>
        <v>0</v>
      </c>
      <c r="Y221" s="87">
        <f t="shared" si="4"/>
        <v>0</v>
      </c>
      <c r="Z221" s="87">
        <f>IF(Y221="","",COUNTIF(Sabana25[[#This Row],[Columna4]:[Columna23]],"O")/20)</f>
        <v>0</v>
      </c>
    </row>
    <row r="222" spans="2:26" ht="15" x14ac:dyDescent="0.25">
      <c r="B222" s="96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IF($D$12="","",(SUMPRODUCT(($D$12:$W$12=Sabana25[[#This Row],[Columna4]:[Columna23]])*1)))</f>
        <v>0</v>
      </c>
      <c r="Y222" s="87">
        <f t="shared" si="4"/>
        <v>0</v>
      </c>
      <c r="Z222" s="87">
        <f>IF(Y222="","",COUNTIF(Sabana25[[#This Row],[Columna4]:[Columna23]],"O")/20)</f>
        <v>0</v>
      </c>
    </row>
    <row r="223" spans="2:26" ht="15" x14ac:dyDescent="0.25">
      <c r="B223" s="96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IF($D$12="","",(SUMPRODUCT(($D$12:$W$12=Sabana25[[#This Row],[Columna4]:[Columna23]])*1)))</f>
        <v>0</v>
      </c>
      <c r="Y223" s="87">
        <f t="shared" si="4"/>
        <v>0</v>
      </c>
      <c r="Z223" s="87">
        <f>IF(Y223="","",COUNTIF(Sabana25[[#This Row],[Columna4]:[Columna23]],"O")/20)</f>
        <v>0</v>
      </c>
    </row>
    <row r="224" spans="2:26" ht="15" x14ac:dyDescent="0.25">
      <c r="B224" s="96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IF($D$12="","",(SUMPRODUCT(($D$12:$W$12=Sabana25[[#This Row],[Columna4]:[Columna23]])*1)))</f>
        <v>0</v>
      </c>
      <c r="Y224" s="87">
        <f t="shared" si="4"/>
        <v>0</v>
      </c>
      <c r="Z224" s="87">
        <f>IF(Y224="","",COUNTIF(Sabana25[[#This Row],[Columna4]:[Columna23]],"O")/20)</f>
        <v>0</v>
      </c>
    </row>
    <row r="225" spans="2:26" ht="15" x14ac:dyDescent="0.25">
      <c r="B225" s="96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IF($D$12="","",(SUMPRODUCT(($D$12:$W$12=Sabana25[[#This Row],[Columna4]:[Columna23]])*1)))</f>
        <v>0</v>
      </c>
      <c r="Y225" s="87">
        <f t="shared" si="4"/>
        <v>0</v>
      </c>
      <c r="Z225" s="87">
        <f>IF(Y225="","",COUNTIF(Sabana25[[#This Row],[Columna4]:[Columna23]],"O")/20)</f>
        <v>0</v>
      </c>
    </row>
    <row r="226" spans="2:26" ht="15" x14ac:dyDescent="0.25">
      <c r="B226" s="96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IF($D$12="","",(SUMPRODUCT(($D$12:$W$12=Sabana25[[#This Row],[Columna4]:[Columna23]])*1)))</f>
        <v>0</v>
      </c>
      <c r="Y226" s="87">
        <f t="shared" si="4"/>
        <v>0</v>
      </c>
      <c r="Z226" s="87">
        <f>IF(Y226="","",COUNTIF(Sabana25[[#This Row],[Columna4]:[Columna23]],"O")/20)</f>
        <v>0</v>
      </c>
    </row>
    <row r="227" spans="2:26" ht="15" x14ac:dyDescent="0.25">
      <c r="B227" s="96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IF($D$12="","",(SUMPRODUCT(($D$12:$W$12=Sabana25[[#This Row],[Columna4]:[Columna23]])*1)))</f>
        <v>0</v>
      </c>
      <c r="Y227" s="87">
        <f t="shared" si="4"/>
        <v>0</v>
      </c>
      <c r="Z227" s="87">
        <f>IF(Y227="","",COUNTIF(Sabana25[[#This Row],[Columna4]:[Columna23]],"O")/20)</f>
        <v>0</v>
      </c>
    </row>
    <row r="228" spans="2:26" ht="15" x14ac:dyDescent="0.25">
      <c r="B228" s="96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IF($D$12="","",(SUMPRODUCT(($D$12:$W$12=Sabana25[[#This Row],[Columna4]:[Columna23]])*1)))</f>
        <v>0</v>
      </c>
      <c r="Y228" s="87">
        <f t="shared" si="4"/>
        <v>0</v>
      </c>
      <c r="Z228" s="87">
        <f>IF(Y228="","",COUNTIF(Sabana25[[#This Row],[Columna4]:[Columna23]],"O")/20)</f>
        <v>0</v>
      </c>
    </row>
    <row r="229" spans="2:26" ht="15" x14ac:dyDescent="0.25">
      <c r="B229" s="96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IF($D$12="","",(SUMPRODUCT(($D$12:$W$12=Sabana25[[#This Row],[Columna4]:[Columna23]])*1)))</f>
        <v>0</v>
      </c>
      <c r="Y229" s="87">
        <f t="shared" si="4"/>
        <v>0</v>
      </c>
      <c r="Z229" s="87">
        <f>IF(Y229="","",COUNTIF(Sabana25[[#This Row],[Columna4]:[Columna23]],"O")/20)</f>
        <v>0</v>
      </c>
    </row>
    <row r="230" spans="2:26" ht="15" x14ac:dyDescent="0.25">
      <c r="B230" s="96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IF($D$12="","",(SUMPRODUCT(($D$12:$W$12=Sabana25[[#This Row],[Columna4]:[Columna23]])*1)))</f>
        <v>0</v>
      </c>
      <c r="Y230" s="87">
        <f t="shared" si="4"/>
        <v>0</v>
      </c>
      <c r="Z230" s="87">
        <f>IF(Y230="","",COUNTIF(Sabana25[[#This Row],[Columna4]:[Columna23]],"O")/20)</f>
        <v>0</v>
      </c>
    </row>
    <row r="231" spans="2:26" ht="15" x14ac:dyDescent="0.25">
      <c r="B231" s="96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IF($D$12="","",(SUMPRODUCT(($D$12:$W$12=Sabana25[[#This Row],[Columna4]:[Columna23]])*1)))</f>
        <v>0</v>
      </c>
      <c r="Y231" s="87">
        <f t="shared" si="4"/>
        <v>0</v>
      </c>
      <c r="Z231" s="87">
        <f>IF(Y231="","",COUNTIF(Sabana25[[#This Row],[Columna4]:[Columna23]],"O")/20)</f>
        <v>0</v>
      </c>
    </row>
    <row r="232" spans="2:26" ht="15" x14ac:dyDescent="0.25">
      <c r="B232" s="96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IF($D$12="","",(SUMPRODUCT(($D$12:$W$12=Sabana25[[#This Row],[Columna4]:[Columna23]])*1)))</f>
        <v>0</v>
      </c>
      <c r="Y232" s="87">
        <f t="shared" si="4"/>
        <v>0</v>
      </c>
      <c r="Z232" s="87">
        <f>IF(Y232="","",COUNTIF(Sabana25[[#This Row],[Columna4]:[Columna23]],"O")/20)</f>
        <v>0</v>
      </c>
    </row>
    <row r="233" spans="2:26" ht="15" x14ac:dyDescent="0.25">
      <c r="B233" s="96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IF($D$12="","",(SUMPRODUCT(($D$12:$W$12=Sabana25[[#This Row],[Columna4]:[Columna23]])*1)))</f>
        <v>0</v>
      </c>
      <c r="Y233" s="87">
        <f t="shared" si="4"/>
        <v>0</v>
      </c>
      <c r="Z233" s="87">
        <f>IF(Y233="","",COUNTIF(Sabana25[[#This Row],[Columna4]:[Columna23]],"O")/20)</f>
        <v>0</v>
      </c>
    </row>
    <row r="234" spans="2:26" ht="15" x14ac:dyDescent="0.25">
      <c r="B234" s="96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IF($D$12="","",(SUMPRODUCT(($D$12:$W$12=Sabana25[[#This Row],[Columna4]:[Columna23]])*1)))</f>
        <v>0</v>
      </c>
      <c r="Y234" s="87">
        <f t="shared" si="4"/>
        <v>0</v>
      </c>
      <c r="Z234" s="87">
        <f>IF(Y234="","",COUNTIF(Sabana25[[#This Row],[Columna4]:[Columna23]],"O")/20)</f>
        <v>0</v>
      </c>
    </row>
    <row r="235" spans="2:26" ht="15" x14ac:dyDescent="0.25">
      <c r="B235" s="96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IF($D$12="","",(SUMPRODUCT(($D$12:$W$12=Sabana25[[#This Row],[Columna4]:[Columna23]])*1)))</f>
        <v>0</v>
      </c>
      <c r="Y235" s="87">
        <f t="shared" si="4"/>
        <v>0</v>
      </c>
      <c r="Z235" s="87">
        <f>IF(Y235="","",COUNTIF(Sabana25[[#This Row],[Columna4]:[Columna23]],"O")/20)</f>
        <v>0</v>
      </c>
    </row>
    <row r="236" spans="2:26" ht="15" x14ac:dyDescent="0.25">
      <c r="B236" s="96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IF($D$12="","",(SUMPRODUCT(($D$12:$W$12=Sabana25[[#This Row],[Columna4]:[Columna23]])*1)))</f>
        <v>0</v>
      </c>
      <c r="Y236" s="87">
        <f t="shared" si="4"/>
        <v>0</v>
      </c>
      <c r="Z236" s="87">
        <f>IF(Y236="","",COUNTIF(Sabana25[[#This Row],[Columna4]:[Columna23]],"O")/20)</f>
        <v>0</v>
      </c>
    </row>
    <row r="237" spans="2:26" ht="15" x14ac:dyDescent="0.25">
      <c r="B237" s="96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IF($D$12="","",(SUMPRODUCT(($D$12:$W$12=Sabana25[[#This Row],[Columna4]:[Columna23]])*1)))</f>
        <v>0</v>
      </c>
      <c r="Y237" s="87">
        <f t="shared" si="4"/>
        <v>0</v>
      </c>
      <c r="Z237" s="87">
        <f>IF(Y237="","",COUNTIF(Sabana25[[#This Row],[Columna4]:[Columna23]],"O")/20)</f>
        <v>0</v>
      </c>
    </row>
    <row r="238" spans="2:26" ht="15" x14ac:dyDescent="0.25">
      <c r="B238" s="96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IF($D$12="","",(SUMPRODUCT(($D$12:$W$12=Sabana25[[#This Row],[Columna4]:[Columna23]])*1)))</f>
        <v>0</v>
      </c>
      <c r="Y238" s="87">
        <f t="shared" si="4"/>
        <v>0</v>
      </c>
      <c r="Z238" s="87">
        <f>IF(Y238="","",COUNTIF(Sabana25[[#This Row],[Columna4]:[Columna23]],"O")/20)</f>
        <v>0</v>
      </c>
    </row>
    <row r="239" spans="2:26" ht="15" x14ac:dyDescent="0.25">
      <c r="B239" s="96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IF($D$12="","",(SUMPRODUCT(($D$12:$W$12=Sabana25[[#This Row],[Columna4]:[Columna23]])*1)))</f>
        <v>0</v>
      </c>
      <c r="Y239" s="87">
        <f t="shared" si="4"/>
        <v>0</v>
      </c>
      <c r="Z239" s="87">
        <f>IF(Y239="","",COUNTIF(Sabana25[[#This Row],[Columna4]:[Columna23]],"O")/20)</f>
        <v>0</v>
      </c>
    </row>
    <row r="240" spans="2:26" ht="15" x14ac:dyDescent="0.25">
      <c r="B240" s="96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IF($D$12="","",(SUMPRODUCT(($D$12:$W$12=Sabana25[[#This Row],[Columna4]:[Columna23]])*1)))</f>
        <v>0</v>
      </c>
      <c r="Y240" s="87">
        <f t="shared" si="4"/>
        <v>0</v>
      </c>
      <c r="Z240" s="87">
        <f>IF(Y240="","",COUNTIF(Sabana25[[#This Row],[Columna4]:[Columna23]],"O")/20)</f>
        <v>0</v>
      </c>
    </row>
    <row r="241" spans="2:26" ht="15" x14ac:dyDescent="0.25">
      <c r="B241" s="96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IF($D$12="","",(SUMPRODUCT(($D$12:$W$12=Sabana25[[#This Row],[Columna4]:[Columna23]])*1)))</f>
        <v>0</v>
      </c>
      <c r="Y241" s="87">
        <f t="shared" si="4"/>
        <v>0</v>
      </c>
      <c r="Z241" s="87">
        <f>IF(Y241="","",COUNTIF(Sabana25[[#This Row],[Columna4]:[Columna23]],"O")/20)</f>
        <v>0</v>
      </c>
    </row>
    <row r="242" spans="2:26" ht="15" x14ac:dyDescent="0.25">
      <c r="B242" s="96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IF($D$12="","",(SUMPRODUCT(($D$12:$W$12=Sabana25[[#This Row],[Columna4]:[Columna23]])*1)))</f>
        <v>0</v>
      </c>
      <c r="Y242" s="87">
        <f t="shared" si="4"/>
        <v>0</v>
      </c>
      <c r="Z242" s="87">
        <f>IF(Y242="","",COUNTIF(Sabana25[[#This Row],[Columna4]:[Columna23]],"O")/20)</f>
        <v>0</v>
      </c>
    </row>
    <row r="243" spans="2:26" ht="15" x14ac:dyDescent="0.25">
      <c r="B243" s="96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IF($D$12="","",(SUMPRODUCT(($D$12:$W$12=Sabana25[[#This Row],[Columna4]:[Columna23]])*1)))</f>
        <v>0</v>
      </c>
      <c r="Y243" s="87">
        <f t="shared" si="4"/>
        <v>0</v>
      </c>
      <c r="Z243" s="87">
        <f>IF(Y243="","",COUNTIF(Sabana25[[#This Row],[Columna4]:[Columna23]],"O")/20)</f>
        <v>0</v>
      </c>
    </row>
    <row r="244" spans="2:26" ht="15" x14ac:dyDescent="0.25">
      <c r="B244" s="96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IF($D$12="","",(SUMPRODUCT(($D$12:$W$12=Sabana25[[#This Row],[Columna4]:[Columna23]])*1)))</f>
        <v>0</v>
      </c>
      <c r="Y244" s="87">
        <f t="shared" si="4"/>
        <v>0</v>
      </c>
      <c r="Z244" s="87">
        <f>IF(Y244="","",COUNTIF(Sabana25[[#This Row],[Columna4]:[Columna23]],"O")/20)</f>
        <v>0</v>
      </c>
    </row>
    <row r="245" spans="2:26" ht="15" x14ac:dyDescent="0.25">
      <c r="B245" s="96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IF($D$12="","",(SUMPRODUCT(($D$12:$W$12=Sabana25[[#This Row],[Columna4]:[Columna23]])*1)))</f>
        <v>0</v>
      </c>
      <c r="Y245" s="87">
        <f t="shared" si="4"/>
        <v>0</v>
      </c>
      <c r="Z245" s="87">
        <f>IF(Y245="","",COUNTIF(Sabana25[[#This Row],[Columna4]:[Columna23]],"O")/20)</f>
        <v>0</v>
      </c>
    </row>
    <row r="246" spans="2:26" ht="15" x14ac:dyDescent="0.25">
      <c r="B246" s="96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IF($D$12="","",(SUMPRODUCT(($D$12:$W$12=Sabana25[[#This Row],[Columna4]:[Columna23]])*1)))</f>
        <v>0</v>
      </c>
      <c r="Y246" s="87">
        <f t="shared" si="4"/>
        <v>0</v>
      </c>
      <c r="Z246" s="87">
        <f>IF(Y246="","",COUNTIF(Sabana25[[#This Row],[Columna4]:[Columna23]],"O")/20)</f>
        <v>0</v>
      </c>
    </row>
    <row r="247" spans="2:26" ht="15" x14ac:dyDescent="0.25">
      <c r="B247" s="96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IF($D$12="","",(SUMPRODUCT(($D$12:$W$12=Sabana25[[#This Row],[Columna4]:[Columna23]])*1)))</f>
        <v>0</v>
      </c>
      <c r="Y247" s="87">
        <f t="shared" si="4"/>
        <v>0</v>
      </c>
      <c r="Z247" s="87">
        <f>IF(Y247="","",COUNTIF(Sabana25[[#This Row],[Columna4]:[Columna23]],"O")/20)</f>
        <v>0</v>
      </c>
    </row>
    <row r="248" spans="2:26" ht="15" x14ac:dyDescent="0.25">
      <c r="B248" s="96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IF($D$12="","",(SUMPRODUCT(($D$12:$W$12=Sabana25[[#This Row],[Columna4]:[Columna23]])*1)))</f>
        <v>0</v>
      </c>
      <c r="Y248" s="87">
        <f t="shared" si="4"/>
        <v>0</v>
      </c>
      <c r="Z248" s="87">
        <f>IF(Y248="","",COUNTIF(Sabana25[[#This Row],[Columna4]:[Columna23]],"O")/20)</f>
        <v>0</v>
      </c>
    </row>
    <row r="249" spans="2:26" ht="15" x14ac:dyDescent="0.25">
      <c r="B249" s="96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IF($D$12="","",(SUMPRODUCT(($D$12:$W$12=Sabana25[[#This Row],[Columna4]:[Columna23]])*1)))</f>
        <v>0</v>
      </c>
      <c r="Y249" s="87">
        <f t="shared" si="4"/>
        <v>0</v>
      </c>
      <c r="Z249" s="87">
        <f>IF(Y249="","",COUNTIF(Sabana25[[#This Row],[Columna4]:[Columna23]],"O")/20)</f>
        <v>0</v>
      </c>
    </row>
    <row r="250" spans="2:26" ht="15" x14ac:dyDescent="0.25">
      <c r="B250" s="96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IF($D$12="","",(SUMPRODUCT(($D$12:$W$12=Sabana25[[#This Row],[Columna4]:[Columna23]])*1)))</f>
        <v>0</v>
      </c>
      <c r="Y250" s="87">
        <f t="shared" si="4"/>
        <v>0</v>
      </c>
      <c r="Z250" s="87">
        <f>IF(Y250="","",COUNTIF(Sabana25[[#This Row],[Columna4]:[Columna23]],"O")/20)</f>
        <v>0</v>
      </c>
    </row>
    <row r="251" spans="2:26" ht="15" x14ac:dyDescent="0.25">
      <c r="B251" s="96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IF($D$12="","",(SUMPRODUCT(($D$12:$W$12=Sabana25[[#This Row],[Columna4]:[Columna23]])*1)))</f>
        <v>0</v>
      </c>
      <c r="Y251" s="87">
        <f t="shared" si="4"/>
        <v>0</v>
      </c>
      <c r="Z251" s="87">
        <f>IF(Y251="","",COUNTIF(Sabana25[[#This Row],[Columna4]:[Columna23]],"O")/20)</f>
        <v>0</v>
      </c>
    </row>
    <row r="252" spans="2:26" ht="15" x14ac:dyDescent="0.25">
      <c r="B252" s="96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IF($D$12="","",(SUMPRODUCT(($D$12:$W$12=Sabana25[[#This Row],[Columna4]:[Columna23]])*1)))</f>
        <v>0</v>
      </c>
      <c r="Y252" s="87">
        <f t="shared" si="4"/>
        <v>0</v>
      </c>
      <c r="Z252" s="87">
        <f>IF(Y252="","",COUNTIF(Sabana25[[#This Row],[Columna4]:[Columna23]],"O")/20)</f>
        <v>0</v>
      </c>
    </row>
    <row r="253" spans="2:26" ht="15" x14ac:dyDescent="0.25">
      <c r="B253" s="96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IF($D$12="","",(SUMPRODUCT(($D$12:$W$12=Sabana25[[#This Row],[Columna4]:[Columna23]])*1)))</f>
        <v>0</v>
      </c>
      <c r="Y253" s="87">
        <f t="shared" si="4"/>
        <v>0</v>
      </c>
      <c r="Z253" s="87">
        <f>IF(Y253="","",COUNTIF(Sabana25[[#This Row],[Columna4]:[Columna23]],"O")/20)</f>
        <v>0</v>
      </c>
    </row>
    <row r="254" spans="2:26" ht="15" x14ac:dyDescent="0.25">
      <c r="B254" s="96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IF($D$12="","",(SUMPRODUCT(($D$12:$W$12=Sabana25[[#This Row],[Columna4]:[Columna23]])*1)))</f>
        <v>0</v>
      </c>
      <c r="Y254" s="87">
        <f t="shared" si="4"/>
        <v>0</v>
      </c>
      <c r="Z254" s="87">
        <f>IF(Y254="","",COUNTIF(Sabana25[[#This Row],[Columna4]:[Columna23]],"O")/20)</f>
        <v>0</v>
      </c>
    </row>
    <row r="255" spans="2:26" ht="15" x14ac:dyDescent="0.25">
      <c r="B255" s="96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IF($D$12="","",(SUMPRODUCT(($D$12:$W$12=Sabana25[[#This Row],[Columna4]:[Columna23]])*1)))</f>
        <v>0</v>
      </c>
      <c r="Y255" s="87">
        <f t="shared" si="4"/>
        <v>0</v>
      </c>
      <c r="Z255" s="87">
        <f>IF(Y255="","",COUNTIF(Sabana25[[#This Row],[Columna4]:[Columna23]],"O")/20)</f>
        <v>0</v>
      </c>
    </row>
    <row r="256" spans="2:26" ht="15" x14ac:dyDescent="0.25">
      <c r="B256" s="96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IF($D$12="","",(SUMPRODUCT(($D$12:$W$12=Sabana25[[#This Row],[Columna4]:[Columna23]])*1)))</f>
        <v>0</v>
      </c>
      <c r="Y256" s="87">
        <f t="shared" si="4"/>
        <v>0</v>
      </c>
      <c r="Z256" s="87">
        <f>IF(Y256="","",COUNTIF(Sabana25[[#This Row],[Columna4]:[Columna23]],"O")/20)</f>
        <v>0</v>
      </c>
    </row>
    <row r="257" spans="2:26" ht="15" x14ac:dyDescent="0.25">
      <c r="B257" s="96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IF($D$12="","",(SUMPRODUCT(($D$12:$W$12=Sabana25[[#This Row],[Columna4]:[Columna23]])*1)))</f>
        <v>0</v>
      </c>
      <c r="Y257" s="87">
        <f t="shared" si="4"/>
        <v>0</v>
      </c>
      <c r="Z257" s="87">
        <f>IF(Y257="","",COUNTIF(Sabana25[[#This Row],[Columna4]:[Columna23]],"O")/20)</f>
        <v>0</v>
      </c>
    </row>
    <row r="258" spans="2:26" ht="15" x14ac:dyDescent="0.25">
      <c r="B258" s="96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IF($D$12="","",(SUMPRODUCT(($D$12:$W$12=Sabana25[[#This Row],[Columna4]:[Columna23]])*1)))</f>
        <v>0</v>
      </c>
      <c r="Y258" s="87">
        <f t="shared" si="4"/>
        <v>0</v>
      </c>
      <c r="Z258" s="87">
        <f>IF(Y258="","",COUNTIF(Sabana25[[#This Row],[Columna4]:[Columna23]],"O")/20)</f>
        <v>0</v>
      </c>
    </row>
    <row r="259" spans="2:26" ht="15" x14ac:dyDescent="0.25">
      <c r="B259" s="96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IF($D$12="","",(SUMPRODUCT(($D$12:$W$12=Sabana25[[#This Row],[Columna4]:[Columna23]])*1)))</f>
        <v>0</v>
      </c>
      <c r="Y259" s="87">
        <f t="shared" si="4"/>
        <v>0</v>
      </c>
      <c r="Z259" s="87">
        <f>IF(Y259="","",COUNTIF(Sabana25[[#This Row],[Columna4]:[Columna23]],"O")/20)</f>
        <v>0</v>
      </c>
    </row>
    <row r="260" spans="2:26" ht="15" x14ac:dyDescent="0.25">
      <c r="B260" s="96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IF($D$12="","",(SUMPRODUCT(($D$12:$W$12=Sabana25[[#This Row],[Columna4]:[Columna23]])*1)))</f>
        <v>0</v>
      </c>
      <c r="Y260" s="87">
        <f t="shared" si="4"/>
        <v>0</v>
      </c>
      <c r="Z260" s="87">
        <f>IF(Y260="","",COUNTIF(Sabana25[[#This Row],[Columna4]:[Columna23]],"O")/20)</f>
        <v>0</v>
      </c>
    </row>
    <row r="261" spans="2:26" ht="15" x14ac:dyDescent="0.25">
      <c r="B261" s="96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IF($D$12="","",(SUMPRODUCT(($D$12:$W$12=Sabana25[[#This Row],[Columna4]:[Columna23]])*1)))</f>
        <v>0</v>
      </c>
      <c r="Y261" s="87">
        <f t="shared" si="4"/>
        <v>0</v>
      </c>
      <c r="Z261" s="87">
        <f>IF(Y261="","",COUNTIF(Sabana25[[#This Row],[Columna4]:[Columna23]],"O")/20)</f>
        <v>0</v>
      </c>
    </row>
    <row r="262" spans="2:26" ht="15" x14ac:dyDescent="0.25">
      <c r="B262" s="96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IF($D$12="","",(SUMPRODUCT(($D$12:$W$12=Sabana25[[#This Row],[Columna4]:[Columna23]])*1)))</f>
        <v>0</v>
      </c>
      <c r="Y262" s="87">
        <f t="shared" si="4"/>
        <v>0</v>
      </c>
      <c r="Z262" s="87">
        <f>IF(Y262="","",COUNTIF(Sabana25[[#This Row],[Columna4]:[Columna23]],"O")/20)</f>
        <v>0</v>
      </c>
    </row>
    <row r="263" spans="2:26" ht="15" x14ac:dyDescent="0.25">
      <c r="B263" s="96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IF($D$12="","",(SUMPRODUCT(($D$12:$W$12=Sabana25[[#This Row],[Columna4]:[Columna23]])*1)))</f>
        <v>0</v>
      </c>
      <c r="Y263" s="87">
        <f t="shared" si="4"/>
        <v>0</v>
      </c>
      <c r="Z263" s="87">
        <f>IF(Y263="","",COUNTIF(Sabana25[[#This Row],[Columna4]:[Columna23]],"O")/20)</f>
        <v>0</v>
      </c>
    </row>
    <row r="264" spans="2:26" ht="15" x14ac:dyDescent="0.25">
      <c r="B264" s="96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IF($D$12="","",(SUMPRODUCT(($D$12:$W$12=Sabana25[[#This Row],[Columna4]:[Columna23]])*1)))</f>
        <v>0</v>
      </c>
      <c r="Y264" s="87">
        <f t="shared" si="4"/>
        <v>0</v>
      </c>
      <c r="Z264" s="87">
        <f>IF(Y264="","",COUNTIF(Sabana25[[#This Row],[Columna4]:[Columna23]],"O")/20)</f>
        <v>0</v>
      </c>
    </row>
    <row r="265" spans="2:26" ht="15" x14ac:dyDescent="0.25">
      <c r="B265" s="96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IF($D$12="","",(SUMPRODUCT(($D$12:$W$12=Sabana25[[#This Row],[Columna4]:[Columna23]])*1)))</f>
        <v>0</v>
      </c>
      <c r="Y265" s="87">
        <f t="shared" si="4"/>
        <v>0</v>
      </c>
      <c r="Z265" s="87">
        <f>IF(Y265="","",COUNTIF(Sabana25[[#This Row],[Columna4]:[Columna23]],"O")/20)</f>
        <v>0</v>
      </c>
    </row>
    <row r="266" spans="2:26" ht="15" x14ac:dyDescent="0.25">
      <c r="B266" s="96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IF($D$12="","",(SUMPRODUCT(($D$12:$W$12=Sabana25[[#This Row],[Columna4]:[Columna23]])*1)))</f>
        <v>0</v>
      </c>
      <c r="Y266" s="87">
        <f t="shared" si="4"/>
        <v>0</v>
      </c>
      <c r="Z266" s="87">
        <f>IF(Y266="","",COUNTIF(Sabana25[[#This Row],[Columna4]:[Columna23]],"O")/20)</f>
        <v>0</v>
      </c>
    </row>
    <row r="267" spans="2:26" ht="15" x14ac:dyDescent="0.25">
      <c r="B267" s="96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IF($D$12="","",(SUMPRODUCT(($D$12:$W$12=Sabana25[[#This Row],[Columna4]:[Columna23]])*1)))</f>
        <v>0</v>
      </c>
      <c r="Y267" s="87">
        <f t="shared" si="4"/>
        <v>0</v>
      </c>
      <c r="Z267" s="87">
        <f>IF(Y267="","",COUNTIF(Sabana25[[#This Row],[Columna4]:[Columna23]],"O")/20)</f>
        <v>0</v>
      </c>
    </row>
    <row r="268" spans="2:26" ht="15" x14ac:dyDescent="0.25">
      <c r="B268" s="96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IF($D$12="","",(SUMPRODUCT(($D$12:$W$12=Sabana25[[#This Row],[Columna4]:[Columna23]])*1)))</f>
        <v>0</v>
      </c>
      <c r="Y268" s="87">
        <f t="shared" si="4"/>
        <v>0</v>
      </c>
      <c r="Z268" s="87">
        <f>IF(Y268="","",COUNTIF(Sabana25[[#This Row],[Columna4]:[Columna23]],"O")/20)</f>
        <v>0</v>
      </c>
    </row>
    <row r="269" spans="2:26" ht="15" x14ac:dyDescent="0.25">
      <c r="B269" s="96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IF($D$12="","",(SUMPRODUCT(($D$12:$W$12=Sabana25[[#This Row],[Columna4]:[Columna23]])*1)))</f>
        <v>0</v>
      </c>
      <c r="Y269" s="87">
        <f t="shared" si="4"/>
        <v>0</v>
      </c>
      <c r="Z269" s="87">
        <f>IF(Y269="","",COUNTIF(Sabana25[[#This Row],[Columna4]:[Columna23]],"O")/20)</f>
        <v>0</v>
      </c>
    </row>
    <row r="270" spans="2:26" ht="15" x14ac:dyDescent="0.25">
      <c r="B270" s="96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IF($D$12="","",(SUMPRODUCT(($D$12:$W$12=Sabana25[[#This Row],[Columna4]:[Columna23]])*1)))</f>
        <v>0</v>
      </c>
      <c r="Y270" s="87">
        <f t="shared" si="4"/>
        <v>0</v>
      </c>
      <c r="Z270" s="87">
        <f>IF(Y270="","",COUNTIF(Sabana25[[#This Row],[Columna4]:[Columna23]],"O")/20)</f>
        <v>0</v>
      </c>
    </row>
    <row r="271" spans="2:26" ht="15" x14ac:dyDescent="0.25">
      <c r="B271" s="96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IF($D$12="","",(SUMPRODUCT(($D$12:$W$12=Sabana25[[#This Row],[Columna4]:[Columna23]])*1)))</f>
        <v>0</v>
      </c>
      <c r="Y271" s="87">
        <f t="shared" si="4"/>
        <v>0</v>
      </c>
      <c r="Z271" s="87">
        <f>IF(Y271="","",COUNTIF(Sabana25[[#This Row],[Columna4]:[Columna23]],"O")/20)</f>
        <v>0</v>
      </c>
    </row>
    <row r="272" spans="2:26" ht="15" x14ac:dyDescent="0.25">
      <c r="B272" s="96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IF($D$12="","",(SUMPRODUCT(($D$12:$W$12=Sabana25[[#This Row],[Columna4]:[Columna23]])*1)))</f>
        <v>0</v>
      </c>
      <c r="Y272" s="87">
        <f t="shared" si="4"/>
        <v>0</v>
      </c>
      <c r="Z272" s="87">
        <f>IF(Y272="","",COUNTIF(Sabana25[[#This Row],[Columna4]:[Columna23]],"O")/20)</f>
        <v>0</v>
      </c>
    </row>
    <row r="273" spans="2:26" ht="15" x14ac:dyDescent="0.25">
      <c r="B273" s="96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IF($D$12="","",(SUMPRODUCT(($D$12:$W$12=Sabana25[[#This Row],[Columna4]:[Columna23]])*1)))</f>
        <v>0</v>
      </c>
      <c r="Y273" s="87">
        <f t="shared" si="4"/>
        <v>0</v>
      </c>
      <c r="Z273" s="87">
        <f>IF(Y273="","",COUNTIF(Sabana25[[#This Row],[Columna4]:[Columna23]],"O")/20)</f>
        <v>0</v>
      </c>
    </row>
    <row r="274" spans="2:26" ht="15" x14ac:dyDescent="0.25">
      <c r="B274" s="96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IF($D$12="","",(SUMPRODUCT(($D$12:$W$12=Sabana25[[#This Row],[Columna4]:[Columna23]])*1)))</f>
        <v>0</v>
      </c>
      <c r="Y274" s="87">
        <f t="shared" si="4"/>
        <v>0</v>
      </c>
      <c r="Z274" s="87">
        <f>IF(Y274="","",COUNTIF(Sabana25[[#This Row],[Columna4]:[Columna23]],"O")/20)</f>
        <v>0</v>
      </c>
    </row>
    <row r="275" spans="2:26" ht="15" x14ac:dyDescent="0.25">
      <c r="B275" s="96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IF($D$12="","",(SUMPRODUCT(($D$12:$W$12=Sabana25[[#This Row],[Columna4]:[Columna23]])*1)))</f>
        <v>0</v>
      </c>
      <c r="Y275" s="87">
        <f t="shared" ref="Y275:Y317" si="5">IF(X275="","",(X275/20))</f>
        <v>0</v>
      </c>
      <c r="Z275" s="87">
        <f>IF(Y275="","",COUNTIF(Sabana25[[#This Row],[Columna4]:[Columna23]],"O")/20)</f>
        <v>0</v>
      </c>
    </row>
    <row r="276" spans="2:26" ht="15" x14ac:dyDescent="0.25">
      <c r="B276" s="96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IF($D$12="","",(SUMPRODUCT(($D$12:$W$12=Sabana25[[#This Row],[Columna4]:[Columna23]])*1)))</f>
        <v>0</v>
      </c>
      <c r="Y276" s="87">
        <f t="shared" si="5"/>
        <v>0</v>
      </c>
      <c r="Z276" s="87">
        <f>IF(Y276="","",COUNTIF(Sabana25[[#This Row],[Columna4]:[Columna23]],"O")/20)</f>
        <v>0</v>
      </c>
    </row>
    <row r="277" spans="2:26" ht="15" x14ac:dyDescent="0.25">
      <c r="B277" s="96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IF($D$12="","",(SUMPRODUCT(($D$12:$W$12=Sabana25[[#This Row],[Columna4]:[Columna23]])*1)))</f>
        <v>0</v>
      </c>
      <c r="Y277" s="87">
        <f t="shared" si="5"/>
        <v>0</v>
      </c>
      <c r="Z277" s="87">
        <f>IF(Y277="","",COUNTIF(Sabana25[[#This Row],[Columna4]:[Columna23]],"O")/20)</f>
        <v>0</v>
      </c>
    </row>
    <row r="278" spans="2:26" ht="15" x14ac:dyDescent="0.25">
      <c r="B278" s="96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IF($D$12="","",(SUMPRODUCT(($D$12:$W$12=Sabana25[[#This Row],[Columna4]:[Columna23]])*1)))</f>
        <v>0</v>
      </c>
      <c r="Y278" s="87">
        <f t="shared" si="5"/>
        <v>0</v>
      </c>
      <c r="Z278" s="87">
        <f>IF(Y278="","",COUNTIF(Sabana25[[#This Row],[Columna4]:[Columna23]],"O")/20)</f>
        <v>0</v>
      </c>
    </row>
    <row r="279" spans="2:26" ht="15" x14ac:dyDescent="0.25">
      <c r="B279" s="96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IF($D$12="","",(SUMPRODUCT(($D$12:$W$12=Sabana25[[#This Row],[Columna4]:[Columna23]])*1)))</f>
        <v>0</v>
      </c>
      <c r="Y279" s="87">
        <f t="shared" si="5"/>
        <v>0</v>
      </c>
      <c r="Z279" s="87">
        <f>IF(Y279="","",COUNTIF(Sabana25[[#This Row],[Columna4]:[Columna23]],"O")/20)</f>
        <v>0</v>
      </c>
    </row>
    <row r="280" spans="2:26" ht="15" x14ac:dyDescent="0.25">
      <c r="B280" s="96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IF($D$12="","",(SUMPRODUCT(($D$12:$W$12=Sabana25[[#This Row],[Columna4]:[Columna23]])*1)))</f>
        <v>0</v>
      </c>
      <c r="Y280" s="87">
        <f t="shared" si="5"/>
        <v>0</v>
      </c>
      <c r="Z280" s="87">
        <f>IF(Y280="","",COUNTIF(Sabana25[[#This Row],[Columna4]:[Columna23]],"O")/20)</f>
        <v>0</v>
      </c>
    </row>
    <row r="281" spans="2:26" ht="15" x14ac:dyDescent="0.25">
      <c r="B281" s="96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IF($D$12="","",(SUMPRODUCT(($D$12:$W$12=Sabana25[[#This Row],[Columna4]:[Columna23]])*1)))</f>
        <v>0</v>
      </c>
      <c r="Y281" s="87">
        <f t="shared" si="5"/>
        <v>0</v>
      </c>
      <c r="Z281" s="87">
        <f>IF(Y281="","",COUNTIF(Sabana25[[#This Row],[Columna4]:[Columna23]],"O")/20)</f>
        <v>0</v>
      </c>
    </row>
    <row r="282" spans="2:26" ht="15" x14ac:dyDescent="0.25">
      <c r="B282" s="96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IF($D$12="","",(SUMPRODUCT(($D$12:$W$12=Sabana25[[#This Row],[Columna4]:[Columna23]])*1)))</f>
        <v>0</v>
      </c>
      <c r="Y282" s="87">
        <f t="shared" si="5"/>
        <v>0</v>
      </c>
      <c r="Z282" s="87">
        <f>IF(Y282="","",COUNTIF(Sabana25[[#This Row],[Columna4]:[Columna23]],"O")/20)</f>
        <v>0</v>
      </c>
    </row>
    <row r="283" spans="2:26" ht="15" x14ac:dyDescent="0.25">
      <c r="B283" s="96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IF($D$12="","",(SUMPRODUCT(($D$12:$W$12=Sabana25[[#This Row],[Columna4]:[Columna23]])*1)))</f>
        <v>0</v>
      </c>
      <c r="Y283" s="87">
        <f t="shared" si="5"/>
        <v>0</v>
      </c>
      <c r="Z283" s="87">
        <f>IF(Y283="","",COUNTIF(Sabana25[[#This Row],[Columna4]:[Columna23]],"O")/20)</f>
        <v>0</v>
      </c>
    </row>
    <row r="284" spans="2:26" ht="15" x14ac:dyDescent="0.25">
      <c r="B284" s="96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IF($D$12="","",(SUMPRODUCT(($D$12:$W$12=Sabana25[[#This Row],[Columna4]:[Columna23]])*1)))</f>
        <v>0</v>
      </c>
      <c r="Y284" s="87">
        <f t="shared" si="5"/>
        <v>0</v>
      </c>
      <c r="Z284" s="87">
        <f>IF(Y284="","",COUNTIF(Sabana25[[#This Row],[Columna4]:[Columna23]],"O")/20)</f>
        <v>0</v>
      </c>
    </row>
    <row r="285" spans="2:26" ht="15" x14ac:dyDescent="0.25">
      <c r="B285" s="96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IF($D$12="","",(SUMPRODUCT(($D$12:$W$12=Sabana25[[#This Row],[Columna4]:[Columna23]])*1)))</f>
        <v>0</v>
      </c>
      <c r="Y285" s="87">
        <f t="shared" si="5"/>
        <v>0</v>
      </c>
      <c r="Z285" s="87">
        <f>IF(Y285="","",COUNTIF(Sabana25[[#This Row],[Columna4]:[Columna23]],"O")/20)</f>
        <v>0</v>
      </c>
    </row>
    <row r="286" spans="2:26" ht="15" x14ac:dyDescent="0.25">
      <c r="B286" s="96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IF($D$12="","",(SUMPRODUCT(($D$12:$W$12=Sabana25[[#This Row],[Columna4]:[Columna23]])*1)))</f>
        <v>0</v>
      </c>
      <c r="Y286" s="87">
        <f t="shared" si="5"/>
        <v>0</v>
      </c>
      <c r="Z286" s="87">
        <f>IF(Y286="","",COUNTIF(Sabana25[[#This Row],[Columna4]:[Columna23]],"O")/20)</f>
        <v>0</v>
      </c>
    </row>
    <row r="287" spans="2:26" ht="15" x14ac:dyDescent="0.25">
      <c r="B287" s="96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IF($D$12="","",(SUMPRODUCT(($D$12:$W$12=Sabana25[[#This Row],[Columna4]:[Columna23]])*1)))</f>
        <v>0</v>
      </c>
      <c r="Y287" s="87">
        <f t="shared" si="5"/>
        <v>0</v>
      </c>
      <c r="Z287" s="87">
        <f>IF(Y287="","",COUNTIF(Sabana25[[#This Row],[Columna4]:[Columna23]],"O")/20)</f>
        <v>0</v>
      </c>
    </row>
    <row r="288" spans="2:26" ht="15" x14ac:dyDescent="0.25">
      <c r="B288" s="96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IF($D$12="","",(SUMPRODUCT(($D$12:$W$12=Sabana25[[#This Row],[Columna4]:[Columna23]])*1)))</f>
        <v>0</v>
      </c>
      <c r="Y288" s="87">
        <f t="shared" si="5"/>
        <v>0</v>
      </c>
      <c r="Z288" s="87">
        <f>IF(Y288="","",COUNTIF(Sabana25[[#This Row],[Columna4]:[Columna23]],"O")/20)</f>
        <v>0</v>
      </c>
    </row>
    <row r="289" spans="2:26" ht="15" x14ac:dyDescent="0.25">
      <c r="B289" s="96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IF($D$12="","",(SUMPRODUCT(($D$12:$W$12=Sabana25[[#This Row],[Columna4]:[Columna23]])*1)))</f>
        <v>0</v>
      </c>
      <c r="Y289" s="87">
        <f t="shared" si="5"/>
        <v>0</v>
      </c>
      <c r="Z289" s="87">
        <f>IF(Y289="","",COUNTIF(Sabana25[[#This Row],[Columna4]:[Columna23]],"O")/20)</f>
        <v>0</v>
      </c>
    </row>
    <row r="290" spans="2:26" ht="15" x14ac:dyDescent="0.25">
      <c r="B290" s="96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IF($D$12="","",(SUMPRODUCT(($D$12:$W$12=Sabana25[[#This Row],[Columna4]:[Columna23]])*1)))</f>
        <v>0</v>
      </c>
      <c r="Y290" s="87">
        <f t="shared" si="5"/>
        <v>0</v>
      </c>
      <c r="Z290" s="87">
        <f>IF(Y290="","",COUNTIF(Sabana25[[#This Row],[Columna4]:[Columna23]],"O")/20)</f>
        <v>0</v>
      </c>
    </row>
    <row r="291" spans="2:26" ht="15" x14ac:dyDescent="0.25">
      <c r="B291" s="96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IF($D$12="","",(SUMPRODUCT(($D$12:$W$12=Sabana25[[#This Row],[Columna4]:[Columna23]])*1)))</f>
        <v>0</v>
      </c>
      <c r="Y291" s="87">
        <f t="shared" si="5"/>
        <v>0</v>
      </c>
      <c r="Z291" s="87">
        <f>IF(Y291="","",COUNTIF(Sabana25[[#This Row],[Columna4]:[Columna23]],"O")/20)</f>
        <v>0</v>
      </c>
    </row>
    <row r="292" spans="2:26" ht="15" x14ac:dyDescent="0.25">
      <c r="B292" s="96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IF($D$12="","",(SUMPRODUCT(($D$12:$W$12=Sabana25[[#This Row],[Columna4]:[Columna23]])*1)))</f>
        <v>0</v>
      </c>
      <c r="Y292" s="87">
        <f t="shared" si="5"/>
        <v>0</v>
      </c>
      <c r="Z292" s="87">
        <f>IF(Y292="","",COUNTIF(Sabana25[[#This Row],[Columna4]:[Columna23]],"O")/20)</f>
        <v>0</v>
      </c>
    </row>
    <row r="293" spans="2:26" ht="15" x14ac:dyDescent="0.25">
      <c r="B293" s="96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IF($D$12="","",(SUMPRODUCT(($D$12:$W$12=Sabana25[[#This Row],[Columna4]:[Columna23]])*1)))</f>
        <v>0</v>
      </c>
      <c r="Y293" s="87">
        <f t="shared" si="5"/>
        <v>0</v>
      </c>
      <c r="Z293" s="87">
        <f>IF(Y293="","",COUNTIF(Sabana25[[#This Row],[Columna4]:[Columna23]],"O")/20)</f>
        <v>0</v>
      </c>
    </row>
    <row r="294" spans="2:26" ht="15" x14ac:dyDescent="0.25">
      <c r="B294" s="96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IF($D$12="","",(SUMPRODUCT(($D$12:$W$12=Sabana25[[#This Row],[Columna4]:[Columna23]])*1)))</f>
        <v>0</v>
      </c>
      <c r="Y294" s="87">
        <f t="shared" si="5"/>
        <v>0</v>
      </c>
      <c r="Z294" s="87">
        <f>IF(Y294="","",COUNTIF(Sabana25[[#This Row],[Columna4]:[Columna23]],"O")/20)</f>
        <v>0</v>
      </c>
    </row>
    <row r="295" spans="2:26" ht="15" x14ac:dyDescent="0.25">
      <c r="B295" s="96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IF($D$12="","",(SUMPRODUCT(($D$12:$W$12=Sabana25[[#This Row],[Columna4]:[Columna23]])*1)))</f>
        <v>0</v>
      </c>
      <c r="Y295" s="87">
        <f t="shared" si="5"/>
        <v>0</v>
      </c>
      <c r="Z295" s="87">
        <f>IF(Y295="","",COUNTIF(Sabana25[[#This Row],[Columna4]:[Columna23]],"O")/20)</f>
        <v>0</v>
      </c>
    </row>
    <row r="296" spans="2:26" ht="15" x14ac:dyDescent="0.25">
      <c r="B296" s="96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IF($D$12="","",(SUMPRODUCT(($D$12:$W$12=Sabana25[[#This Row],[Columna4]:[Columna23]])*1)))</f>
        <v>0</v>
      </c>
      <c r="Y296" s="87">
        <f t="shared" si="5"/>
        <v>0</v>
      </c>
      <c r="Z296" s="87">
        <f>IF(Y296="","",COUNTIF(Sabana25[[#This Row],[Columna4]:[Columna23]],"O")/20)</f>
        <v>0</v>
      </c>
    </row>
    <row r="297" spans="2:26" ht="15" x14ac:dyDescent="0.25">
      <c r="B297" s="96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IF($D$12="","",(SUMPRODUCT(($D$12:$W$12=Sabana25[[#This Row],[Columna4]:[Columna23]])*1)))</f>
        <v>0</v>
      </c>
      <c r="Y297" s="87">
        <f t="shared" si="5"/>
        <v>0</v>
      </c>
      <c r="Z297" s="87">
        <f>IF(Y297="","",COUNTIF(Sabana25[[#This Row],[Columna4]:[Columna23]],"O")/20)</f>
        <v>0</v>
      </c>
    </row>
    <row r="298" spans="2:26" ht="15" x14ac:dyDescent="0.25">
      <c r="B298" s="96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IF($D$12="","",(SUMPRODUCT(($D$12:$W$12=Sabana25[[#This Row],[Columna4]:[Columna23]])*1)))</f>
        <v>0</v>
      </c>
      <c r="Y298" s="87">
        <f t="shared" si="5"/>
        <v>0</v>
      </c>
      <c r="Z298" s="87">
        <f>IF(Y298="","",COUNTIF(Sabana25[[#This Row],[Columna4]:[Columna23]],"O")/20)</f>
        <v>0</v>
      </c>
    </row>
    <row r="299" spans="2:26" ht="15" x14ac:dyDescent="0.25">
      <c r="B299" s="96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IF($D$12="","",(SUMPRODUCT(($D$12:$W$12=Sabana25[[#This Row],[Columna4]:[Columna23]])*1)))</f>
        <v>0</v>
      </c>
      <c r="Y299" s="87">
        <f t="shared" si="5"/>
        <v>0</v>
      </c>
      <c r="Z299" s="87">
        <f>IF(Y299="","",COUNTIF(Sabana25[[#This Row],[Columna4]:[Columna23]],"O")/20)</f>
        <v>0</v>
      </c>
    </row>
    <row r="300" spans="2:26" ht="15" x14ac:dyDescent="0.25">
      <c r="B300" s="96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IF($D$12="","",(SUMPRODUCT(($D$12:$W$12=Sabana25[[#This Row],[Columna4]:[Columna23]])*1)))</f>
        <v>0</v>
      </c>
      <c r="Y300" s="87">
        <f t="shared" si="5"/>
        <v>0</v>
      </c>
      <c r="Z300" s="87">
        <f>IF(Y300="","",COUNTIF(Sabana25[[#This Row],[Columna4]:[Columna23]],"O")/20)</f>
        <v>0</v>
      </c>
    </row>
    <row r="301" spans="2:26" ht="15" x14ac:dyDescent="0.25">
      <c r="B301" s="96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IF($D$12="","",(SUMPRODUCT(($D$12:$W$12=Sabana25[[#This Row],[Columna4]:[Columna23]])*1)))</f>
        <v>0</v>
      </c>
      <c r="Y301" s="87">
        <f t="shared" si="5"/>
        <v>0</v>
      </c>
      <c r="Z301" s="87">
        <f>IF(Y301="","",COUNTIF(Sabana25[[#This Row],[Columna4]:[Columna23]],"O")/20)</f>
        <v>0</v>
      </c>
    </row>
    <row r="302" spans="2:26" ht="15" x14ac:dyDescent="0.25">
      <c r="B302" s="96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IF($D$12="","",(SUMPRODUCT(($D$12:$W$12=Sabana25[[#This Row],[Columna4]:[Columna23]])*1)))</f>
        <v>0</v>
      </c>
      <c r="Y302" s="87">
        <f t="shared" si="5"/>
        <v>0</v>
      </c>
      <c r="Z302" s="87">
        <f>IF(Y302="","",COUNTIF(Sabana25[[#This Row],[Columna4]:[Columna23]],"O")/20)</f>
        <v>0</v>
      </c>
    </row>
    <row r="303" spans="2:26" ht="15" x14ac:dyDescent="0.25">
      <c r="B303" s="96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IF($D$12="","",(SUMPRODUCT(($D$12:$W$12=Sabana25[[#This Row],[Columna4]:[Columna23]])*1)))</f>
        <v>0</v>
      </c>
      <c r="Y303" s="87">
        <f t="shared" si="5"/>
        <v>0</v>
      </c>
      <c r="Z303" s="87">
        <f>IF(Y303="","",COUNTIF(Sabana25[[#This Row],[Columna4]:[Columna23]],"O")/20)</f>
        <v>0</v>
      </c>
    </row>
    <row r="304" spans="2:26" ht="15" x14ac:dyDescent="0.25">
      <c r="B304" s="96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IF($D$12="","",(SUMPRODUCT(($D$12:$W$12=Sabana25[[#This Row],[Columna4]:[Columna23]])*1)))</f>
        <v>0</v>
      </c>
      <c r="Y304" s="87">
        <f t="shared" si="5"/>
        <v>0</v>
      </c>
      <c r="Z304" s="87">
        <f>IF(Y304="","",COUNTIF(Sabana25[[#This Row],[Columna4]:[Columna23]],"O")/20)</f>
        <v>0</v>
      </c>
    </row>
    <row r="305" spans="2:26" ht="15" x14ac:dyDescent="0.25">
      <c r="B305" s="96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IF($D$12="","",(SUMPRODUCT(($D$12:$W$12=Sabana25[[#This Row],[Columna4]:[Columna23]])*1)))</f>
        <v>0</v>
      </c>
      <c r="Y305" s="87">
        <f t="shared" si="5"/>
        <v>0</v>
      </c>
      <c r="Z305" s="87">
        <f>IF(Y305="","",COUNTIF(Sabana25[[#This Row],[Columna4]:[Columna23]],"O")/20)</f>
        <v>0</v>
      </c>
    </row>
    <row r="306" spans="2:26" ht="15" x14ac:dyDescent="0.25">
      <c r="B306" s="96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IF($D$12="","",(SUMPRODUCT(($D$12:$W$12=Sabana25[[#This Row],[Columna4]:[Columna23]])*1)))</f>
        <v>0</v>
      </c>
      <c r="Y306" s="87">
        <f t="shared" si="5"/>
        <v>0</v>
      </c>
      <c r="Z306" s="87">
        <f>IF(Y306="","",COUNTIF(Sabana25[[#This Row],[Columna4]:[Columna23]],"O")/20)</f>
        <v>0</v>
      </c>
    </row>
    <row r="307" spans="2:26" ht="15" x14ac:dyDescent="0.25">
      <c r="B307" s="96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IF($D$12="","",(SUMPRODUCT(($D$12:$W$12=Sabana25[[#This Row],[Columna4]:[Columna23]])*1)))</f>
        <v>0</v>
      </c>
      <c r="Y307" s="87">
        <f t="shared" si="5"/>
        <v>0</v>
      </c>
      <c r="Z307" s="87">
        <f>IF(Y307="","",COUNTIF(Sabana25[[#This Row],[Columna4]:[Columna23]],"O")/20)</f>
        <v>0</v>
      </c>
    </row>
    <row r="308" spans="2:26" ht="15" x14ac:dyDescent="0.25">
      <c r="B308" s="96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IF($D$12="","",(SUMPRODUCT(($D$12:$W$12=Sabana25[[#This Row],[Columna4]:[Columna23]])*1)))</f>
        <v>0</v>
      </c>
      <c r="Y308" s="87">
        <f t="shared" si="5"/>
        <v>0</v>
      </c>
      <c r="Z308" s="87">
        <f>IF(Y308="","",COUNTIF(Sabana25[[#This Row],[Columna4]:[Columna23]],"O")/20)</f>
        <v>0</v>
      </c>
    </row>
    <row r="309" spans="2:26" ht="15" x14ac:dyDescent="0.25">
      <c r="B309" s="96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IF($D$12="","",(SUMPRODUCT(($D$12:$W$12=Sabana25[[#This Row],[Columna4]:[Columna23]])*1)))</f>
        <v>0</v>
      </c>
      <c r="Y309" s="87">
        <f t="shared" si="5"/>
        <v>0</v>
      </c>
      <c r="Z309" s="87">
        <f>IF(Y309="","",COUNTIF(Sabana25[[#This Row],[Columna4]:[Columna23]],"O")/20)</f>
        <v>0</v>
      </c>
    </row>
    <row r="310" spans="2:26" ht="15" x14ac:dyDescent="0.25">
      <c r="B310" s="96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IF($D$12="","",(SUMPRODUCT(($D$12:$W$12=Sabana25[[#This Row],[Columna4]:[Columna23]])*1)))</f>
        <v>0</v>
      </c>
      <c r="Y310" s="87">
        <f t="shared" si="5"/>
        <v>0</v>
      </c>
      <c r="Z310" s="87">
        <f>IF(Y310="","",COUNTIF(Sabana25[[#This Row],[Columna4]:[Columna23]],"O")/20)</f>
        <v>0</v>
      </c>
    </row>
    <row r="311" spans="2:26" ht="15" x14ac:dyDescent="0.25">
      <c r="B311" s="96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IF($D$12="","",(SUMPRODUCT(($D$12:$W$12=Sabana25[[#This Row],[Columna4]:[Columna23]])*1)))</f>
        <v>0</v>
      </c>
      <c r="Y311" s="87">
        <f t="shared" si="5"/>
        <v>0</v>
      </c>
      <c r="Z311" s="87">
        <f>IF(Y311="","",COUNTIF(Sabana25[[#This Row],[Columna4]:[Columna23]],"O")/20)</f>
        <v>0</v>
      </c>
    </row>
    <row r="312" spans="2:26" ht="15" x14ac:dyDescent="0.25">
      <c r="B312" s="96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IF($D$12="","",(SUMPRODUCT(($D$12:$W$12=Sabana25[[#This Row],[Columna4]:[Columna23]])*1)))</f>
        <v>0</v>
      </c>
      <c r="Y312" s="87">
        <f t="shared" si="5"/>
        <v>0</v>
      </c>
      <c r="Z312" s="87">
        <f>IF(Y312="","",COUNTIF(Sabana25[[#This Row],[Columna4]:[Columna23]],"O")/20)</f>
        <v>0</v>
      </c>
    </row>
    <row r="313" spans="2:26" ht="15" x14ac:dyDescent="0.25">
      <c r="B313" s="96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IF($D$12="","",(SUMPRODUCT(($D$12:$W$12=Sabana25[[#This Row],[Columna4]:[Columna23]])*1)))</f>
        <v>0</v>
      </c>
      <c r="Y313" s="87">
        <f t="shared" si="5"/>
        <v>0</v>
      </c>
      <c r="Z313" s="87">
        <f>IF(Y313="","",COUNTIF(Sabana25[[#This Row],[Columna4]:[Columna23]],"O")/20)</f>
        <v>0</v>
      </c>
    </row>
    <row r="314" spans="2:26" ht="15" x14ac:dyDescent="0.25">
      <c r="B314" s="96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IF($D$12="","",(SUMPRODUCT(($D$12:$W$12=Sabana25[[#This Row],[Columna4]:[Columna23]])*1)))</f>
        <v>0</v>
      </c>
      <c r="Y314" s="87">
        <f t="shared" si="5"/>
        <v>0</v>
      </c>
      <c r="Z314" s="87">
        <f>IF(Y314="","",COUNTIF(Sabana25[[#This Row],[Columna4]:[Columna23]],"O")/20)</f>
        <v>0</v>
      </c>
    </row>
    <row r="315" spans="2:26" ht="15" x14ac:dyDescent="0.25">
      <c r="B315" s="96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IF($D$12="","",(SUMPRODUCT(($D$12:$W$12=Sabana25[[#This Row],[Columna4]:[Columna23]])*1)))</f>
        <v>0</v>
      </c>
      <c r="Y315" s="87">
        <f t="shared" si="5"/>
        <v>0</v>
      </c>
      <c r="Z315" s="87">
        <f>IF(Y315="","",COUNTIF(Sabana25[[#This Row],[Columna4]:[Columna23]],"O")/20)</f>
        <v>0</v>
      </c>
    </row>
    <row r="316" spans="2:26" ht="15" x14ac:dyDescent="0.25">
      <c r="B316" s="96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IF($D$12="","",(SUMPRODUCT(($D$12:$W$12=Sabana25[[#This Row],[Columna4]:[Columna23]])*1)))</f>
        <v>0</v>
      </c>
      <c r="Y316" s="87">
        <f t="shared" si="5"/>
        <v>0</v>
      </c>
      <c r="Z316" s="87">
        <f>IF(Y316="","",COUNTIF(Sabana25[[#This Row],[Columna4]:[Columna23]],"O")/20)</f>
        <v>0</v>
      </c>
    </row>
    <row r="317" spans="2:26" ht="15.75" thickBot="1" x14ac:dyDescent="0.3">
      <c r="B317" s="96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IF($D$12="","",(SUMPRODUCT(($D$12:$W$12=Sabana25[[#This Row],[Columna4]:[Columna23]])*1)))</f>
        <v>0</v>
      </c>
      <c r="Y317" s="87">
        <f t="shared" si="5"/>
        <v>0</v>
      </c>
      <c r="Z317" s="87">
        <f>IF(Y317="","",COUNTIF(Sabana25[[#This Row],[Columna4]:[Columna23]],"O")/20)</f>
        <v>0</v>
      </c>
    </row>
    <row r="318" spans="2:26" ht="30.95" customHeight="1" x14ac:dyDescent="0.25">
      <c r="B318" s="96">
        <v>309</v>
      </c>
      <c r="C318" s="82" t="s">
        <v>10</v>
      </c>
      <c r="D318" s="41" t="str">
        <f>Sabana25[[#Headers],[Columna4]]</f>
        <v>Columna4</v>
      </c>
      <c r="E318" s="41" t="str">
        <f>Sabana25[[#Headers],[Columna5]]</f>
        <v>Columna5</v>
      </c>
      <c r="F318" s="41" t="str">
        <f>Sabana25[[#Headers],[Columna6]]</f>
        <v>Columna6</v>
      </c>
      <c r="G318" s="41" t="str">
        <f>Sabana25[[#Headers],[Columna7]]</f>
        <v>Columna7</v>
      </c>
      <c r="H318" s="41" t="str">
        <f>Sabana25[[#Headers],[Columna8]]</f>
        <v>Columna8</v>
      </c>
      <c r="I318" s="41" t="str">
        <f>Sabana25[[#Headers],[Columna9]]</f>
        <v>Columna9</v>
      </c>
      <c r="J318" s="41" t="str">
        <f>Sabana25[[#Headers],[Columna10]]</f>
        <v>Columna10</v>
      </c>
      <c r="K318" s="41" t="str">
        <f>Sabana25[[#Headers],[Columna11]]</f>
        <v>Columna11</v>
      </c>
      <c r="L318" s="41" t="str">
        <f>Sabana25[[#Headers],[Columna12]]</f>
        <v>Columna12</v>
      </c>
      <c r="M318" s="41" t="str">
        <f>Sabana25[[#Headers],[Columna13]]</f>
        <v>Columna13</v>
      </c>
      <c r="N318" s="41" t="str">
        <f>Sabana25[[#Headers],[Columna14]]</f>
        <v>Columna14</v>
      </c>
      <c r="O318" s="41" t="str">
        <f>Sabana25[[#Headers],[Columna15]]</f>
        <v>Columna15</v>
      </c>
      <c r="P318" s="41" t="str">
        <f>Sabana25[[#Headers],[Columna16]]</f>
        <v>Columna16</v>
      </c>
      <c r="Q318" s="41" t="str">
        <f>Sabana25[[#Headers],[Columna17]]</f>
        <v>Columna17</v>
      </c>
      <c r="R318" s="41" t="str">
        <f>Sabana25[[#Headers],[Columna18]]</f>
        <v>Columna18</v>
      </c>
      <c r="S318" s="41" t="str">
        <f>Sabana25[[#Headers],[Columna19]]</f>
        <v>Columna19</v>
      </c>
      <c r="T318" s="41" t="str">
        <f>Sabana25[[#Headers],[Columna20]]</f>
        <v>Columna20</v>
      </c>
      <c r="U318" s="41" t="str">
        <f>Sabana25[[#Headers],[Columna21]]</f>
        <v>Columna21</v>
      </c>
      <c r="V318" s="41" t="str">
        <f>Sabana25[[#Headers],[Columna22]]</f>
        <v>Columna22</v>
      </c>
      <c r="W318" s="42" t="str">
        <f>Sabana25[[#Headers],[Columna23]]</f>
        <v>Columna23</v>
      </c>
      <c r="X318" s="112"/>
      <c r="Y318" s="113"/>
      <c r="Z318" s="114"/>
    </row>
    <row r="319" spans="2:26" ht="15" x14ac:dyDescent="0.25">
      <c r="B319" s="96">
        <v>310</v>
      </c>
      <c r="C319" s="115" t="s">
        <v>11</v>
      </c>
      <c r="D319" s="116" t="str">
        <f t="shared" ref="D319:W319" si="6">D11</f>
        <v>I_1845866</v>
      </c>
      <c r="E319" s="116" t="str">
        <f t="shared" si="6"/>
        <v>I_1307674</v>
      </c>
      <c r="F319" s="116" t="str">
        <f t="shared" si="6"/>
        <v>I_1762500</v>
      </c>
      <c r="G319" s="116" t="str">
        <f t="shared" si="6"/>
        <v>I_1360127</v>
      </c>
      <c r="H319" s="116" t="str">
        <f t="shared" si="6"/>
        <v>I_110832R</v>
      </c>
      <c r="I319" s="116" t="str">
        <f t="shared" si="6"/>
        <v>I_1442777</v>
      </c>
      <c r="J319" s="116" t="str">
        <f t="shared" si="6"/>
        <v>I_1664915</v>
      </c>
      <c r="K319" s="116" t="str">
        <f t="shared" si="6"/>
        <v>I_1359382</v>
      </c>
      <c r="L319" s="116" t="str">
        <f t="shared" si="6"/>
        <v>I_1852635</v>
      </c>
      <c r="M319" s="116" t="str">
        <f t="shared" si="6"/>
        <v>I_1565134</v>
      </c>
      <c r="N319" s="116" t="str">
        <f t="shared" si="6"/>
        <v>I_1845953</v>
      </c>
      <c r="O319" s="116" t="str">
        <f t="shared" si="6"/>
        <v>I_1368920</v>
      </c>
      <c r="P319" s="116" t="str">
        <f t="shared" si="6"/>
        <v>I_098148R</v>
      </c>
      <c r="Q319" s="116" t="str">
        <f t="shared" si="6"/>
        <v>I_1368949</v>
      </c>
      <c r="R319" s="116" t="str">
        <f t="shared" si="6"/>
        <v>I_1730581</v>
      </c>
      <c r="S319" s="116" t="str">
        <f t="shared" si="6"/>
        <v>I_098127R</v>
      </c>
      <c r="T319" s="116" t="str">
        <f t="shared" si="6"/>
        <v>I_1726068</v>
      </c>
      <c r="U319" s="116" t="str">
        <f t="shared" si="6"/>
        <v>I_1746269</v>
      </c>
      <c r="V319" s="116" t="str">
        <f t="shared" si="6"/>
        <v>I_129588R</v>
      </c>
      <c r="W319" s="117" t="str">
        <f t="shared" si="6"/>
        <v>I_1442466</v>
      </c>
      <c r="X319" s="112"/>
      <c r="Y319" s="113"/>
      <c r="Z319" s="114"/>
    </row>
    <row r="320" spans="2:26" ht="32.450000000000003" customHeight="1" x14ac:dyDescent="0.25">
      <c r="B320" s="96">
        <v>311</v>
      </c>
      <c r="C320" s="118" t="s">
        <v>9</v>
      </c>
      <c r="D320" s="107" t="str">
        <f>IF(D325="","",IF(D325&gt;=85%,"Muy Fácil",IF(D325&gt;=60%,"Facil",IF(D325&gt;=40%,"Dificultad Moderada",IF(D325&gt;=15%,"Dificil",IF(D325&gt;=0%,"Muy Difícil",""))))))</f>
        <v>Dificil</v>
      </c>
      <c r="E320" s="107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107" t="str">
        <f t="shared" si="7"/>
        <v>Muy Difícil</v>
      </c>
      <c r="G320" s="107" t="str">
        <f t="shared" si="7"/>
        <v>Dificil</v>
      </c>
      <c r="H320" s="107" t="str">
        <f t="shared" si="7"/>
        <v>Dificultad Moderada</v>
      </c>
      <c r="I320" s="107" t="str">
        <f t="shared" si="7"/>
        <v>Dificultad Moderada</v>
      </c>
      <c r="J320" s="107" t="str">
        <f t="shared" si="7"/>
        <v>Dificultad Moderada</v>
      </c>
      <c r="K320" s="107" t="str">
        <f t="shared" si="7"/>
        <v>Facil</v>
      </c>
      <c r="L320" s="107" t="str">
        <f t="shared" si="7"/>
        <v>Dificultad Moderada</v>
      </c>
      <c r="M320" s="107" t="str">
        <f t="shared" si="7"/>
        <v>Facil</v>
      </c>
      <c r="N320" s="107" t="str">
        <f t="shared" si="7"/>
        <v>Dificil</v>
      </c>
      <c r="O320" s="107" t="str">
        <f t="shared" si="7"/>
        <v>Dificultad Moderada</v>
      </c>
      <c r="P320" s="107" t="str">
        <f t="shared" si="7"/>
        <v>Dificil</v>
      </c>
      <c r="Q320" s="107" t="str">
        <f t="shared" si="7"/>
        <v>Facil</v>
      </c>
      <c r="R320" s="107" t="str">
        <f t="shared" si="7"/>
        <v>Facil</v>
      </c>
      <c r="S320" s="107" t="str">
        <f t="shared" si="7"/>
        <v>Muy Difícil</v>
      </c>
      <c r="T320" s="107" t="str">
        <f t="shared" si="7"/>
        <v>Dificil</v>
      </c>
      <c r="U320" s="107" t="str">
        <f t="shared" si="7"/>
        <v>Dificil</v>
      </c>
      <c r="V320" s="107" t="str">
        <f t="shared" si="7"/>
        <v>Dificil</v>
      </c>
      <c r="W320" s="119" t="str">
        <f t="shared" si="7"/>
        <v>Facil</v>
      </c>
      <c r="X320" s="112"/>
      <c r="Y320" s="113"/>
      <c r="Z320" s="114"/>
    </row>
    <row r="321" spans="1:26" ht="14.45" customHeight="1" x14ac:dyDescent="0.25">
      <c r="A321" s="120"/>
      <c r="B321" s="96">
        <v>312</v>
      </c>
      <c r="C321" s="121" t="s">
        <v>3</v>
      </c>
      <c r="D321" s="122" t="str">
        <f t="shared" ref="D321:W321" si="8">D$12</f>
        <v>D</v>
      </c>
      <c r="E321" s="122" t="str">
        <f t="shared" si="8"/>
        <v>A</v>
      </c>
      <c r="F321" s="122" t="str">
        <f t="shared" si="8"/>
        <v>C</v>
      </c>
      <c r="G321" s="122" t="str">
        <f t="shared" si="8"/>
        <v>C</v>
      </c>
      <c r="H321" s="122" t="str">
        <f t="shared" si="8"/>
        <v>B</v>
      </c>
      <c r="I321" s="122" t="str">
        <f t="shared" si="8"/>
        <v>D</v>
      </c>
      <c r="J321" s="122" t="str">
        <f t="shared" si="8"/>
        <v>D</v>
      </c>
      <c r="K321" s="122" t="str">
        <f t="shared" si="8"/>
        <v>C</v>
      </c>
      <c r="L321" s="122" t="str">
        <f t="shared" si="8"/>
        <v>B</v>
      </c>
      <c r="M321" s="122" t="str">
        <f t="shared" si="8"/>
        <v>A</v>
      </c>
      <c r="N321" s="122" t="str">
        <f t="shared" si="8"/>
        <v>C</v>
      </c>
      <c r="O321" s="122" t="str">
        <f t="shared" si="8"/>
        <v>C</v>
      </c>
      <c r="P321" s="122" t="str">
        <f t="shared" si="8"/>
        <v>A</v>
      </c>
      <c r="Q321" s="122" t="str">
        <f t="shared" si="8"/>
        <v>C</v>
      </c>
      <c r="R321" s="122" t="str">
        <f t="shared" si="8"/>
        <v>D</v>
      </c>
      <c r="S321" s="122" t="str">
        <f t="shared" si="8"/>
        <v>D</v>
      </c>
      <c r="T321" s="122" t="str">
        <f t="shared" si="8"/>
        <v>A</v>
      </c>
      <c r="U321" s="122" t="str">
        <f t="shared" si="8"/>
        <v>A</v>
      </c>
      <c r="V321" s="122" t="str">
        <f t="shared" si="8"/>
        <v>D</v>
      </c>
      <c r="W321" s="46" t="str">
        <f t="shared" si="8"/>
        <v>A</v>
      </c>
      <c r="X321" s="123"/>
      <c r="Y321" s="101"/>
      <c r="Z321" s="100"/>
    </row>
    <row r="322" spans="1:26" ht="14.45" customHeight="1" x14ac:dyDescent="0.25">
      <c r="A322" s="120"/>
      <c r="C322" s="121" t="s">
        <v>39</v>
      </c>
      <c r="D322" s="124">
        <f>IF(COUNTA(D18:D317)=0,"",IFERROR(COUNTIF(D$18:D$317,"=*"),""))</f>
        <v>43</v>
      </c>
      <c r="E322" s="124">
        <f t="shared" ref="E322:W322" si="9">IF(COUNTA(E18:E317)=0,"",IFERROR(COUNTIF(E$18:E$317,"=*"),""))</f>
        <v>43</v>
      </c>
      <c r="F322" s="124">
        <f t="shared" si="9"/>
        <v>43</v>
      </c>
      <c r="G322" s="124">
        <f t="shared" si="9"/>
        <v>43</v>
      </c>
      <c r="H322" s="124">
        <f t="shared" si="9"/>
        <v>43</v>
      </c>
      <c r="I322" s="124">
        <f t="shared" si="9"/>
        <v>43</v>
      </c>
      <c r="J322" s="124">
        <f t="shared" si="9"/>
        <v>43</v>
      </c>
      <c r="K322" s="124">
        <f t="shared" si="9"/>
        <v>43</v>
      </c>
      <c r="L322" s="124">
        <f t="shared" si="9"/>
        <v>43</v>
      </c>
      <c r="M322" s="124">
        <f t="shared" si="9"/>
        <v>43</v>
      </c>
      <c r="N322" s="124">
        <f t="shared" si="9"/>
        <v>43</v>
      </c>
      <c r="O322" s="124">
        <f t="shared" si="9"/>
        <v>43</v>
      </c>
      <c r="P322" s="124">
        <f t="shared" si="9"/>
        <v>43</v>
      </c>
      <c r="Q322" s="124">
        <f t="shared" si="9"/>
        <v>43</v>
      </c>
      <c r="R322" s="124">
        <f t="shared" si="9"/>
        <v>43</v>
      </c>
      <c r="S322" s="124">
        <f t="shared" si="9"/>
        <v>43</v>
      </c>
      <c r="T322" s="124">
        <f t="shared" si="9"/>
        <v>43</v>
      </c>
      <c r="U322" s="124">
        <f t="shared" si="9"/>
        <v>43</v>
      </c>
      <c r="V322" s="124">
        <f t="shared" si="9"/>
        <v>43</v>
      </c>
      <c r="W322" s="125">
        <f t="shared" si="9"/>
        <v>43</v>
      </c>
      <c r="X322" s="123"/>
      <c r="Y322" s="101"/>
      <c r="Z322" s="101"/>
    </row>
    <row r="323" spans="1:26" ht="15" x14ac:dyDescent="0.25">
      <c r="A323" s="120"/>
      <c r="B323" s="96">
        <v>313</v>
      </c>
      <c r="C323" s="121" t="s">
        <v>44</v>
      </c>
      <c r="D323" s="124">
        <f t="shared" ref="D323:W323" si="10">IF(COUNTA(D18,D317)=0,"",IFERROR(COUNTIF(D$18:D$317,D$321),""))</f>
        <v>16</v>
      </c>
      <c r="E323" s="124">
        <f t="shared" si="10"/>
        <v>10</v>
      </c>
      <c r="F323" s="124">
        <f t="shared" si="10"/>
        <v>3</v>
      </c>
      <c r="G323" s="124">
        <f t="shared" si="10"/>
        <v>15</v>
      </c>
      <c r="H323" s="124">
        <f t="shared" si="10"/>
        <v>19</v>
      </c>
      <c r="I323" s="124">
        <f t="shared" si="10"/>
        <v>23</v>
      </c>
      <c r="J323" s="124">
        <f t="shared" si="10"/>
        <v>18</v>
      </c>
      <c r="K323" s="124">
        <f t="shared" si="10"/>
        <v>30</v>
      </c>
      <c r="L323" s="124">
        <f t="shared" si="10"/>
        <v>23</v>
      </c>
      <c r="M323" s="124">
        <f t="shared" si="10"/>
        <v>29</v>
      </c>
      <c r="N323" s="124">
        <f t="shared" si="10"/>
        <v>17</v>
      </c>
      <c r="O323" s="124">
        <f t="shared" si="10"/>
        <v>19</v>
      </c>
      <c r="P323" s="124">
        <f t="shared" si="10"/>
        <v>9</v>
      </c>
      <c r="Q323" s="124">
        <f t="shared" si="10"/>
        <v>30</v>
      </c>
      <c r="R323" s="124">
        <f t="shared" si="10"/>
        <v>34</v>
      </c>
      <c r="S323" s="124">
        <f t="shared" si="10"/>
        <v>5</v>
      </c>
      <c r="T323" s="124">
        <f t="shared" si="10"/>
        <v>11</v>
      </c>
      <c r="U323" s="124">
        <f t="shared" si="10"/>
        <v>16</v>
      </c>
      <c r="V323" s="124">
        <f t="shared" si="10"/>
        <v>12</v>
      </c>
      <c r="W323" s="125">
        <f t="shared" si="10"/>
        <v>28</v>
      </c>
      <c r="X323" s="100"/>
      <c r="Y323" s="101"/>
      <c r="Z323" s="100"/>
    </row>
    <row r="324" spans="1:26" s="63" customFormat="1" ht="15" x14ac:dyDescent="0.25">
      <c r="A324" s="126"/>
      <c r="C324" s="127" t="s">
        <v>45</v>
      </c>
      <c r="D324" s="128">
        <f t="shared" ref="D324:W324" si="11">IF(D322="","",D322-D323)</f>
        <v>27</v>
      </c>
      <c r="E324" s="128">
        <f t="shared" si="11"/>
        <v>33</v>
      </c>
      <c r="F324" s="128">
        <f t="shared" si="11"/>
        <v>40</v>
      </c>
      <c r="G324" s="128">
        <f t="shared" si="11"/>
        <v>28</v>
      </c>
      <c r="H324" s="128">
        <f t="shared" si="11"/>
        <v>24</v>
      </c>
      <c r="I324" s="128">
        <f t="shared" si="11"/>
        <v>20</v>
      </c>
      <c r="J324" s="128">
        <f t="shared" si="11"/>
        <v>25</v>
      </c>
      <c r="K324" s="128">
        <f t="shared" si="11"/>
        <v>13</v>
      </c>
      <c r="L324" s="128">
        <f t="shared" si="11"/>
        <v>20</v>
      </c>
      <c r="M324" s="128">
        <f t="shared" si="11"/>
        <v>14</v>
      </c>
      <c r="N324" s="128">
        <f t="shared" si="11"/>
        <v>26</v>
      </c>
      <c r="O324" s="128">
        <f t="shared" si="11"/>
        <v>24</v>
      </c>
      <c r="P324" s="128">
        <f t="shared" si="11"/>
        <v>34</v>
      </c>
      <c r="Q324" s="128">
        <f t="shared" si="11"/>
        <v>13</v>
      </c>
      <c r="R324" s="128">
        <f t="shared" si="11"/>
        <v>9</v>
      </c>
      <c r="S324" s="128">
        <f t="shared" si="11"/>
        <v>38</v>
      </c>
      <c r="T324" s="128">
        <f t="shared" si="11"/>
        <v>32</v>
      </c>
      <c r="U324" s="128">
        <f t="shared" si="11"/>
        <v>27</v>
      </c>
      <c r="V324" s="128">
        <f t="shared" si="11"/>
        <v>31</v>
      </c>
      <c r="W324" s="129">
        <f t="shared" si="11"/>
        <v>15</v>
      </c>
      <c r="X324" s="130"/>
      <c r="Y324" s="131"/>
      <c r="Z324" s="131"/>
    </row>
    <row r="325" spans="1:26" ht="15" x14ac:dyDescent="0.25">
      <c r="A325" s="120"/>
      <c r="B325" s="96">
        <v>314</v>
      </c>
      <c r="C325" s="121" t="s">
        <v>46</v>
      </c>
      <c r="D325" s="132">
        <f t="shared" ref="D325:W325" si="12">IFERROR(D$323/COUNTA(D$18:D$317),"")</f>
        <v>0.37209302325581395</v>
      </c>
      <c r="E325" s="132">
        <f t="shared" si="12"/>
        <v>0.23255813953488372</v>
      </c>
      <c r="F325" s="132">
        <f t="shared" si="12"/>
        <v>6.9767441860465115E-2</v>
      </c>
      <c r="G325" s="132">
        <f t="shared" si="12"/>
        <v>0.34883720930232559</v>
      </c>
      <c r="H325" s="132">
        <f t="shared" si="12"/>
        <v>0.44186046511627908</v>
      </c>
      <c r="I325" s="132">
        <f t="shared" si="12"/>
        <v>0.53488372093023251</v>
      </c>
      <c r="J325" s="132">
        <f t="shared" si="12"/>
        <v>0.41860465116279072</v>
      </c>
      <c r="K325" s="132">
        <f t="shared" si="12"/>
        <v>0.69767441860465118</v>
      </c>
      <c r="L325" s="132">
        <f t="shared" si="12"/>
        <v>0.53488372093023251</v>
      </c>
      <c r="M325" s="132">
        <f t="shared" si="12"/>
        <v>0.67441860465116277</v>
      </c>
      <c r="N325" s="132">
        <f t="shared" si="12"/>
        <v>0.39534883720930231</v>
      </c>
      <c r="O325" s="132">
        <f t="shared" si="12"/>
        <v>0.44186046511627908</v>
      </c>
      <c r="P325" s="132">
        <f t="shared" si="12"/>
        <v>0.20930232558139536</v>
      </c>
      <c r="Q325" s="132">
        <f t="shared" si="12"/>
        <v>0.69767441860465118</v>
      </c>
      <c r="R325" s="132">
        <f t="shared" si="12"/>
        <v>0.79069767441860461</v>
      </c>
      <c r="S325" s="132">
        <f t="shared" si="12"/>
        <v>0.11627906976744186</v>
      </c>
      <c r="T325" s="132">
        <f t="shared" si="12"/>
        <v>0.2558139534883721</v>
      </c>
      <c r="U325" s="132">
        <f t="shared" si="12"/>
        <v>0.37209302325581395</v>
      </c>
      <c r="V325" s="132">
        <f t="shared" si="12"/>
        <v>0.27906976744186046</v>
      </c>
      <c r="W325" s="133">
        <f t="shared" si="12"/>
        <v>0.65116279069767447</v>
      </c>
      <c r="X325" s="100"/>
      <c r="Y325" s="101"/>
      <c r="Z325" s="100"/>
    </row>
    <row r="326" spans="1:26" ht="15" x14ac:dyDescent="0.25">
      <c r="A326" s="120"/>
      <c r="B326" s="96">
        <v>315</v>
      </c>
      <c r="C326" s="121" t="s">
        <v>4</v>
      </c>
      <c r="D326" s="132">
        <f t="shared" ref="D326:W326" si="13">IFERROR(COUNTIF(D$18:D$317,"O")/COUNTA(D$18:D$317),"")</f>
        <v>0</v>
      </c>
      <c r="E326" s="132">
        <f t="shared" si="13"/>
        <v>0</v>
      </c>
      <c r="F326" s="132">
        <f t="shared" si="13"/>
        <v>0</v>
      </c>
      <c r="G326" s="132">
        <f t="shared" si="13"/>
        <v>0</v>
      </c>
      <c r="H326" s="132">
        <f t="shared" si="13"/>
        <v>0</v>
      </c>
      <c r="I326" s="132">
        <f t="shared" si="13"/>
        <v>0</v>
      </c>
      <c r="J326" s="132">
        <f t="shared" si="13"/>
        <v>0</v>
      </c>
      <c r="K326" s="132">
        <f t="shared" si="13"/>
        <v>0</v>
      </c>
      <c r="L326" s="132">
        <f t="shared" si="13"/>
        <v>0</v>
      </c>
      <c r="M326" s="132">
        <f t="shared" si="13"/>
        <v>0</v>
      </c>
      <c r="N326" s="132">
        <f t="shared" si="13"/>
        <v>0</v>
      </c>
      <c r="O326" s="132">
        <f t="shared" si="13"/>
        <v>0</v>
      </c>
      <c r="P326" s="132">
        <f t="shared" si="13"/>
        <v>0</v>
      </c>
      <c r="Q326" s="132">
        <f t="shared" si="13"/>
        <v>0</v>
      </c>
      <c r="R326" s="132">
        <f t="shared" si="13"/>
        <v>0</v>
      </c>
      <c r="S326" s="132">
        <f t="shared" si="13"/>
        <v>2.3255813953488372E-2</v>
      </c>
      <c r="T326" s="132">
        <f t="shared" si="13"/>
        <v>0</v>
      </c>
      <c r="U326" s="132">
        <f t="shared" si="13"/>
        <v>0</v>
      </c>
      <c r="V326" s="132">
        <f t="shared" si="13"/>
        <v>0</v>
      </c>
      <c r="W326" s="133">
        <f t="shared" si="13"/>
        <v>0</v>
      </c>
      <c r="X326" s="100"/>
      <c r="Y326" s="101"/>
      <c r="Z326" s="100"/>
    </row>
    <row r="327" spans="1:26" ht="15" x14ac:dyDescent="0.25">
      <c r="A327" s="120"/>
      <c r="B327" s="96">
        <v>316</v>
      </c>
      <c r="C327" s="121" t="s">
        <v>5</v>
      </c>
      <c r="D327" s="132">
        <f t="shared" ref="D327:W327" si="14">IFERROR(COUNTIF(D$18:D$317,"A")/COUNTA(D$18:D$317),"")</f>
        <v>0</v>
      </c>
      <c r="E327" s="132">
        <f t="shared" si="14"/>
        <v>0.23255813953488372</v>
      </c>
      <c r="F327" s="132">
        <f t="shared" si="14"/>
        <v>0.81395348837209303</v>
      </c>
      <c r="G327" s="132">
        <f t="shared" si="14"/>
        <v>0.58139534883720934</v>
      </c>
      <c r="H327" s="132">
        <f t="shared" si="14"/>
        <v>6.9767441860465115E-2</v>
      </c>
      <c r="I327" s="132">
        <f t="shared" si="14"/>
        <v>0.20930232558139536</v>
      </c>
      <c r="J327" s="132">
        <f t="shared" si="14"/>
        <v>4.6511627906976744E-2</v>
      </c>
      <c r="K327" s="132">
        <f t="shared" si="14"/>
        <v>2.3255813953488372E-2</v>
      </c>
      <c r="L327" s="132">
        <f t="shared" si="14"/>
        <v>0.16279069767441862</v>
      </c>
      <c r="M327" s="132">
        <f t="shared" si="14"/>
        <v>0.67441860465116277</v>
      </c>
      <c r="N327" s="132">
        <f t="shared" si="14"/>
        <v>0.39534883720930231</v>
      </c>
      <c r="O327" s="132">
        <f t="shared" si="14"/>
        <v>0.34883720930232559</v>
      </c>
      <c r="P327" s="132">
        <f t="shared" si="14"/>
        <v>0.20930232558139536</v>
      </c>
      <c r="Q327" s="132">
        <f t="shared" si="14"/>
        <v>0.11627906976744186</v>
      </c>
      <c r="R327" s="132">
        <f t="shared" si="14"/>
        <v>0.11627906976744186</v>
      </c>
      <c r="S327" s="132">
        <f t="shared" si="14"/>
        <v>9.3023255813953487E-2</v>
      </c>
      <c r="T327" s="132">
        <f t="shared" si="14"/>
        <v>0.2558139534883721</v>
      </c>
      <c r="U327" s="132">
        <f t="shared" si="14"/>
        <v>0.37209302325581395</v>
      </c>
      <c r="V327" s="132">
        <f t="shared" si="14"/>
        <v>0.30232558139534882</v>
      </c>
      <c r="W327" s="133">
        <f t="shared" si="14"/>
        <v>0.65116279069767447</v>
      </c>
      <c r="X327" s="100"/>
      <c r="Y327" s="101"/>
      <c r="Z327" s="100"/>
    </row>
    <row r="328" spans="1:26" ht="15" x14ac:dyDescent="0.25">
      <c r="B328" s="96">
        <v>317</v>
      </c>
      <c r="C328" s="121" t="s">
        <v>6</v>
      </c>
      <c r="D328" s="132">
        <f t="shared" ref="D328:W328" si="15">IFERROR(COUNTIF(D$18:D$317,"B")/COUNTA(D$18:D$317),"")</f>
        <v>0.46511627906976744</v>
      </c>
      <c r="E328" s="132">
        <f t="shared" si="15"/>
        <v>0.76744186046511631</v>
      </c>
      <c r="F328" s="132">
        <f t="shared" si="15"/>
        <v>2.3255813953488372E-2</v>
      </c>
      <c r="G328" s="132">
        <f t="shared" si="15"/>
        <v>4.6511627906976744E-2</v>
      </c>
      <c r="H328" s="132">
        <f t="shared" si="15"/>
        <v>0.44186046511627908</v>
      </c>
      <c r="I328" s="132">
        <f t="shared" si="15"/>
        <v>0.13953488372093023</v>
      </c>
      <c r="J328" s="132">
        <f t="shared" si="15"/>
        <v>0.2558139534883721</v>
      </c>
      <c r="K328" s="132">
        <f t="shared" si="15"/>
        <v>0.27906976744186046</v>
      </c>
      <c r="L328" s="132">
        <f t="shared" si="15"/>
        <v>0.53488372093023251</v>
      </c>
      <c r="M328" s="132">
        <f t="shared" si="15"/>
        <v>0.11627906976744186</v>
      </c>
      <c r="N328" s="132">
        <f t="shared" si="15"/>
        <v>0.11627906976744186</v>
      </c>
      <c r="O328" s="132">
        <f t="shared" si="15"/>
        <v>0.18604651162790697</v>
      </c>
      <c r="P328" s="132">
        <f t="shared" si="15"/>
        <v>9.3023255813953487E-2</v>
      </c>
      <c r="Q328" s="132">
        <f t="shared" si="15"/>
        <v>0.16279069767441862</v>
      </c>
      <c r="R328" s="132">
        <f t="shared" si="15"/>
        <v>2.3255813953488372E-2</v>
      </c>
      <c r="S328" s="132">
        <f t="shared" si="15"/>
        <v>0.72093023255813948</v>
      </c>
      <c r="T328" s="132">
        <f t="shared" si="15"/>
        <v>0.30232558139534882</v>
      </c>
      <c r="U328" s="132">
        <f t="shared" si="15"/>
        <v>0.20930232558139536</v>
      </c>
      <c r="V328" s="132">
        <f t="shared" si="15"/>
        <v>0.16279069767441862</v>
      </c>
      <c r="W328" s="133">
        <f t="shared" si="15"/>
        <v>0.11627906976744186</v>
      </c>
      <c r="X328" s="100"/>
      <c r="Y328" s="101"/>
      <c r="Z328" s="100"/>
    </row>
    <row r="329" spans="1:26" ht="15" x14ac:dyDescent="0.25">
      <c r="B329" s="96">
        <v>318</v>
      </c>
      <c r="C329" s="121" t="s">
        <v>7</v>
      </c>
      <c r="D329" s="132">
        <f t="shared" ref="D329:W329" si="16">IFERROR(COUNTIF(D$18:D$317,"C")/COUNTA(D$18:D$317),"")</f>
        <v>0.16279069767441862</v>
      </c>
      <c r="E329" s="132">
        <f t="shared" si="16"/>
        <v>0</v>
      </c>
      <c r="F329" s="132">
        <f t="shared" si="16"/>
        <v>6.9767441860465115E-2</v>
      </c>
      <c r="G329" s="132">
        <f t="shared" si="16"/>
        <v>0.34883720930232559</v>
      </c>
      <c r="H329" s="132">
        <f t="shared" si="16"/>
        <v>0.46511627906976744</v>
      </c>
      <c r="I329" s="132">
        <f t="shared" si="16"/>
        <v>0.11627906976744186</v>
      </c>
      <c r="J329" s="132">
        <f t="shared" si="16"/>
        <v>0.27906976744186046</v>
      </c>
      <c r="K329" s="132">
        <f t="shared" si="16"/>
        <v>0.69767441860465118</v>
      </c>
      <c r="L329" s="132">
        <f t="shared" si="16"/>
        <v>0.13953488372093023</v>
      </c>
      <c r="M329" s="132">
        <f t="shared" si="16"/>
        <v>0.20930232558139536</v>
      </c>
      <c r="N329" s="132">
        <f t="shared" si="16"/>
        <v>0.39534883720930231</v>
      </c>
      <c r="O329" s="132">
        <f t="shared" si="16"/>
        <v>0.44186046511627908</v>
      </c>
      <c r="P329" s="132">
        <f t="shared" si="16"/>
        <v>0.67441860465116277</v>
      </c>
      <c r="Q329" s="132">
        <f t="shared" si="16"/>
        <v>0.69767441860465118</v>
      </c>
      <c r="R329" s="132">
        <f t="shared" si="16"/>
        <v>6.9767441860465115E-2</v>
      </c>
      <c r="S329" s="132">
        <f t="shared" si="16"/>
        <v>4.6511627906976744E-2</v>
      </c>
      <c r="T329" s="132">
        <f t="shared" si="16"/>
        <v>0.39534883720930231</v>
      </c>
      <c r="U329" s="132">
        <f t="shared" si="16"/>
        <v>0.34883720930232559</v>
      </c>
      <c r="V329" s="132">
        <f t="shared" si="16"/>
        <v>0.2558139534883721</v>
      </c>
      <c r="W329" s="133">
        <f t="shared" si="16"/>
        <v>4.6511627906976744E-2</v>
      </c>
      <c r="X329" s="100"/>
      <c r="Y329" s="101"/>
      <c r="Z329" s="100"/>
    </row>
    <row r="330" spans="1:26" ht="15.75" thickBot="1" x14ac:dyDescent="0.3">
      <c r="B330" s="96">
        <v>319</v>
      </c>
      <c r="C330" s="134" t="s">
        <v>8</v>
      </c>
      <c r="D330" s="135">
        <f t="shared" ref="D330:W330" si="17">IFERROR(COUNTIF(D$18:D$317,"D")/COUNTA(D$18:D$317),"")</f>
        <v>0.37209302325581395</v>
      </c>
      <c r="E330" s="135">
        <f t="shared" si="17"/>
        <v>0</v>
      </c>
      <c r="F330" s="135">
        <f t="shared" si="17"/>
        <v>9.3023255813953487E-2</v>
      </c>
      <c r="G330" s="135">
        <f t="shared" si="17"/>
        <v>2.3255813953488372E-2</v>
      </c>
      <c r="H330" s="135">
        <f t="shared" si="17"/>
        <v>2.3255813953488372E-2</v>
      </c>
      <c r="I330" s="135">
        <f t="shared" si="17"/>
        <v>0.53488372093023251</v>
      </c>
      <c r="J330" s="135">
        <f t="shared" si="17"/>
        <v>0.41860465116279072</v>
      </c>
      <c r="K330" s="135">
        <f t="shared" si="17"/>
        <v>0</v>
      </c>
      <c r="L330" s="135">
        <f t="shared" si="17"/>
        <v>0.16279069767441862</v>
      </c>
      <c r="M330" s="135">
        <f t="shared" si="17"/>
        <v>0</v>
      </c>
      <c r="N330" s="135">
        <f t="shared" si="17"/>
        <v>9.3023255813953487E-2</v>
      </c>
      <c r="O330" s="135">
        <f t="shared" si="17"/>
        <v>2.3255813953488372E-2</v>
      </c>
      <c r="P330" s="135">
        <f t="shared" si="17"/>
        <v>2.3255813953488372E-2</v>
      </c>
      <c r="Q330" s="135">
        <f t="shared" si="17"/>
        <v>2.3255813953488372E-2</v>
      </c>
      <c r="R330" s="135">
        <f t="shared" si="17"/>
        <v>0.79069767441860461</v>
      </c>
      <c r="S330" s="135">
        <f t="shared" si="17"/>
        <v>0.11627906976744186</v>
      </c>
      <c r="T330" s="135">
        <f t="shared" si="17"/>
        <v>4.6511627906976744E-2</v>
      </c>
      <c r="U330" s="135">
        <f t="shared" si="17"/>
        <v>6.9767441860465115E-2</v>
      </c>
      <c r="V330" s="135">
        <f t="shared" si="17"/>
        <v>0.27906976744186046</v>
      </c>
      <c r="W330" s="136">
        <f t="shared" si="17"/>
        <v>0.18604651162790697</v>
      </c>
      <c r="X330" s="100"/>
      <c r="Y330" s="101"/>
      <c r="Z330" s="100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141" priority="23" operator="containsText" text="Dificultad Moderada">
      <formula>NOT(ISERROR(SEARCH("Dificultad Moderada",D13)))</formula>
    </cfRule>
    <cfRule type="containsText" dxfId="140" priority="24" operator="containsText" text="Muy Fácil">
      <formula>NOT(ISERROR(SEARCH("Muy Fácil",D13)))</formula>
    </cfRule>
    <cfRule type="containsText" dxfId="139" priority="25" operator="containsText" text="Facil">
      <formula>NOT(ISERROR(SEARCH("Facil",D13)))</formula>
    </cfRule>
    <cfRule type="containsText" dxfId="138" priority="26" operator="containsText" text="Dificil">
      <formula>NOT(ISERROR(SEARCH("Dificil",D13)))</formula>
    </cfRule>
    <cfRule type="containsText" dxfId="137" priority="27" operator="containsText" text="Muy Difícil">
      <formula>NOT(ISERROR(SEARCH("Muy Difícil",D13)))</formula>
    </cfRule>
  </conditionalFormatting>
  <conditionalFormatting sqref="D321:W321">
    <cfRule type="cellIs" dxfId="136" priority="17" operator="equal">
      <formula>0</formula>
    </cfRule>
    <cfRule type="containsBlanks" dxfId="135" priority="22">
      <formula>LEN(TRIM(D321))=0</formula>
    </cfRule>
  </conditionalFormatting>
  <conditionalFormatting sqref="D18:W317">
    <cfRule type="cellIs" dxfId="134" priority="13" operator="equal">
      <formula>""</formula>
    </cfRule>
    <cfRule type="cellIs" dxfId="133" priority="14" operator="equal">
      <formula>D$321</formula>
    </cfRule>
    <cfRule type="cellIs" dxfId="132" priority="15" operator="equal">
      <formula>"O"</formula>
    </cfRule>
    <cfRule type="cellIs" dxfId="131" priority="16" operator="notEqual">
      <formula>"O(""O"";$D$110)"</formula>
    </cfRule>
  </conditionalFormatting>
  <conditionalFormatting sqref="D318:W318">
    <cfRule type="containsText" dxfId="130" priority="12" operator="containsText" text="Columna">
      <formula>NOT(ISERROR(SEARCH("Columna",D318)))</formula>
    </cfRule>
  </conditionalFormatting>
  <conditionalFormatting sqref="D319:W319">
    <cfRule type="cellIs" dxfId="129" priority="11" operator="equal">
      <formula>0</formula>
    </cfRule>
  </conditionalFormatting>
  <conditionalFormatting sqref="D320:W320">
    <cfRule type="containsText" dxfId="128" priority="6" operator="containsText" text="Dificultad Moderada">
      <formula>NOT(ISERROR(SEARCH("Dificultad Moderada",D320)))</formula>
    </cfRule>
    <cfRule type="containsText" dxfId="127" priority="7" operator="containsText" text="Muy Fácil">
      <formula>NOT(ISERROR(SEARCH("Muy Fácil",D320)))</formula>
    </cfRule>
    <cfRule type="containsText" dxfId="126" priority="8" operator="containsText" text="Facil">
      <formula>NOT(ISERROR(SEARCH("Facil",D320)))</formula>
    </cfRule>
    <cfRule type="containsText" dxfId="125" priority="9" operator="containsText" text="Dificil">
      <formula>NOT(ISERROR(SEARCH("Dificil",D320)))</formula>
    </cfRule>
    <cfRule type="containsText" dxfId="124" priority="10" operator="containsText" text="Muy Difícil">
      <formula>NOT(ISERROR(SEARCH("Muy Difícil",D320)))</formula>
    </cfRule>
  </conditionalFormatting>
  <conditionalFormatting sqref="D12:W12">
    <cfRule type="containsBlanks" dxfId="123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F2CABE5-75FB-4687-A8E6-232E0F126711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29CE8D00-81D5-48D5-B2BB-45374067BCD2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BD0A3689-5AD8-4EDD-8E70-7D596648DEA1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8E7AE82C-9D10-4B7E-8092-C92E254BCB0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4A885275-3448-4A16-8CBC-22407C45FAAB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331735E2-F018-47B2-B37D-90E8733127CE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38FBBA65-2E8A-4542-8F7A-DCBBA9AD0662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61F6550F-067C-44AC-8038-F8EE38469909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70" zoomScaleNormal="70" workbookViewId="0">
      <selection activeCell="I23" sqref="I23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162" t="s">
        <v>30</v>
      </c>
      <c r="C1" s="162"/>
      <c r="D1" s="162"/>
      <c r="E1" s="162"/>
      <c r="F1" s="162"/>
      <c r="G1" s="162"/>
      <c r="H1" s="162"/>
      <c r="I1" s="162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AF1" s="1"/>
    </row>
    <row r="2" spans="1:32" ht="25.5" customHeight="1" x14ac:dyDescent="0.25">
      <c r="B2"/>
      <c r="C2" s="50" t="s">
        <v>31</v>
      </c>
      <c r="D2" s="72" t="str">
        <f>'[2] Sabana10 '!D5</f>
        <v>San Bernardo-Toledo</v>
      </c>
      <c r="E2" s="72"/>
      <c r="F2" s="72"/>
      <c r="G2" s="73"/>
      <c r="H2" s="50" t="s">
        <v>35</v>
      </c>
      <c r="I2" s="49" t="str">
        <f>'[2] Sabana10 '!F5</f>
        <v>Principal</v>
      </c>
      <c r="AF2" s="1"/>
    </row>
    <row r="3" spans="1:32" ht="14.45" customHeight="1" x14ac:dyDescent="0.25">
      <c r="B3"/>
      <c r="C3" s="74" t="s">
        <v>32</v>
      </c>
      <c r="D3" s="75" t="str">
        <f>'[2] Sabana10 '!D6</f>
        <v>Decimo</v>
      </c>
      <c r="E3" s="72"/>
      <c r="F3" s="72"/>
      <c r="G3" s="73"/>
      <c r="H3" s="74" t="s">
        <v>36</v>
      </c>
      <c r="I3" s="49" t="str">
        <f>'[2] Sabana10 '!F6</f>
        <v>1001 - 1002</v>
      </c>
      <c r="AF3" s="1"/>
    </row>
    <row r="4" spans="1:32" ht="14.45" customHeight="1" x14ac:dyDescent="0.25">
      <c r="B4"/>
      <c r="C4" s="74" t="s">
        <v>33</v>
      </c>
      <c r="D4" s="72" t="str">
        <f>'[2] Sabana10 '!D7</f>
        <v>Matematicas</v>
      </c>
      <c r="E4" s="72"/>
      <c r="F4" s="72"/>
      <c r="G4" s="73"/>
      <c r="H4" s="74" t="s">
        <v>37</v>
      </c>
      <c r="I4" s="49">
        <f>'[2] Sabana10 '!F7</f>
        <v>1</v>
      </c>
      <c r="AF4" s="1"/>
    </row>
    <row r="5" spans="1:32" ht="15.6" customHeight="1" x14ac:dyDescent="0.25">
      <c r="B5"/>
      <c r="C5" s="138"/>
      <c r="D5" s="138"/>
      <c r="E5" s="138"/>
      <c r="F5" s="138"/>
      <c r="G5" s="138"/>
      <c r="H5" s="138"/>
      <c r="I5" s="138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63" t="s">
        <v>40</v>
      </c>
      <c r="D7" s="163"/>
      <c r="E7"/>
      <c r="F7"/>
      <c r="G7"/>
    </row>
    <row r="8" spans="1:32" ht="13.5" customHeight="1" x14ac:dyDescent="0.25">
      <c r="A8" s="138"/>
      <c r="B8"/>
      <c r="C8" s="139"/>
      <c r="D8" s="139"/>
      <c r="E8" s="139"/>
      <c r="F8" s="139"/>
      <c r="G8" s="139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40" t="s">
        <v>38</v>
      </c>
      <c r="D9" s="141">
        <f>IF(D22="","",D22)</f>
        <v>0.37209302325581395</v>
      </c>
    </row>
    <row r="10" spans="1:32" ht="15" x14ac:dyDescent="0.25"/>
    <row r="11" spans="1:32" ht="18.75" x14ac:dyDescent="0.3">
      <c r="C11" s="142" t="s">
        <v>19</v>
      </c>
      <c r="D11" s="142" t="s">
        <v>48</v>
      </c>
    </row>
    <row r="12" spans="1:32" ht="18.75" x14ac:dyDescent="0.25">
      <c r="C12" s="143" t="s">
        <v>17</v>
      </c>
      <c r="D12" s="144" t="str">
        <f>IF(D11="","",IFERROR(HLOOKUP($D11,[2]!Sabana[[#All],[Columna4]:[Columna23]],2,FALSE),""))</f>
        <v>I_1845866</v>
      </c>
    </row>
    <row r="13" spans="1:32" ht="18.75" x14ac:dyDescent="0.25">
      <c r="C13" s="143" t="s">
        <v>3</v>
      </c>
      <c r="D13" s="144" t="str">
        <f>IF(D11="","",IFERROR(HLOOKUP($D11,[2]!Sabana[[#All],[Columna4]:[Columna23]],3,FALSE),""))</f>
        <v>D</v>
      </c>
    </row>
    <row r="14" spans="1:32" ht="18.75" x14ac:dyDescent="0.25">
      <c r="C14" s="143" t="s">
        <v>16</v>
      </c>
      <c r="D14" s="144" t="str">
        <f>IF(D11="","",IFERROR(HLOOKUP($D11,[2]!Sabana[[#All],[Columna4]:[Columna23]],4,FALSE),""))</f>
        <v>Dificil</v>
      </c>
    </row>
    <row r="15" spans="1:32" ht="18.75" x14ac:dyDescent="0.25">
      <c r="C15" s="143" t="s">
        <v>15</v>
      </c>
      <c r="D15" s="144" t="str">
        <f>IF(D11="","",IFERROR(HLOOKUP($D11,[2]!Sabana[[#All],[Columna4]:[Columna23]],5,FALSE),""))</f>
        <v>Estadística</v>
      </c>
    </row>
    <row r="16" spans="1:32" ht="18.75" x14ac:dyDescent="0.25">
      <c r="C16" s="143" t="s">
        <v>14</v>
      </c>
      <c r="D16" s="144" t="str">
        <f>IF(D11="","",IFERROR(HLOOKUP($D11,[2]!Sabana[[#All],[Columna4]:[Columna23]],6,FALSE),""))</f>
        <v>Argumentación-Estadística</v>
      </c>
    </row>
    <row r="17" spans="3:9" ht="67.5" customHeight="1" x14ac:dyDescent="0.25">
      <c r="C17" s="143" t="s">
        <v>13</v>
      </c>
      <c r="D17" s="144" t="str">
        <f>IF(D11="","",IFERROR(HLOOKUP($D11,[2]!Sabana[[#All],[Columna4]:[Columna23]],7,FALSE),""))</f>
        <v>Valida procedimientos y  estrategias matemáticas utilizadas para dar solución a problemas.</v>
      </c>
    </row>
    <row r="18" spans="3:9" ht="68.099999999999994" customHeight="1" x14ac:dyDescent="0.25">
      <c r="C18" s="143" t="s">
        <v>12</v>
      </c>
      <c r="D18" s="144" t="str">
        <f>IF(D11="","",IFERROR(HLOOKUP($D11,[2]!Sabana[[#All],[Columna4]:[Columna23]],8,FALSE),""))</f>
        <v>Establece la validez o pertinencia de una solución propuesta a un problema dado.</v>
      </c>
    </row>
    <row r="19" spans="3:9" ht="18.600000000000001" customHeight="1" x14ac:dyDescent="0.25">
      <c r="C19" s="143" t="s">
        <v>39</v>
      </c>
      <c r="D19" s="145">
        <f>IF(D11="","",IFERROR(HLOOKUP($D11,[2]!Sabana[[#All],[Columna4]:[Columna23]],313,FALSE),""))</f>
        <v>43</v>
      </c>
    </row>
    <row r="20" spans="3:9" ht="18.75" x14ac:dyDescent="0.25">
      <c r="C20" s="143" t="s">
        <v>44</v>
      </c>
      <c r="D20" s="145">
        <f>IF(D11="","",IFERROR(HLOOKUP($D11,[2]!Sabana[[#All],[Columna4]:[Columna23]],314,FALSE),""))</f>
        <v>16</v>
      </c>
    </row>
    <row r="21" spans="3:9" ht="18.75" x14ac:dyDescent="0.25">
      <c r="C21" s="143" t="s">
        <v>45</v>
      </c>
      <c r="D21" s="144">
        <f>IF(D11="","",IFERROR(HLOOKUP($D11,[2]!Sabana[[#All],[Columna4]:[Columna23]],315,FALSE),""))</f>
        <v>27</v>
      </c>
    </row>
    <row r="22" spans="3:9" ht="18.75" x14ac:dyDescent="0.25">
      <c r="C22" s="143" t="s">
        <v>47</v>
      </c>
      <c r="D22" s="146">
        <f>IF(D11="","",IFERROR(HLOOKUP($D11,[2]!Sabana[[#All],[Columna4]:[Columna23]],316,FALSE),""))</f>
        <v>0.37209302325581395</v>
      </c>
      <c r="I22" s="96"/>
    </row>
    <row r="23" spans="3:9" ht="12" customHeight="1" x14ac:dyDescent="0.25"/>
    <row r="24" spans="3:9" ht="37.5" x14ac:dyDescent="0.3">
      <c r="C24" s="142" t="s">
        <v>19</v>
      </c>
      <c r="D24" s="147" t="s">
        <v>26</v>
      </c>
      <c r="E24" s="142" t="s">
        <v>28</v>
      </c>
      <c r="F24" s="142" t="s">
        <v>29</v>
      </c>
    </row>
    <row r="25" spans="3:9" ht="18.75" x14ac:dyDescent="0.3">
      <c r="C25" s="148" t="s">
        <v>4</v>
      </c>
      <c r="D25" s="149">
        <f>IF(D11="","",IFERROR(HLOOKUP($D11,[2]!Sabana[[#All],[Columna4]:[Columna23]],317,FALSE),""))</f>
        <v>0</v>
      </c>
      <c r="E25" s="150">
        <f>$D$9</f>
        <v>0.37209302325581395</v>
      </c>
      <c r="F25" s="150">
        <f>IF(Tabla47627[[#This Row],[Porcentajes de respuesta 
para cada una de las opciones   ]]&gt;$D$9,Tabla47627[[#This Row],[Porcentajes de respuesta 
para cada una de las opciones   ]], 0)</f>
        <v>0</v>
      </c>
    </row>
    <row r="26" spans="3:9" ht="18.75" x14ac:dyDescent="0.3">
      <c r="C26" s="148" t="s">
        <v>5</v>
      </c>
      <c r="D26" s="149">
        <f>IF(D11="","",IFERROR(HLOOKUP($D11,[2]!Sabana[[#All],[Columna4]:[Columna23]],318,FALSE),""))</f>
        <v>0</v>
      </c>
      <c r="E26" s="150">
        <f>$D$9</f>
        <v>0.37209302325581395</v>
      </c>
      <c r="F26" s="150">
        <f>IF(Tabla47627[[#This Row],[Porcentajes de respuesta 
para cada una de las opciones   ]]&gt;$D$9,Tabla47627[[#This Row],[Porcentajes de respuesta 
para cada una de las opciones   ]], 0)</f>
        <v>0</v>
      </c>
    </row>
    <row r="27" spans="3:9" ht="18.75" x14ac:dyDescent="0.3">
      <c r="C27" s="148" t="s">
        <v>6</v>
      </c>
      <c r="D27" s="149">
        <f>IF(D11="","",IFERROR(HLOOKUP($D11,[2]!Sabana[[#All],[Columna4]:[Columna23]],319,FALSE),""))</f>
        <v>0.46511627906976744</v>
      </c>
      <c r="E27" s="150">
        <f>$D$9</f>
        <v>0.37209302325581395</v>
      </c>
      <c r="F27" s="150">
        <f>IF(Tabla47627[[#This Row],[Porcentajes de respuesta 
para cada una de las opciones   ]]&gt;$D$9,Tabla47627[[#This Row],[Porcentajes de respuesta 
para cada una de las opciones   ]], 0)</f>
        <v>0.46511627906976744</v>
      </c>
    </row>
    <row r="28" spans="3:9" ht="18.75" x14ac:dyDescent="0.3">
      <c r="C28" s="148" t="s">
        <v>7</v>
      </c>
      <c r="D28" s="149">
        <f>IF(D11="","",IFERROR(HLOOKUP($D11,[2]!Sabana[[#All],[Columna4]:[Columna23]],320,FALSE),""))</f>
        <v>0.16279069767441862</v>
      </c>
      <c r="E28" s="150">
        <f>$D$9</f>
        <v>0.37209302325581395</v>
      </c>
      <c r="F28" s="150">
        <f>IF(Tabla47627[[#This Row],[Porcentajes de respuesta 
para cada una de las opciones   ]]&gt;$D$9,Tabla47627[[#This Row],[Porcentajes de respuesta 
para cada una de las opciones   ]], 0)</f>
        <v>0</v>
      </c>
    </row>
    <row r="29" spans="3:9" ht="18.75" x14ac:dyDescent="0.3">
      <c r="C29" s="148" t="s">
        <v>8</v>
      </c>
      <c r="D29" s="149">
        <f>IF(D11="","",IFERROR(HLOOKUP($D11,[2]!Sabana[[#All],[Columna4]:[Columna23]],321,FALSE),""))</f>
        <v>0.37209302325581395</v>
      </c>
      <c r="E29" s="150">
        <f>$D$9</f>
        <v>0.37209302325581395</v>
      </c>
      <c r="F29" s="150">
        <f>IF(Tabla47627[[#This Row],[Porcentajes de respuesta 
para cada una de las opciones   ]]&gt;$D$9,Tabla47627[[#This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87" priority="3" operator="containsText" text="Facil">
      <formula>NOT(ISERROR(SEARCH("Facil",D14)))</formula>
    </cfRule>
    <cfRule type="containsText" dxfId="86" priority="4" operator="containsText" text="Dificil">
      <formula>NOT(ISERROR(SEARCH("Dificil",D14)))</formula>
    </cfRule>
    <cfRule type="containsText" dxfId="85" priority="5" operator="containsText" text="Muy Difícil">
      <formula>NOT(ISERROR(SEARCH("Muy Difícil",D14)))</formula>
    </cfRule>
    <cfRule type="containsText" dxfId="84" priority="6" operator="containsText" text="Muy Fácil">
      <formula>NOT(ISERROR(SEARCH("Muy Fácil",D14)))</formula>
    </cfRule>
    <cfRule type="containsText" dxfId="83" priority="7" operator="containsText" text="Dificultad Moderada">
      <formula>NOT(ISERROR(SEARCH("Dificultad Moderada",D14)))</formula>
    </cfRule>
  </conditionalFormatting>
  <conditionalFormatting sqref="I2:I4">
    <cfRule type="cellIs" dxfId="82" priority="2" operator="equal">
      <formula>0</formula>
    </cfRule>
  </conditionalFormatting>
  <conditionalFormatting sqref="D2:D4">
    <cfRule type="cellIs" dxfId="81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abSelected="1" zoomScale="53" zoomScaleNormal="53" zoomScaleSheetLayoutView="124" zoomScalePageLayoutView="96" workbookViewId="0">
      <selection activeCell="F8" sqref="F8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9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162" t="s">
        <v>27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192</v>
      </c>
      <c r="E5" s="89" t="s">
        <v>21</v>
      </c>
      <c r="F5" s="88" t="s">
        <v>193</v>
      </c>
      <c r="G5" s="159"/>
    </row>
    <row r="6" spans="2:32" ht="15" x14ac:dyDescent="0.25">
      <c r="C6" s="51" t="s">
        <v>22</v>
      </c>
      <c r="D6" s="2" t="s">
        <v>358</v>
      </c>
      <c r="E6" s="90" t="s">
        <v>23</v>
      </c>
      <c r="F6" s="88">
        <v>1101</v>
      </c>
      <c r="G6" s="159"/>
    </row>
    <row r="7" spans="2:32" ht="15" x14ac:dyDescent="0.25">
      <c r="C7" s="51" t="s">
        <v>24</v>
      </c>
      <c r="D7" s="2" t="s">
        <v>127</v>
      </c>
      <c r="E7" s="90" t="s">
        <v>25</v>
      </c>
      <c r="F7" s="88">
        <v>1</v>
      </c>
      <c r="G7" s="159"/>
    </row>
    <row r="8" spans="2:32" ht="15.6" customHeight="1" x14ac:dyDescent="0.25"/>
    <row r="9" spans="2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6">
        <v>1</v>
      </c>
      <c r="C10" s="97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98" t="s">
        <v>41</v>
      </c>
      <c r="Y10" s="98" t="s">
        <v>42</v>
      </c>
      <c r="Z10" s="98" t="s">
        <v>43</v>
      </c>
    </row>
    <row r="11" spans="2:32" ht="14.45" customHeight="1" x14ac:dyDescent="0.25">
      <c r="B11" s="96">
        <v>2</v>
      </c>
      <c r="C11" s="99" t="s">
        <v>17</v>
      </c>
      <c r="D11" s="2" t="s">
        <v>359</v>
      </c>
      <c r="E11" s="2" t="s">
        <v>360</v>
      </c>
      <c r="F11" s="2" t="s">
        <v>361</v>
      </c>
      <c r="G11" s="2" t="s">
        <v>362</v>
      </c>
      <c r="H11" s="2" t="s">
        <v>363</v>
      </c>
      <c r="I11" s="2" t="s">
        <v>364</v>
      </c>
      <c r="J11" s="2" t="s">
        <v>365</v>
      </c>
      <c r="K11" s="2" t="s">
        <v>366</v>
      </c>
      <c r="L11" s="2" t="s">
        <v>367</v>
      </c>
      <c r="M11" s="2" t="s">
        <v>368</v>
      </c>
      <c r="N11" s="2" t="s">
        <v>369</v>
      </c>
      <c r="O11" s="2" t="s">
        <v>370</v>
      </c>
      <c r="P11" s="2" t="s">
        <v>371</v>
      </c>
      <c r="Q11" s="2" t="s">
        <v>372</v>
      </c>
      <c r="R11" s="2" t="s">
        <v>373</v>
      </c>
      <c r="S11" s="2" t="s">
        <v>374</v>
      </c>
      <c r="T11" s="2" t="s">
        <v>375</v>
      </c>
      <c r="U11" s="2" t="s">
        <v>376</v>
      </c>
      <c r="V11" s="2" t="s">
        <v>377</v>
      </c>
      <c r="W11" s="2" t="s">
        <v>378</v>
      </c>
      <c r="X11" s="100"/>
      <c r="Y11" s="101"/>
      <c r="Z11" s="100"/>
    </row>
    <row r="12" spans="2:32" ht="14.1" customHeight="1" x14ac:dyDescent="0.25">
      <c r="B12" s="96">
        <v>3</v>
      </c>
      <c r="C12" s="102" t="s">
        <v>3</v>
      </c>
      <c r="D12" s="2" t="s">
        <v>90</v>
      </c>
      <c r="E12" s="2" t="s">
        <v>89</v>
      </c>
      <c r="F12" s="2" t="s">
        <v>91</v>
      </c>
      <c r="G12" s="2" t="s">
        <v>90</v>
      </c>
      <c r="H12" s="2" t="s">
        <v>88</v>
      </c>
      <c r="I12" s="2" t="s">
        <v>88</v>
      </c>
      <c r="J12" s="2" t="s">
        <v>89</v>
      </c>
      <c r="K12" s="2" t="s">
        <v>88</v>
      </c>
      <c r="L12" s="2" t="s">
        <v>89</v>
      </c>
      <c r="M12" s="2" t="s">
        <v>88</v>
      </c>
      <c r="N12" s="2" t="s">
        <v>90</v>
      </c>
      <c r="O12" s="2" t="s">
        <v>89</v>
      </c>
      <c r="P12" s="2" t="s">
        <v>88</v>
      </c>
      <c r="Q12" s="2" t="s">
        <v>91</v>
      </c>
      <c r="R12" s="2" t="s">
        <v>89</v>
      </c>
      <c r="S12" s="2" t="s">
        <v>88</v>
      </c>
      <c r="T12" s="2" t="s">
        <v>91</v>
      </c>
      <c r="U12" s="2" t="s">
        <v>88</v>
      </c>
      <c r="V12" s="2" t="s">
        <v>89</v>
      </c>
      <c r="W12" s="2" t="s">
        <v>89</v>
      </c>
      <c r="X12" s="104"/>
      <c r="Y12" s="105"/>
      <c r="Z12" s="105"/>
    </row>
    <row r="13" spans="2:32" s="1" customFormat="1" ht="32.1" customHeight="1" x14ac:dyDescent="0.25">
      <c r="B13" s="96">
        <v>4</v>
      </c>
      <c r="C13" s="106" t="s">
        <v>16</v>
      </c>
      <c r="D13" s="107" t="str">
        <f>D$320</f>
        <v>Dificil</v>
      </c>
      <c r="E13" s="107" t="str">
        <f>E$320</f>
        <v>Dificil</v>
      </c>
      <c r="F13" s="107" t="str">
        <f t="shared" ref="F13:W13" si="0">F$320</f>
        <v>Dificil</v>
      </c>
      <c r="G13" s="107" t="str">
        <f t="shared" si="0"/>
        <v>Facil</v>
      </c>
      <c r="H13" s="107" t="str">
        <f t="shared" si="0"/>
        <v>Dificultad Moderada</v>
      </c>
      <c r="I13" s="107" t="str">
        <f t="shared" si="0"/>
        <v>Dificil</v>
      </c>
      <c r="J13" s="107" t="str">
        <f t="shared" si="0"/>
        <v>Dificil</v>
      </c>
      <c r="K13" s="107" t="str">
        <f t="shared" si="0"/>
        <v>Dificultad Moderada</v>
      </c>
      <c r="L13" s="107" t="str">
        <f t="shared" si="0"/>
        <v>Dificil</v>
      </c>
      <c r="M13" s="107" t="str">
        <f t="shared" si="0"/>
        <v>Dificil</v>
      </c>
      <c r="N13" s="107" t="str">
        <f t="shared" si="0"/>
        <v>Dificil</v>
      </c>
      <c r="O13" s="107" t="str">
        <f t="shared" si="0"/>
        <v>Dificultad Moderada</v>
      </c>
      <c r="P13" s="107" t="str">
        <f t="shared" si="0"/>
        <v>Dificil</v>
      </c>
      <c r="Q13" s="107" t="str">
        <f t="shared" si="0"/>
        <v>Dificil</v>
      </c>
      <c r="R13" s="107" t="str">
        <f t="shared" si="0"/>
        <v>Facil</v>
      </c>
      <c r="S13" s="107" t="str">
        <f t="shared" si="0"/>
        <v>Dificultad Moderada</v>
      </c>
      <c r="T13" s="107" t="str">
        <f t="shared" si="0"/>
        <v>Dificultad Moderada</v>
      </c>
      <c r="U13" s="107" t="str">
        <f t="shared" si="0"/>
        <v>Dificil</v>
      </c>
      <c r="V13" s="107" t="str">
        <f t="shared" si="0"/>
        <v>Dificil</v>
      </c>
      <c r="W13" s="107" t="str">
        <f t="shared" si="0"/>
        <v>Dificultad Moderada</v>
      </c>
      <c r="X13" s="108"/>
      <c r="Y13" s="109"/>
      <c r="Z13" s="108"/>
      <c r="AF13" s="2"/>
    </row>
    <row r="14" spans="2:32" ht="54" customHeight="1" x14ac:dyDescent="0.25">
      <c r="B14" s="96">
        <v>5</v>
      </c>
      <c r="C14" s="99" t="s">
        <v>15</v>
      </c>
      <c r="D14" s="2" t="s">
        <v>336</v>
      </c>
      <c r="E14" s="2" t="s">
        <v>336</v>
      </c>
      <c r="F14" s="2" t="s">
        <v>336</v>
      </c>
      <c r="G14" s="2" t="s">
        <v>336</v>
      </c>
      <c r="H14" s="2" t="s">
        <v>337</v>
      </c>
      <c r="I14" s="2" t="s">
        <v>337</v>
      </c>
      <c r="J14" s="2" t="s">
        <v>337</v>
      </c>
      <c r="K14" s="2" t="s">
        <v>337</v>
      </c>
      <c r="L14" s="2" t="s">
        <v>338</v>
      </c>
      <c r="M14" s="2" t="s">
        <v>338</v>
      </c>
      <c r="N14" s="2" t="s">
        <v>338</v>
      </c>
      <c r="O14" s="2" t="s">
        <v>338</v>
      </c>
      <c r="P14" s="2" t="s">
        <v>338</v>
      </c>
      <c r="Q14" s="2" t="s">
        <v>338</v>
      </c>
      <c r="R14" s="2" t="s">
        <v>338</v>
      </c>
      <c r="S14" s="2" t="s">
        <v>338</v>
      </c>
      <c r="T14" s="2" t="s">
        <v>338</v>
      </c>
      <c r="U14" s="2" t="s">
        <v>338</v>
      </c>
      <c r="V14" s="2" t="s">
        <v>338</v>
      </c>
      <c r="W14" s="2" t="s">
        <v>338</v>
      </c>
      <c r="X14" s="100"/>
      <c r="Y14" s="101"/>
      <c r="Z14" s="100"/>
    </row>
    <row r="15" spans="2:32" ht="54" customHeight="1" x14ac:dyDescent="0.25">
      <c r="B15" s="96">
        <v>6</v>
      </c>
      <c r="C15" s="99" t="s">
        <v>14</v>
      </c>
      <c r="D15" s="2" t="s">
        <v>340</v>
      </c>
      <c r="E15" s="2" t="s">
        <v>340</v>
      </c>
      <c r="F15" s="2" t="s">
        <v>341</v>
      </c>
      <c r="G15" s="2" t="s">
        <v>341</v>
      </c>
      <c r="H15" s="2" t="s">
        <v>342</v>
      </c>
      <c r="I15" s="2" t="s">
        <v>342</v>
      </c>
      <c r="J15" s="2" t="s">
        <v>342</v>
      </c>
      <c r="K15" s="2" t="s">
        <v>343</v>
      </c>
      <c r="L15" s="2" t="s">
        <v>345</v>
      </c>
      <c r="M15" s="2" t="s">
        <v>345</v>
      </c>
      <c r="N15" s="2" t="s">
        <v>346</v>
      </c>
      <c r="O15" s="2" t="s">
        <v>346</v>
      </c>
      <c r="P15" s="2" t="s">
        <v>346</v>
      </c>
      <c r="Q15" s="2" t="s">
        <v>346</v>
      </c>
      <c r="R15" s="2" t="s">
        <v>346</v>
      </c>
      <c r="S15" s="2" t="s">
        <v>347</v>
      </c>
      <c r="T15" s="2" t="s">
        <v>347</v>
      </c>
      <c r="U15" s="2" t="s">
        <v>347</v>
      </c>
      <c r="V15" s="2" t="s">
        <v>347</v>
      </c>
      <c r="W15" s="2" t="s">
        <v>347</v>
      </c>
      <c r="X15" s="104"/>
      <c r="Y15" s="110"/>
      <c r="Z15" s="111"/>
    </row>
    <row r="16" spans="2:32" ht="54" customHeight="1" x14ac:dyDescent="0.25">
      <c r="B16" s="96">
        <v>7</v>
      </c>
      <c r="C16" s="99" t="s">
        <v>13</v>
      </c>
      <c r="D16" s="2" t="s">
        <v>349</v>
      </c>
      <c r="E16" s="2" t="s">
        <v>349</v>
      </c>
      <c r="F16" s="2" t="s">
        <v>350</v>
      </c>
      <c r="G16" s="2" t="s">
        <v>350</v>
      </c>
      <c r="H16" s="2" t="s">
        <v>348</v>
      </c>
      <c r="I16" s="2" t="s">
        <v>348</v>
      </c>
      <c r="J16" s="2" t="s">
        <v>348</v>
      </c>
      <c r="K16" s="2" t="s">
        <v>349</v>
      </c>
      <c r="L16" s="2" t="s">
        <v>348</v>
      </c>
      <c r="M16" s="2" t="s">
        <v>348</v>
      </c>
      <c r="N16" s="2" t="s">
        <v>349</v>
      </c>
      <c r="O16" s="2" t="s">
        <v>349</v>
      </c>
      <c r="P16" s="2" t="s">
        <v>349</v>
      </c>
      <c r="Q16" s="2" t="s">
        <v>349</v>
      </c>
      <c r="R16" s="2" t="s">
        <v>349</v>
      </c>
      <c r="S16" s="2" t="s">
        <v>350</v>
      </c>
      <c r="T16" s="2" t="s">
        <v>350</v>
      </c>
      <c r="U16" s="2" t="s">
        <v>350</v>
      </c>
      <c r="V16" s="2" t="s">
        <v>350</v>
      </c>
      <c r="W16" s="2" t="s">
        <v>350</v>
      </c>
      <c r="X16" s="104"/>
      <c r="Y16" s="105"/>
      <c r="Z16" s="104"/>
    </row>
    <row r="17" spans="2:32" ht="54" customHeight="1" x14ac:dyDescent="0.25">
      <c r="B17" s="96">
        <v>8</v>
      </c>
      <c r="C17" s="99" t="s">
        <v>12</v>
      </c>
      <c r="D17" s="2" t="s">
        <v>352</v>
      </c>
      <c r="E17" s="2" t="s">
        <v>352</v>
      </c>
      <c r="F17" s="2" t="s">
        <v>353</v>
      </c>
      <c r="G17" s="2" t="s">
        <v>354</v>
      </c>
      <c r="H17" s="2" t="s">
        <v>351</v>
      </c>
      <c r="I17" s="2" t="s">
        <v>351</v>
      </c>
      <c r="J17" s="2" t="s">
        <v>379</v>
      </c>
      <c r="K17" s="2" t="s">
        <v>352</v>
      </c>
      <c r="L17" s="2" t="s">
        <v>355</v>
      </c>
      <c r="M17" s="2" t="s">
        <v>355</v>
      </c>
      <c r="N17" s="2" t="s">
        <v>356</v>
      </c>
      <c r="O17" s="2" t="s">
        <v>357</v>
      </c>
      <c r="P17" s="2" t="s">
        <v>357</v>
      </c>
      <c r="Q17" s="2" t="s">
        <v>357</v>
      </c>
      <c r="R17" s="2" t="s">
        <v>352</v>
      </c>
      <c r="S17" s="2" t="s">
        <v>353</v>
      </c>
      <c r="T17" s="2" t="s">
        <v>354</v>
      </c>
      <c r="U17" s="2" t="s">
        <v>353</v>
      </c>
      <c r="V17" s="2" t="s">
        <v>353</v>
      </c>
      <c r="W17" s="2" t="s">
        <v>354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96">
        <v>9</v>
      </c>
      <c r="D18" s="2" t="s">
        <v>90</v>
      </c>
      <c r="E18" s="2" t="s">
        <v>89</v>
      </c>
      <c r="F18" s="2" t="s">
        <v>91</v>
      </c>
      <c r="G18" s="2" t="s">
        <v>90</v>
      </c>
      <c r="H18" s="2" t="s">
        <v>88</v>
      </c>
      <c r="I18" s="2" t="s">
        <v>91</v>
      </c>
      <c r="J18" s="2" t="s">
        <v>88</v>
      </c>
      <c r="K18" s="2" t="s">
        <v>90</v>
      </c>
      <c r="L18" s="2" t="s">
        <v>90</v>
      </c>
      <c r="M18" s="2" t="s">
        <v>88</v>
      </c>
      <c r="N18" s="2" t="s">
        <v>91</v>
      </c>
      <c r="O18" s="2" t="s">
        <v>89</v>
      </c>
      <c r="P18" s="2" t="s">
        <v>89</v>
      </c>
      <c r="Q18" s="2" t="s">
        <v>89</v>
      </c>
      <c r="R18" s="2" t="s">
        <v>89</v>
      </c>
      <c r="S18" s="2" t="s">
        <v>90</v>
      </c>
      <c r="T18" s="2" t="s">
        <v>88</v>
      </c>
      <c r="U18" s="2" t="s">
        <v>90</v>
      </c>
      <c r="V18" s="2" t="s">
        <v>89</v>
      </c>
      <c r="W18" s="2" t="s">
        <v>89</v>
      </c>
      <c r="X18" s="91">
        <f t="array" ref="X18">IF($D$12="","",(SUMPRODUCT(($D$12:$W$12=Sabana28[[#This Row],[Columna4]:[Columna23]])*1)))</f>
        <v>10</v>
      </c>
      <c r="Y18" s="87">
        <f>IF(X18="","",(X18/20))</f>
        <v>0.5</v>
      </c>
      <c r="Z18" s="87">
        <f>IF(Y18="","",COUNTIF(Sabana28[[#This Row],[Columna4]:[Columna23]],"O")/20)</f>
        <v>0</v>
      </c>
    </row>
    <row r="19" spans="2:32" ht="15" x14ac:dyDescent="0.25">
      <c r="B19" s="96">
        <v>10</v>
      </c>
      <c r="D19" s="2" t="s">
        <v>88</v>
      </c>
      <c r="E19" s="2" t="s">
        <v>91</v>
      </c>
      <c r="F19" s="2" t="s">
        <v>89</v>
      </c>
      <c r="G19" s="2" t="s">
        <v>90</v>
      </c>
      <c r="H19" s="2" t="s">
        <v>89</v>
      </c>
      <c r="I19" s="2" t="s">
        <v>89</v>
      </c>
      <c r="J19" s="2" t="s">
        <v>88</v>
      </c>
      <c r="K19" s="2" t="s">
        <v>88</v>
      </c>
      <c r="L19" s="2" t="s">
        <v>90</v>
      </c>
      <c r="M19" s="2" t="s">
        <v>89</v>
      </c>
      <c r="N19" s="2" t="s">
        <v>91</v>
      </c>
      <c r="O19" s="2" t="s">
        <v>90</v>
      </c>
      <c r="P19" s="2" t="s">
        <v>91</v>
      </c>
      <c r="Q19" s="2" t="s">
        <v>89</v>
      </c>
      <c r="R19" s="2" t="s">
        <v>89</v>
      </c>
      <c r="S19" s="2" t="s">
        <v>90</v>
      </c>
      <c r="T19" s="2" t="s">
        <v>90</v>
      </c>
      <c r="U19" s="2" t="s">
        <v>91</v>
      </c>
      <c r="V19" s="2" t="s">
        <v>88</v>
      </c>
      <c r="W19" s="2" t="s">
        <v>89</v>
      </c>
      <c r="X19" s="91">
        <f t="array" ref="X19">IF($D$12="","",(SUMPRODUCT(($D$12:$W$12=Sabana28[[#This Row],[Columna4]:[Columna23]])*1)))</f>
        <v>4</v>
      </c>
      <c r="Y19" s="87">
        <f t="shared" ref="Y19:Y82" si="1">IF(X19="","",(X19/20))</f>
        <v>0.2</v>
      </c>
      <c r="Z19" s="87">
        <f>IF(Y19="","",COUNTIF(Sabana28[[#This Row],[Columna4]:[Columna23]],"O")/20)</f>
        <v>0</v>
      </c>
    </row>
    <row r="20" spans="2:32" ht="15" x14ac:dyDescent="0.25">
      <c r="B20" s="96">
        <v>11</v>
      </c>
      <c r="D20" s="2" t="s">
        <v>91</v>
      </c>
      <c r="E20" s="2" t="s">
        <v>91</v>
      </c>
      <c r="F20" s="2" t="s">
        <v>88</v>
      </c>
      <c r="G20" s="2" t="s">
        <v>91</v>
      </c>
      <c r="H20" s="2" t="s">
        <v>89</v>
      </c>
      <c r="I20" s="2" t="s">
        <v>89</v>
      </c>
      <c r="J20" s="2" t="s">
        <v>90</v>
      </c>
      <c r="K20" s="2" t="s">
        <v>89</v>
      </c>
      <c r="L20" s="2" t="s">
        <v>90</v>
      </c>
      <c r="M20" s="2" t="s">
        <v>89</v>
      </c>
      <c r="N20" s="2" t="s">
        <v>90</v>
      </c>
      <c r="O20" s="2" t="s">
        <v>91</v>
      </c>
      <c r="P20" s="2" t="s">
        <v>89</v>
      </c>
      <c r="Q20" s="2" t="s">
        <v>88</v>
      </c>
      <c r="R20" s="2" t="s">
        <v>89</v>
      </c>
      <c r="S20" s="2" t="s">
        <v>91</v>
      </c>
      <c r="T20" s="2" t="s">
        <v>91</v>
      </c>
      <c r="U20" s="2" t="s">
        <v>88</v>
      </c>
      <c r="V20" s="2" t="s">
        <v>91</v>
      </c>
      <c r="W20" s="2" t="s">
        <v>88</v>
      </c>
      <c r="X20" s="91">
        <f t="array" ref="X20">IF($D$12="","",(SUMPRODUCT(($D$12:$W$12=Sabana28[[#This Row],[Columna4]:[Columna23]])*1)))</f>
        <v>4</v>
      </c>
      <c r="Y20" s="87">
        <f t="shared" si="1"/>
        <v>0.2</v>
      </c>
      <c r="Z20" s="87">
        <f>IF(Y20="","",COUNTIF(Sabana28[[#This Row],[Columna4]:[Columna23]],"O")/20)</f>
        <v>0</v>
      </c>
    </row>
    <row r="21" spans="2:32" ht="15" x14ac:dyDescent="0.25">
      <c r="B21" s="96">
        <v>12</v>
      </c>
      <c r="D21" s="2" t="s">
        <v>88</v>
      </c>
      <c r="E21" s="2" t="s">
        <v>91</v>
      </c>
      <c r="F21" s="2" t="s">
        <v>89</v>
      </c>
      <c r="G21" s="2" t="s">
        <v>88</v>
      </c>
      <c r="H21" s="2" t="s">
        <v>91</v>
      </c>
      <c r="I21" s="2" t="s">
        <v>89</v>
      </c>
      <c r="J21" s="2" t="s">
        <v>89</v>
      </c>
      <c r="K21" s="2" t="s">
        <v>89</v>
      </c>
      <c r="L21" s="2" t="s">
        <v>89</v>
      </c>
      <c r="M21" s="2" t="s">
        <v>89</v>
      </c>
      <c r="N21" s="2" t="s">
        <v>91</v>
      </c>
      <c r="O21" s="2" t="s">
        <v>88</v>
      </c>
      <c r="P21" s="2" t="s">
        <v>90</v>
      </c>
      <c r="Q21" s="2" t="s">
        <v>88</v>
      </c>
      <c r="R21" s="2" t="s">
        <v>89</v>
      </c>
      <c r="S21" s="2" t="s">
        <v>90</v>
      </c>
      <c r="T21" s="2" t="s">
        <v>91</v>
      </c>
      <c r="U21" s="2" t="s">
        <v>89</v>
      </c>
      <c r="V21" s="2" t="s">
        <v>89</v>
      </c>
      <c r="W21" s="2" t="s">
        <v>89</v>
      </c>
      <c r="X21" s="91">
        <f t="array" ref="X21">IF($D$12="","",(SUMPRODUCT(($D$12:$W$12=Sabana28[[#This Row],[Columna4]:[Columna23]])*1)))</f>
        <v>6</v>
      </c>
      <c r="Y21" s="87">
        <f t="shared" si="1"/>
        <v>0.3</v>
      </c>
      <c r="Z21" s="87">
        <f>IF(Y21="","",COUNTIF(Sabana28[[#This Row],[Columna4]:[Columna23]],"O")/20)</f>
        <v>0</v>
      </c>
    </row>
    <row r="22" spans="2:32" ht="15" x14ac:dyDescent="0.25">
      <c r="B22" s="96">
        <v>13</v>
      </c>
      <c r="D22" s="2" t="s">
        <v>88</v>
      </c>
      <c r="E22" s="2" t="s">
        <v>91</v>
      </c>
      <c r="F22" s="2" t="s">
        <v>89</v>
      </c>
      <c r="G22" s="2" t="s">
        <v>90</v>
      </c>
      <c r="H22" s="2" t="s">
        <v>88</v>
      </c>
      <c r="I22" s="2" t="s">
        <v>88</v>
      </c>
      <c r="J22" s="2" t="s">
        <v>88</v>
      </c>
      <c r="K22" s="2" t="s">
        <v>88</v>
      </c>
      <c r="L22" s="2" t="s">
        <v>90</v>
      </c>
      <c r="M22" s="2" t="s">
        <v>90</v>
      </c>
      <c r="N22" s="2" t="s">
        <v>90</v>
      </c>
      <c r="O22" s="2" t="s">
        <v>90</v>
      </c>
      <c r="P22" s="2" t="s">
        <v>91</v>
      </c>
      <c r="Q22" s="2" t="s">
        <v>91</v>
      </c>
      <c r="R22" s="2" t="s">
        <v>89</v>
      </c>
      <c r="S22" s="2" t="s">
        <v>88</v>
      </c>
      <c r="T22" s="2" t="s">
        <v>91</v>
      </c>
      <c r="U22" s="2" t="s">
        <v>90</v>
      </c>
      <c r="V22" s="2" t="s">
        <v>89</v>
      </c>
      <c r="W22" s="2" t="s">
        <v>91</v>
      </c>
      <c r="X22" s="91">
        <f t="array" ref="X22">IF($D$12="","",(SUMPRODUCT(($D$12:$W$12=Sabana28[[#This Row],[Columna4]:[Columna23]])*1)))</f>
        <v>10</v>
      </c>
      <c r="Y22" s="87">
        <f t="shared" si="1"/>
        <v>0.5</v>
      </c>
      <c r="Z22" s="87">
        <f>IF(Y22="","",COUNTIF(Sabana28[[#This Row],[Columna4]:[Columna23]],"O")/20)</f>
        <v>0</v>
      </c>
    </row>
    <row r="23" spans="2:32" ht="15" x14ac:dyDescent="0.25">
      <c r="B23" s="96">
        <v>14</v>
      </c>
      <c r="D23" s="2" t="s">
        <v>88</v>
      </c>
      <c r="E23" s="2" t="s">
        <v>91</v>
      </c>
      <c r="F23" s="2" t="s">
        <v>88</v>
      </c>
      <c r="G23" s="2" t="s">
        <v>90</v>
      </c>
      <c r="H23" s="2" t="s">
        <v>88</v>
      </c>
      <c r="I23" s="2" t="s">
        <v>88</v>
      </c>
      <c r="J23" s="2" t="s">
        <v>91</v>
      </c>
      <c r="K23" s="2" t="s">
        <v>88</v>
      </c>
      <c r="L23" s="2" t="s">
        <v>90</v>
      </c>
      <c r="M23" s="2" t="s">
        <v>88</v>
      </c>
      <c r="N23" s="2" t="s">
        <v>89</v>
      </c>
      <c r="O23" s="2" t="s">
        <v>90</v>
      </c>
      <c r="P23" s="2" t="s">
        <v>91</v>
      </c>
      <c r="Q23" s="2" t="s">
        <v>90</v>
      </c>
      <c r="R23" s="2" t="s">
        <v>89</v>
      </c>
      <c r="S23" s="2" t="s">
        <v>88</v>
      </c>
      <c r="T23" s="2" t="s">
        <v>88</v>
      </c>
      <c r="U23" s="2" t="s">
        <v>90</v>
      </c>
      <c r="V23" s="2" t="s">
        <v>89</v>
      </c>
      <c r="W23" s="2" t="s">
        <v>90</v>
      </c>
      <c r="X23" s="91">
        <f t="array" ref="X23">IF($D$12="","",(SUMPRODUCT(($D$12:$W$12=Sabana28[[#This Row],[Columna4]:[Columna23]])*1)))</f>
        <v>8</v>
      </c>
      <c r="Y23" s="87">
        <f t="shared" si="1"/>
        <v>0.4</v>
      </c>
      <c r="Z23" s="87">
        <f>IF(Y23="","",COUNTIF(Sabana28[[#This Row],[Columna4]:[Columna23]],"O")/20)</f>
        <v>0</v>
      </c>
    </row>
    <row r="24" spans="2:32" ht="15" x14ac:dyDescent="0.25">
      <c r="B24" s="96">
        <v>15</v>
      </c>
      <c r="D24" s="2" t="s">
        <v>91</v>
      </c>
      <c r="E24" s="2" t="s">
        <v>89</v>
      </c>
      <c r="F24" s="2" t="s">
        <v>91</v>
      </c>
      <c r="G24" s="2" t="s">
        <v>89</v>
      </c>
      <c r="H24" s="2" t="s">
        <v>89</v>
      </c>
      <c r="I24" s="2" t="s">
        <v>88</v>
      </c>
      <c r="J24" s="2" t="s">
        <v>91</v>
      </c>
      <c r="K24" s="2" t="s">
        <v>90</v>
      </c>
      <c r="L24" s="2" t="s">
        <v>90</v>
      </c>
      <c r="M24" s="2" t="s">
        <v>90</v>
      </c>
      <c r="N24" s="2" t="s">
        <v>89</v>
      </c>
      <c r="O24" s="2" t="s">
        <v>91</v>
      </c>
      <c r="P24" s="2" t="s">
        <v>91</v>
      </c>
      <c r="Q24" s="2" t="s">
        <v>90</v>
      </c>
      <c r="R24" s="2" t="s">
        <v>91</v>
      </c>
      <c r="S24" s="2" t="s">
        <v>90</v>
      </c>
      <c r="T24" s="2" t="s">
        <v>91</v>
      </c>
      <c r="U24" s="2" t="s">
        <v>89</v>
      </c>
      <c r="V24" s="2" t="s">
        <v>88</v>
      </c>
      <c r="W24" s="2" t="s">
        <v>88</v>
      </c>
      <c r="X24" s="91">
        <f t="array" ref="X24">IF($D$12="","",(SUMPRODUCT(($D$12:$W$12=Sabana28[[#This Row],[Columna4]:[Columna23]])*1)))</f>
        <v>4</v>
      </c>
      <c r="Y24" s="87">
        <f t="shared" si="1"/>
        <v>0.2</v>
      </c>
      <c r="Z24" s="87">
        <f>IF(Y24="","",COUNTIF(Sabana28[[#This Row],[Columna4]:[Columna23]],"O")/20)</f>
        <v>0</v>
      </c>
    </row>
    <row r="25" spans="2:32" ht="15" x14ac:dyDescent="0.25">
      <c r="B25" s="96">
        <v>16</v>
      </c>
      <c r="D25" s="2" t="s">
        <v>89</v>
      </c>
      <c r="E25" s="2" t="s">
        <v>89</v>
      </c>
      <c r="F25" s="2" t="s">
        <v>91</v>
      </c>
      <c r="G25" s="2" t="s">
        <v>90</v>
      </c>
      <c r="H25" s="2" t="s">
        <v>88</v>
      </c>
      <c r="I25" s="2" t="s">
        <v>91</v>
      </c>
      <c r="J25" s="2" t="s">
        <v>88</v>
      </c>
      <c r="K25" s="2" t="s">
        <v>90</v>
      </c>
      <c r="L25" s="2" t="s">
        <v>90</v>
      </c>
      <c r="M25" s="2" t="s">
        <v>88</v>
      </c>
      <c r="N25" s="2" t="s">
        <v>91</v>
      </c>
      <c r="O25" s="2" t="s">
        <v>89</v>
      </c>
      <c r="P25" s="2" t="s">
        <v>88</v>
      </c>
      <c r="Q25" s="2" t="s">
        <v>88</v>
      </c>
      <c r="R25" s="2" t="s">
        <v>89</v>
      </c>
      <c r="S25" s="2" t="s">
        <v>88</v>
      </c>
      <c r="T25" s="2" t="s">
        <v>91</v>
      </c>
      <c r="U25" s="2" t="s">
        <v>88</v>
      </c>
      <c r="V25" s="2" t="s">
        <v>90</v>
      </c>
      <c r="W25" s="2" t="s">
        <v>89</v>
      </c>
      <c r="X25" s="91">
        <f t="array" ref="X25">IF($D$12="","",(SUMPRODUCT(($D$12:$W$12=Sabana28[[#This Row],[Columna4]:[Columna23]])*1)))</f>
        <v>12</v>
      </c>
      <c r="Y25" s="87">
        <f t="shared" si="1"/>
        <v>0.6</v>
      </c>
      <c r="Z25" s="87">
        <f>IF(Y25="","",COUNTIF(Sabana28[[#This Row],[Columna4]:[Columna23]],"O")/20)</f>
        <v>0</v>
      </c>
    </row>
    <row r="26" spans="2:32" ht="15" x14ac:dyDescent="0.25">
      <c r="B26" s="96">
        <v>17</v>
      </c>
      <c r="D26" s="2" t="s">
        <v>89</v>
      </c>
      <c r="E26" s="2" t="s">
        <v>91</v>
      </c>
      <c r="F26" s="2" t="s">
        <v>89</v>
      </c>
      <c r="G26" s="2" t="s">
        <v>90</v>
      </c>
      <c r="H26" s="2" t="s">
        <v>91</v>
      </c>
      <c r="I26" s="2" t="s">
        <v>88</v>
      </c>
      <c r="J26" s="2" t="s">
        <v>89</v>
      </c>
      <c r="K26" s="2" t="s">
        <v>88</v>
      </c>
      <c r="L26" s="2" t="s">
        <v>90</v>
      </c>
      <c r="M26" s="2" t="s">
        <v>89</v>
      </c>
      <c r="N26" s="2" t="s">
        <v>90</v>
      </c>
      <c r="O26" s="2" t="s">
        <v>89</v>
      </c>
      <c r="P26" s="2" t="s">
        <v>89</v>
      </c>
      <c r="Q26" s="2" t="s">
        <v>89</v>
      </c>
      <c r="R26" s="2" t="s">
        <v>89</v>
      </c>
      <c r="S26" s="2" t="s">
        <v>90</v>
      </c>
      <c r="T26" s="2" t="s">
        <v>91</v>
      </c>
      <c r="U26" s="2" t="s">
        <v>88</v>
      </c>
      <c r="V26" s="2" t="s">
        <v>88</v>
      </c>
      <c r="W26" s="2" t="s">
        <v>89</v>
      </c>
      <c r="X26" s="91">
        <f t="array" ref="X26">IF($D$12="","",(SUMPRODUCT(($D$12:$W$12=Sabana28[[#This Row],[Columna4]:[Columna23]])*1)))</f>
        <v>10</v>
      </c>
      <c r="Y26" s="87">
        <f t="shared" si="1"/>
        <v>0.5</v>
      </c>
      <c r="Z26" s="87">
        <f>IF(Y26="","",COUNTIF(Sabana28[[#This Row],[Columna4]:[Columna23]],"O")/20)</f>
        <v>0</v>
      </c>
    </row>
    <row r="27" spans="2:32" ht="15" x14ac:dyDescent="0.25">
      <c r="B27" s="96">
        <v>18</v>
      </c>
      <c r="D27" s="2" t="s">
        <v>89</v>
      </c>
      <c r="E27" s="2" t="s">
        <v>91</v>
      </c>
      <c r="F27" s="2" t="s">
        <v>91</v>
      </c>
      <c r="G27" s="2" t="s">
        <v>89</v>
      </c>
      <c r="H27" s="2" t="s">
        <v>88</v>
      </c>
      <c r="I27" s="2" t="s">
        <v>88</v>
      </c>
      <c r="J27" s="2" t="s">
        <v>88</v>
      </c>
      <c r="K27" s="2" t="s">
        <v>88</v>
      </c>
      <c r="L27" s="2" t="s">
        <v>88</v>
      </c>
      <c r="M27" s="2" t="s">
        <v>91</v>
      </c>
      <c r="N27" s="2" t="s">
        <v>91</v>
      </c>
      <c r="O27" s="2" t="s">
        <v>90</v>
      </c>
      <c r="P27" s="2" t="s">
        <v>91</v>
      </c>
      <c r="Q27" s="2" t="s">
        <v>89</v>
      </c>
      <c r="R27" s="2" t="s">
        <v>89</v>
      </c>
      <c r="S27" s="2" t="s">
        <v>90</v>
      </c>
      <c r="T27" s="2" t="s">
        <v>89</v>
      </c>
      <c r="U27" s="2" t="s">
        <v>88</v>
      </c>
      <c r="V27" s="2" t="s">
        <v>88</v>
      </c>
      <c r="W27" s="2" t="s">
        <v>91</v>
      </c>
      <c r="X27" s="91">
        <f t="array" ref="X27">IF($D$12="","",(SUMPRODUCT(($D$12:$W$12=Sabana28[[#This Row],[Columna4]:[Columna23]])*1)))</f>
        <v>6</v>
      </c>
      <c r="Y27" s="87">
        <f t="shared" si="1"/>
        <v>0.3</v>
      </c>
      <c r="Z27" s="87">
        <f>IF(Y27="","",COUNTIF(Sabana28[[#This Row],[Columna4]:[Columna23]],"O")/20)</f>
        <v>0</v>
      </c>
    </row>
    <row r="28" spans="2:32" ht="15" x14ac:dyDescent="0.25">
      <c r="B28" s="96">
        <v>19</v>
      </c>
      <c r="D28" s="2" t="s">
        <v>88</v>
      </c>
      <c r="E28" s="2" t="s">
        <v>88</v>
      </c>
      <c r="F28" s="2" t="s">
        <v>89</v>
      </c>
      <c r="G28" s="2" t="s">
        <v>91</v>
      </c>
      <c r="H28" s="2" t="s">
        <v>88</v>
      </c>
      <c r="I28" s="2" t="s">
        <v>88</v>
      </c>
      <c r="J28" s="2" t="s">
        <v>90</v>
      </c>
      <c r="K28" s="2" t="s">
        <v>89</v>
      </c>
      <c r="L28" s="2" t="s">
        <v>89</v>
      </c>
      <c r="M28" s="2" t="s">
        <v>89</v>
      </c>
      <c r="N28" s="2" t="s">
        <v>89</v>
      </c>
      <c r="O28" s="2" t="s">
        <v>91</v>
      </c>
      <c r="P28" s="2" t="s">
        <v>89</v>
      </c>
      <c r="Q28" s="2" t="s">
        <v>88</v>
      </c>
      <c r="R28" s="2" t="s">
        <v>89</v>
      </c>
      <c r="S28" s="2" t="s">
        <v>90</v>
      </c>
      <c r="T28" s="2" t="s">
        <v>90</v>
      </c>
      <c r="U28" s="2" t="s">
        <v>89</v>
      </c>
      <c r="V28" s="2" t="s">
        <v>88</v>
      </c>
      <c r="W28" s="2" t="s">
        <v>89</v>
      </c>
      <c r="X28" s="91">
        <f t="array" ref="X28">IF($D$12="","",(SUMPRODUCT(($D$12:$W$12=Sabana28[[#This Row],[Columna4]:[Columna23]])*1)))</f>
        <v>5</v>
      </c>
      <c r="Y28" s="87">
        <f t="shared" si="1"/>
        <v>0.25</v>
      </c>
      <c r="Z28" s="87">
        <f>IF(Y28="","",COUNTIF(Sabana28[[#This Row],[Columna4]:[Columna23]],"O")/20)</f>
        <v>0</v>
      </c>
    </row>
    <row r="29" spans="2:32" ht="15" x14ac:dyDescent="0.25">
      <c r="B29" s="96">
        <v>20</v>
      </c>
      <c r="D29" s="2" t="s">
        <v>89</v>
      </c>
      <c r="E29" s="2" t="s">
        <v>91</v>
      </c>
      <c r="F29" s="2" t="s">
        <v>89</v>
      </c>
      <c r="G29" s="2" t="s">
        <v>91</v>
      </c>
      <c r="H29" s="2" t="s">
        <v>90</v>
      </c>
      <c r="I29" s="2" t="s">
        <v>89</v>
      </c>
      <c r="J29" s="2" t="s">
        <v>89</v>
      </c>
      <c r="K29" s="2" t="s">
        <v>88</v>
      </c>
      <c r="L29" s="2" t="s">
        <v>91</v>
      </c>
      <c r="M29" s="2" t="s">
        <v>89</v>
      </c>
      <c r="N29" s="2" t="s">
        <v>88</v>
      </c>
      <c r="O29" s="2" t="s">
        <v>89</v>
      </c>
      <c r="P29" s="2" t="s">
        <v>89</v>
      </c>
      <c r="Q29" s="2" t="s">
        <v>89</v>
      </c>
      <c r="R29" s="2" t="s">
        <v>89</v>
      </c>
      <c r="S29" s="2" t="s">
        <v>89</v>
      </c>
      <c r="T29" s="2" t="s">
        <v>89</v>
      </c>
      <c r="U29" s="2" t="s">
        <v>91</v>
      </c>
      <c r="V29" s="2" t="s">
        <v>89</v>
      </c>
      <c r="W29" s="2" t="s">
        <v>89</v>
      </c>
      <c r="X29" s="91">
        <f t="array" ref="X29">IF($D$12="","",(SUMPRODUCT(($D$12:$W$12=Sabana28[[#This Row],[Columna4]:[Columna23]])*1)))</f>
        <v>6</v>
      </c>
      <c r="Y29" s="87">
        <f t="shared" si="1"/>
        <v>0.3</v>
      </c>
      <c r="Z29" s="87">
        <f>IF(Y29="","",COUNTIF(Sabana28[[#This Row],[Columna4]:[Columna23]],"O")/20)</f>
        <v>0</v>
      </c>
    </row>
    <row r="30" spans="2:32" ht="15" x14ac:dyDescent="0.25">
      <c r="B30" s="96">
        <v>21</v>
      </c>
      <c r="D30" s="2" t="s">
        <v>89</v>
      </c>
      <c r="E30" s="2" t="s">
        <v>91</v>
      </c>
      <c r="F30" s="2" t="s">
        <v>89</v>
      </c>
      <c r="G30" s="2" t="s">
        <v>91</v>
      </c>
      <c r="H30" s="2" t="s">
        <v>91</v>
      </c>
      <c r="I30" s="2" t="s">
        <v>89</v>
      </c>
      <c r="J30" s="2" t="s">
        <v>89</v>
      </c>
      <c r="K30" s="2" t="s">
        <v>91</v>
      </c>
      <c r="L30" s="2" t="s">
        <v>89</v>
      </c>
      <c r="M30" s="2" t="s">
        <v>89</v>
      </c>
      <c r="N30" s="2" t="s">
        <v>88</v>
      </c>
      <c r="O30" s="2" t="s">
        <v>91</v>
      </c>
      <c r="P30" s="2" t="s">
        <v>91</v>
      </c>
      <c r="Q30" s="2" t="s">
        <v>91</v>
      </c>
      <c r="R30" s="2" t="s">
        <v>89</v>
      </c>
      <c r="S30" s="2" t="s">
        <v>89</v>
      </c>
      <c r="T30" s="2" t="s">
        <v>89</v>
      </c>
      <c r="U30" s="2" t="s">
        <v>89</v>
      </c>
      <c r="V30" s="2" t="s">
        <v>89</v>
      </c>
      <c r="W30" s="2" t="s">
        <v>91</v>
      </c>
      <c r="X30" s="91">
        <f t="array" ref="X30">IF($D$12="","",(SUMPRODUCT(($D$12:$W$12=Sabana28[[#This Row],[Columna4]:[Columna23]])*1)))</f>
        <v>5</v>
      </c>
      <c r="Y30" s="87">
        <f t="shared" si="1"/>
        <v>0.25</v>
      </c>
      <c r="Z30" s="87">
        <f>IF(Y30="","",COUNTIF(Sabana28[[#This Row],[Columna4]:[Columna23]],"O")/20)</f>
        <v>0</v>
      </c>
    </row>
    <row r="31" spans="2:32" ht="15" x14ac:dyDescent="0.25">
      <c r="B31" s="96">
        <v>22</v>
      </c>
      <c r="D31" s="2" t="s">
        <v>88</v>
      </c>
      <c r="E31" s="2" t="s">
        <v>90</v>
      </c>
      <c r="F31" s="2" t="s">
        <v>88</v>
      </c>
      <c r="G31" s="2" t="s">
        <v>90</v>
      </c>
      <c r="H31" s="2" t="s">
        <v>89</v>
      </c>
      <c r="I31" s="2" t="s">
        <v>90</v>
      </c>
      <c r="J31" s="2" t="s">
        <v>89</v>
      </c>
      <c r="K31" s="2" t="s">
        <v>91</v>
      </c>
      <c r="L31" s="2" t="s">
        <v>89</v>
      </c>
      <c r="M31" s="2" t="s">
        <v>88</v>
      </c>
      <c r="N31" s="2" t="s">
        <v>88</v>
      </c>
      <c r="O31" s="2" t="s">
        <v>89</v>
      </c>
      <c r="P31" s="2" t="s">
        <v>88</v>
      </c>
      <c r="Q31" s="2" t="s">
        <v>91</v>
      </c>
      <c r="R31" s="2" t="s">
        <v>89</v>
      </c>
      <c r="S31" s="2" t="s">
        <v>90</v>
      </c>
      <c r="T31" s="2" t="s">
        <v>91</v>
      </c>
      <c r="U31" s="2" t="s">
        <v>88</v>
      </c>
      <c r="V31" s="2" t="s">
        <v>88</v>
      </c>
      <c r="W31" s="2" t="s">
        <v>90</v>
      </c>
      <c r="X31" s="91">
        <f t="array" ref="X31">IF($D$12="","",(SUMPRODUCT(($D$12:$W$12=Sabana28[[#This Row],[Columna4]:[Columna23]])*1)))</f>
        <v>10</v>
      </c>
      <c r="Y31" s="87">
        <f t="shared" si="1"/>
        <v>0.5</v>
      </c>
      <c r="Z31" s="87">
        <f>IF(Y31="","",COUNTIF(Sabana28[[#This Row],[Columna4]:[Columna23]],"O")/20)</f>
        <v>0</v>
      </c>
    </row>
    <row r="32" spans="2:32" ht="15" x14ac:dyDescent="0.25">
      <c r="B32" s="96">
        <v>23</v>
      </c>
      <c r="D32" s="2" t="s">
        <v>91</v>
      </c>
      <c r="E32" s="2" t="s">
        <v>90</v>
      </c>
      <c r="F32" s="2" t="s">
        <v>90</v>
      </c>
      <c r="G32" s="2" t="s">
        <v>89</v>
      </c>
      <c r="H32" s="2" t="s">
        <v>90</v>
      </c>
      <c r="I32" s="2" t="s">
        <v>89</v>
      </c>
      <c r="J32" s="2" t="s">
        <v>88</v>
      </c>
      <c r="K32" s="2" t="s">
        <v>88</v>
      </c>
      <c r="L32" s="2" t="s">
        <v>90</v>
      </c>
      <c r="M32" s="2" t="s">
        <v>91</v>
      </c>
      <c r="N32" s="2" t="s">
        <v>91</v>
      </c>
      <c r="O32" s="2" t="s">
        <v>90</v>
      </c>
      <c r="P32" s="2" t="s">
        <v>88</v>
      </c>
      <c r="Q32" s="2" t="s">
        <v>89</v>
      </c>
      <c r="R32" s="2" t="s">
        <v>89</v>
      </c>
      <c r="S32" s="2" t="s">
        <v>90</v>
      </c>
      <c r="T32" s="2" t="s">
        <v>91</v>
      </c>
      <c r="U32" s="2" t="s">
        <v>88</v>
      </c>
      <c r="V32" s="2" t="s">
        <v>88</v>
      </c>
      <c r="W32" s="2" t="s">
        <v>91</v>
      </c>
      <c r="X32" s="91">
        <f t="array" ref="X32">IF($D$12="","",(SUMPRODUCT(($D$12:$W$12=Sabana28[[#This Row],[Columna4]:[Columna23]])*1)))</f>
        <v>5</v>
      </c>
      <c r="Y32" s="87">
        <f t="shared" si="1"/>
        <v>0.25</v>
      </c>
      <c r="Z32" s="87">
        <f>IF(Y32="","",COUNTIF(Sabana28[[#This Row],[Columna4]:[Columna23]],"O")/20)</f>
        <v>0</v>
      </c>
    </row>
    <row r="33" spans="2:26" ht="15" x14ac:dyDescent="0.25">
      <c r="B33" s="96">
        <v>24</v>
      </c>
      <c r="D33" s="2" t="s">
        <v>90</v>
      </c>
      <c r="E33" s="2" t="s">
        <v>89</v>
      </c>
      <c r="F33" s="2" t="s">
        <v>89</v>
      </c>
      <c r="G33" s="2" t="s">
        <v>90</v>
      </c>
      <c r="H33" s="2" t="s">
        <v>88</v>
      </c>
      <c r="I33" s="2" t="s">
        <v>91</v>
      </c>
      <c r="J33" s="2" t="s">
        <v>89</v>
      </c>
      <c r="K33" s="2" t="s">
        <v>89</v>
      </c>
      <c r="L33" s="2" t="s">
        <v>90</v>
      </c>
      <c r="M33" s="2" t="s">
        <v>88</v>
      </c>
      <c r="N33" s="2" t="s">
        <v>88</v>
      </c>
      <c r="O33" s="2" t="s">
        <v>89</v>
      </c>
      <c r="P33" s="2" t="s">
        <v>88</v>
      </c>
      <c r="Q33" s="2" t="s">
        <v>88</v>
      </c>
      <c r="R33" s="2" t="s">
        <v>91</v>
      </c>
      <c r="S33" s="2" t="s">
        <v>88</v>
      </c>
      <c r="T33" s="2" t="s">
        <v>90</v>
      </c>
      <c r="U33" s="2" t="s">
        <v>90</v>
      </c>
      <c r="V33" s="2" t="s">
        <v>89</v>
      </c>
      <c r="W33" s="2" t="s">
        <v>89</v>
      </c>
      <c r="X33" s="91">
        <f t="array" ref="X33">IF($D$12="","",(SUMPRODUCT(($D$12:$W$12=Sabana28[[#This Row],[Columna4]:[Columna23]])*1)))</f>
        <v>11</v>
      </c>
      <c r="Y33" s="87">
        <f t="shared" si="1"/>
        <v>0.55000000000000004</v>
      </c>
      <c r="Z33" s="87">
        <f>IF(Y33="","",COUNTIF(Sabana28[[#This Row],[Columna4]:[Columna23]],"O")/20)</f>
        <v>0</v>
      </c>
    </row>
    <row r="34" spans="2:26" ht="15" x14ac:dyDescent="0.25">
      <c r="B34" s="96">
        <v>25</v>
      </c>
      <c r="D34" s="2" t="s">
        <v>88</v>
      </c>
      <c r="E34" s="2" t="s">
        <v>91</v>
      </c>
      <c r="F34" s="2" t="s">
        <v>89</v>
      </c>
      <c r="G34" s="2" t="s">
        <v>90</v>
      </c>
      <c r="H34" s="2" t="s">
        <v>89</v>
      </c>
      <c r="I34" s="2" t="s">
        <v>89</v>
      </c>
      <c r="J34" s="2" t="s">
        <v>88</v>
      </c>
      <c r="K34" s="2" t="s">
        <v>88</v>
      </c>
      <c r="L34" s="2" t="s">
        <v>89</v>
      </c>
      <c r="M34" s="2" t="s">
        <v>89</v>
      </c>
      <c r="N34" s="2" t="s">
        <v>91</v>
      </c>
      <c r="O34" s="2" t="s">
        <v>90</v>
      </c>
      <c r="P34" s="2" t="s">
        <v>91</v>
      </c>
      <c r="Q34" s="2" t="s">
        <v>91</v>
      </c>
      <c r="R34" s="2" t="s">
        <v>89</v>
      </c>
      <c r="S34" s="2" t="s">
        <v>90</v>
      </c>
      <c r="T34" s="2" t="s">
        <v>90</v>
      </c>
      <c r="U34" s="2" t="s">
        <v>91</v>
      </c>
      <c r="V34" s="2" t="s">
        <v>88</v>
      </c>
      <c r="W34" s="2" t="s">
        <v>89</v>
      </c>
      <c r="X34" s="91">
        <f t="array" ref="X34">IF($D$12="","",(SUMPRODUCT(($D$12:$W$12=Sabana28[[#This Row],[Columna4]:[Columna23]])*1)))</f>
        <v>6</v>
      </c>
      <c r="Y34" s="87">
        <f t="shared" si="1"/>
        <v>0.3</v>
      </c>
      <c r="Z34" s="87">
        <f>IF(Y34="","",COUNTIF(Sabana28[[#This Row],[Columna4]:[Columna23]],"O")/20)</f>
        <v>0</v>
      </c>
    </row>
    <row r="35" spans="2:26" ht="15" x14ac:dyDescent="0.25">
      <c r="B35" s="96">
        <v>26</v>
      </c>
      <c r="D35" s="2" t="s">
        <v>91</v>
      </c>
      <c r="E35" s="2" t="s">
        <v>90</v>
      </c>
      <c r="F35" s="2" t="s">
        <v>91</v>
      </c>
      <c r="G35" s="2" t="s">
        <v>88</v>
      </c>
      <c r="H35" s="2" t="s">
        <v>91</v>
      </c>
      <c r="I35" s="2" t="s">
        <v>91</v>
      </c>
      <c r="J35" s="2" t="s">
        <v>91</v>
      </c>
      <c r="K35" s="2" t="s">
        <v>89</v>
      </c>
      <c r="L35" s="2" t="s">
        <v>88</v>
      </c>
      <c r="M35" s="2" t="s">
        <v>91</v>
      </c>
      <c r="N35" s="2" t="s">
        <v>91</v>
      </c>
      <c r="O35" s="2" t="s">
        <v>91</v>
      </c>
      <c r="P35" s="2" t="s">
        <v>90</v>
      </c>
      <c r="Q35" s="2" t="s">
        <v>89</v>
      </c>
      <c r="R35" s="2" t="s">
        <v>88</v>
      </c>
      <c r="S35" s="2" t="s">
        <v>90</v>
      </c>
      <c r="T35" s="2" t="s">
        <v>88</v>
      </c>
      <c r="U35" s="2" t="s">
        <v>91</v>
      </c>
      <c r="V35" s="2" t="s">
        <v>91</v>
      </c>
      <c r="W35" s="2" t="s">
        <v>89</v>
      </c>
      <c r="X35" s="91">
        <f t="array" ref="X35">IF($D$12="","",(SUMPRODUCT(($D$12:$W$12=Sabana28[[#This Row],[Columna4]:[Columna23]])*1)))</f>
        <v>2</v>
      </c>
      <c r="Y35" s="87">
        <f t="shared" si="1"/>
        <v>0.1</v>
      </c>
      <c r="Z35" s="87">
        <f>IF(Y35="","",COUNTIF(Sabana28[[#This Row],[Columna4]:[Columna23]],"O")/20)</f>
        <v>0</v>
      </c>
    </row>
    <row r="36" spans="2:26" ht="15" x14ac:dyDescent="0.25">
      <c r="B36" s="96">
        <v>27</v>
      </c>
      <c r="D36" s="2" t="s">
        <v>88</v>
      </c>
      <c r="E36" s="2" t="s">
        <v>91</v>
      </c>
      <c r="F36" s="2" t="s">
        <v>89</v>
      </c>
      <c r="G36" s="2" t="s">
        <v>90</v>
      </c>
      <c r="H36" s="2" t="s">
        <v>88</v>
      </c>
      <c r="I36" s="2" t="s">
        <v>88</v>
      </c>
      <c r="J36" s="2" t="s">
        <v>88</v>
      </c>
      <c r="K36" s="2" t="s">
        <v>88</v>
      </c>
      <c r="L36" s="2" t="s">
        <v>90</v>
      </c>
      <c r="M36" s="2" t="s">
        <v>89</v>
      </c>
      <c r="N36" s="2" t="s">
        <v>90</v>
      </c>
      <c r="O36" s="2" t="s">
        <v>90</v>
      </c>
      <c r="P36" s="2" t="s">
        <v>91</v>
      </c>
      <c r="Q36" s="2" t="s">
        <v>91</v>
      </c>
      <c r="R36" s="2" t="s">
        <v>91</v>
      </c>
      <c r="S36" s="2" t="s">
        <v>88</v>
      </c>
      <c r="T36" s="2" t="s">
        <v>88</v>
      </c>
      <c r="U36" s="2" t="s">
        <v>90</v>
      </c>
      <c r="V36" s="2" t="s">
        <v>91</v>
      </c>
      <c r="W36" s="2" t="s">
        <v>88</v>
      </c>
      <c r="X36" s="91">
        <f t="array" ref="X36">IF($D$12="","",(SUMPRODUCT(($D$12:$W$12=Sabana28[[#This Row],[Columna4]:[Columna23]])*1)))</f>
        <v>7</v>
      </c>
      <c r="Y36" s="87">
        <f t="shared" si="1"/>
        <v>0.35</v>
      </c>
      <c r="Z36" s="87">
        <f>IF(Y36="","",COUNTIF(Sabana28[[#This Row],[Columna4]:[Columna23]],"O")/20)</f>
        <v>0</v>
      </c>
    </row>
    <row r="37" spans="2:26" ht="15" x14ac:dyDescent="0.25">
      <c r="B37" s="96">
        <v>28</v>
      </c>
      <c r="D37" s="2" t="s">
        <v>91</v>
      </c>
      <c r="E37" s="2" t="s">
        <v>91</v>
      </c>
      <c r="F37" s="2" t="s">
        <v>91</v>
      </c>
      <c r="G37" s="2" t="s">
        <v>91</v>
      </c>
      <c r="H37" s="2" t="s">
        <v>88</v>
      </c>
      <c r="I37" s="2" t="s">
        <v>88</v>
      </c>
      <c r="J37" s="2" t="s">
        <v>88</v>
      </c>
      <c r="K37" s="2" t="s">
        <v>88</v>
      </c>
      <c r="L37" s="2" t="s">
        <v>90</v>
      </c>
      <c r="M37" s="2" t="s">
        <v>89</v>
      </c>
      <c r="N37" s="2" t="s">
        <v>91</v>
      </c>
      <c r="O37" s="2" t="s">
        <v>90</v>
      </c>
      <c r="P37" s="2" t="s">
        <v>91</v>
      </c>
      <c r="Q37" s="2" t="s">
        <v>89</v>
      </c>
      <c r="R37" s="2" t="s">
        <v>89</v>
      </c>
      <c r="S37" s="2" t="s">
        <v>88</v>
      </c>
      <c r="T37" s="2" t="s">
        <v>91</v>
      </c>
      <c r="U37" s="2" t="s">
        <v>91</v>
      </c>
      <c r="V37" s="2" t="s">
        <v>89</v>
      </c>
      <c r="W37" s="2" t="s">
        <v>91</v>
      </c>
      <c r="X37" s="91">
        <f t="array" ref="X37">IF($D$12="","",(SUMPRODUCT(($D$12:$W$12=Sabana28[[#This Row],[Columna4]:[Columna23]])*1)))</f>
        <v>8</v>
      </c>
      <c r="Y37" s="87">
        <f t="shared" si="1"/>
        <v>0.4</v>
      </c>
      <c r="Z37" s="87">
        <f>IF(Y37="","",COUNTIF(Sabana28[[#This Row],[Columna4]:[Columna23]],"O")/20)</f>
        <v>0</v>
      </c>
    </row>
    <row r="38" spans="2:26" ht="15" x14ac:dyDescent="0.25">
      <c r="B38" s="96">
        <v>29</v>
      </c>
      <c r="D38" s="2" t="s">
        <v>88</v>
      </c>
      <c r="E38" s="2" t="s">
        <v>91</v>
      </c>
      <c r="F38" s="2" t="s">
        <v>88</v>
      </c>
      <c r="G38" s="2" t="s">
        <v>90</v>
      </c>
      <c r="H38" s="2" t="s">
        <v>88</v>
      </c>
      <c r="I38" s="2" t="s">
        <v>91</v>
      </c>
      <c r="J38" s="2" t="s">
        <v>90</v>
      </c>
      <c r="K38" s="2" t="s">
        <v>88</v>
      </c>
      <c r="L38" s="2" t="s">
        <v>89</v>
      </c>
      <c r="M38" s="2" t="s">
        <v>90</v>
      </c>
      <c r="N38" s="2" t="s">
        <v>88</v>
      </c>
      <c r="O38" s="2" t="s">
        <v>89</v>
      </c>
      <c r="P38" s="2" t="s">
        <v>91</v>
      </c>
      <c r="Q38" s="2" t="s">
        <v>91</v>
      </c>
      <c r="R38" s="2" t="s">
        <v>89</v>
      </c>
      <c r="S38" s="2" t="s">
        <v>88</v>
      </c>
      <c r="T38" s="2" t="s">
        <v>91</v>
      </c>
      <c r="U38" s="2" t="s">
        <v>88</v>
      </c>
      <c r="V38" s="2" t="s">
        <v>88</v>
      </c>
      <c r="W38" s="2" t="s">
        <v>90</v>
      </c>
      <c r="X38" s="91">
        <f t="array" ref="X38">IF($D$12="","",(SUMPRODUCT(($D$12:$W$12=Sabana28[[#This Row],[Columna4]:[Columna23]])*1)))</f>
        <v>10</v>
      </c>
      <c r="Y38" s="87">
        <f t="shared" si="1"/>
        <v>0.5</v>
      </c>
      <c r="Z38" s="87">
        <f>IF(Y38="","",COUNTIF(Sabana28[[#This Row],[Columna4]:[Columna23]],"O")/20)</f>
        <v>0</v>
      </c>
    </row>
    <row r="39" spans="2:26" ht="15" x14ac:dyDescent="0.25">
      <c r="B39" s="96">
        <v>30</v>
      </c>
      <c r="D39" s="2" t="s">
        <v>91</v>
      </c>
      <c r="E39" s="2" t="s">
        <v>89</v>
      </c>
      <c r="F39" s="2" t="s">
        <v>88</v>
      </c>
      <c r="G39" s="2" t="s">
        <v>90</v>
      </c>
      <c r="H39" s="2" t="s">
        <v>88</v>
      </c>
      <c r="I39" s="2" t="s">
        <v>88</v>
      </c>
      <c r="J39" s="2" t="s">
        <v>88</v>
      </c>
      <c r="K39" s="2" t="s">
        <v>88</v>
      </c>
      <c r="L39" s="2" t="s">
        <v>89</v>
      </c>
      <c r="M39" s="2" t="s">
        <v>88</v>
      </c>
      <c r="N39" s="2" t="s">
        <v>89</v>
      </c>
      <c r="O39" s="2" t="s">
        <v>89</v>
      </c>
      <c r="P39" s="2" t="s">
        <v>90</v>
      </c>
      <c r="Q39" s="2" t="s">
        <v>88</v>
      </c>
      <c r="R39" s="2" t="s">
        <v>89</v>
      </c>
      <c r="S39" s="2" t="s">
        <v>90</v>
      </c>
      <c r="T39" s="2" t="s">
        <v>90</v>
      </c>
      <c r="U39" s="2" t="s">
        <v>91</v>
      </c>
      <c r="V39" s="2" t="s">
        <v>89</v>
      </c>
      <c r="W39" s="2" t="s">
        <v>90</v>
      </c>
      <c r="X39" s="91">
        <f t="array" ref="X39">IF($D$12="","",(SUMPRODUCT(($D$12:$W$12=Sabana28[[#This Row],[Columna4]:[Columna23]])*1)))</f>
        <v>10</v>
      </c>
      <c r="Y39" s="87">
        <f t="shared" si="1"/>
        <v>0.5</v>
      </c>
      <c r="Z39" s="87">
        <f>IF(Y39="","",COUNTIF(Sabana28[[#This Row],[Columna4]:[Columna23]],"O")/20)</f>
        <v>0</v>
      </c>
    </row>
    <row r="40" spans="2:26" ht="15" x14ac:dyDescent="0.25">
      <c r="B40" s="96">
        <v>31</v>
      </c>
      <c r="D40" s="2" t="s">
        <v>88</v>
      </c>
      <c r="E40" s="2" t="s">
        <v>88</v>
      </c>
      <c r="F40" s="2" t="s">
        <v>88</v>
      </c>
      <c r="G40" s="2" t="s">
        <v>90</v>
      </c>
      <c r="H40" s="2" t="s">
        <v>88</v>
      </c>
      <c r="I40" s="2" t="s">
        <v>91</v>
      </c>
      <c r="J40" s="2" t="s">
        <v>89</v>
      </c>
      <c r="K40" s="2" t="s">
        <v>88</v>
      </c>
      <c r="L40" s="2" t="s">
        <v>90</v>
      </c>
      <c r="M40" s="2" t="s">
        <v>88</v>
      </c>
      <c r="N40" s="2" t="s">
        <v>90</v>
      </c>
      <c r="O40" s="2" t="s">
        <v>89</v>
      </c>
      <c r="P40" s="2" t="s">
        <v>89</v>
      </c>
      <c r="Q40" s="2" t="s">
        <v>91</v>
      </c>
      <c r="R40" s="2" t="s">
        <v>89</v>
      </c>
      <c r="S40" s="2" t="s">
        <v>88</v>
      </c>
      <c r="T40" s="2" t="s">
        <v>89</v>
      </c>
      <c r="U40" s="2" t="s">
        <v>88</v>
      </c>
      <c r="V40" s="2" t="s">
        <v>88</v>
      </c>
      <c r="W40" s="2" t="s">
        <v>91</v>
      </c>
      <c r="X40" s="91">
        <f t="array" ref="X40">IF($D$12="","",(SUMPRODUCT(($D$12:$W$12=Sabana28[[#This Row],[Columna4]:[Columna23]])*1)))</f>
        <v>11</v>
      </c>
      <c r="Y40" s="87">
        <f t="shared" si="1"/>
        <v>0.55000000000000004</v>
      </c>
      <c r="Z40" s="87">
        <f>IF(Y40="","",COUNTIF(Sabana28[[#This Row],[Columna4]:[Columna23]],"O")/20)</f>
        <v>0</v>
      </c>
    </row>
    <row r="41" spans="2:26" ht="15" x14ac:dyDescent="0.25">
      <c r="B41" s="96">
        <v>32</v>
      </c>
      <c r="D41" s="2" t="s">
        <v>88</v>
      </c>
      <c r="E41" s="2" t="s">
        <v>91</v>
      </c>
      <c r="F41" s="2" t="s">
        <v>89</v>
      </c>
      <c r="G41" s="2" t="s">
        <v>90</v>
      </c>
      <c r="H41" s="2" t="s">
        <v>88</v>
      </c>
      <c r="I41" s="2" t="s">
        <v>91</v>
      </c>
      <c r="J41" s="2" t="s">
        <v>89</v>
      </c>
      <c r="K41" s="2" t="s">
        <v>88</v>
      </c>
      <c r="L41" s="2" t="s">
        <v>90</v>
      </c>
      <c r="M41" s="2" t="s">
        <v>88</v>
      </c>
      <c r="N41" s="2" t="s">
        <v>88</v>
      </c>
      <c r="O41" s="2" t="s">
        <v>89</v>
      </c>
      <c r="P41" s="2" t="s">
        <v>88</v>
      </c>
      <c r="Q41" s="2" t="s">
        <v>91</v>
      </c>
      <c r="R41" s="2" t="s">
        <v>89</v>
      </c>
      <c r="S41" s="2" t="s">
        <v>88</v>
      </c>
      <c r="T41" s="2" t="s">
        <v>90</v>
      </c>
      <c r="U41" s="2" t="s">
        <v>88</v>
      </c>
      <c r="V41" s="2" t="s">
        <v>88</v>
      </c>
      <c r="W41" s="2" t="s">
        <v>89</v>
      </c>
      <c r="X41" s="91">
        <f t="array" ref="X41">IF($D$12="","",(SUMPRODUCT(($D$12:$W$12=Sabana28[[#This Row],[Columna4]:[Columna23]])*1)))</f>
        <v>12</v>
      </c>
      <c r="Y41" s="87">
        <f t="shared" si="1"/>
        <v>0.6</v>
      </c>
      <c r="Z41" s="87">
        <f>IF(Y41="","",COUNTIF(Sabana28[[#This Row],[Columna4]:[Columna23]],"O")/20)</f>
        <v>0</v>
      </c>
    </row>
    <row r="42" spans="2:26" ht="15" x14ac:dyDescent="0.25">
      <c r="B42" s="96">
        <v>33</v>
      </c>
      <c r="D42" s="2" t="s">
        <v>90</v>
      </c>
      <c r="E42" s="2" t="s">
        <v>91</v>
      </c>
      <c r="F42" s="2" t="s">
        <v>89</v>
      </c>
      <c r="G42" s="2" t="s">
        <v>91</v>
      </c>
      <c r="H42" s="2" t="s">
        <v>89</v>
      </c>
      <c r="I42" s="2" t="s">
        <v>90</v>
      </c>
      <c r="J42" s="2" t="s">
        <v>88</v>
      </c>
      <c r="K42" s="2" t="s">
        <v>89</v>
      </c>
      <c r="L42" s="2" t="s">
        <v>88</v>
      </c>
      <c r="M42" s="2" t="s">
        <v>88</v>
      </c>
      <c r="N42" s="2" t="s">
        <v>91</v>
      </c>
      <c r="O42" s="2" t="s">
        <v>89</v>
      </c>
      <c r="P42" s="2" t="s">
        <v>89</v>
      </c>
      <c r="Q42" s="2" t="s">
        <v>90</v>
      </c>
      <c r="R42" s="2" t="s">
        <v>89</v>
      </c>
      <c r="S42" s="2" t="s">
        <v>90</v>
      </c>
      <c r="T42" s="2" t="s">
        <v>91</v>
      </c>
      <c r="U42" s="2" t="s">
        <v>91</v>
      </c>
      <c r="V42" s="2" t="s">
        <v>88</v>
      </c>
      <c r="W42" s="2" t="s">
        <v>90</v>
      </c>
      <c r="X42" s="91">
        <f t="array" ref="X42">IF($D$12="","",(SUMPRODUCT(($D$12:$W$12=Sabana28[[#This Row],[Columna4]:[Columna23]])*1)))</f>
        <v>5</v>
      </c>
      <c r="Y42" s="87">
        <f t="shared" si="1"/>
        <v>0.25</v>
      </c>
      <c r="Z42" s="87">
        <f>IF(Y42="","",COUNTIF(Sabana28[[#This Row],[Columna4]:[Columna23]],"O")/20)</f>
        <v>0</v>
      </c>
    </row>
    <row r="43" spans="2:26" ht="15" x14ac:dyDescent="0.25">
      <c r="B43" s="96">
        <v>34</v>
      </c>
      <c r="D43" s="2" t="s">
        <v>90</v>
      </c>
      <c r="E43" s="2" t="s">
        <v>89</v>
      </c>
      <c r="F43" s="2" t="s">
        <v>88</v>
      </c>
      <c r="G43" s="2" t="s">
        <v>90</v>
      </c>
      <c r="H43" s="2" t="s">
        <v>90</v>
      </c>
      <c r="I43" s="2" t="s">
        <v>91</v>
      </c>
      <c r="J43" s="2" t="s">
        <v>89</v>
      </c>
      <c r="K43" s="2" t="s">
        <v>88</v>
      </c>
      <c r="L43" s="2" t="s">
        <v>90</v>
      </c>
      <c r="M43" s="2" t="s">
        <v>88</v>
      </c>
      <c r="N43" s="2" t="s">
        <v>88</v>
      </c>
      <c r="O43" s="2" t="s">
        <v>89</v>
      </c>
      <c r="P43" s="2" t="s">
        <v>88</v>
      </c>
      <c r="Q43" s="2" t="s">
        <v>89</v>
      </c>
      <c r="R43" s="2" t="s">
        <v>89</v>
      </c>
      <c r="S43" s="2" t="s">
        <v>88</v>
      </c>
      <c r="T43" s="2" t="s">
        <v>91</v>
      </c>
      <c r="U43" s="2" t="s">
        <v>88</v>
      </c>
      <c r="V43" s="2" t="s">
        <v>89</v>
      </c>
      <c r="W43" s="2" t="s">
        <v>89</v>
      </c>
      <c r="X43" s="91">
        <f t="array" ref="X43">IF($D$12="","",(SUMPRODUCT(($D$12:$W$12=Sabana28[[#This Row],[Columna4]:[Columna23]])*1)))</f>
        <v>14</v>
      </c>
      <c r="Y43" s="87">
        <f t="shared" si="1"/>
        <v>0.7</v>
      </c>
      <c r="Z43" s="87">
        <f>IF(Y43="","",COUNTIF(Sabana28[[#This Row],[Columna4]:[Columna23]],"O")/20)</f>
        <v>0</v>
      </c>
    </row>
    <row r="44" spans="2:26" ht="15" x14ac:dyDescent="0.25">
      <c r="B44" s="96">
        <v>35</v>
      </c>
      <c r="D44" s="2" t="s">
        <v>88</v>
      </c>
      <c r="E44" s="2" t="s">
        <v>91</v>
      </c>
      <c r="F44" s="2" t="s">
        <v>91</v>
      </c>
      <c r="G44" s="2" t="s">
        <v>89</v>
      </c>
      <c r="H44" s="2" t="s">
        <v>91</v>
      </c>
      <c r="I44" s="2" t="s">
        <v>88</v>
      </c>
      <c r="J44" s="2" t="s">
        <v>91</v>
      </c>
      <c r="K44" s="2" t="s">
        <v>89</v>
      </c>
      <c r="L44" s="2" t="s">
        <v>90</v>
      </c>
      <c r="M44" s="2" t="s">
        <v>91</v>
      </c>
      <c r="N44" s="2" t="s">
        <v>89</v>
      </c>
      <c r="O44" s="2" t="s">
        <v>88</v>
      </c>
      <c r="P44" s="2" t="s">
        <v>91</v>
      </c>
      <c r="Q44" s="2" t="s">
        <v>90</v>
      </c>
      <c r="R44" s="2" t="s">
        <v>89</v>
      </c>
      <c r="S44" s="2" t="s">
        <v>88</v>
      </c>
      <c r="T44" s="2" t="s">
        <v>91</v>
      </c>
      <c r="U44" s="2" t="s">
        <v>91</v>
      </c>
      <c r="V44" s="2" t="s">
        <v>90</v>
      </c>
      <c r="W44" s="2" t="s">
        <v>88</v>
      </c>
      <c r="X44" s="91">
        <f t="array" ref="X44">IF($D$12="","",(SUMPRODUCT(($D$12:$W$12=Sabana28[[#This Row],[Columna4]:[Columna23]])*1)))</f>
        <v>5</v>
      </c>
      <c r="Y44" s="87">
        <f t="shared" si="1"/>
        <v>0.25</v>
      </c>
      <c r="Z44" s="87">
        <f>IF(Y44="","",COUNTIF(Sabana28[[#This Row],[Columna4]:[Columna23]],"O")/20)</f>
        <v>0</v>
      </c>
    </row>
    <row r="45" spans="2:26" ht="15" x14ac:dyDescent="0.25">
      <c r="B45" s="96">
        <v>36</v>
      </c>
      <c r="D45" s="2" t="s">
        <v>88</v>
      </c>
      <c r="E45" s="2" t="s">
        <v>91</v>
      </c>
      <c r="F45" s="2" t="s">
        <v>88</v>
      </c>
      <c r="G45" s="2" t="s">
        <v>90</v>
      </c>
      <c r="H45" s="2" t="s">
        <v>90</v>
      </c>
      <c r="I45" s="2" t="s">
        <v>90</v>
      </c>
      <c r="J45" s="2" t="s">
        <v>90</v>
      </c>
      <c r="K45" s="2" t="s">
        <v>90</v>
      </c>
      <c r="L45" s="2" t="s">
        <v>90</v>
      </c>
      <c r="M45" s="2" t="s">
        <v>88</v>
      </c>
      <c r="N45" s="2" t="s">
        <v>90</v>
      </c>
      <c r="O45" s="2" t="s">
        <v>91</v>
      </c>
      <c r="P45" s="2" t="s">
        <v>90</v>
      </c>
      <c r="Q45" s="2" t="s">
        <v>91</v>
      </c>
      <c r="R45" s="2" t="s">
        <v>89</v>
      </c>
      <c r="S45" s="2" t="s">
        <v>88</v>
      </c>
      <c r="T45" s="2" t="s">
        <v>90</v>
      </c>
      <c r="U45" s="2" t="s">
        <v>88</v>
      </c>
      <c r="V45" s="2" t="s">
        <v>91</v>
      </c>
      <c r="W45" s="2" t="s">
        <v>89</v>
      </c>
      <c r="X45" s="91">
        <f t="array" ref="X45">IF($D$12="","",(SUMPRODUCT(($D$12:$W$12=Sabana28[[#This Row],[Columna4]:[Columna23]])*1)))</f>
        <v>8</v>
      </c>
      <c r="Y45" s="87">
        <f t="shared" si="1"/>
        <v>0.4</v>
      </c>
      <c r="Z45" s="87">
        <f>IF(Y45="","",COUNTIF(Sabana28[[#This Row],[Columna4]:[Columna23]],"O")/20)</f>
        <v>0</v>
      </c>
    </row>
    <row r="46" spans="2:26" ht="15" x14ac:dyDescent="0.25">
      <c r="B46" s="96">
        <v>37</v>
      </c>
      <c r="D46" s="2" t="s">
        <v>88</v>
      </c>
      <c r="E46" s="2" t="s">
        <v>91</v>
      </c>
      <c r="F46" s="2" t="s">
        <v>90</v>
      </c>
      <c r="G46" s="2" t="s">
        <v>90</v>
      </c>
      <c r="H46" s="2" t="s">
        <v>90</v>
      </c>
      <c r="I46" s="2" t="s">
        <v>88</v>
      </c>
      <c r="J46" s="2" t="s">
        <v>90</v>
      </c>
      <c r="K46" s="2" t="s">
        <v>88</v>
      </c>
      <c r="L46" s="2" t="s">
        <v>89</v>
      </c>
      <c r="M46" s="2" t="s">
        <v>91</v>
      </c>
      <c r="N46" s="2" t="s">
        <v>91</v>
      </c>
      <c r="O46" s="2" t="s">
        <v>89</v>
      </c>
      <c r="P46" s="2" t="s">
        <v>91</v>
      </c>
      <c r="Q46" s="2" t="s">
        <v>88</v>
      </c>
      <c r="R46" s="2" t="s">
        <v>91</v>
      </c>
      <c r="S46" s="2" t="s">
        <v>88</v>
      </c>
      <c r="T46" s="2" t="s">
        <v>91</v>
      </c>
      <c r="U46" s="2" t="s">
        <v>91</v>
      </c>
      <c r="V46" s="2" t="s">
        <v>88</v>
      </c>
      <c r="W46" s="2" t="s">
        <v>91</v>
      </c>
      <c r="X46" s="91">
        <f t="array" ref="X46">IF($D$12="","",(SUMPRODUCT(($D$12:$W$12=Sabana28[[#This Row],[Columna4]:[Columna23]])*1)))</f>
        <v>7</v>
      </c>
      <c r="Y46" s="87">
        <f t="shared" si="1"/>
        <v>0.35</v>
      </c>
      <c r="Z46" s="87">
        <f>IF(Y46="","",COUNTIF(Sabana28[[#This Row],[Columna4]:[Columna23]],"O")/20)</f>
        <v>0</v>
      </c>
    </row>
    <row r="47" spans="2:26" ht="15" x14ac:dyDescent="0.25">
      <c r="B47" s="96">
        <v>38</v>
      </c>
      <c r="D47" s="2" t="s">
        <v>90</v>
      </c>
      <c r="E47" s="2" t="s">
        <v>91</v>
      </c>
      <c r="F47" s="2" t="s">
        <v>89</v>
      </c>
      <c r="G47" s="2" t="s">
        <v>90</v>
      </c>
      <c r="H47" s="2" t="s">
        <v>88</v>
      </c>
      <c r="I47" s="2" t="s">
        <v>88</v>
      </c>
      <c r="J47" s="2" t="s">
        <v>88</v>
      </c>
      <c r="K47" s="2" t="s">
        <v>88</v>
      </c>
      <c r="L47" s="2" t="s">
        <v>90</v>
      </c>
      <c r="M47" s="2" t="s">
        <v>89</v>
      </c>
      <c r="N47" s="2" t="s">
        <v>91</v>
      </c>
      <c r="O47" s="2" t="s">
        <v>90</v>
      </c>
      <c r="P47" s="2" t="s">
        <v>91</v>
      </c>
      <c r="Q47" s="2" t="s">
        <v>91</v>
      </c>
      <c r="R47" s="2" t="s">
        <v>89</v>
      </c>
      <c r="S47" s="2" t="s">
        <v>90</v>
      </c>
      <c r="T47" s="2" t="s">
        <v>90</v>
      </c>
      <c r="U47" s="2" t="s">
        <v>91</v>
      </c>
      <c r="V47" s="2" t="s">
        <v>88</v>
      </c>
      <c r="W47" s="2" t="s">
        <v>89</v>
      </c>
      <c r="X47" s="91">
        <f t="array" ref="X47">IF($D$12="","",(SUMPRODUCT(($D$12:$W$12=Sabana28[[#This Row],[Columna4]:[Columna23]])*1)))</f>
        <v>8</v>
      </c>
      <c r="Y47" s="87">
        <f t="shared" si="1"/>
        <v>0.4</v>
      </c>
      <c r="Z47" s="87">
        <f>IF(Y47="","",COUNTIF(Sabana28[[#This Row],[Columna4]:[Columna23]],"O")/20)</f>
        <v>0</v>
      </c>
    </row>
    <row r="48" spans="2:26" ht="15" x14ac:dyDescent="0.25">
      <c r="B48" s="96">
        <v>39</v>
      </c>
      <c r="C48" s="81"/>
      <c r="D48" s="2" t="s">
        <v>91</v>
      </c>
      <c r="E48" s="2" t="s">
        <v>88</v>
      </c>
      <c r="F48" s="2" t="s">
        <v>91</v>
      </c>
      <c r="G48" s="2" t="s">
        <v>90</v>
      </c>
      <c r="H48" s="2" t="s">
        <v>88</v>
      </c>
      <c r="I48" s="2" t="s">
        <v>89</v>
      </c>
      <c r="J48" s="2" t="s">
        <v>90</v>
      </c>
      <c r="K48" s="2" t="s">
        <v>88</v>
      </c>
      <c r="L48" s="2" t="s">
        <v>89</v>
      </c>
      <c r="M48" s="2" t="s">
        <v>91</v>
      </c>
      <c r="N48" s="2" t="s">
        <v>91</v>
      </c>
      <c r="O48" s="2" t="s">
        <v>88</v>
      </c>
      <c r="P48" s="2" t="s">
        <v>89</v>
      </c>
      <c r="Q48" s="2" t="s">
        <v>89</v>
      </c>
      <c r="R48" s="2" t="s">
        <v>91</v>
      </c>
      <c r="S48" s="2" t="s">
        <v>88</v>
      </c>
      <c r="T48" s="2" t="s">
        <v>91</v>
      </c>
      <c r="U48" s="2" t="s">
        <v>91</v>
      </c>
      <c r="V48" s="2" t="s">
        <v>89</v>
      </c>
      <c r="W48" s="2" t="s">
        <v>91</v>
      </c>
      <c r="X48" s="91">
        <f t="array" ref="X48">IF($D$12="","",(SUMPRODUCT(($D$12:$W$12=Sabana28[[#This Row],[Columna4]:[Columna23]])*1)))</f>
        <v>8</v>
      </c>
      <c r="Y48" s="87">
        <f t="shared" si="1"/>
        <v>0.4</v>
      </c>
      <c r="Z48" s="87">
        <f>IF(Y48="","",COUNTIF(Sabana28[[#This Row],[Columna4]:[Columna23]],"O")/20)</f>
        <v>0</v>
      </c>
    </row>
    <row r="49" spans="2:26" ht="15" x14ac:dyDescent="0.25">
      <c r="B49" s="96">
        <v>40</v>
      </c>
      <c r="C49" s="81"/>
      <c r="D49" s="2" t="s">
        <v>88</v>
      </c>
      <c r="E49" s="2" t="s">
        <v>91</v>
      </c>
      <c r="F49" s="2" t="s">
        <v>90</v>
      </c>
      <c r="G49" s="2" t="s">
        <v>90</v>
      </c>
      <c r="H49" s="2" t="s">
        <v>88</v>
      </c>
      <c r="I49" s="2" t="s">
        <v>91</v>
      </c>
      <c r="J49" s="2" t="s">
        <v>89</v>
      </c>
      <c r="K49" s="2" t="s">
        <v>89</v>
      </c>
      <c r="L49" s="2" t="s">
        <v>90</v>
      </c>
      <c r="M49" s="2" t="s">
        <v>88</v>
      </c>
      <c r="N49" s="2" t="s">
        <v>90</v>
      </c>
      <c r="O49" s="2" t="s">
        <v>89</v>
      </c>
      <c r="P49" s="2" t="s">
        <v>90</v>
      </c>
      <c r="Q49" s="2" t="s">
        <v>91</v>
      </c>
      <c r="R49" s="2" t="s">
        <v>89</v>
      </c>
      <c r="S49" s="2" t="s">
        <v>88</v>
      </c>
      <c r="T49" s="2" t="s">
        <v>88</v>
      </c>
      <c r="U49" s="2" t="s">
        <v>88</v>
      </c>
      <c r="V49" s="2" t="s">
        <v>88</v>
      </c>
      <c r="W49" s="2" t="s">
        <v>88</v>
      </c>
      <c r="X49" s="91">
        <f t="array" ref="X49">IF($D$12="","",(SUMPRODUCT(($D$12:$W$12=Sabana28[[#This Row],[Columna4]:[Columna23]])*1)))</f>
        <v>10</v>
      </c>
      <c r="Y49" s="87">
        <f t="shared" si="1"/>
        <v>0.5</v>
      </c>
      <c r="Z49" s="87">
        <f>IF(Y49="","",COUNTIF(Sabana28[[#This Row],[Columna4]:[Columna23]],"O")/20)</f>
        <v>0</v>
      </c>
    </row>
    <row r="50" spans="2:26" ht="15" x14ac:dyDescent="0.25">
      <c r="B50" s="96">
        <v>41</v>
      </c>
      <c r="C50" s="81"/>
      <c r="D50" s="2" t="s">
        <v>90</v>
      </c>
      <c r="E50" s="2" t="s">
        <v>91</v>
      </c>
      <c r="F50" s="2" t="s">
        <v>91</v>
      </c>
      <c r="G50" s="2" t="s">
        <v>90</v>
      </c>
      <c r="H50" s="2" t="s">
        <v>88</v>
      </c>
      <c r="I50" s="2" t="s">
        <v>89</v>
      </c>
      <c r="J50" s="2" t="s">
        <v>89</v>
      </c>
      <c r="K50" s="2" t="s">
        <v>88</v>
      </c>
      <c r="L50" s="2" t="s">
        <v>91</v>
      </c>
      <c r="M50" s="2" t="s">
        <v>91</v>
      </c>
      <c r="N50" s="2" t="s">
        <v>91</v>
      </c>
      <c r="O50" s="2" t="s">
        <v>89</v>
      </c>
      <c r="P50" s="2" t="s">
        <v>91</v>
      </c>
      <c r="Q50" s="2" t="s">
        <v>90</v>
      </c>
      <c r="R50" s="2" t="s">
        <v>89</v>
      </c>
      <c r="S50" s="2" t="s">
        <v>90</v>
      </c>
      <c r="T50" s="2" t="s">
        <v>91</v>
      </c>
      <c r="U50" s="2" t="s">
        <v>88</v>
      </c>
      <c r="V50" s="2" t="s">
        <v>90</v>
      </c>
      <c r="W50" s="2" t="s">
        <v>88</v>
      </c>
      <c r="X50" s="91">
        <f t="array" ref="X50">IF($D$12="","",(SUMPRODUCT(($D$12:$W$12=Sabana28[[#This Row],[Columna4]:[Columna23]])*1)))</f>
        <v>10</v>
      </c>
      <c r="Y50" s="87">
        <f t="shared" si="1"/>
        <v>0.5</v>
      </c>
      <c r="Z50" s="87">
        <f>IF(Y50="","",COUNTIF(Sabana28[[#This Row],[Columna4]:[Columna23]],"O")/20)</f>
        <v>0</v>
      </c>
    </row>
    <row r="51" spans="2:26" ht="14.25" customHeight="1" x14ac:dyDescent="0.25">
      <c r="B51" s="96">
        <v>42</v>
      </c>
      <c r="C51" s="81"/>
      <c r="D51" s="2" t="s">
        <v>91</v>
      </c>
      <c r="E51" s="2" t="s">
        <v>90</v>
      </c>
      <c r="F51" s="2" t="s">
        <v>88</v>
      </c>
      <c r="G51" s="2" t="s">
        <v>91</v>
      </c>
      <c r="H51" s="2" t="s">
        <v>88</v>
      </c>
      <c r="I51" s="2" t="s">
        <v>88</v>
      </c>
      <c r="J51" s="2" t="s">
        <v>90</v>
      </c>
      <c r="K51" s="2" t="s">
        <v>88</v>
      </c>
      <c r="L51" s="2" t="s">
        <v>90</v>
      </c>
      <c r="M51" s="2" t="s">
        <v>89</v>
      </c>
      <c r="N51" s="2" t="s">
        <v>89</v>
      </c>
      <c r="O51" s="2" t="s">
        <v>90</v>
      </c>
      <c r="P51" s="2" t="s">
        <v>91</v>
      </c>
      <c r="Q51" s="2" t="s">
        <v>89</v>
      </c>
      <c r="R51" s="2" t="s">
        <v>89</v>
      </c>
      <c r="S51" s="2" t="s">
        <v>90</v>
      </c>
      <c r="T51" s="2" t="s">
        <v>91</v>
      </c>
      <c r="U51" s="2" t="s">
        <v>91</v>
      </c>
      <c r="V51" s="2" t="s">
        <v>91</v>
      </c>
      <c r="W51" s="2" t="s">
        <v>89</v>
      </c>
      <c r="X51" s="91">
        <f t="array" ref="X51">IF($D$12="","",(SUMPRODUCT(($D$12:$W$12=Sabana28[[#This Row],[Columna4]:[Columna23]])*1)))</f>
        <v>6</v>
      </c>
      <c r="Y51" s="87">
        <f t="shared" si="1"/>
        <v>0.3</v>
      </c>
      <c r="Z51" s="87">
        <f>IF(Y51="","",COUNTIF(Sabana28[[#This Row],[Columna4]:[Columna23]],"O")/20)</f>
        <v>0</v>
      </c>
    </row>
    <row r="52" spans="2:26" ht="15" x14ac:dyDescent="0.25">
      <c r="B52" s="96">
        <v>43</v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91">
        <f t="array" ref="X52">IF($D$12="","",(SUMPRODUCT(($D$12:$W$12=Sabana28[[#This Row],[Columna4]:[Columna23]])*1)))</f>
        <v>0</v>
      </c>
      <c r="Y52" s="87">
        <f t="shared" si="1"/>
        <v>0</v>
      </c>
      <c r="Z52" s="87">
        <f>IF(Y52="","",COUNTIF(Sabana28[[#This Row],[Columna4]:[Columna23]],"O")/20)</f>
        <v>0</v>
      </c>
    </row>
    <row r="53" spans="2:26" ht="15" x14ac:dyDescent="0.25">
      <c r="B53" s="96">
        <v>44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91">
        <f t="array" ref="X53">IF($D$12="","",(SUMPRODUCT(($D$12:$W$12=Sabana28[[#This Row],[Columna4]:[Columna23]])*1)))</f>
        <v>0</v>
      </c>
      <c r="Y53" s="87">
        <f t="shared" si="1"/>
        <v>0</v>
      </c>
      <c r="Z53" s="87">
        <f>IF(Y53="","",COUNTIF(Sabana28[[#This Row],[Columna4]:[Columna23]],"O")/20)</f>
        <v>0</v>
      </c>
    </row>
    <row r="54" spans="2:26" ht="15" x14ac:dyDescent="0.25">
      <c r="B54" s="96">
        <v>45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91">
        <f t="array" ref="X54">IF($D$12="","",(SUMPRODUCT(($D$12:$W$12=Sabana28[[#This Row],[Columna4]:[Columna23]])*1)))</f>
        <v>0</v>
      </c>
      <c r="Y54" s="87">
        <f t="shared" si="1"/>
        <v>0</v>
      </c>
      <c r="Z54" s="87">
        <f>IF(Y54="","",COUNTIF(Sabana28[[#This Row],[Columna4]:[Columna23]],"O")/20)</f>
        <v>0</v>
      </c>
    </row>
    <row r="55" spans="2:26" ht="15" x14ac:dyDescent="0.25">
      <c r="B55" s="96">
        <v>46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91">
        <f t="array" ref="X55">IF($D$12="","",(SUMPRODUCT(($D$12:$W$12=Sabana28[[#This Row],[Columna4]:[Columna23]])*1)))</f>
        <v>0</v>
      </c>
      <c r="Y55" s="87">
        <f t="shared" si="1"/>
        <v>0</v>
      </c>
      <c r="Z55" s="87">
        <f>IF(Y55="","",COUNTIF(Sabana28[[#This Row],[Columna4]:[Columna23]],"O")/20)</f>
        <v>0</v>
      </c>
    </row>
    <row r="56" spans="2:26" ht="15" x14ac:dyDescent="0.25">
      <c r="B56" s="96">
        <v>47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91">
        <f t="array" ref="X56">IF($D$12="","",(SUMPRODUCT(($D$12:$W$12=Sabana28[[#This Row],[Columna4]:[Columna23]])*1)))</f>
        <v>0</v>
      </c>
      <c r="Y56" s="87">
        <f t="shared" si="1"/>
        <v>0</v>
      </c>
      <c r="Z56" s="87">
        <f>IF(Y56="","",COUNTIF(Sabana28[[#This Row],[Columna4]:[Columna23]],"O")/20)</f>
        <v>0</v>
      </c>
    </row>
    <row r="57" spans="2:26" ht="15" x14ac:dyDescent="0.25">
      <c r="B57" s="96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>
        <f t="array" ref="X57">IF($D$12="","",(SUMPRODUCT(($D$12:$W$12=Sabana28[[#This Row],[Columna4]:[Columna23]])*1)))</f>
        <v>0</v>
      </c>
      <c r="Y57" s="87">
        <f t="shared" si="1"/>
        <v>0</v>
      </c>
      <c r="Z57" s="87">
        <f>IF(Y57="","",COUNTIF(Sabana28[[#This Row],[Columna4]:[Columna23]],"O")/20)</f>
        <v>0</v>
      </c>
    </row>
    <row r="58" spans="2:26" ht="15" x14ac:dyDescent="0.25">
      <c r="B58" s="96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>
        <f t="array" ref="X58">IF($D$12="","",(SUMPRODUCT(($D$12:$W$12=Sabana28[[#This Row],[Columna4]:[Columna23]])*1)))</f>
        <v>0</v>
      </c>
      <c r="Y58" s="87">
        <f t="shared" si="1"/>
        <v>0</v>
      </c>
      <c r="Z58" s="87">
        <f>IF(Y58="","",COUNTIF(Sabana28[[#This Row],[Columna4]:[Columna23]],"O")/20)</f>
        <v>0</v>
      </c>
    </row>
    <row r="59" spans="2:26" ht="15" x14ac:dyDescent="0.25">
      <c r="B59" s="96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>
        <f t="array" ref="X59">IF($D$12="","",(SUMPRODUCT(($D$12:$W$12=Sabana28[[#This Row],[Columna4]:[Columna23]])*1)))</f>
        <v>0</v>
      </c>
      <c r="Y59" s="87">
        <f t="shared" si="1"/>
        <v>0</v>
      </c>
      <c r="Z59" s="87">
        <f>IF(Y59="","",COUNTIF(Sabana28[[#This Row],[Columna4]:[Columna23]],"O")/20)</f>
        <v>0</v>
      </c>
    </row>
    <row r="60" spans="2:26" ht="15" x14ac:dyDescent="0.25">
      <c r="B60" s="96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>
        <f t="array" ref="X60">IF($D$12="","",(SUMPRODUCT(($D$12:$W$12=Sabana28[[#This Row],[Columna4]:[Columna23]])*1)))</f>
        <v>0</v>
      </c>
      <c r="Y60" s="87">
        <f t="shared" si="1"/>
        <v>0</v>
      </c>
      <c r="Z60" s="87">
        <f>IF(Y60="","",COUNTIF(Sabana28[[#This Row],[Columna4]:[Columna23]],"O")/20)</f>
        <v>0</v>
      </c>
    </row>
    <row r="61" spans="2:26" ht="15" x14ac:dyDescent="0.25">
      <c r="B61" s="96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IF($D$12="","",(SUMPRODUCT(($D$12:$W$12=Sabana28[[#This Row],[Columna4]:[Columna23]])*1)))</f>
        <v>0</v>
      </c>
      <c r="Y61" s="87">
        <f t="shared" si="1"/>
        <v>0</v>
      </c>
      <c r="Z61" s="87">
        <f>IF(Y61="","",COUNTIF(Sabana28[[#This Row],[Columna4]:[Columna23]],"O")/20)</f>
        <v>0</v>
      </c>
    </row>
    <row r="62" spans="2:26" ht="15" x14ac:dyDescent="0.25">
      <c r="B62" s="96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IF($D$12="","",(SUMPRODUCT(($D$12:$W$12=Sabana28[[#This Row],[Columna4]:[Columna23]])*1)))</f>
        <v>0</v>
      </c>
      <c r="Y62" s="87">
        <f t="shared" si="1"/>
        <v>0</v>
      </c>
      <c r="Z62" s="87">
        <f>IF(Y62="","",COUNTIF(Sabana28[[#This Row],[Columna4]:[Columna23]],"O")/20)</f>
        <v>0</v>
      </c>
    </row>
    <row r="63" spans="2:26" ht="15" x14ac:dyDescent="0.25">
      <c r="B63" s="96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IF($D$12="","",(SUMPRODUCT(($D$12:$W$12=Sabana28[[#This Row],[Columna4]:[Columna23]])*1)))</f>
        <v>0</v>
      </c>
      <c r="Y63" s="87">
        <f t="shared" si="1"/>
        <v>0</v>
      </c>
      <c r="Z63" s="87">
        <f>IF(Y63="","",COUNTIF(Sabana28[[#This Row],[Columna4]:[Columna23]],"O")/20)</f>
        <v>0</v>
      </c>
    </row>
    <row r="64" spans="2:26" ht="15" x14ac:dyDescent="0.25">
      <c r="B64" s="96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IF($D$12="","",(SUMPRODUCT(($D$12:$W$12=Sabana28[[#This Row],[Columna4]:[Columna23]])*1)))</f>
        <v>0</v>
      </c>
      <c r="Y64" s="87">
        <f t="shared" si="1"/>
        <v>0</v>
      </c>
      <c r="Z64" s="87">
        <f>IF(Y64="","",COUNTIF(Sabana28[[#This Row],[Columna4]:[Columna23]],"O")/20)</f>
        <v>0</v>
      </c>
    </row>
    <row r="65" spans="2:26" ht="15" x14ac:dyDescent="0.25">
      <c r="B65" s="96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IF($D$12="","",(SUMPRODUCT(($D$12:$W$12=Sabana28[[#This Row],[Columna4]:[Columna23]])*1)))</f>
        <v>0</v>
      </c>
      <c r="Y65" s="87">
        <f t="shared" si="1"/>
        <v>0</v>
      </c>
      <c r="Z65" s="87">
        <f>IF(Y65="","",COUNTIF(Sabana28[[#This Row],[Columna4]:[Columna23]],"O")/20)</f>
        <v>0</v>
      </c>
    </row>
    <row r="66" spans="2:26" ht="15" x14ac:dyDescent="0.25">
      <c r="B66" s="96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IF($D$12="","",(SUMPRODUCT(($D$12:$W$12=Sabana28[[#This Row],[Columna4]:[Columna23]])*1)))</f>
        <v>0</v>
      </c>
      <c r="Y66" s="87">
        <f t="shared" si="1"/>
        <v>0</v>
      </c>
      <c r="Z66" s="87">
        <f>IF(Y66="","",COUNTIF(Sabana28[[#This Row],[Columna4]:[Columna23]],"O")/20)</f>
        <v>0</v>
      </c>
    </row>
    <row r="67" spans="2:26" ht="15" x14ac:dyDescent="0.25">
      <c r="B67" s="96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IF($D$12="","",(SUMPRODUCT(($D$12:$W$12=Sabana28[[#This Row],[Columna4]:[Columna23]])*1)))</f>
        <v>0</v>
      </c>
      <c r="Y67" s="87">
        <f t="shared" si="1"/>
        <v>0</v>
      </c>
      <c r="Z67" s="87">
        <f>IF(Y67="","",COUNTIF(Sabana28[[#This Row],[Columna4]:[Columna23]],"O")/20)</f>
        <v>0</v>
      </c>
    </row>
    <row r="68" spans="2:26" ht="15" x14ac:dyDescent="0.25">
      <c r="B68" s="96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IF($D$12="","",(SUMPRODUCT(($D$12:$W$12=Sabana28[[#This Row],[Columna4]:[Columna23]])*1)))</f>
        <v>0</v>
      </c>
      <c r="Y68" s="87">
        <f t="shared" si="1"/>
        <v>0</v>
      </c>
      <c r="Z68" s="87">
        <f>IF(Y68="","",COUNTIF(Sabana28[[#This Row],[Columna4]:[Columna23]],"O")/20)</f>
        <v>0</v>
      </c>
    </row>
    <row r="69" spans="2:26" ht="15" x14ac:dyDescent="0.25">
      <c r="B69" s="96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IF($D$12="","",(SUMPRODUCT(($D$12:$W$12=Sabana28[[#This Row],[Columna4]:[Columna23]])*1)))</f>
        <v>0</v>
      </c>
      <c r="Y69" s="87">
        <f t="shared" si="1"/>
        <v>0</v>
      </c>
      <c r="Z69" s="87">
        <f>IF(Y69="","",COUNTIF(Sabana28[[#This Row],[Columna4]:[Columna23]],"O")/20)</f>
        <v>0</v>
      </c>
    </row>
    <row r="70" spans="2:26" ht="15" x14ac:dyDescent="0.25">
      <c r="B70" s="96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IF($D$12="","",(SUMPRODUCT(($D$12:$W$12=Sabana28[[#This Row],[Columna4]:[Columna23]])*1)))</f>
        <v>0</v>
      </c>
      <c r="Y70" s="87">
        <f t="shared" si="1"/>
        <v>0</v>
      </c>
      <c r="Z70" s="87">
        <f>IF(Y70="","",COUNTIF(Sabana28[[#This Row],[Columna4]:[Columna23]],"O")/20)</f>
        <v>0</v>
      </c>
    </row>
    <row r="71" spans="2:26" ht="15" x14ac:dyDescent="0.25">
      <c r="B71" s="96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IF($D$12="","",(SUMPRODUCT(($D$12:$W$12=Sabana28[[#This Row],[Columna4]:[Columna23]])*1)))</f>
        <v>0</v>
      </c>
      <c r="Y71" s="87">
        <f t="shared" si="1"/>
        <v>0</v>
      </c>
      <c r="Z71" s="87">
        <f>IF(Y71="","",COUNTIF(Sabana28[[#This Row],[Columna4]:[Columna23]],"O")/20)</f>
        <v>0</v>
      </c>
    </row>
    <row r="72" spans="2:26" ht="15" x14ac:dyDescent="0.25">
      <c r="B72" s="96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IF($D$12="","",(SUMPRODUCT(($D$12:$W$12=Sabana28[[#This Row],[Columna4]:[Columna23]])*1)))</f>
        <v>0</v>
      </c>
      <c r="Y72" s="87">
        <f t="shared" si="1"/>
        <v>0</v>
      </c>
      <c r="Z72" s="87">
        <f>IF(Y72="","",COUNTIF(Sabana28[[#This Row],[Columna4]:[Columna23]],"O")/20)</f>
        <v>0</v>
      </c>
    </row>
    <row r="73" spans="2:26" ht="15" x14ac:dyDescent="0.25">
      <c r="B73" s="96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IF($D$12="","",(SUMPRODUCT(($D$12:$W$12=Sabana28[[#This Row],[Columna4]:[Columna23]])*1)))</f>
        <v>0</v>
      </c>
      <c r="Y73" s="87">
        <f t="shared" si="1"/>
        <v>0</v>
      </c>
      <c r="Z73" s="87">
        <f>IF(Y73="","",COUNTIF(Sabana28[[#This Row],[Columna4]:[Columna23]],"O")/20)</f>
        <v>0</v>
      </c>
    </row>
    <row r="74" spans="2:26" ht="15" x14ac:dyDescent="0.25">
      <c r="B74" s="96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IF($D$12="","",(SUMPRODUCT(($D$12:$W$12=Sabana28[[#This Row],[Columna4]:[Columna23]])*1)))</f>
        <v>0</v>
      </c>
      <c r="Y74" s="87">
        <f t="shared" si="1"/>
        <v>0</v>
      </c>
      <c r="Z74" s="87">
        <f>IF(Y74="","",COUNTIF(Sabana28[[#This Row],[Columna4]:[Columna23]],"O")/20)</f>
        <v>0</v>
      </c>
    </row>
    <row r="75" spans="2:26" ht="15" x14ac:dyDescent="0.25">
      <c r="B75" s="96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IF($D$12="","",(SUMPRODUCT(($D$12:$W$12=Sabana28[[#This Row],[Columna4]:[Columna23]])*1)))</f>
        <v>0</v>
      </c>
      <c r="Y75" s="87">
        <f t="shared" si="1"/>
        <v>0</v>
      </c>
      <c r="Z75" s="87">
        <f>IF(Y75="","",COUNTIF(Sabana28[[#This Row],[Columna4]:[Columna23]],"O")/20)</f>
        <v>0</v>
      </c>
    </row>
    <row r="76" spans="2:26" ht="15" x14ac:dyDescent="0.25">
      <c r="B76" s="96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IF($D$12="","",(SUMPRODUCT(($D$12:$W$12=Sabana28[[#This Row],[Columna4]:[Columna23]])*1)))</f>
        <v>0</v>
      </c>
      <c r="Y76" s="87">
        <f t="shared" si="1"/>
        <v>0</v>
      </c>
      <c r="Z76" s="87">
        <f>IF(Y76="","",COUNTIF(Sabana28[[#This Row],[Columna4]:[Columna23]],"O")/20)</f>
        <v>0</v>
      </c>
    </row>
    <row r="77" spans="2:26" ht="15" x14ac:dyDescent="0.25">
      <c r="B77" s="96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IF($D$12="","",(SUMPRODUCT(($D$12:$W$12=Sabana28[[#This Row],[Columna4]:[Columna23]])*1)))</f>
        <v>0</v>
      </c>
      <c r="Y77" s="87">
        <f t="shared" si="1"/>
        <v>0</v>
      </c>
      <c r="Z77" s="87">
        <f>IF(Y77="","",COUNTIF(Sabana28[[#This Row],[Columna4]:[Columna23]],"O")/20)</f>
        <v>0</v>
      </c>
    </row>
    <row r="78" spans="2:26" ht="15" x14ac:dyDescent="0.25">
      <c r="B78" s="96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IF($D$12="","",(SUMPRODUCT(($D$12:$W$12=Sabana28[[#This Row],[Columna4]:[Columna23]])*1)))</f>
        <v>0</v>
      </c>
      <c r="Y78" s="87">
        <f t="shared" si="1"/>
        <v>0</v>
      </c>
      <c r="Z78" s="87">
        <f>IF(Y78="","",COUNTIF(Sabana28[[#This Row],[Columna4]:[Columna23]],"O")/20)</f>
        <v>0</v>
      </c>
    </row>
    <row r="79" spans="2:26" ht="15" x14ac:dyDescent="0.25">
      <c r="B79" s="96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IF($D$12="","",(SUMPRODUCT(($D$12:$W$12=Sabana28[[#This Row],[Columna4]:[Columna23]])*1)))</f>
        <v>0</v>
      </c>
      <c r="Y79" s="87">
        <f t="shared" si="1"/>
        <v>0</v>
      </c>
      <c r="Z79" s="87">
        <f>IF(Y79="","",COUNTIF(Sabana28[[#This Row],[Columna4]:[Columna23]],"O")/20)</f>
        <v>0</v>
      </c>
    </row>
    <row r="80" spans="2:26" ht="15" x14ac:dyDescent="0.25">
      <c r="B80" s="96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IF($D$12="","",(SUMPRODUCT(($D$12:$W$12=Sabana28[[#This Row],[Columna4]:[Columna23]])*1)))</f>
        <v>0</v>
      </c>
      <c r="Y80" s="87">
        <f t="shared" si="1"/>
        <v>0</v>
      </c>
      <c r="Z80" s="87">
        <f>IF(Y80="","",COUNTIF(Sabana28[[#This Row],[Columna4]:[Columna23]],"O")/20)</f>
        <v>0</v>
      </c>
    </row>
    <row r="81" spans="2:26" ht="15" x14ac:dyDescent="0.25">
      <c r="B81" s="96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IF($D$12="","",(SUMPRODUCT(($D$12:$W$12=Sabana28[[#This Row],[Columna4]:[Columna23]])*1)))</f>
        <v>0</v>
      </c>
      <c r="Y81" s="87">
        <f t="shared" si="1"/>
        <v>0</v>
      </c>
      <c r="Z81" s="87">
        <f>IF(Y81="","",COUNTIF(Sabana28[[#This Row],[Columna4]:[Columna23]],"O")/20)</f>
        <v>0</v>
      </c>
    </row>
    <row r="82" spans="2:26" ht="15" x14ac:dyDescent="0.25">
      <c r="B82" s="96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IF($D$12="","",(SUMPRODUCT(($D$12:$W$12=Sabana28[[#This Row],[Columna4]:[Columna23]])*1)))</f>
        <v>0</v>
      </c>
      <c r="Y82" s="87">
        <f t="shared" si="1"/>
        <v>0</v>
      </c>
      <c r="Z82" s="87">
        <f>IF(Y82="","",COUNTIF(Sabana28[[#This Row],[Columna4]:[Columna23]],"O")/20)</f>
        <v>0</v>
      </c>
    </row>
    <row r="83" spans="2:26" ht="15" x14ac:dyDescent="0.25">
      <c r="B83" s="96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IF($D$12="","",(SUMPRODUCT(($D$12:$W$12=Sabana28[[#This Row],[Columna4]:[Columna23]])*1)))</f>
        <v>0</v>
      </c>
      <c r="Y83" s="87">
        <f t="shared" ref="Y83:Y146" si="2">IF(X83="","",(X83/20))</f>
        <v>0</v>
      </c>
      <c r="Z83" s="87">
        <f>IF(Y83="","",COUNTIF(Sabana28[[#This Row],[Columna4]:[Columna23]],"O")/20)</f>
        <v>0</v>
      </c>
    </row>
    <row r="84" spans="2:26" ht="15" x14ac:dyDescent="0.25">
      <c r="B84" s="96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IF($D$12="","",(SUMPRODUCT(($D$12:$W$12=Sabana28[[#This Row],[Columna4]:[Columna23]])*1)))</f>
        <v>0</v>
      </c>
      <c r="Y84" s="87">
        <f t="shared" si="2"/>
        <v>0</v>
      </c>
      <c r="Z84" s="87">
        <f>IF(Y84="","",COUNTIF(Sabana28[[#This Row],[Columna4]:[Columna23]],"O")/20)</f>
        <v>0</v>
      </c>
    </row>
    <row r="85" spans="2:26" ht="15" x14ac:dyDescent="0.25">
      <c r="B85" s="96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IF($D$12="","",(SUMPRODUCT(($D$12:$W$12=Sabana28[[#This Row],[Columna4]:[Columna23]])*1)))</f>
        <v>0</v>
      </c>
      <c r="Y85" s="87">
        <f t="shared" si="2"/>
        <v>0</v>
      </c>
      <c r="Z85" s="87">
        <f>IF(Y85="","",COUNTIF(Sabana28[[#This Row],[Columna4]:[Columna23]],"O")/20)</f>
        <v>0</v>
      </c>
    </row>
    <row r="86" spans="2:26" ht="15" x14ac:dyDescent="0.25">
      <c r="B86" s="96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IF($D$12="","",(SUMPRODUCT(($D$12:$W$12=Sabana28[[#This Row],[Columna4]:[Columna23]])*1)))</f>
        <v>0</v>
      </c>
      <c r="Y86" s="87">
        <f t="shared" si="2"/>
        <v>0</v>
      </c>
      <c r="Z86" s="87">
        <f>IF(Y86="","",COUNTIF(Sabana28[[#This Row],[Columna4]:[Columna23]],"O")/20)</f>
        <v>0</v>
      </c>
    </row>
    <row r="87" spans="2:26" ht="15" x14ac:dyDescent="0.25">
      <c r="B87" s="96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IF($D$12="","",(SUMPRODUCT(($D$12:$W$12=Sabana28[[#This Row],[Columna4]:[Columna23]])*1)))</f>
        <v>0</v>
      </c>
      <c r="Y87" s="87">
        <f t="shared" si="2"/>
        <v>0</v>
      </c>
      <c r="Z87" s="87">
        <f>IF(Y87="","",COUNTIF(Sabana28[[#This Row],[Columna4]:[Columna23]],"O")/20)</f>
        <v>0</v>
      </c>
    </row>
    <row r="88" spans="2:26" ht="15" x14ac:dyDescent="0.25">
      <c r="B88" s="96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IF($D$12="","",(SUMPRODUCT(($D$12:$W$12=Sabana28[[#This Row],[Columna4]:[Columna23]])*1)))</f>
        <v>0</v>
      </c>
      <c r="Y88" s="87">
        <f t="shared" si="2"/>
        <v>0</v>
      </c>
      <c r="Z88" s="87">
        <f>IF(Y88="","",COUNTIF(Sabana28[[#This Row],[Columna4]:[Columna23]],"O")/20)</f>
        <v>0</v>
      </c>
    </row>
    <row r="89" spans="2:26" ht="15" x14ac:dyDescent="0.25">
      <c r="B89" s="96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IF($D$12="","",(SUMPRODUCT(($D$12:$W$12=Sabana28[[#This Row],[Columna4]:[Columna23]])*1)))</f>
        <v>0</v>
      </c>
      <c r="Y89" s="87">
        <f t="shared" si="2"/>
        <v>0</v>
      </c>
      <c r="Z89" s="87">
        <f>IF(Y89="","",COUNTIF(Sabana28[[#This Row],[Columna4]:[Columna23]],"O")/20)</f>
        <v>0</v>
      </c>
    </row>
    <row r="90" spans="2:26" ht="15" x14ac:dyDescent="0.25">
      <c r="B90" s="96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IF($D$12="","",(SUMPRODUCT(($D$12:$W$12=Sabana28[[#This Row],[Columna4]:[Columna23]])*1)))</f>
        <v>0</v>
      </c>
      <c r="Y90" s="87">
        <f t="shared" si="2"/>
        <v>0</v>
      </c>
      <c r="Z90" s="87">
        <f>IF(Y90="","",COUNTIF(Sabana28[[#This Row],[Columna4]:[Columna23]],"O")/20)</f>
        <v>0</v>
      </c>
    </row>
    <row r="91" spans="2:26" ht="15" x14ac:dyDescent="0.25">
      <c r="B91" s="96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IF($D$12="","",(SUMPRODUCT(($D$12:$W$12=Sabana28[[#This Row],[Columna4]:[Columna23]])*1)))</f>
        <v>0</v>
      </c>
      <c r="Y91" s="87">
        <f t="shared" si="2"/>
        <v>0</v>
      </c>
      <c r="Z91" s="87">
        <f>IF(Y91="","",COUNTIF(Sabana28[[#This Row],[Columna4]:[Columna23]],"O")/20)</f>
        <v>0</v>
      </c>
    </row>
    <row r="92" spans="2:26" ht="15" x14ac:dyDescent="0.25">
      <c r="B92" s="96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IF($D$12="","",(SUMPRODUCT(($D$12:$W$12=Sabana28[[#This Row],[Columna4]:[Columna23]])*1)))</f>
        <v>0</v>
      </c>
      <c r="Y92" s="87">
        <f t="shared" si="2"/>
        <v>0</v>
      </c>
      <c r="Z92" s="87">
        <f>IF(Y92="","",COUNTIF(Sabana28[[#This Row],[Columna4]:[Columna23]],"O")/20)</f>
        <v>0</v>
      </c>
    </row>
    <row r="93" spans="2:26" ht="15" x14ac:dyDescent="0.25">
      <c r="B93" s="96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IF($D$12="","",(SUMPRODUCT(($D$12:$W$12=Sabana28[[#This Row],[Columna4]:[Columna23]])*1)))</f>
        <v>0</v>
      </c>
      <c r="Y93" s="87">
        <f t="shared" si="2"/>
        <v>0</v>
      </c>
      <c r="Z93" s="87">
        <f>IF(Y93="","",COUNTIF(Sabana28[[#This Row],[Columna4]:[Columna23]],"O")/20)</f>
        <v>0</v>
      </c>
    </row>
    <row r="94" spans="2:26" ht="15" x14ac:dyDescent="0.25">
      <c r="B94" s="96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IF($D$12="","",(SUMPRODUCT(($D$12:$W$12=Sabana28[[#This Row],[Columna4]:[Columna23]])*1)))</f>
        <v>0</v>
      </c>
      <c r="Y94" s="87">
        <f t="shared" si="2"/>
        <v>0</v>
      </c>
      <c r="Z94" s="87">
        <f>IF(Y94="","",COUNTIF(Sabana28[[#This Row],[Columna4]:[Columna23]],"O")/20)</f>
        <v>0</v>
      </c>
    </row>
    <row r="95" spans="2:26" ht="15" x14ac:dyDescent="0.25">
      <c r="B95" s="96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IF($D$12="","",(SUMPRODUCT(($D$12:$W$12=Sabana28[[#This Row],[Columna4]:[Columna23]])*1)))</f>
        <v>0</v>
      </c>
      <c r="Y95" s="87">
        <f t="shared" si="2"/>
        <v>0</v>
      </c>
      <c r="Z95" s="87">
        <f>IF(Y95="","",COUNTIF(Sabana28[[#This Row],[Columna4]:[Columna23]],"O")/20)</f>
        <v>0</v>
      </c>
    </row>
    <row r="96" spans="2:26" ht="15" x14ac:dyDescent="0.25">
      <c r="B96" s="96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IF($D$12="","",(SUMPRODUCT(($D$12:$W$12=Sabana28[[#This Row],[Columna4]:[Columna23]])*1)))</f>
        <v>0</v>
      </c>
      <c r="Y96" s="87">
        <f t="shared" si="2"/>
        <v>0</v>
      </c>
      <c r="Z96" s="87">
        <f>IF(Y96="","",COUNTIF(Sabana28[[#This Row],[Columna4]:[Columna23]],"O")/20)</f>
        <v>0</v>
      </c>
    </row>
    <row r="97" spans="2:26" ht="15" x14ac:dyDescent="0.25">
      <c r="B97" s="96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IF($D$12="","",(SUMPRODUCT(($D$12:$W$12=Sabana28[[#This Row],[Columna4]:[Columna23]])*1)))</f>
        <v>0</v>
      </c>
      <c r="Y97" s="87">
        <f t="shared" si="2"/>
        <v>0</v>
      </c>
      <c r="Z97" s="87">
        <f>IF(Y97="","",COUNTIF(Sabana28[[#This Row],[Columna4]:[Columna23]],"O")/20)</f>
        <v>0</v>
      </c>
    </row>
    <row r="98" spans="2:26" ht="15" x14ac:dyDescent="0.25">
      <c r="B98" s="96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IF($D$12="","",(SUMPRODUCT(($D$12:$W$12=Sabana28[[#This Row],[Columna4]:[Columna23]])*1)))</f>
        <v>0</v>
      </c>
      <c r="Y98" s="87">
        <f t="shared" si="2"/>
        <v>0</v>
      </c>
      <c r="Z98" s="87">
        <f>IF(Y98="","",COUNTIF(Sabana28[[#This Row],[Columna4]:[Columna23]],"O")/20)</f>
        <v>0</v>
      </c>
    </row>
    <row r="99" spans="2:26" ht="15" x14ac:dyDescent="0.25">
      <c r="B99" s="96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IF($D$12="","",(SUMPRODUCT(($D$12:$W$12=Sabana28[[#This Row],[Columna4]:[Columna23]])*1)))</f>
        <v>0</v>
      </c>
      <c r="Y99" s="87">
        <f t="shared" si="2"/>
        <v>0</v>
      </c>
      <c r="Z99" s="87">
        <f>IF(Y99="","",COUNTIF(Sabana28[[#This Row],[Columna4]:[Columna23]],"O")/20)</f>
        <v>0</v>
      </c>
    </row>
    <row r="100" spans="2:26" ht="15" x14ac:dyDescent="0.25">
      <c r="B100" s="96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IF($D$12="","",(SUMPRODUCT(($D$12:$W$12=Sabana28[[#This Row],[Columna4]:[Columna23]])*1)))</f>
        <v>0</v>
      </c>
      <c r="Y100" s="87">
        <f t="shared" si="2"/>
        <v>0</v>
      </c>
      <c r="Z100" s="87">
        <f>IF(Y100="","",COUNTIF(Sabana28[[#This Row],[Columna4]:[Columna23]],"O")/20)</f>
        <v>0</v>
      </c>
    </row>
    <row r="101" spans="2:26" ht="15" x14ac:dyDescent="0.25">
      <c r="B101" s="96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IF($D$12="","",(SUMPRODUCT(($D$12:$W$12=Sabana28[[#This Row],[Columna4]:[Columna23]])*1)))</f>
        <v>0</v>
      </c>
      <c r="Y101" s="87">
        <f t="shared" si="2"/>
        <v>0</v>
      </c>
      <c r="Z101" s="87">
        <f>IF(Y101="","",COUNTIF(Sabana28[[#This Row],[Columna4]:[Columna23]],"O")/20)</f>
        <v>0</v>
      </c>
    </row>
    <row r="102" spans="2:26" ht="15" x14ac:dyDescent="0.25">
      <c r="B102" s="96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IF($D$12="","",(SUMPRODUCT(($D$12:$W$12=Sabana28[[#This Row],[Columna4]:[Columna23]])*1)))</f>
        <v>0</v>
      </c>
      <c r="Y102" s="87">
        <f t="shared" si="2"/>
        <v>0</v>
      </c>
      <c r="Z102" s="87">
        <f>IF(Y102="","",COUNTIF(Sabana28[[#This Row],[Columna4]:[Columna23]],"O")/20)</f>
        <v>0</v>
      </c>
    </row>
    <row r="103" spans="2:26" ht="15" x14ac:dyDescent="0.25">
      <c r="B103" s="96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IF($D$12="","",(SUMPRODUCT(($D$12:$W$12=Sabana28[[#This Row],[Columna4]:[Columna23]])*1)))</f>
        <v>0</v>
      </c>
      <c r="Y103" s="87">
        <f t="shared" si="2"/>
        <v>0</v>
      </c>
      <c r="Z103" s="87">
        <f>IF(Y103="","",COUNTIF(Sabana28[[#This Row],[Columna4]:[Columna23]],"O")/20)</f>
        <v>0</v>
      </c>
    </row>
    <row r="104" spans="2:26" ht="15" x14ac:dyDescent="0.25">
      <c r="B104" s="96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IF($D$12="","",(SUMPRODUCT(($D$12:$W$12=Sabana28[[#This Row],[Columna4]:[Columna23]])*1)))</f>
        <v>0</v>
      </c>
      <c r="Y104" s="87">
        <f t="shared" si="2"/>
        <v>0</v>
      </c>
      <c r="Z104" s="87">
        <f>IF(Y104="","",COUNTIF(Sabana28[[#This Row],[Columna4]:[Columna23]],"O")/20)</f>
        <v>0</v>
      </c>
    </row>
    <row r="105" spans="2:26" ht="15" x14ac:dyDescent="0.25">
      <c r="B105" s="96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IF($D$12="","",(SUMPRODUCT(($D$12:$W$12=Sabana28[[#This Row],[Columna4]:[Columna23]])*1)))</f>
        <v>0</v>
      </c>
      <c r="Y105" s="87">
        <f t="shared" si="2"/>
        <v>0</v>
      </c>
      <c r="Z105" s="87">
        <f>IF(Y105="","",COUNTIF(Sabana28[[#This Row],[Columna4]:[Columna23]],"O")/20)</f>
        <v>0</v>
      </c>
    </row>
    <row r="106" spans="2:26" ht="15" x14ac:dyDescent="0.25">
      <c r="B106" s="96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IF($D$12="","",(SUMPRODUCT(($D$12:$W$12=Sabana28[[#This Row],[Columna4]:[Columna23]])*1)))</f>
        <v>0</v>
      </c>
      <c r="Y106" s="87">
        <f t="shared" si="2"/>
        <v>0</v>
      </c>
      <c r="Z106" s="87">
        <f>IF(Y106="","",COUNTIF(Sabana28[[#This Row],[Columna4]:[Columna23]],"O")/20)</f>
        <v>0</v>
      </c>
    </row>
    <row r="107" spans="2:26" ht="15" x14ac:dyDescent="0.25">
      <c r="B107" s="96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IF($D$12="","",(SUMPRODUCT(($D$12:$W$12=Sabana28[[#This Row],[Columna4]:[Columna23]])*1)))</f>
        <v>0</v>
      </c>
      <c r="Y107" s="87">
        <f t="shared" si="2"/>
        <v>0</v>
      </c>
      <c r="Z107" s="87">
        <f>IF(Y107="","",COUNTIF(Sabana28[[#This Row],[Columna4]:[Columna23]],"O")/20)</f>
        <v>0</v>
      </c>
    </row>
    <row r="108" spans="2:26" ht="15" x14ac:dyDescent="0.25">
      <c r="B108" s="96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IF($D$12="","",(SUMPRODUCT(($D$12:$W$12=Sabana28[[#This Row],[Columna4]:[Columna23]])*1)))</f>
        <v>0</v>
      </c>
      <c r="Y108" s="87">
        <f t="shared" si="2"/>
        <v>0</v>
      </c>
      <c r="Z108" s="87">
        <f>IF(Y108="","",COUNTIF(Sabana28[[#This Row],[Columna4]:[Columna23]],"O")/20)</f>
        <v>0</v>
      </c>
    </row>
    <row r="109" spans="2:26" ht="15" x14ac:dyDescent="0.25">
      <c r="B109" s="96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IF($D$12="","",(SUMPRODUCT(($D$12:$W$12=Sabana28[[#This Row],[Columna4]:[Columna23]])*1)))</f>
        <v>0</v>
      </c>
      <c r="Y109" s="87">
        <f t="shared" si="2"/>
        <v>0</v>
      </c>
      <c r="Z109" s="87">
        <f>IF(Y109="","",COUNTIF(Sabana28[[#This Row],[Columna4]:[Columna23]],"O")/20)</f>
        <v>0</v>
      </c>
    </row>
    <row r="110" spans="2:26" ht="15" x14ac:dyDescent="0.25">
      <c r="B110" s="96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IF($D$12="","",(SUMPRODUCT(($D$12:$W$12=Sabana28[[#This Row],[Columna4]:[Columna23]])*1)))</f>
        <v>0</v>
      </c>
      <c r="Y110" s="87">
        <f t="shared" si="2"/>
        <v>0</v>
      </c>
      <c r="Z110" s="87">
        <f>IF(Y110="","",COUNTIF(Sabana28[[#This Row],[Columna4]:[Columna23]],"O")/20)</f>
        <v>0</v>
      </c>
    </row>
    <row r="111" spans="2:26" ht="15" x14ac:dyDescent="0.25">
      <c r="B111" s="96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IF($D$12="","",(SUMPRODUCT(($D$12:$W$12=Sabana28[[#This Row],[Columna4]:[Columna23]])*1)))</f>
        <v>0</v>
      </c>
      <c r="Y111" s="87">
        <f t="shared" si="2"/>
        <v>0</v>
      </c>
      <c r="Z111" s="87">
        <f>IF(Y111="","",COUNTIF(Sabana28[[#This Row],[Columna4]:[Columna23]],"O")/20)</f>
        <v>0</v>
      </c>
    </row>
    <row r="112" spans="2:26" ht="15" x14ac:dyDescent="0.25">
      <c r="B112" s="96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IF($D$12="","",(SUMPRODUCT(($D$12:$W$12=Sabana28[[#This Row],[Columna4]:[Columna23]])*1)))</f>
        <v>0</v>
      </c>
      <c r="Y112" s="87">
        <f t="shared" si="2"/>
        <v>0</v>
      </c>
      <c r="Z112" s="87">
        <f>IF(Y112="","",COUNTIF(Sabana28[[#This Row],[Columna4]:[Columna23]],"O")/20)</f>
        <v>0</v>
      </c>
    </row>
    <row r="113" spans="2:26" ht="15" x14ac:dyDescent="0.25">
      <c r="B113" s="96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IF($D$12="","",(SUMPRODUCT(($D$12:$W$12=Sabana28[[#This Row],[Columna4]:[Columna23]])*1)))</f>
        <v>0</v>
      </c>
      <c r="Y113" s="87">
        <f t="shared" si="2"/>
        <v>0</v>
      </c>
      <c r="Z113" s="87">
        <f>IF(Y113="","",COUNTIF(Sabana28[[#This Row],[Columna4]:[Columna23]],"O")/20)</f>
        <v>0</v>
      </c>
    </row>
    <row r="114" spans="2:26" ht="15" x14ac:dyDescent="0.25">
      <c r="B114" s="96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IF($D$12="","",(SUMPRODUCT(($D$12:$W$12=Sabana28[[#This Row],[Columna4]:[Columna23]])*1)))</f>
        <v>0</v>
      </c>
      <c r="Y114" s="87">
        <f t="shared" si="2"/>
        <v>0</v>
      </c>
      <c r="Z114" s="87">
        <f>IF(Y114="","",COUNTIF(Sabana28[[#This Row],[Columna4]:[Columna23]],"O")/20)</f>
        <v>0</v>
      </c>
    </row>
    <row r="115" spans="2:26" ht="15" x14ac:dyDescent="0.25">
      <c r="B115" s="96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IF($D$12="","",(SUMPRODUCT(($D$12:$W$12=Sabana28[[#This Row],[Columna4]:[Columna23]])*1)))</f>
        <v>0</v>
      </c>
      <c r="Y115" s="87">
        <f t="shared" si="2"/>
        <v>0</v>
      </c>
      <c r="Z115" s="87">
        <f>IF(Y115="","",COUNTIF(Sabana28[[#This Row],[Columna4]:[Columna23]],"O")/20)</f>
        <v>0</v>
      </c>
    </row>
    <row r="116" spans="2:26" ht="15" x14ac:dyDescent="0.25">
      <c r="B116" s="96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IF($D$12="","",(SUMPRODUCT(($D$12:$W$12=Sabana28[[#This Row],[Columna4]:[Columna23]])*1)))</f>
        <v>0</v>
      </c>
      <c r="Y116" s="87">
        <f t="shared" si="2"/>
        <v>0</v>
      </c>
      <c r="Z116" s="87">
        <f>IF(Y116="","",COUNTIF(Sabana28[[#This Row],[Columna4]:[Columna23]],"O")/20)</f>
        <v>0</v>
      </c>
    </row>
    <row r="117" spans="2:26" ht="15" x14ac:dyDescent="0.25">
      <c r="B117" s="96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IF($D$12="","",(SUMPRODUCT(($D$12:$W$12=Sabana28[[#This Row],[Columna4]:[Columna23]])*1)))</f>
        <v>0</v>
      </c>
      <c r="Y117" s="87">
        <f t="shared" si="2"/>
        <v>0</v>
      </c>
      <c r="Z117" s="87">
        <f>IF(Y117="","",COUNTIF(Sabana28[[#This Row],[Columna4]:[Columna23]],"O")/20)</f>
        <v>0</v>
      </c>
    </row>
    <row r="118" spans="2:26" ht="15" x14ac:dyDescent="0.25">
      <c r="B118" s="96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IF($D$12="","",(SUMPRODUCT(($D$12:$W$12=Sabana28[[#This Row],[Columna4]:[Columna23]])*1)))</f>
        <v>0</v>
      </c>
      <c r="Y118" s="87">
        <f t="shared" si="2"/>
        <v>0</v>
      </c>
      <c r="Z118" s="87">
        <f>IF(Y118="","",COUNTIF(Sabana28[[#This Row],[Columna4]:[Columna23]],"O")/20)</f>
        <v>0</v>
      </c>
    </row>
    <row r="119" spans="2:26" ht="15" x14ac:dyDescent="0.25">
      <c r="B119" s="96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IF($D$12="","",(SUMPRODUCT(($D$12:$W$12=Sabana28[[#This Row],[Columna4]:[Columna23]])*1)))</f>
        <v>0</v>
      </c>
      <c r="Y119" s="87">
        <f t="shared" si="2"/>
        <v>0</v>
      </c>
      <c r="Z119" s="87">
        <f>IF(Y119="","",COUNTIF(Sabana28[[#This Row],[Columna4]:[Columna23]],"O")/20)</f>
        <v>0</v>
      </c>
    </row>
    <row r="120" spans="2:26" ht="15" x14ac:dyDescent="0.25">
      <c r="B120" s="96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IF($D$12="","",(SUMPRODUCT(($D$12:$W$12=Sabana28[[#This Row],[Columna4]:[Columna23]])*1)))</f>
        <v>0</v>
      </c>
      <c r="Y120" s="87">
        <f t="shared" si="2"/>
        <v>0</v>
      </c>
      <c r="Z120" s="87">
        <f>IF(Y120="","",COUNTIF(Sabana28[[#This Row],[Columna4]:[Columna23]],"O")/20)</f>
        <v>0</v>
      </c>
    </row>
    <row r="121" spans="2:26" ht="15" x14ac:dyDescent="0.25">
      <c r="B121" s="96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IF($D$12="","",(SUMPRODUCT(($D$12:$W$12=Sabana28[[#This Row],[Columna4]:[Columna23]])*1)))</f>
        <v>0</v>
      </c>
      <c r="Y121" s="87">
        <f t="shared" si="2"/>
        <v>0</v>
      </c>
      <c r="Z121" s="87">
        <f>IF(Y121="","",COUNTIF(Sabana28[[#This Row],[Columna4]:[Columna23]],"O")/20)</f>
        <v>0</v>
      </c>
    </row>
    <row r="122" spans="2:26" ht="15" x14ac:dyDescent="0.25">
      <c r="B122" s="96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IF($D$12="","",(SUMPRODUCT(($D$12:$W$12=Sabana28[[#This Row],[Columna4]:[Columna23]])*1)))</f>
        <v>0</v>
      </c>
      <c r="Y122" s="87">
        <f t="shared" si="2"/>
        <v>0</v>
      </c>
      <c r="Z122" s="87">
        <f>IF(Y122="","",COUNTIF(Sabana28[[#This Row],[Columna4]:[Columna23]],"O")/20)</f>
        <v>0</v>
      </c>
    </row>
    <row r="123" spans="2:26" ht="15" x14ac:dyDescent="0.25">
      <c r="B123" s="96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IF($D$12="","",(SUMPRODUCT(($D$12:$W$12=Sabana28[[#This Row],[Columna4]:[Columna23]])*1)))</f>
        <v>0</v>
      </c>
      <c r="Y123" s="87">
        <f t="shared" si="2"/>
        <v>0</v>
      </c>
      <c r="Z123" s="87">
        <f>IF(Y123="","",COUNTIF(Sabana28[[#This Row],[Columna4]:[Columna23]],"O")/20)</f>
        <v>0</v>
      </c>
    </row>
    <row r="124" spans="2:26" ht="15" x14ac:dyDescent="0.25">
      <c r="B124" s="96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IF($D$12="","",(SUMPRODUCT(($D$12:$W$12=Sabana28[[#This Row],[Columna4]:[Columna23]])*1)))</f>
        <v>0</v>
      </c>
      <c r="Y124" s="87">
        <f t="shared" si="2"/>
        <v>0</v>
      </c>
      <c r="Z124" s="87">
        <f>IF(Y124="","",COUNTIF(Sabana28[[#This Row],[Columna4]:[Columna23]],"O")/20)</f>
        <v>0</v>
      </c>
    </row>
    <row r="125" spans="2:26" ht="15" x14ac:dyDescent="0.25">
      <c r="B125" s="96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IF($D$12="","",(SUMPRODUCT(($D$12:$W$12=Sabana28[[#This Row],[Columna4]:[Columna23]])*1)))</f>
        <v>0</v>
      </c>
      <c r="Y125" s="87">
        <f t="shared" si="2"/>
        <v>0</v>
      </c>
      <c r="Z125" s="87">
        <f>IF(Y125="","",COUNTIF(Sabana28[[#This Row],[Columna4]:[Columna23]],"O")/20)</f>
        <v>0</v>
      </c>
    </row>
    <row r="126" spans="2:26" ht="15" x14ac:dyDescent="0.25">
      <c r="B126" s="96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IF($D$12="","",(SUMPRODUCT(($D$12:$W$12=Sabana28[[#This Row],[Columna4]:[Columna23]])*1)))</f>
        <v>0</v>
      </c>
      <c r="Y126" s="87">
        <f t="shared" si="2"/>
        <v>0</v>
      </c>
      <c r="Z126" s="87">
        <f>IF(Y126="","",COUNTIF(Sabana28[[#This Row],[Columna4]:[Columna23]],"O")/20)</f>
        <v>0</v>
      </c>
    </row>
    <row r="127" spans="2:26" ht="15" x14ac:dyDescent="0.25">
      <c r="B127" s="96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IF($D$12="","",(SUMPRODUCT(($D$12:$W$12=Sabana28[[#This Row],[Columna4]:[Columna23]])*1)))</f>
        <v>0</v>
      </c>
      <c r="Y127" s="87">
        <f t="shared" si="2"/>
        <v>0</v>
      </c>
      <c r="Z127" s="87">
        <f>IF(Y127="","",COUNTIF(Sabana28[[#This Row],[Columna4]:[Columna23]],"O")/20)</f>
        <v>0</v>
      </c>
    </row>
    <row r="128" spans="2:26" ht="15" x14ac:dyDescent="0.25">
      <c r="B128" s="96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IF($D$12="","",(SUMPRODUCT(($D$12:$W$12=Sabana28[[#This Row],[Columna4]:[Columna23]])*1)))</f>
        <v>0</v>
      </c>
      <c r="Y128" s="87">
        <f t="shared" si="2"/>
        <v>0</v>
      </c>
      <c r="Z128" s="87">
        <f>IF(Y128="","",COUNTIF(Sabana28[[#This Row],[Columna4]:[Columna23]],"O")/20)</f>
        <v>0</v>
      </c>
    </row>
    <row r="129" spans="2:26" ht="15" x14ac:dyDescent="0.25">
      <c r="B129" s="96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IF($D$12="","",(SUMPRODUCT(($D$12:$W$12=Sabana28[[#This Row],[Columna4]:[Columna23]])*1)))</f>
        <v>0</v>
      </c>
      <c r="Y129" s="87">
        <f t="shared" si="2"/>
        <v>0</v>
      </c>
      <c r="Z129" s="87">
        <f>IF(Y129="","",COUNTIF(Sabana28[[#This Row],[Columna4]:[Columna23]],"O")/20)</f>
        <v>0</v>
      </c>
    </row>
    <row r="130" spans="2:26" ht="15" x14ac:dyDescent="0.25">
      <c r="B130" s="96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IF($D$12="","",(SUMPRODUCT(($D$12:$W$12=Sabana28[[#This Row],[Columna4]:[Columna23]])*1)))</f>
        <v>0</v>
      </c>
      <c r="Y130" s="87">
        <f t="shared" si="2"/>
        <v>0</v>
      </c>
      <c r="Z130" s="87">
        <f>IF(Y130="","",COUNTIF(Sabana28[[#This Row],[Columna4]:[Columna23]],"O")/20)</f>
        <v>0</v>
      </c>
    </row>
    <row r="131" spans="2:26" ht="15" x14ac:dyDescent="0.25">
      <c r="B131" s="96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IF($D$12="","",(SUMPRODUCT(($D$12:$W$12=Sabana28[[#This Row],[Columna4]:[Columna23]])*1)))</f>
        <v>0</v>
      </c>
      <c r="Y131" s="87">
        <f t="shared" si="2"/>
        <v>0</v>
      </c>
      <c r="Z131" s="87">
        <f>IF(Y131="","",COUNTIF(Sabana28[[#This Row],[Columna4]:[Columna23]],"O")/20)</f>
        <v>0</v>
      </c>
    </row>
    <row r="132" spans="2:26" ht="15" x14ac:dyDescent="0.25">
      <c r="B132" s="96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IF($D$12="","",(SUMPRODUCT(($D$12:$W$12=Sabana28[[#This Row],[Columna4]:[Columna23]])*1)))</f>
        <v>0</v>
      </c>
      <c r="Y132" s="87">
        <f t="shared" si="2"/>
        <v>0</v>
      </c>
      <c r="Z132" s="87">
        <f>IF(Y132="","",COUNTIF(Sabana28[[#This Row],[Columna4]:[Columna23]],"O")/20)</f>
        <v>0</v>
      </c>
    </row>
    <row r="133" spans="2:26" ht="15" x14ac:dyDescent="0.25">
      <c r="B133" s="96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IF($D$12="","",(SUMPRODUCT(($D$12:$W$12=Sabana28[[#This Row],[Columna4]:[Columna23]])*1)))</f>
        <v>0</v>
      </c>
      <c r="Y133" s="87">
        <f t="shared" si="2"/>
        <v>0</v>
      </c>
      <c r="Z133" s="87">
        <f>IF(Y133="","",COUNTIF(Sabana28[[#This Row],[Columna4]:[Columna23]],"O")/20)</f>
        <v>0</v>
      </c>
    </row>
    <row r="134" spans="2:26" ht="15" x14ac:dyDescent="0.25">
      <c r="B134" s="96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IF($D$12="","",(SUMPRODUCT(($D$12:$W$12=Sabana28[[#This Row],[Columna4]:[Columna23]])*1)))</f>
        <v>0</v>
      </c>
      <c r="Y134" s="87">
        <f t="shared" si="2"/>
        <v>0</v>
      </c>
      <c r="Z134" s="87">
        <f>IF(Y134="","",COUNTIF(Sabana28[[#This Row],[Columna4]:[Columna23]],"O")/20)</f>
        <v>0</v>
      </c>
    </row>
    <row r="135" spans="2:26" ht="15" x14ac:dyDescent="0.25">
      <c r="B135" s="96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IF($D$12="","",(SUMPRODUCT(($D$12:$W$12=Sabana28[[#This Row],[Columna4]:[Columna23]])*1)))</f>
        <v>0</v>
      </c>
      <c r="Y135" s="87">
        <f t="shared" si="2"/>
        <v>0</v>
      </c>
      <c r="Z135" s="87">
        <f>IF(Y135="","",COUNTIF(Sabana28[[#This Row],[Columna4]:[Columna23]],"O")/20)</f>
        <v>0</v>
      </c>
    </row>
    <row r="136" spans="2:26" ht="15" x14ac:dyDescent="0.25">
      <c r="B136" s="96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IF($D$12="","",(SUMPRODUCT(($D$12:$W$12=Sabana28[[#This Row],[Columna4]:[Columna23]])*1)))</f>
        <v>0</v>
      </c>
      <c r="Y136" s="87">
        <f t="shared" si="2"/>
        <v>0</v>
      </c>
      <c r="Z136" s="87">
        <f>IF(Y136="","",COUNTIF(Sabana28[[#This Row],[Columna4]:[Columna23]],"O")/20)</f>
        <v>0</v>
      </c>
    </row>
    <row r="137" spans="2:26" ht="15" x14ac:dyDescent="0.25">
      <c r="B137" s="96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IF($D$12="","",(SUMPRODUCT(($D$12:$W$12=Sabana28[[#This Row],[Columna4]:[Columna23]])*1)))</f>
        <v>0</v>
      </c>
      <c r="Y137" s="87">
        <f t="shared" si="2"/>
        <v>0</v>
      </c>
      <c r="Z137" s="87">
        <f>IF(Y137="","",COUNTIF(Sabana28[[#This Row],[Columna4]:[Columna23]],"O")/20)</f>
        <v>0</v>
      </c>
    </row>
    <row r="138" spans="2:26" ht="15" x14ac:dyDescent="0.25">
      <c r="B138" s="96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IF($D$12="","",(SUMPRODUCT(($D$12:$W$12=Sabana28[[#This Row],[Columna4]:[Columna23]])*1)))</f>
        <v>0</v>
      </c>
      <c r="Y138" s="87">
        <f t="shared" si="2"/>
        <v>0</v>
      </c>
      <c r="Z138" s="87">
        <f>IF(Y138="","",COUNTIF(Sabana28[[#This Row],[Columna4]:[Columna23]],"O")/20)</f>
        <v>0</v>
      </c>
    </row>
    <row r="139" spans="2:26" ht="15" x14ac:dyDescent="0.25">
      <c r="B139" s="96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IF($D$12="","",(SUMPRODUCT(($D$12:$W$12=Sabana28[[#This Row],[Columna4]:[Columna23]])*1)))</f>
        <v>0</v>
      </c>
      <c r="Y139" s="87">
        <f t="shared" si="2"/>
        <v>0</v>
      </c>
      <c r="Z139" s="87">
        <f>IF(Y139="","",COUNTIF(Sabana28[[#This Row],[Columna4]:[Columna23]],"O")/20)</f>
        <v>0</v>
      </c>
    </row>
    <row r="140" spans="2:26" ht="15" x14ac:dyDescent="0.25">
      <c r="B140" s="96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IF($D$12="","",(SUMPRODUCT(($D$12:$W$12=Sabana28[[#This Row],[Columna4]:[Columna23]])*1)))</f>
        <v>0</v>
      </c>
      <c r="Y140" s="87">
        <f t="shared" si="2"/>
        <v>0</v>
      </c>
      <c r="Z140" s="87">
        <f>IF(Y140="","",COUNTIF(Sabana28[[#This Row],[Columna4]:[Columna23]],"O")/20)</f>
        <v>0</v>
      </c>
    </row>
    <row r="141" spans="2:26" ht="15" x14ac:dyDescent="0.25">
      <c r="B141" s="96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IF($D$12="","",(SUMPRODUCT(($D$12:$W$12=Sabana28[[#This Row],[Columna4]:[Columna23]])*1)))</f>
        <v>0</v>
      </c>
      <c r="Y141" s="87">
        <f t="shared" si="2"/>
        <v>0</v>
      </c>
      <c r="Z141" s="87">
        <f>IF(Y141="","",COUNTIF(Sabana28[[#This Row],[Columna4]:[Columna23]],"O")/20)</f>
        <v>0</v>
      </c>
    </row>
    <row r="142" spans="2:26" ht="15" x14ac:dyDescent="0.25">
      <c r="B142" s="96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IF($D$12="","",(SUMPRODUCT(($D$12:$W$12=Sabana28[[#This Row],[Columna4]:[Columna23]])*1)))</f>
        <v>0</v>
      </c>
      <c r="Y142" s="87">
        <f t="shared" si="2"/>
        <v>0</v>
      </c>
      <c r="Z142" s="87">
        <f>IF(Y142="","",COUNTIF(Sabana28[[#This Row],[Columna4]:[Columna23]],"O")/20)</f>
        <v>0</v>
      </c>
    </row>
    <row r="143" spans="2:26" ht="15" x14ac:dyDescent="0.25">
      <c r="B143" s="96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IF($D$12="","",(SUMPRODUCT(($D$12:$W$12=Sabana28[[#This Row],[Columna4]:[Columna23]])*1)))</f>
        <v>0</v>
      </c>
      <c r="Y143" s="87">
        <f t="shared" si="2"/>
        <v>0</v>
      </c>
      <c r="Z143" s="87">
        <f>IF(Y143="","",COUNTIF(Sabana28[[#This Row],[Columna4]:[Columna23]],"O")/20)</f>
        <v>0</v>
      </c>
    </row>
    <row r="144" spans="2:26" ht="15" x14ac:dyDescent="0.25">
      <c r="B144" s="96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IF($D$12="","",(SUMPRODUCT(($D$12:$W$12=Sabana28[[#This Row],[Columna4]:[Columna23]])*1)))</f>
        <v>0</v>
      </c>
      <c r="Y144" s="87">
        <f t="shared" si="2"/>
        <v>0</v>
      </c>
      <c r="Z144" s="87">
        <f>IF(Y144="","",COUNTIF(Sabana28[[#This Row],[Columna4]:[Columna23]],"O")/20)</f>
        <v>0</v>
      </c>
    </row>
    <row r="145" spans="2:26" ht="15" x14ac:dyDescent="0.25">
      <c r="B145" s="96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IF($D$12="","",(SUMPRODUCT(($D$12:$W$12=Sabana28[[#This Row],[Columna4]:[Columna23]])*1)))</f>
        <v>0</v>
      </c>
      <c r="Y145" s="87">
        <f t="shared" si="2"/>
        <v>0</v>
      </c>
      <c r="Z145" s="87">
        <f>IF(Y145="","",COUNTIF(Sabana28[[#This Row],[Columna4]:[Columna23]],"O")/20)</f>
        <v>0</v>
      </c>
    </row>
    <row r="146" spans="2:26" ht="15" x14ac:dyDescent="0.25">
      <c r="B146" s="96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IF($D$12="","",(SUMPRODUCT(($D$12:$W$12=Sabana28[[#This Row],[Columna4]:[Columna23]])*1)))</f>
        <v>0</v>
      </c>
      <c r="Y146" s="87">
        <f t="shared" si="2"/>
        <v>0</v>
      </c>
      <c r="Z146" s="87">
        <f>IF(Y146="","",COUNTIF(Sabana28[[#This Row],[Columna4]:[Columna23]],"O")/20)</f>
        <v>0</v>
      </c>
    </row>
    <row r="147" spans="2:26" ht="15" x14ac:dyDescent="0.25">
      <c r="B147" s="96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IF($D$12="","",(SUMPRODUCT(($D$12:$W$12=Sabana28[[#This Row],[Columna4]:[Columna23]])*1)))</f>
        <v>0</v>
      </c>
      <c r="Y147" s="87">
        <f t="shared" ref="Y147:Y210" si="3">IF(X147="","",(X147/20))</f>
        <v>0</v>
      </c>
      <c r="Z147" s="87">
        <f>IF(Y147="","",COUNTIF(Sabana28[[#This Row],[Columna4]:[Columna23]],"O")/20)</f>
        <v>0</v>
      </c>
    </row>
    <row r="148" spans="2:26" ht="15" x14ac:dyDescent="0.25">
      <c r="B148" s="96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IF($D$12="","",(SUMPRODUCT(($D$12:$W$12=Sabana28[[#This Row],[Columna4]:[Columna23]])*1)))</f>
        <v>0</v>
      </c>
      <c r="Y148" s="87">
        <f t="shared" si="3"/>
        <v>0</v>
      </c>
      <c r="Z148" s="87">
        <f>IF(Y148="","",COUNTIF(Sabana28[[#This Row],[Columna4]:[Columna23]],"O")/20)</f>
        <v>0</v>
      </c>
    </row>
    <row r="149" spans="2:26" ht="15" x14ac:dyDescent="0.25">
      <c r="B149" s="96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IF($D$12="","",(SUMPRODUCT(($D$12:$W$12=Sabana28[[#This Row],[Columna4]:[Columna23]])*1)))</f>
        <v>0</v>
      </c>
      <c r="Y149" s="87">
        <f t="shared" si="3"/>
        <v>0</v>
      </c>
      <c r="Z149" s="87">
        <f>IF(Y149="","",COUNTIF(Sabana28[[#This Row],[Columna4]:[Columna23]],"O")/20)</f>
        <v>0</v>
      </c>
    </row>
    <row r="150" spans="2:26" ht="15" x14ac:dyDescent="0.25">
      <c r="B150" s="96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IF($D$12="","",(SUMPRODUCT(($D$12:$W$12=Sabana28[[#This Row],[Columna4]:[Columna23]])*1)))</f>
        <v>0</v>
      </c>
      <c r="Y150" s="87">
        <f t="shared" si="3"/>
        <v>0</v>
      </c>
      <c r="Z150" s="87">
        <f>IF(Y150="","",COUNTIF(Sabana28[[#This Row],[Columna4]:[Columna23]],"O")/20)</f>
        <v>0</v>
      </c>
    </row>
    <row r="151" spans="2:26" ht="15" x14ac:dyDescent="0.25">
      <c r="B151" s="96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IF($D$12="","",(SUMPRODUCT(($D$12:$W$12=Sabana28[[#This Row],[Columna4]:[Columna23]])*1)))</f>
        <v>0</v>
      </c>
      <c r="Y151" s="87">
        <f t="shared" si="3"/>
        <v>0</v>
      </c>
      <c r="Z151" s="87">
        <f>IF(Y151="","",COUNTIF(Sabana28[[#This Row],[Columna4]:[Columna23]],"O")/20)</f>
        <v>0</v>
      </c>
    </row>
    <row r="152" spans="2:26" ht="15" x14ac:dyDescent="0.25">
      <c r="B152" s="96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IF($D$12="","",(SUMPRODUCT(($D$12:$W$12=Sabana28[[#This Row],[Columna4]:[Columna23]])*1)))</f>
        <v>0</v>
      </c>
      <c r="Y152" s="87">
        <f t="shared" si="3"/>
        <v>0</v>
      </c>
      <c r="Z152" s="87">
        <f>IF(Y152="","",COUNTIF(Sabana28[[#This Row],[Columna4]:[Columna23]],"O")/20)</f>
        <v>0</v>
      </c>
    </row>
    <row r="153" spans="2:26" ht="15" x14ac:dyDescent="0.25">
      <c r="B153" s="96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IF($D$12="","",(SUMPRODUCT(($D$12:$W$12=Sabana28[[#This Row],[Columna4]:[Columna23]])*1)))</f>
        <v>0</v>
      </c>
      <c r="Y153" s="87">
        <f t="shared" si="3"/>
        <v>0</v>
      </c>
      <c r="Z153" s="87">
        <f>IF(Y153="","",COUNTIF(Sabana28[[#This Row],[Columna4]:[Columna23]],"O")/20)</f>
        <v>0</v>
      </c>
    </row>
    <row r="154" spans="2:26" ht="15" x14ac:dyDescent="0.25">
      <c r="B154" s="96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IF($D$12="","",(SUMPRODUCT(($D$12:$W$12=Sabana28[[#This Row],[Columna4]:[Columna23]])*1)))</f>
        <v>0</v>
      </c>
      <c r="Y154" s="87">
        <f t="shared" si="3"/>
        <v>0</v>
      </c>
      <c r="Z154" s="87">
        <f>IF(Y154="","",COUNTIF(Sabana28[[#This Row],[Columna4]:[Columna23]],"O")/20)</f>
        <v>0</v>
      </c>
    </row>
    <row r="155" spans="2:26" ht="15" x14ac:dyDescent="0.25">
      <c r="B155" s="96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IF($D$12="","",(SUMPRODUCT(($D$12:$W$12=Sabana28[[#This Row],[Columna4]:[Columna23]])*1)))</f>
        <v>0</v>
      </c>
      <c r="Y155" s="87">
        <f t="shared" si="3"/>
        <v>0</v>
      </c>
      <c r="Z155" s="87">
        <f>IF(Y155="","",COUNTIF(Sabana28[[#This Row],[Columna4]:[Columna23]],"O")/20)</f>
        <v>0</v>
      </c>
    </row>
    <row r="156" spans="2:26" ht="15" x14ac:dyDescent="0.25">
      <c r="B156" s="96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IF($D$12="","",(SUMPRODUCT(($D$12:$W$12=Sabana28[[#This Row],[Columna4]:[Columna23]])*1)))</f>
        <v>0</v>
      </c>
      <c r="Y156" s="87">
        <f t="shared" si="3"/>
        <v>0</v>
      </c>
      <c r="Z156" s="87">
        <f>IF(Y156="","",COUNTIF(Sabana28[[#This Row],[Columna4]:[Columna23]],"O")/20)</f>
        <v>0</v>
      </c>
    </row>
    <row r="157" spans="2:26" ht="15" x14ac:dyDescent="0.25">
      <c r="B157" s="96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IF($D$12="","",(SUMPRODUCT(($D$12:$W$12=Sabana28[[#This Row],[Columna4]:[Columna23]])*1)))</f>
        <v>0</v>
      </c>
      <c r="Y157" s="87">
        <f t="shared" si="3"/>
        <v>0</v>
      </c>
      <c r="Z157" s="87">
        <f>IF(Y157="","",COUNTIF(Sabana28[[#This Row],[Columna4]:[Columna23]],"O")/20)</f>
        <v>0</v>
      </c>
    </row>
    <row r="158" spans="2:26" ht="15" x14ac:dyDescent="0.25">
      <c r="B158" s="96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IF($D$12="","",(SUMPRODUCT(($D$12:$W$12=Sabana28[[#This Row],[Columna4]:[Columna23]])*1)))</f>
        <v>0</v>
      </c>
      <c r="Y158" s="87">
        <f t="shared" si="3"/>
        <v>0</v>
      </c>
      <c r="Z158" s="87">
        <f>IF(Y158="","",COUNTIF(Sabana28[[#This Row],[Columna4]:[Columna23]],"O")/20)</f>
        <v>0</v>
      </c>
    </row>
    <row r="159" spans="2:26" ht="15" x14ac:dyDescent="0.25">
      <c r="B159" s="96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IF($D$12="","",(SUMPRODUCT(($D$12:$W$12=Sabana28[[#This Row],[Columna4]:[Columna23]])*1)))</f>
        <v>0</v>
      </c>
      <c r="Y159" s="87">
        <f t="shared" si="3"/>
        <v>0</v>
      </c>
      <c r="Z159" s="87">
        <f>IF(Y159="","",COUNTIF(Sabana28[[#This Row],[Columna4]:[Columna23]],"O")/20)</f>
        <v>0</v>
      </c>
    </row>
    <row r="160" spans="2:26" ht="15" x14ac:dyDescent="0.25">
      <c r="B160" s="96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IF($D$12="","",(SUMPRODUCT(($D$12:$W$12=Sabana28[[#This Row],[Columna4]:[Columna23]])*1)))</f>
        <v>0</v>
      </c>
      <c r="Y160" s="87">
        <f t="shared" si="3"/>
        <v>0</v>
      </c>
      <c r="Z160" s="87">
        <f>IF(Y160="","",COUNTIF(Sabana28[[#This Row],[Columna4]:[Columna23]],"O")/20)</f>
        <v>0</v>
      </c>
    </row>
    <row r="161" spans="2:26" ht="15" x14ac:dyDescent="0.25">
      <c r="B161" s="96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IF($D$12="","",(SUMPRODUCT(($D$12:$W$12=Sabana28[[#This Row],[Columna4]:[Columna23]])*1)))</f>
        <v>0</v>
      </c>
      <c r="Y161" s="87">
        <f t="shared" si="3"/>
        <v>0</v>
      </c>
      <c r="Z161" s="87">
        <f>IF(Y161="","",COUNTIF(Sabana28[[#This Row],[Columna4]:[Columna23]],"O")/20)</f>
        <v>0</v>
      </c>
    </row>
    <row r="162" spans="2:26" ht="15" x14ac:dyDescent="0.25">
      <c r="B162" s="96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IF($D$12="","",(SUMPRODUCT(($D$12:$W$12=Sabana28[[#This Row],[Columna4]:[Columna23]])*1)))</f>
        <v>0</v>
      </c>
      <c r="Y162" s="87">
        <f t="shared" si="3"/>
        <v>0</v>
      </c>
      <c r="Z162" s="87">
        <f>IF(Y162="","",COUNTIF(Sabana28[[#This Row],[Columna4]:[Columna23]],"O")/20)</f>
        <v>0</v>
      </c>
    </row>
    <row r="163" spans="2:26" ht="15" x14ac:dyDescent="0.25">
      <c r="B163" s="96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IF($D$12="","",(SUMPRODUCT(($D$12:$W$12=Sabana28[[#This Row],[Columna4]:[Columna23]])*1)))</f>
        <v>0</v>
      </c>
      <c r="Y163" s="87">
        <f t="shared" si="3"/>
        <v>0</v>
      </c>
      <c r="Z163" s="87">
        <f>IF(Y163="","",COUNTIF(Sabana28[[#This Row],[Columna4]:[Columna23]],"O")/20)</f>
        <v>0</v>
      </c>
    </row>
    <row r="164" spans="2:26" ht="15" x14ac:dyDescent="0.25">
      <c r="B164" s="96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IF($D$12="","",(SUMPRODUCT(($D$12:$W$12=Sabana28[[#This Row],[Columna4]:[Columna23]])*1)))</f>
        <v>0</v>
      </c>
      <c r="Y164" s="87">
        <f t="shared" si="3"/>
        <v>0</v>
      </c>
      <c r="Z164" s="87">
        <f>IF(Y164="","",COUNTIF(Sabana28[[#This Row],[Columna4]:[Columna23]],"O")/20)</f>
        <v>0</v>
      </c>
    </row>
    <row r="165" spans="2:26" ht="15" x14ac:dyDescent="0.25">
      <c r="B165" s="96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IF($D$12="","",(SUMPRODUCT(($D$12:$W$12=Sabana28[[#This Row],[Columna4]:[Columna23]])*1)))</f>
        <v>0</v>
      </c>
      <c r="Y165" s="87">
        <f t="shared" si="3"/>
        <v>0</v>
      </c>
      <c r="Z165" s="87">
        <f>IF(Y165="","",COUNTIF(Sabana28[[#This Row],[Columna4]:[Columna23]],"O")/20)</f>
        <v>0</v>
      </c>
    </row>
    <row r="166" spans="2:26" ht="15" x14ac:dyDescent="0.25">
      <c r="B166" s="96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IF($D$12="","",(SUMPRODUCT(($D$12:$W$12=Sabana28[[#This Row],[Columna4]:[Columna23]])*1)))</f>
        <v>0</v>
      </c>
      <c r="Y166" s="87">
        <f t="shared" si="3"/>
        <v>0</v>
      </c>
      <c r="Z166" s="87">
        <f>IF(Y166="","",COUNTIF(Sabana28[[#This Row],[Columna4]:[Columna23]],"O")/20)</f>
        <v>0</v>
      </c>
    </row>
    <row r="167" spans="2:26" ht="15" x14ac:dyDescent="0.25">
      <c r="B167" s="96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IF($D$12="","",(SUMPRODUCT(($D$12:$W$12=Sabana28[[#This Row],[Columna4]:[Columna23]])*1)))</f>
        <v>0</v>
      </c>
      <c r="Y167" s="87">
        <f t="shared" si="3"/>
        <v>0</v>
      </c>
      <c r="Z167" s="87">
        <f>IF(Y167="","",COUNTIF(Sabana28[[#This Row],[Columna4]:[Columna23]],"O")/20)</f>
        <v>0</v>
      </c>
    </row>
    <row r="168" spans="2:26" ht="15" x14ac:dyDescent="0.25">
      <c r="B168" s="96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IF($D$12="","",(SUMPRODUCT(($D$12:$W$12=Sabana28[[#This Row],[Columna4]:[Columna23]])*1)))</f>
        <v>0</v>
      </c>
      <c r="Y168" s="87">
        <f t="shared" si="3"/>
        <v>0</v>
      </c>
      <c r="Z168" s="87">
        <f>IF(Y168="","",COUNTIF(Sabana28[[#This Row],[Columna4]:[Columna23]],"O")/20)</f>
        <v>0</v>
      </c>
    </row>
    <row r="169" spans="2:26" ht="15" x14ac:dyDescent="0.25">
      <c r="B169" s="96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IF($D$12="","",(SUMPRODUCT(($D$12:$W$12=Sabana28[[#This Row],[Columna4]:[Columna23]])*1)))</f>
        <v>0</v>
      </c>
      <c r="Y169" s="87">
        <f t="shared" si="3"/>
        <v>0</v>
      </c>
      <c r="Z169" s="87">
        <f>IF(Y169="","",COUNTIF(Sabana28[[#This Row],[Columna4]:[Columna23]],"O")/20)</f>
        <v>0</v>
      </c>
    </row>
    <row r="170" spans="2:26" ht="15" x14ac:dyDescent="0.25">
      <c r="B170" s="96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IF($D$12="","",(SUMPRODUCT(($D$12:$W$12=Sabana28[[#This Row],[Columna4]:[Columna23]])*1)))</f>
        <v>0</v>
      </c>
      <c r="Y170" s="87">
        <f t="shared" si="3"/>
        <v>0</v>
      </c>
      <c r="Z170" s="87">
        <f>IF(Y170="","",COUNTIF(Sabana28[[#This Row],[Columna4]:[Columna23]],"O")/20)</f>
        <v>0</v>
      </c>
    </row>
    <row r="171" spans="2:26" ht="15" x14ac:dyDescent="0.25">
      <c r="B171" s="96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IF($D$12="","",(SUMPRODUCT(($D$12:$W$12=Sabana28[[#This Row],[Columna4]:[Columna23]])*1)))</f>
        <v>0</v>
      </c>
      <c r="Y171" s="87">
        <f t="shared" si="3"/>
        <v>0</v>
      </c>
      <c r="Z171" s="87">
        <f>IF(Y171="","",COUNTIF(Sabana28[[#This Row],[Columna4]:[Columna23]],"O")/20)</f>
        <v>0</v>
      </c>
    </row>
    <row r="172" spans="2:26" ht="15" x14ac:dyDescent="0.25">
      <c r="B172" s="96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IF($D$12="","",(SUMPRODUCT(($D$12:$W$12=Sabana28[[#This Row],[Columna4]:[Columna23]])*1)))</f>
        <v>0</v>
      </c>
      <c r="Y172" s="87">
        <f t="shared" si="3"/>
        <v>0</v>
      </c>
      <c r="Z172" s="87">
        <f>IF(Y172="","",COUNTIF(Sabana28[[#This Row],[Columna4]:[Columna23]],"O")/20)</f>
        <v>0</v>
      </c>
    </row>
    <row r="173" spans="2:26" ht="15" x14ac:dyDescent="0.25">
      <c r="B173" s="96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IF($D$12="","",(SUMPRODUCT(($D$12:$W$12=Sabana28[[#This Row],[Columna4]:[Columna23]])*1)))</f>
        <v>0</v>
      </c>
      <c r="Y173" s="87">
        <f t="shared" si="3"/>
        <v>0</v>
      </c>
      <c r="Z173" s="87">
        <f>IF(Y173="","",COUNTIF(Sabana28[[#This Row],[Columna4]:[Columna23]],"O")/20)</f>
        <v>0</v>
      </c>
    </row>
    <row r="174" spans="2:26" ht="15" x14ac:dyDescent="0.25">
      <c r="B174" s="96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IF($D$12="","",(SUMPRODUCT(($D$12:$W$12=Sabana28[[#This Row],[Columna4]:[Columna23]])*1)))</f>
        <v>0</v>
      </c>
      <c r="Y174" s="87">
        <f t="shared" si="3"/>
        <v>0</v>
      </c>
      <c r="Z174" s="87">
        <f>IF(Y174="","",COUNTIF(Sabana28[[#This Row],[Columna4]:[Columna23]],"O")/20)</f>
        <v>0</v>
      </c>
    </row>
    <row r="175" spans="2:26" ht="15" x14ac:dyDescent="0.25">
      <c r="B175" s="96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IF($D$12="","",(SUMPRODUCT(($D$12:$W$12=Sabana28[[#This Row],[Columna4]:[Columna23]])*1)))</f>
        <v>0</v>
      </c>
      <c r="Y175" s="87">
        <f t="shared" si="3"/>
        <v>0</v>
      </c>
      <c r="Z175" s="87">
        <f>IF(Y175="","",COUNTIF(Sabana28[[#This Row],[Columna4]:[Columna23]],"O")/20)</f>
        <v>0</v>
      </c>
    </row>
    <row r="176" spans="2:26" ht="15" x14ac:dyDescent="0.25">
      <c r="B176" s="96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IF($D$12="","",(SUMPRODUCT(($D$12:$W$12=Sabana28[[#This Row],[Columna4]:[Columna23]])*1)))</f>
        <v>0</v>
      </c>
      <c r="Y176" s="87">
        <f t="shared" si="3"/>
        <v>0</v>
      </c>
      <c r="Z176" s="87">
        <f>IF(Y176="","",COUNTIF(Sabana28[[#This Row],[Columna4]:[Columna23]],"O")/20)</f>
        <v>0</v>
      </c>
    </row>
    <row r="177" spans="2:26" ht="15" x14ac:dyDescent="0.25">
      <c r="B177" s="96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IF($D$12="","",(SUMPRODUCT(($D$12:$W$12=Sabana28[[#This Row],[Columna4]:[Columna23]])*1)))</f>
        <v>0</v>
      </c>
      <c r="Y177" s="87">
        <f t="shared" si="3"/>
        <v>0</v>
      </c>
      <c r="Z177" s="87">
        <f>IF(Y177="","",COUNTIF(Sabana28[[#This Row],[Columna4]:[Columna23]],"O")/20)</f>
        <v>0</v>
      </c>
    </row>
    <row r="178" spans="2:26" ht="15" x14ac:dyDescent="0.25">
      <c r="B178" s="96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IF($D$12="","",(SUMPRODUCT(($D$12:$W$12=Sabana28[[#This Row],[Columna4]:[Columna23]])*1)))</f>
        <v>0</v>
      </c>
      <c r="Y178" s="87">
        <f t="shared" si="3"/>
        <v>0</v>
      </c>
      <c r="Z178" s="87">
        <f>IF(Y178="","",COUNTIF(Sabana28[[#This Row],[Columna4]:[Columna23]],"O")/20)</f>
        <v>0</v>
      </c>
    </row>
    <row r="179" spans="2:26" ht="15" x14ac:dyDescent="0.25">
      <c r="B179" s="96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IF($D$12="","",(SUMPRODUCT(($D$12:$W$12=Sabana28[[#This Row],[Columna4]:[Columna23]])*1)))</f>
        <v>0</v>
      </c>
      <c r="Y179" s="87">
        <f t="shared" si="3"/>
        <v>0</v>
      </c>
      <c r="Z179" s="87">
        <f>IF(Y179="","",COUNTIF(Sabana28[[#This Row],[Columna4]:[Columna23]],"O")/20)</f>
        <v>0</v>
      </c>
    </row>
    <row r="180" spans="2:26" ht="15" x14ac:dyDescent="0.25">
      <c r="B180" s="96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IF($D$12="","",(SUMPRODUCT(($D$12:$W$12=Sabana28[[#This Row],[Columna4]:[Columna23]])*1)))</f>
        <v>0</v>
      </c>
      <c r="Y180" s="87">
        <f t="shared" si="3"/>
        <v>0</v>
      </c>
      <c r="Z180" s="87">
        <f>IF(Y180="","",COUNTIF(Sabana28[[#This Row],[Columna4]:[Columna23]],"O")/20)</f>
        <v>0</v>
      </c>
    </row>
    <row r="181" spans="2:26" ht="15" x14ac:dyDescent="0.25">
      <c r="B181" s="96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IF($D$12="","",(SUMPRODUCT(($D$12:$W$12=Sabana28[[#This Row],[Columna4]:[Columna23]])*1)))</f>
        <v>0</v>
      </c>
      <c r="Y181" s="87">
        <f t="shared" si="3"/>
        <v>0</v>
      </c>
      <c r="Z181" s="87">
        <f>IF(Y181="","",COUNTIF(Sabana28[[#This Row],[Columna4]:[Columna23]],"O")/20)</f>
        <v>0</v>
      </c>
    </row>
    <row r="182" spans="2:26" ht="15" x14ac:dyDescent="0.25">
      <c r="B182" s="96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IF($D$12="","",(SUMPRODUCT(($D$12:$W$12=Sabana28[[#This Row],[Columna4]:[Columna23]])*1)))</f>
        <v>0</v>
      </c>
      <c r="Y182" s="87">
        <f t="shared" si="3"/>
        <v>0</v>
      </c>
      <c r="Z182" s="87">
        <f>IF(Y182="","",COUNTIF(Sabana28[[#This Row],[Columna4]:[Columna23]],"O")/20)</f>
        <v>0</v>
      </c>
    </row>
    <row r="183" spans="2:26" ht="15" x14ac:dyDescent="0.25">
      <c r="B183" s="96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IF($D$12="","",(SUMPRODUCT(($D$12:$W$12=Sabana28[[#This Row],[Columna4]:[Columna23]])*1)))</f>
        <v>0</v>
      </c>
      <c r="Y183" s="87">
        <f t="shared" si="3"/>
        <v>0</v>
      </c>
      <c r="Z183" s="87">
        <f>IF(Y183="","",COUNTIF(Sabana28[[#This Row],[Columna4]:[Columna23]],"O")/20)</f>
        <v>0</v>
      </c>
    </row>
    <row r="184" spans="2:26" ht="15" x14ac:dyDescent="0.25">
      <c r="B184" s="96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IF($D$12="","",(SUMPRODUCT(($D$12:$W$12=Sabana28[[#This Row],[Columna4]:[Columna23]])*1)))</f>
        <v>0</v>
      </c>
      <c r="Y184" s="87">
        <f t="shared" si="3"/>
        <v>0</v>
      </c>
      <c r="Z184" s="87">
        <f>IF(Y184="","",COUNTIF(Sabana28[[#This Row],[Columna4]:[Columna23]],"O")/20)</f>
        <v>0</v>
      </c>
    </row>
    <row r="185" spans="2:26" ht="15" x14ac:dyDescent="0.25">
      <c r="B185" s="96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IF($D$12="","",(SUMPRODUCT(($D$12:$W$12=Sabana28[[#This Row],[Columna4]:[Columna23]])*1)))</f>
        <v>0</v>
      </c>
      <c r="Y185" s="87">
        <f t="shared" si="3"/>
        <v>0</v>
      </c>
      <c r="Z185" s="87">
        <f>IF(Y185="","",COUNTIF(Sabana28[[#This Row],[Columna4]:[Columna23]],"O")/20)</f>
        <v>0</v>
      </c>
    </row>
    <row r="186" spans="2:26" ht="15" x14ac:dyDescent="0.25">
      <c r="B186" s="96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IF($D$12="","",(SUMPRODUCT(($D$12:$W$12=Sabana28[[#This Row],[Columna4]:[Columna23]])*1)))</f>
        <v>0</v>
      </c>
      <c r="Y186" s="87">
        <f t="shared" si="3"/>
        <v>0</v>
      </c>
      <c r="Z186" s="87">
        <f>IF(Y186="","",COUNTIF(Sabana28[[#This Row],[Columna4]:[Columna23]],"O")/20)</f>
        <v>0</v>
      </c>
    </row>
    <row r="187" spans="2:26" ht="15" x14ac:dyDescent="0.25">
      <c r="B187" s="96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IF($D$12="","",(SUMPRODUCT(($D$12:$W$12=Sabana28[[#This Row],[Columna4]:[Columna23]])*1)))</f>
        <v>0</v>
      </c>
      <c r="Y187" s="87">
        <f t="shared" si="3"/>
        <v>0</v>
      </c>
      <c r="Z187" s="87">
        <f>IF(Y187="","",COUNTIF(Sabana28[[#This Row],[Columna4]:[Columna23]],"O")/20)</f>
        <v>0</v>
      </c>
    </row>
    <row r="188" spans="2:26" ht="15" x14ac:dyDescent="0.25">
      <c r="B188" s="96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IF($D$12="","",(SUMPRODUCT(($D$12:$W$12=Sabana28[[#This Row],[Columna4]:[Columna23]])*1)))</f>
        <v>0</v>
      </c>
      <c r="Y188" s="87">
        <f t="shared" si="3"/>
        <v>0</v>
      </c>
      <c r="Z188" s="87">
        <f>IF(Y188="","",COUNTIF(Sabana28[[#This Row],[Columna4]:[Columna23]],"O")/20)</f>
        <v>0</v>
      </c>
    </row>
    <row r="189" spans="2:26" ht="15" x14ac:dyDescent="0.25">
      <c r="B189" s="96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IF($D$12="","",(SUMPRODUCT(($D$12:$W$12=Sabana28[[#This Row],[Columna4]:[Columna23]])*1)))</f>
        <v>0</v>
      </c>
      <c r="Y189" s="87">
        <f t="shared" si="3"/>
        <v>0</v>
      </c>
      <c r="Z189" s="87">
        <f>IF(Y189="","",COUNTIF(Sabana28[[#This Row],[Columna4]:[Columna23]],"O")/20)</f>
        <v>0</v>
      </c>
    </row>
    <row r="190" spans="2:26" ht="15" x14ac:dyDescent="0.25">
      <c r="B190" s="96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IF($D$12="","",(SUMPRODUCT(($D$12:$W$12=Sabana28[[#This Row],[Columna4]:[Columna23]])*1)))</f>
        <v>0</v>
      </c>
      <c r="Y190" s="87">
        <f t="shared" si="3"/>
        <v>0</v>
      </c>
      <c r="Z190" s="87">
        <f>IF(Y190="","",COUNTIF(Sabana28[[#This Row],[Columna4]:[Columna23]],"O")/20)</f>
        <v>0</v>
      </c>
    </row>
    <row r="191" spans="2:26" ht="15" x14ac:dyDescent="0.25">
      <c r="B191" s="96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IF($D$12="","",(SUMPRODUCT(($D$12:$W$12=Sabana28[[#This Row],[Columna4]:[Columna23]])*1)))</f>
        <v>0</v>
      </c>
      <c r="Y191" s="87">
        <f t="shared" si="3"/>
        <v>0</v>
      </c>
      <c r="Z191" s="87">
        <f>IF(Y191="","",COUNTIF(Sabana28[[#This Row],[Columna4]:[Columna23]],"O")/20)</f>
        <v>0</v>
      </c>
    </row>
    <row r="192" spans="2:26" ht="15" x14ac:dyDescent="0.25">
      <c r="B192" s="96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IF($D$12="","",(SUMPRODUCT(($D$12:$W$12=Sabana28[[#This Row],[Columna4]:[Columna23]])*1)))</f>
        <v>0</v>
      </c>
      <c r="Y192" s="87">
        <f t="shared" si="3"/>
        <v>0</v>
      </c>
      <c r="Z192" s="87">
        <f>IF(Y192="","",COUNTIF(Sabana28[[#This Row],[Columna4]:[Columna23]],"O")/20)</f>
        <v>0</v>
      </c>
    </row>
    <row r="193" spans="2:26" ht="15" x14ac:dyDescent="0.25">
      <c r="B193" s="96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IF($D$12="","",(SUMPRODUCT(($D$12:$W$12=Sabana28[[#This Row],[Columna4]:[Columna23]])*1)))</f>
        <v>0</v>
      </c>
      <c r="Y193" s="87">
        <f t="shared" si="3"/>
        <v>0</v>
      </c>
      <c r="Z193" s="87">
        <f>IF(Y193="","",COUNTIF(Sabana28[[#This Row],[Columna4]:[Columna23]],"O")/20)</f>
        <v>0</v>
      </c>
    </row>
    <row r="194" spans="2:26" ht="15" x14ac:dyDescent="0.25">
      <c r="B194" s="96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IF($D$12="","",(SUMPRODUCT(($D$12:$W$12=Sabana28[[#This Row],[Columna4]:[Columna23]])*1)))</f>
        <v>0</v>
      </c>
      <c r="Y194" s="87">
        <f t="shared" si="3"/>
        <v>0</v>
      </c>
      <c r="Z194" s="87">
        <f>IF(Y194="","",COUNTIF(Sabana28[[#This Row],[Columna4]:[Columna23]],"O")/20)</f>
        <v>0</v>
      </c>
    </row>
    <row r="195" spans="2:26" ht="15" x14ac:dyDescent="0.25">
      <c r="B195" s="96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IF($D$12="","",(SUMPRODUCT(($D$12:$W$12=Sabana28[[#This Row],[Columna4]:[Columna23]])*1)))</f>
        <v>0</v>
      </c>
      <c r="Y195" s="87">
        <f t="shared" si="3"/>
        <v>0</v>
      </c>
      <c r="Z195" s="87">
        <f>IF(Y195="","",COUNTIF(Sabana28[[#This Row],[Columna4]:[Columna23]],"O")/20)</f>
        <v>0</v>
      </c>
    </row>
    <row r="196" spans="2:26" ht="15" x14ac:dyDescent="0.25">
      <c r="B196" s="96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IF($D$12="","",(SUMPRODUCT(($D$12:$W$12=Sabana28[[#This Row],[Columna4]:[Columna23]])*1)))</f>
        <v>0</v>
      </c>
      <c r="Y196" s="87">
        <f t="shared" si="3"/>
        <v>0</v>
      </c>
      <c r="Z196" s="87">
        <f>IF(Y196="","",COUNTIF(Sabana28[[#This Row],[Columna4]:[Columna23]],"O")/20)</f>
        <v>0</v>
      </c>
    </row>
    <row r="197" spans="2:26" ht="15" x14ac:dyDescent="0.25">
      <c r="B197" s="96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IF($D$12="","",(SUMPRODUCT(($D$12:$W$12=Sabana28[[#This Row],[Columna4]:[Columna23]])*1)))</f>
        <v>0</v>
      </c>
      <c r="Y197" s="87">
        <f t="shared" si="3"/>
        <v>0</v>
      </c>
      <c r="Z197" s="87">
        <f>IF(Y197="","",COUNTIF(Sabana28[[#This Row],[Columna4]:[Columna23]],"O")/20)</f>
        <v>0</v>
      </c>
    </row>
    <row r="198" spans="2:26" ht="15" x14ac:dyDescent="0.25">
      <c r="B198" s="96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IF($D$12="","",(SUMPRODUCT(($D$12:$W$12=Sabana28[[#This Row],[Columna4]:[Columna23]])*1)))</f>
        <v>0</v>
      </c>
      <c r="Y198" s="87">
        <f t="shared" si="3"/>
        <v>0</v>
      </c>
      <c r="Z198" s="87">
        <f>IF(Y198="","",COUNTIF(Sabana28[[#This Row],[Columna4]:[Columna23]],"O")/20)</f>
        <v>0</v>
      </c>
    </row>
    <row r="199" spans="2:26" ht="15" x14ac:dyDescent="0.25">
      <c r="B199" s="96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IF($D$12="","",(SUMPRODUCT(($D$12:$W$12=Sabana28[[#This Row],[Columna4]:[Columna23]])*1)))</f>
        <v>0</v>
      </c>
      <c r="Y199" s="87">
        <f t="shared" si="3"/>
        <v>0</v>
      </c>
      <c r="Z199" s="87">
        <f>IF(Y199="","",COUNTIF(Sabana28[[#This Row],[Columna4]:[Columna23]],"O")/20)</f>
        <v>0</v>
      </c>
    </row>
    <row r="200" spans="2:26" ht="15" x14ac:dyDescent="0.25">
      <c r="B200" s="96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IF($D$12="","",(SUMPRODUCT(($D$12:$W$12=Sabana28[[#This Row],[Columna4]:[Columna23]])*1)))</f>
        <v>0</v>
      </c>
      <c r="Y200" s="87">
        <f t="shared" si="3"/>
        <v>0</v>
      </c>
      <c r="Z200" s="87">
        <f>IF(Y200="","",COUNTIF(Sabana28[[#This Row],[Columna4]:[Columna23]],"O")/20)</f>
        <v>0</v>
      </c>
    </row>
    <row r="201" spans="2:26" ht="15" x14ac:dyDescent="0.25">
      <c r="B201" s="96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IF($D$12="","",(SUMPRODUCT(($D$12:$W$12=Sabana28[[#This Row],[Columna4]:[Columna23]])*1)))</f>
        <v>0</v>
      </c>
      <c r="Y201" s="87">
        <f t="shared" si="3"/>
        <v>0</v>
      </c>
      <c r="Z201" s="87">
        <f>IF(Y201="","",COUNTIF(Sabana28[[#This Row],[Columna4]:[Columna23]],"O")/20)</f>
        <v>0</v>
      </c>
    </row>
    <row r="202" spans="2:26" ht="15" x14ac:dyDescent="0.25">
      <c r="B202" s="96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IF($D$12="","",(SUMPRODUCT(($D$12:$W$12=Sabana28[[#This Row],[Columna4]:[Columna23]])*1)))</f>
        <v>0</v>
      </c>
      <c r="Y202" s="87">
        <f t="shared" si="3"/>
        <v>0</v>
      </c>
      <c r="Z202" s="87">
        <f>IF(Y202="","",COUNTIF(Sabana28[[#This Row],[Columna4]:[Columna23]],"O")/20)</f>
        <v>0</v>
      </c>
    </row>
    <row r="203" spans="2:26" ht="15" x14ac:dyDescent="0.25">
      <c r="B203" s="96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IF($D$12="","",(SUMPRODUCT(($D$12:$W$12=Sabana28[[#This Row],[Columna4]:[Columna23]])*1)))</f>
        <v>0</v>
      </c>
      <c r="Y203" s="87">
        <f t="shared" si="3"/>
        <v>0</v>
      </c>
      <c r="Z203" s="87">
        <f>IF(Y203="","",COUNTIF(Sabana28[[#This Row],[Columna4]:[Columna23]],"O")/20)</f>
        <v>0</v>
      </c>
    </row>
    <row r="204" spans="2:26" ht="15" x14ac:dyDescent="0.25">
      <c r="B204" s="96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IF($D$12="","",(SUMPRODUCT(($D$12:$W$12=Sabana28[[#This Row],[Columna4]:[Columna23]])*1)))</f>
        <v>0</v>
      </c>
      <c r="Y204" s="87">
        <f t="shared" si="3"/>
        <v>0</v>
      </c>
      <c r="Z204" s="87">
        <f>IF(Y204="","",COUNTIF(Sabana28[[#This Row],[Columna4]:[Columna23]],"O")/20)</f>
        <v>0</v>
      </c>
    </row>
    <row r="205" spans="2:26" ht="15" x14ac:dyDescent="0.25">
      <c r="B205" s="96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IF($D$12="","",(SUMPRODUCT(($D$12:$W$12=Sabana28[[#This Row],[Columna4]:[Columna23]])*1)))</f>
        <v>0</v>
      </c>
      <c r="Y205" s="87">
        <f t="shared" si="3"/>
        <v>0</v>
      </c>
      <c r="Z205" s="87">
        <f>IF(Y205="","",COUNTIF(Sabana28[[#This Row],[Columna4]:[Columna23]],"O")/20)</f>
        <v>0</v>
      </c>
    </row>
    <row r="206" spans="2:26" ht="15" x14ac:dyDescent="0.25">
      <c r="B206" s="96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IF($D$12="","",(SUMPRODUCT(($D$12:$W$12=Sabana28[[#This Row],[Columna4]:[Columna23]])*1)))</f>
        <v>0</v>
      </c>
      <c r="Y206" s="87">
        <f t="shared" si="3"/>
        <v>0</v>
      </c>
      <c r="Z206" s="87">
        <f>IF(Y206="","",COUNTIF(Sabana28[[#This Row],[Columna4]:[Columna23]],"O")/20)</f>
        <v>0</v>
      </c>
    </row>
    <row r="207" spans="2:26" ht="15" x14ac:dyDescent="0.25">
      <c r="B207" s="96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IF($D$12="","",(SUMPRODUCT(($D$12:$W$12=Sabana28[[#This Row],[Columna4]:[Columna23]])*1)))</f>
        <v>0</v>
      </c>
      <c r="Y207" s="87">
        <f t="shared" si="3"/>
        <v>0</v>
      </c>
      <c r="Z207" s="87">
        <f>IF(Y207="","",COUNTIF(Sabana28[[#This Row],[Columna4]:[Columna23]],"O")/20)</f>
        <v>0</v>
      </c>
    </row>
    <row r="208" spans="2:26" ht="15" x14ac:dyDescent="0.25">
      <c r="B208" s="96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IF($D$12="","",(SUMPRODUCT(($D$12:$W$12=Sabana28[[#This Row],[Columna4]:[Columna23]])*1)))</f>
        <v>0</v>
      </c>
      <c r="Y208" s="87">
        <f t="shared" si="3"/>
        <v>0</v>
      </c>
      <c r="Z208" s="87">
        <f>IF(Y208="","",COUNTIF(Sabana28[[#This Row],[Columna4]:[Columna23]],"O")/20)</f>
        <v>0</v>
      </c>
    </row>
    <row r="209" spans="2:26" ht="15" x14ac:dyDescent="0.25">
      <c r="B209" s="96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IF($D$12="","",(SUMPRODUCT(($D$12:$W$12=Sabana28[[#This Row],[Columna4]:[Columna23]])*1)))</f>
        <v>0</v>
      </c>
      <c r="Y209" s="87">
        <f t="shared" si="3"/>
        <v>0</v>
      </c>
      <c r="Z209" s="87">
        <f>IF(Y209="","",COUNTIF(Sabana28[[#This Row],[Columna4]:[Columna23]],"O")/20)</f>
        <v>0</v>
      </c>
    </row>
    <row r="210" spans="2:26" ht="15" x14ac:dyDescent="0.25">
      <c r="B210" s="96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IF($D$12="","",(SUMPRODUCT(($D$12:$W$12=Sabana28[[#This Row],[Columna4]:[Columna23]])*1)))</f>
        <v>0</v>
      </c>
      <c r="Y210" s="87">
        <f t="shared" si="3"/>
        <v>0</v>
      </c>
      <c r="Z210" s="87">
        <f>IF(Y210="","",COUNTIF(Sabana28[[#This Row],[Columna4]:[Columna23]],"O")/20)</f>
        <v>0</v>
      </c>
    </row>
    <row r="211" spans="2:26" ht="15" x14ac:dyDescent="0.25">
      <c r="B211" s="96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IF($D$12="","",(SUMPRODUCT(($D$12:$W$12=Sabana28[[#This Row],[Columna4]:[Columna23]])*1)))</f>
        <v>0</v>
      </c>
      <c r="Y211" s="87">
        <f t="shared" ref="Y211:Y274" si="4">IF(X211="","",(X211/20))</f>
        <v>0</v>
      </c>
      <c r="Z211" s="87">
        <f>IF(Y211="","",COUNTIF(Sabana28[[#This Row],[Columna4]:[Columna23]],"O")/20)</f>
        <v>0</v>
      </c>
    </row>
    <row r="212" spans="2:26" ht="15" x14ac:dyDescent="0.25">
      <c r="B212" s="96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IF($D$12="","",(SUMPRODUCT(($D$12:$W$12=Sabana28[[#This Row],[Columna4]:[Columna23]])*1)))</f>
        <v>0</v>
      </c>
      <c r="Y212" s="87">
        <f t="shared" si="4"/>
        <v>0</v>
      </c>
      <c r="Z212" s="87">
        <f>IF(Y212="","",COUNTIF(Sabana28[[#This Row],[Columna4]:[Columna23]],"O")/20)</f>
        <v>0</v>
      </c>
    </row>
    <row r="213" spans="2:26" ht="15" x14ac:dyDescent="0.25">
      <c r="B213" s="96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IF($D$12="","",(SUMPRODUCT(($D$12:$W$12=Sabana28[[#This Row],[Columna4]:[Columna23]])*1)))</f>
        <v>0</v>
      </c>
      <c r="Y213" s="87">
        <f t="shared" si="4"/>
        <v>0</v>
      </c>
      <c r="Z213" s="87">
        <f>IF(Y213="","",COUNTIF(Sabana28[[#This Row],[Columna4]:[Columna23]],"O")/20)</f>
        <v>0</v>
      </c>
    </row>
    <row r="214" spans="2:26" ht="15" x14ac:dyDescent="0.25">
      <c r="B214" s="96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IF($D$12="","",(SUMPRODUCT(($D$12:$W$12=Sabana28[[#This Row],[Columna4]:[Columna23]])*1)))</f>
        <v>0</v>
      </c>
      <c r="Y214" s="87">
        <f t="shared" si="4"/>
        <v>0</v>
      </c>
      <c r="Z214" s="87">
        <f>IF(Y214="","",COUNTIF(Sabana28[[#This Row],[Columna4]:[Columna23]],"O")/20)</f>
        <v>0</v>
      </c>
    </row>
    <row r="215" spans="2:26" ht="15" x14ac:dyDescent="0.25">
      <c r="B215" s="96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IF($D$12="","",(SUMPRODUCT(($D$12:$W$12=Sabana28[[#This Row],[Columna4]:[Columna23]])*1)))</f>
        <v>0</v>
      </c>
      <c r="Y215" s="87">
        <f t="shared" si="4"/>
        <v>0</v>
      </c>
      <c r="Z215" s="87">
        <f>IF(Y215="","",COUNTIF(Sabana28[[#This Row],[Columna4]:[Columna23]],"O")/20)</f>
        <v>0</v>
      </c>
    </row>
    <row r="216" spans="2:26" ht="15" x14ac:dyDescent="0.25">
      <c r="B216" s="96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IF($D$12="","",(SUMPRODUCT(($D$12:$W$12=Sabana28[[#This Row],[Columna4]:[Columna23]])*1)))</f>
        <v>0</v>
      </c>
      <c r="Y216" s="87">
        <f t="shared" si="4"/>
        <v>0</v>
      </c>
      <c r="Z216" s="87">
        <f>IF(Y216="","",COUNTIF(Sabana28[[#This Row],[Columna4]:[Columna23]],"O")/20)</f>
        <v>0</v>
      </c>
    </row>
    <row r="217" spans="2:26" ht="15" x14ac:dyDescent="0.25">
      <c r="B217" s="96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IF($D$12="","",(SUMPRODUCT(($D$12:$W$12=Sabana28[[#This Row],[Columna4]:[Columna23]])*1)))</f>
        <v>0</v>
      </c>
      <c r="Y217" s="87">
        <f t="shared" si="4"/>
        <v>0</v>
      </c>
      <c r="Z217" s="87">
        <f>IF(Y217="","",COUNTIF(Sabana28[[#This Row],[Columna4]:[Columna23]],"O")/20)</f>
        <v>0</v>
      </c>
    </row>
    <row r="218" spans="2:26" ht="15" x14ac:dyDescent="0.25">
      <c r="B218" s="96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IF($D$12="","",(SUMPRODUCT(($D$12:$W$12=Sabana28[[#This Row],[Columna4]:[Columna23]])*1)))</f>
        <v>0</v>
      </c>
      <c r="Y218" s="87">
        <f t="shared" si="4"/>
        <v>0</v>
      </c>
      <c r="Z218" s="87">
        <f>IF(Y218="","",COUNTIF(Sabana28[[#This Row],[Columna4]:[Columna23]],"O")/20)</f>
        <v>0</v>
      </c>
    </row>
    <row r="219" spans="2:26" ht="15" x14ac:dyDescent="0.25">
      <c r="B219" s="96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IF($D$12="","",(SUMPRODUCT(($D$12:$W$12=Sabana28[[#This Row],[Columna4]:[Columna23]])*1)))</f>
        <v>0</v>
      </c>
      <c r="Y219" s="87">
        <f t="shared" si="4"/>
        <v>0</v>
      </c>
      <c r="Z219" s="87">
        <f>IF(Y219="","",COUNTIF(Sabana28[[#This Row],[Columna4]:[Columna23]],"O")/20)</f>
        <v>0</v>
      </c>
    </row>
    <row r="220" spans="2:26" ht="15" x14ac:dyDescent="0.25">
      <c r="B220" s="96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IF($D$12="","",(SUMPRODUCT(($D$12:$W$12=Sabana28[[#This Row],[Columna4]:[Columna23]])*1)))</f>
        <v>0</v>
      </c>
      <c r="Y220" s="87">
        <f t="shared" si="4"/>
        <v>0</v>
      </c>
      <c r="Z220" s="87">
        <f>IF(Y220="","",COUNTIF(Sabana28[[#This Row],[Columna4]:[Columna23]],"O")/20)</f>
        <v>0</v>
      </c>
    </row>
    <row r="221" spans="2:26" ht="15" x14ac:dyDescent="0.25">
      <c r="B221" s="96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IF($D$12="","",(SUMPRODUCT(($D$12:$W$12=Sabana28[[#This Row],[Columna4]:[Columna23]])*1)))</f>
        <v>0</v>
      </c>
      <c r="Y221" s="87">
        <f t="shared" si="4"/>
        <v>0</v>
      </c>
      <c r="Z221" s="87">
        <f>IF(Y221="","",COUNTIF(Sabana28[[#This Row],[Columna4]:[Columna23]],"O")/20)</f>
        <v>0</v>
      </c>
    </row>
    <row r="222" spans="2:26" ht="15" x14ac:dyDescent="0.25">
      <c r="B222" s="96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IF($D$12="","",(SUMPRODUCT(($D$12:$W$12=Sabana28[[#This Row],[Columna4]:[Columna23]])*1)))</f>
        <v>0</v>
      </c>
      <c r="Y222" s="87">
        <f t="shared" si="4"/>
        <v>0</v>
      </c>
      <c r="Z222" s="87">
        <f>IF(Y222="","",COUNTIF(Sabana28[[#This Row],[Columna4]:[Columna23]],"O")/20)</f>
        <v>0</v>
      </c>
    </row>
    <row r="223" spans="2:26" ht="15" x14ac:dyDescent="0.25">
      <c r="B223" s="96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IF($D$12="","",(SUMPRODUCT(($D$12:$W$12=Sabana28[[#This Row],[Columna4]:[Columna23]])*1)))</f>
        <v>0</v>
      </c>
      <c r="Y223" s="87">
        <f t="shared" si="4"/>
        <v>0</v>
      </c>
      <c r="Z223" s="87">
        <f>IF(Y223="","",COUNTIF(Sabana28[[#This Row],[Columna4]:[Columna23]],"O")/20)</f>
        <v>0</v>
      </c>
    </row>
    <row r="224" spans="2:26" ht="15" x14ac:dyDescent="0.25">
      <c r="B224" s="96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IF($D$12="","",(SUMPRODUCT(($D$12:$W$12=Sabana28[[#This Row],[Columna4]:[Columna23]])*1)))</f>
        <v>0</v>
      </c>
      <c r="Y224" s="87">
        <f t="shared" si="4"/>
        <v>0</v>
      </c>
      <c r="Z224" s="87">
        <f>IF(Y224="","",COUNTIF(Sabana28[[#This Row],[Columna4]:[Columna23]],"O")/20)</f>
        <v>0</v>
      </c>
    </row>
    <row r="225" spans="2:26" ht="15" x14ac:dyDescent="0.25">
      <c r="B225" s="96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IF($D$12="","",(SUMPRODUCT(($D$12:$W$12=Sabana28[[#This Row],[Columna4]:[Columna23]])*1)))</f>
        <v>0</v>
      </c>
      <c r="Y225" s="87">
        <f t="shared" si="4"/>
        <v>0</v>
      </c>
      <c r="Z225" s="87">
        <f>IF(Y225="","",COUNTIF(Sabana28[[#This Row],[Columna4]:[Columna23]],"O")/20)</f>
        <v>0</v>
      </c>
    </row>
    <row r="226" spans="2:26" ht="15" x14ac:dyDescent="0.25">
      <c r="B226" s="96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IF($D$12="","",(SUMPRODUCT(($D$12:$W$12=Sabana28[[#This Row],[Columna4]:[Columna23]])*1)))</f>
        <v>0</v>
      </c>
      <c r="Y226" s="87">
        <f t="shared" si="4"/>
        <v>0</v>
      </c>
      <c r="Z226" s="87">
        <f>IF(Y226="","",COUNTIF(Sabana28[[#This Row],[Columna4]:[Columna23]],"O")/20)</f>
        <v>0</v>
      </c>
    </row>
    <row r="227" spans="2:26" ht="15" x14ac:dyDescent="0.25">
      <c r="B227" s="96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IF($D$12="","",(SUMPRODUCT(($D$12:$W$12=Sabana28[[#This Row],[Columna4]:[Columna23]])*1)))</f>
        <v>0</v>
      </c>
      <c r="Y227" s="87">
        <f t="shared" si="4"/>
        <v>0</v>
      </c>
      <c r="Z227" s="87">
        <f>IF(Y227="","",COUNTIF(Sabana28[[#This Row],[Columna4]:[Columna23]],"O")/20)</f>
        <v>0</v>
      </c>
    </row>
    <row r="228" spans="2:26" ht="15" x14ac:dyDescent="0.25">
      <c r="B228" s="96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IF($D$12="","",(SUMPRODUCT(($D$12:$W$12=Sabana28[[#This Row],[Columna4]:[Columna23]])*1)))</f>
        <v>0</v>
      </c>
      <c r="Y228" s="87">
        <f t="shared" si="4"/>
        <v>0</v>
      </c>
      <c r="Z228" s="87">
        <f>IF(Y228="","",COUNTIF(Sabana28[[#This Row],[Columna4]:[Columna23]],"O")/20)</f>
        <v>0</v>
      </c>
    </row>
    <row r="229" spans="2:26" ht="15" x14ac:dyDescent="0.25">
      <c r="B229" s="96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IF($D$12="","",(SUMPRODUCT(($D$12:$W$12=Sabana28[[#This Row],[Columna4]:[Columna23]])*1)))</f>
        <v>0</v>
      </c>
      <c r="Y229" s="87">
        <f t="shared" si="4"/>
        <v>0</v>
      </c>
      <c r="Z229" s="87">
        <f>IF(Y229="","",COUNTIF(Sabana28[[#This Row],[Columna4]:[Columna23]],"O")/20)</f>
        <v>0</v>
      </c>
    </row>
    <row r="230" spans="2:26" ht="15" x14ac:dyDescent="0.25">
      <c r="B230" s="96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IF($D$12="","",(SUMPRODUCT(($D$12:$W$12=Sabana28[[#This Row],[Columna4]:[Columna23]])*1)))</f>
        <v>0</v>
      </c>
      <c r="Y230" s="87">
        <f t="shared" si="4"/>
        <v>0</v>
      </c>
      <c r="Z230" s="87">
        <f>IF(Y230="","",COUNTIF(Sabana28[[#This Row],[Columna4]:[Columna23]],"O")/20)</f>
        <v>0</v>
      </c>
    </row>
    <row r="231" spans="2:26" ht="15" x14ac:dyDescent="0.25">
      <c r="B231" s="96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IF($D$12="","",(SUMPRODUCT(($D$12:$W$12=Sabana28[[#This Row],[Columna4]:[Columna23]])*1)))</f>
        <v>0</v>
      </c>
      <c r="Y231" s="87">
        <f t="shared" si="4"/>
        <v>0</v>
      </c>
      <c r="Z231" s="87">
        <f>IF(Y231="","",COUNTIF(Sabana28[[#This Row],[Columna4]:[Columna23]],"O")/20)</f>
        <v>0</v>
      </c>
    </row>
    <row r="232" spans="2:26" ht="15" x14ac:dyDescent="0.25">
      <c r="B232" s="96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IF($D$12="","",(SUMPRODUCT(($D$12:$W$12=Sabana28[[#This Row],[Columna4]:[Columna23]])*1)))</f>
        <v>0</v>
      </c>
      <c r="Y232" s="87">
        <f t="shared" si="4"/>
        <v>0</v>
      </c>
      <c r="Z232" s="87">
        <f>IF(Y232="","",COUNTIF(Sabana28[[#This Row],[Columna4]:[Columna23]],"O")/20)</f>
        <v>0</v>
      </c>
    </row>
    <row r="233" spans="2:26" ht="15" x14ac:dyDescent="0.25">
      <c r="B233" s="96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IF($D$12="","",(SUMPRODUCT(($D$12:$W$12=Sabana28[[#This Row],[Columna4]:[Columna23]])*1)))</f>
        <v>0</v>
      </c>
      <c r="Y233" s="87">
        <f t="shared" si="4"/>
        <v>0</v>
      </c>
      <c r="Z233" s="87">
        <f>IF(Y233="","",COUNTIF(Sabana28[[#This Row],[Columna4]:[Columna23]],"O")/20)</f>
        <v>0</v>
      </c>
    </row>
    <row r="234" spans="2:26" ht="15" x14ac:dyDescent="0.25">
      <c r="B234" s="96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IF($D$12="","",(SUMPRODUCT(($D$12:$W$12=Sabana28[[#This Row],[Columna4]:[Columna23]])*1)))</f>
        <v>0</v>
      </c>
      <c r="Y234" s="87">
        <f t="shared" si="4"/>
        <v>0</v>
      </c>
      <c r="Z234" s="87">
        <f>IF(Y234="","",COUNTIF(Sabana28[[#This Row],[Columna4]:[Columna23]],"O")/20)</f>
        <v>0</v>
      </c>
    </row>
    <row r="235" spans="2:26" ht="15" x14ac:dyDescent="0.25">
      <c r="B235" s="96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IF($D$12="","",(SUMPRODUCT(($D$12:$W$12=Sabana28[[#This Row],[Columna4]:[Columna23]])*1)))</f>
        <v>0</v>
      </c>
      <c r="Y235" s="87">
        <f t="shared" si="4"/>
        <v>0</v>
      </c>
      <c r="Z235" s="87">
        <f>IF(Y235="","",COUNTIF(Sabana28[[#This Row],[Columna4]:[Columna23]],"O")/20)</f>
        <v>0</v>
      </c>
    </row>
    <row r="236" spans="2:26" ht="15" x14ac:dyDescent="0.25">
      <c r="B236" s="96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IF($D$12="","",(SUMPRODUCT(($D$12:$W$12=Sabana28[[#This Row],[Columna4]:[Columna23]])*1)))</f>
        <v>0</v>
      </c>
      <c r="Y236" s="87">
        <f t="shared" si="4"/>
        <v>0</v>
      </c>
      <c r="Z236" s="87">
        <f>IF(Y236="","",COUNTIF(Sabana28[[#This Row],[Columna4]:[Columna23]],"O")/20)</f>
        <v>0</v>
      </c>
    </row>
    <row r="237" spans="2:26" ht="15" x14ac:dyDescent="0.25">
      <c r="B237" s="96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IF($D$12="","",(SUMPRODUCT(($D$12:$W$12=Sabana28[[#This Row],[Columna4]:[Columna23]])*1)))</f>
        <v>0</v>
      </c>
      <c r="Y237" s="87">
        <f t="shared" si="4"/>
        <v>0</v>
      </c>
      <c r="Z237" s="87">
        <f>IF(Y237="","",COUNTIF(Sabana28[[#This Row],[Columna4]:[Columna23]],"O")/20)</f>
        <v>0</v>
      </c>
    </row>
    <row r="238" spans="2:26" ht="15" x14ac:dyDescent="0.25">
      <c r="B238" s="96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IF($D$12="","",(SUMPRODUCT(($D$12:$W$12=Sabana28[[#This Row],[Columna4]:[Columna23]])*1)))</f>
        <v>0</v>
      </c>
      <c r="Y238" s="87">
        <f t="shared" si="4"/>
        <v>0</v>
      </c>
      <c r="Z238" s="87">
        <f>IF(Y238="","",COUNTIF(Sabana28[[#This Row],[Columna4]:[Columna23]],"O")/20)</f>
        <v>0</v>
      </c>
    </row>
    <row r="239" spans="2:26" ht="15" x14ac:dyDescent="0.25">
      <c r="B239" s="96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IF($D$12="","",(SUMPRODUCT(($D$12:$W$12=Sabana28[[#This Row],[Columna4]:[Columna23]])*1)))</f>
        <v>0</v>
      </c>
      <c r="Y239" s="87">
        <f t="shared" si="4"/>
        <v>0</v>
      </c>
      <c r="Z239" s="87">
        <f>IF(Y239="","",COUNTIF(Sabana28[[#This Row],[Columna4]:[Columna23]],"O")/20)</f>
        <v>0</v>
      </c>
    </row>
    <row r="240" spans="2:26" ht="15" x14ac:dyDescent="0.25">
      <c r="B240" s="96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IF($D$12="","",(SUMPRODUCT(($D$12:$W$12=Sabana28[[#This Row],[Columna4]:[Columna23]])*1)))</f>
        <v>0</v>
      </c>
      <c r="Y240" s="87">
        <f t="shared" si="4"/>
        <v>0</v>
      </c>
      <c r="Z240" s="87">
        <f>IF(Y240="","",COUNTIF(Sabana28[[#This Row],[Columna4]:[Columna23]],"O")/20)</f>
        <v>0</v>
      </c>
    </row>
    <row r="241" spans="2:26" ht="15" x14ac:dyDescent="0.25">
      <c r="B241" s="96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IF($D$12="","",(SUMPRODUCT(($D$12:$W$12=Sabana28[[#This Row],[Columna4]:[Columna23]])*1)))</f>
        <v>0</v>
      </c>
      <c r="Y241" s="87">
        <f t="shared" si="4"/>
        <v>0</v>
      </c>
      <c r="Z241" s="87">
        <f>IF(Y241="","",COUNTIF(Sabana28[[#This Row],[Columna4]:[Columna23]],"O")/20)</f>
        <v>0</v>
      </c>
    </row>
    <row r="242" spans="2:26" ht="15" x14ac:dyDescent="0.25">
      <c r="B242" s="96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IF($D$12="","",(SUMPRODUCT(($D$12:$W$12=Sabana28[[#This Row],[Columna4]:[Columna23]])*1)))</f>
        <v>0</v>
      </c>
      <c r="Y242" s="87">
        <f t="shared" si="4"/>
        <v>0</v>
      </c>
      <c r="Z242" s="87">
        <f>IF(Y242="","",COUNTIF(Sabana28[[#This Row],[Columna4]:[Columna23]],"O")/20)</f>
        <v>0</v>
      </c>
    </row>
    <row r="243" spans="2:26" ht="15" x14ac:dyDescent="0.25">
      <c r="B243" s="96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IF($D$12="","",(SUMPRODUCT(($D$12:$W$12=Sabana28[[#This Row],[Columna4]:[Columna23]])*1)))</f>
        <v>0</v>
      </c>
      <c r="Y243" s="87">
        <f t="shared" si="4"/>
        <v>0</v>
      </c>
      <c r="Z243" s="87">
        <f>IF(Y243="","",COUNTIF(Sabana28[[#This Row],[Columna4]:[Columna23]],"O")/20)</f>
        <v>0</v>
      </c>
    </row>
    <row r="244" spans="2:26" ht="15" x14ac:dyDescent="0.25">
      <c r="B244" s="96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IF($D$12="","",(SUMPRODUCT(($D$12:$W$12=Sabana28[[#This Row],[Columna4]:[Columna23]])*1)))</f>
        <v>0</v>
      </c>
      <c r="Y244" s="87">
        <f t="shared" si="4"/>
        <v>0</v>
      </c>
      <c r="Z244" s="87">
        <f>IF(Y244="","",COUNTIF(Sabana28[[#This Row],[Columna4]:[Columna23]],"O")/20)</f>
        <v>0</v>
      </c>
    </row>
    <row r="245" spans="2:26" ht="15" x14ac:dyDescent="0.25">
      <c r="B245" s="96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IF($D$12="","",(SUMPRODUCT(($D$12:$W$12=Sabana28[[#This Row],[Columna4]:[Columna23]])*1)))</f>
        <v>0</v>
      </c>
      <c r="Y245" s="87">
        <f t="shared" si="4"/>
        <v>0</v>
      </c>
      <c r="Z245" s="87">
        <f>IF(Y245="","",COUNTIF(Sabana28[[#This Row],[Columna4]:[Columna23]],"O")/20)</f>
        <v>0</v>
      </c>
    </row>
    <row r="246" spans="2:26" ht="15" x14ac:dyDescent="0.25">
      <c r="B246" s="96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IF($D$12="","",(SUMPRODUCT(($D$12:$W$12=Sabana28[[#This Row],[Columna4]:[Columna23]])*1)))</f>
        <v>0</v>
      </c>
      <c r="Y246" s="87">
        <f t="shared" si="4"/>
        <v>0</v>
      </c>
      <c r="Z246" s="87">
        <f>IF(Y246="","",COUNTIF(Sabana28[[#This Row],[Columna4]:[Columna23]],"O")/20)</f>
        <v>0</v>
      </c>
    </row>
    <row r="247" spans="2:26" ht="15" x14ac:dyDescent="0.25">
      <c r="B247" s="96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IF($D$12="","",(SUMPRODUCT(($D$12:$W$12=Sabana28[[#This Row],[Columna4]:[Columna23]])*1)))</f>
        <v>0</v>
      </c>
      <c r="Y247" s="87">
        <f t="shared" si="4"/>
        <v>0</v>
      </c>
      <c r="Z247" s="87">
        <f>IF(Y247="","",COUNTIF(Sabana28[[#This Row],[Columna4]:[Columna23]],"O")/20)</f>
        <v>0</v>
      </c>
    </row>
    <row r="248" spans="2:26" ht="15" x14ac:dyDescent="0.25">
      <c r="B248" s="96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IF($D$12="","",(SUMPRODUCT(($D$12:$W$12=Sabana28[[#This Row],[Columna4]:[Columna23]])*1)))</f>
        <v>0</v>
      </c>
      <c r="Y248" s="87">
        <f t="shared" si="4"/>
        <v>0</v>
      </c>
      <c r="Z248" s="87">
        <f>IF(Y248="","",COUNTIF(Sabana28[[#This Row],[Columna4]:[Columna23]],"O")/20)</f>
        <v>0</v>
      </c>
    </row>
    <row r="249" spans="2:26" ht="15" x14ac:dyDescent="0.25">
      <c r="B249" s="96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IF($D$12="","",(SUMPRODUCT(($D$12:$W$12=Sabana28[[#This Row],[Columna4]:[Columna23]])*1)))</f>
        <v>0</v>
      </c>
      <c r="Y249" s="87">
        <f t="shared" si="4"/>
        <v>0</v>
      </c>
      <c r="Z249" s="87">
        <f>IF(Y249="","",COUNTIF(Sabana28[[#This Row],[Columna4]:[Columna23]],"O")/20)</f>
        <v>0</v>
      </c>
    </row>
    <row r="250" spans="2:26" ht="15" x14ac:dyDescent="0.25">
      <c r="B250" s="96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IF($D$12="","",(SUMPRODUCT(($D$12:$W$12=Sabana28[[#This Row],[Columna4]:[Columna23]])*1)))</f>
        <v>0</v>
      </c>
      <c r="Y250" s="87">
        <f t="shared" si="4"/>
        <v>0</v>
      </c>
      <c r="Z250" s="87">
        <f>IF(Y250="","",COUNTIF(Sabana28[[#This Row],[Columna4]:[Columna23]],"O")/20)</f>
        <v>0</v>
      </c>
    </row>
    <row r="251" spans="2:26" ht="15" x14ac:dyDescent="0.25">
      <c r="B251" s="96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IF($D$12="","",(SUMPRODUCT(($D$12:$W$12=Sabana28[[#This Row],[Columna4]:[Columna23]])*1)))</f>
        <v>0</v>
      </c>
      <c r="Y251" s="87">
        <f t="shared" si="4"/>
        <v>0</v>
      </c>
      <c r="Z251" s="87">
        <f>IF(Y251="","",COUNTIF(Sabana28[[#This Row],[Columna4]:[Columna23]],"O")/20)</f>
        <v>0</v>
      </c>
    </row>
    <row r="252" spans="2:26" ht="15" x14ac:dyDescent="0.25">
      <c r="B252" s="96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IF($D$12="","",(SUMPRODUCT(($D$12:$W$12=Sabana28[[#This Row],[Columna4]:[Columna23]])*1)))</f>
        <v>0</v>
      </c>
      <c r="Y252" s="87">
        <f t="shared" si="4"/>
        <v>0</v>
      </c>
      <c r="Z252" s="87">
        <f>IF(Y252="","",COUNTIF(Sabana28[[#This Row],[Columna4]:[Columna23]],"O")/20)</f>
        <v>0</v>
      </c>
    </row>
    <row r="253" spans="2:26" ht="15" x14ac:dyDescent="0.25">
      <c r="B253" s="96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IF($D$12="","",(SUMPRODUCT(($D$12:$W$12=Sabana28[[#This Row],[Columna4]:[Columna23]])*1)))</f>
        <v>0</v>
      </c>
      <c r="Y253" s="87">
        <f t="shared" si="4"/>
        <v>0</v>
      </c>
      <c r="Z253" s="87">
        <f>IF(Y253="","",COUNTIF(Sabana28[[#This Row],[Columna4]:[Columna23]],"O")/20)</f>
        <v>0</v>
      </c>
    </row>
    <row r="254" spans="2:26" ht="15" x14ac:dyDescent="0.25">
      <c r="B254" s="96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IF($D$12="","",(SUMPRODUCT(($D$12:$W$12=Sabana28[[#This Row],[Columna4]:[Columna23]])*1)))</f>
        <v>0</v>
      </c>
      <c r="Y254" s="87">
        <f t="shared" si="4"/>
        <v>0</v>
      </c>
      <c r="Z254" s="87">
        <f>IF(Y254="","",COUNTIF(Sabana28[[#This Row],[Columna4]:[Columna23]],"O")/20)</f>
        <v>0</v>
      </c>
    </row>
    <row r="255" spans="2:26" ht="15" x14ac:dyDescent="0.25">
      <c r="B255" s="96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IF($D$12="","",(SUMPRODUCT(($D$12:$W$12=Sabana28[[#This Row],[Columna4]:[Columna23]])*1)))</f>
        <v>0</v>
      </c>
      <c r="Y255" s="87">
        <f t="shared" si="4"/>
        <v>0</v>
      </c>
      <c r="Z255" s="87">
        <f>IF(Y255="","",COUNTIF(Sabana28[[#This Row],[Columna4]:[Columna23]],"O")/20)</f>
        <v>0</v>
      </c>
    </row>
    <row r="256" spans="2:26" ht="15" x14ac:dyDescent="0.25">
      <c r="B256" s="96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IF($D$12="","",(SUMPRODUCT(($D$12:$W$12=Sabana28[[#This Row],[Columna4]:[Columna23]])*1)))</f>
        <v>0</v>
      </c>
      <c r="Y256" s="87">
        <f t="shared" si="4"/>
        <v>0</v>
      </c>
      <c r="Z256" s="87">
        <f>IF(Y256="","",COUNTIF(Sabana28[[#This Row],[Columna4]:[Columna23]],"O")/20)</f>
        <v>0</v>
      </c>
    </row>
    <row r="257" spans="2:26" ht="15" x14ac:dyDescent="0.25">
      <c r="B257" s="96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IF($D$12="","",(SUMPRODUCT(($D$12:$W$12=Sabana28[[#This Row],[Columna4]:[Columna23]])*1)))</f>
        <v>0</v>
      </c>
      <c r="Y257" s="87">
        <f t="shared" si="4"/>
        <v>0</v>
      </c>
      <c r="Z257" s="87">
        <f>IF(Y257="","",COUNTIF(Sabana28[[#This Row],[Columna4]:[Columna23]],"O")/20)</f>
        <v>0</v>
      </c>
    </row>
    <row r="258" spans="2:26" ht="15" x14ac:dyDescent="0.25">
      <c r="B258" s="96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IF($D$12="","",(SUMPRODUCT(($D$12:$W$12=Sabana28[[#This Row],[Columna4]:[Columna23]])*1)))</f>
        <v>0</v>
      </c>
      <c r="Y258" s="87">
        <f t="shared" si="4"/>
        <v>0</v>
      </c>
      <c r="Z258" s="87">
        <f>IF(Y258="","",COUNTIF(Sabana28[[#This Row],[Columna4]:[Columna23]],"O")/20)</f>
        <v>0</v>
      </c>
    </row>
    <row r="259" spans="2:26" ht="15" x14ac:dyDescent="0.25">
      <c r="B259" s="96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IF($D$12="","",(SUMPRODUCT(($D$12:$W$12=Sabana28[[#This Row],[Columna4]:[Columna23]])*1)))</f>
        <v>0</v>
      </c>
      <c r="Y259" s="87">
        <f t="shared" si="4"/>
        <v>0</v>
      </c>
      <c r="Z259" s="87">
        <f>IF(Y259="","",COUNTIF(Sabana28[[#This Row],[Columna4]:[Columna23]],"O")/20)</f>
        <v>0</v>
      </c>
    </row>
    <row r="260" spans="2:26" ht="15" x14ac:dyDescent="0.25">
      <c r="B260" s="96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IF($D$12="","",(SUMPRODUCT(($D$12:$W$12=Sabana28[[#This Row],[Columna4]:[Columna23]])*1)))</f>
        <v>0</v>
      </c>
      <c r="Y260" s="87">
        <f t="shared" si="4"/>
        <v>0</v>
      </c>
      <c r="Z260" s="87">
        <f>IF(Y260="","",COUNTIF(Sabana28[[#This Row],[Columna4]:[Columna23]],"O")/20)</f>
        <v>0</v>
      </c>
    </row>
    <row r="261" spans="2:26" ht="15" x14ac:dyDescent="0.25">
      <c r="B261" s="96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IF($D$12="","",(SUMPRODUCT(($D$12:$W$12=Sabana28[[#This Row],[Columna4]:[Columna23]])*1)))</f>
        <v>0</v>
      </c>
      <c r="Y261" s="87">
        <f t="shared" si="4"/>
        <v>0</v>
      </c>
      <c r="Z261" s="87">
        <f>IF(Y261="","",COUNTIF(Sabana28[[#This Row],[Columna4]:[Columna23]],"O")/20)</f>
        <v>0</v>
      </c>
    </row>
    <row r="262" spans="2:26" ht="15" x14ac:dyDescent="0.25">
      <c r="B262" s="96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IF($D$12="","",(SUMPRODUCT(($D$12:$W$12=Sabana28[[#This Row],[Columna4]:[Columna23]])*1)))</f>
        <v>0</v>
      </c>
      <c r="Y262" s="87">
        <f t="shared" si="4"/>
        <v>0</v>
      </c>
      <c r="Z262" s="87">
        <f>IF(Y262="","",COUNTIF(Sabana28[[#This Row],[Columna4]:[Columna23]],"O")/20)</f>
        <v>0</v>
      </c>
    </row>
    <row r="263" spans="2:26" ht="15" x14ac:dyDescent="0.25">
      <c r="B263" s="96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IF($D$12="","",(SUMPRODUCT(($D$12:$W$12=Sabana28[[#This Row],[Columna4]:[Columna23]])*1)))</f>
        <v>0</v>
      </c>
      <c r="Y263" s="87">
        <f t="shared" si="4"/>
        <v>0</v>
      </c>
      <c r="Z263" s="87">
        <f>IF(Y263="","",COUNTIF(Sabana28[[#This Row],[Columna4]:[Columna23]],"O")/20)</f>
        <v>0</v>
      </c>
    </row>
    <row r="264" spans="2:26" ht="15" x14ac:dyDescent="0.25">
      <c r="B264" s="96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IF($D$12="","",(SUMPRODUCT(($D$12:$W$12=Sabana28[[#This Row],[Columna4]:[Columna23]])*1)))</f>
        <v>0</v>
      </c>
      <c r="Y264" s="87">
        <f t="shared" si="4"/>
        <v>0</v>
      </c>
      <c r="Z264" s="87">
        <f>IF(Y264="","",COUNTIF(Sabana28[[#This Row],[Columna4]:[Columna23]],"O")/20)</f>
        <v>0</v>
      </c>
    </row>
    <row r="265" spans="2:26" ht="15" x14ac:dyDescent="0.25">
      <c r="B265" s="96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IF($D$12="","",(SUMPRODUCT(($D$12:$W$12=Sabana28[[#This Row],[Columna4]:[Columna23]])*1)))</f>
        <v>0</v>
      </c>
      <c r="Y265" s="87">
        <f t="shared" si="4"/>
        <v>0</v>
      </c>
      <c r="Z265" s="87">
        <f>IF(Y265="","",COUNTIF(Sabana28[[#This Row],[Columna4]:[Columna23]],"O")/20)</f>
        <v>0</v>
      </c>
    </row>
    <row r="266" spans="2:26" ht="15" x14ac:dyDescent="0.25">
      <c r="B266" s="96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IF($D$12="","",(SUMPRODUCT(($D$12:$W$12=Sabana28[[#This Row],[Columna4]:[Columna23]])*1)))</f>
        <v>0</v>
      </c>
      <c r="Y266" s="87">
        <f t="shared" si="4"/>
        <v>0</v>
      </c>
      <c r="Z266" s="87">
        <f>IF(Y266="","",COUNTIF(Sabana28[[#This Row],[Columna4]:[Columna23]],"O")/20)</f>
        <v>0</v>
      </c>
    </row>
    <row r="267" spans="2:26" ht="15" x14ac:dyDescent="0.25">
      <c r="B267" s="96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IF($D$12="","",(SUMPRODUCT(($D$12:$W$12=Sabana28[[#This Row],[Columna4]:[Columna23]])*1)))</f>
        <v>0</v>
      </c>
      <c r="Y267" s="87">
        <f t="shared" si="4"/>
        <v>0</v>
      </c>
      <c r="Z267" s="87">
        <f>IF(Y267="","",COUNTIF(Sabana28[[#This Row],[Columna4]:[Columna23]],"O")/20)</f>
        <v>0</v>
      </c>
    </row>
    <row r="268" spans="2:26" ht="15" x14ac:dyDescent="0.25">
      <c r="B268" s="96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IF($D$12="","",(SUMPRODUCT(($D$12:$W$12=Sabana28[[#This Row],[Columna4]:[Columna23]])*1)))</f>
        <v>0</v>
      </c>
      <c r="Y268" s="87">
        <f t="shared" si="4"/>
        <v>0</v>
      </c>
      <c r="Z268" s="87">
        <f>IF(Y268="","",COUNTIF(Sabana28[[#This Row],[Columna4]:[Columna23]],"O")/20)</f>
        <v>0</v>
      </c>
    </row>
    <row r="269" spans="2:26" ht="15" x14ac:dyDescent="0.25">
      <c r="B269" s="96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IF($D$12="","",(SUMPRODUCT(($D$12:$W$12=Sabana28[[#This Row],[Columna4]:[Columna23]])*1)))</f>
        <v>0</v>
      </c>
      <c r="Y269" s="87">
        <f t="shared" si="4"/>
        <v>0</v>
      </c>
      <c r="Z269" s="87">
        <f>IF(Y269="","",COUNTIF(Sabana28[[#This Row],[Columna4]:[Columna23]],"O")/20)</f>
        <v>0</v>
      </c>
    </row>
    <row r="270" spans="2:26" ht="15" x14ac:dyDescent="0.25">
      <c r="B270" s="96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IF($D$12="","",(SUMPRODUCT(($D$12:$W$12=Sabana28[[#This Row],[Columna4]:[Columna23]])*1)))</f>
        <v>0</v>
      </c>
      <c r="Y270" s="87">
        <f t="shared" si="4"/>
        <v>0</v>
      </c>
      <c r="Z270" s="87">
        <f>IF(Y270="","",COUNTIF(Sabana28[[#This Row],[Columna4]:[Columna23]],"O")/20)</f>
        <v>0</v>
      </c>
    </row>
    <row r="271" spans="2:26" ht="15" x14ac:dyDescent="0.25">
      <c r="B271" s="96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IF($D$12="","",(SUMPRODUCT(($D$12:$W$12=Sabana28[[#This Row],[Columna4]:[Columna23]])*1)))</f>
        <v>0</v>
      </c>
      <c r="Y271" s="87">
        <f t="shared" si="4"/>
        <v>0</v>
      </c>
      <c r="Z271" s="87">
        <f>IF(Y271="","",COUNTIF(Sabana28[[#This Row],[Columna4]:[Columna23]],"O")/20)</f>
        <v>0</v>
      </c>
    </row>
    <row r="272" spans="2:26" ht="15" x14ac:dyDescent="0.25">
      <c r="B272" s="96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IF($D$12="","",(SUMPRODUCT(($D$12:$W$12=Sabana28[[#This Row],[Columna4]:[Columna23]])*1)))</f>
        <v>0</v>
      </c>
      <c r="Y272" s="87">
        <f t="shared" si="4"/>
        <v>0</v>
      </c>
      <c r="Z272" s="87">
        <f>IF(Y272="","",COUNTIF(Sabana28[[#This Row],[Columna4]:[Columna23]],"O")/20)</f>
        <v>0</v>
      </c>
    </row>
    <row r="273" spans="2:26" ht="15" x14ac:dyDescent="0.25">
      <c r="B273" s="96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IF($D$12="","",(SUMPRODUCT(($D$12:$W$12=Sabana28[[#This Row],[Columna4]:[Columna23]])*1)))</f>
        <v>0</v>
      </c>
      <c r="Y273" s="87">
        <f t="shared" si="4"/>
        <v>0</v>
      </c>
      <c r="Z273" s="87">
        <f>IF(Y273="","",COUNTIF(Sabana28[[#This Row],[Columna4]:[Columna23]],"O")/20)</f>
        <v>0</v>
      </c>
    </row>
    <row r="274" spans="2:26" ht="15" x14ac:dyDescent="0.25">
      <c r="B274" s="96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IF($D$12="","",(SUMPRODUCT(($D$12:$W$12=Sabana28[[#This Row],[Columna4]:[Columna23]])*1)))</f>
        <v>0</v>
      </c>
      <c r="Y274" s="87">
        <f t="shared" si="4"/>
        <v>0</v>
      </c>
      <c r="Z274" s="87">
        <f>IF(Y274="","",COUNTIF(Sabana28[[#This Row],[Columna4]:[Columna23]],"O")/20)</f>
        <v>0</v>
      </c>
    </row>
    <row r="275" spans="2:26" ht="15" x14ac:dyDescent="0.25">
      <c r="B275" s="96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IF($D$12="","",(SUMPRODUCT(($D$12:$W$12=Sabana28[[#This Row],[Columna4]:[Columna23]])*1)))</f>
        <v>0</v>
      </c>
      <c r="Y275" s="87">
        <f t="shared" ref="Y275:Y317" si="5">IF(X275="","",(X275/20))</f>
        <v>0</v>
      </c>
      <c r="Z275" s="87">
        <f>IF(Y275="","",COUNTIF(Sabana28[[#This Row],[Columna4]:[Columna23]],"O")/20)</f>
        <v>0</v>
      </c>
    </row>
    <row r="276" spans="2:26" ht="15" x14ac:dyDescent="0.25">
      <c r="B276" s="96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IF($D$12="","",(SUMPRODUCT(($D$12:$W$12=Sabana28[[#This Row],[Columna4]:[Columna23]])*1)))</f>
        <v>0</v>
      </c>
      <c r="Y276" s="87">
        <f t="shared" si="5"/>
        <v>0</v>
      </c>
      <c r="Z276" s="87">
        <f>IF(Y276="","",COUNTIF(Sabana28[[#This Row],[Columna4]:[Columna23]],"O")/20)</f>
        <v>0</v>
      </c>
    </row>
    <row r="277" spans="2:26" ht="15" x14ac:dyDescent="0.25">
      <c r="B277" s="96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IF($D$12="","",(SUMPRODUCT(($D$12:$W$12=Sabana28[[#This Row],[Columna4]:[Columna23]])*1)))</f>
        <v>0</v>
      </c>
      <c r="Y277" s="87">
        <f t="shared" si="5"/>
        <v>0</v>
      </c>
      <c r="Z277" s="87">
        <f>IF(Y277="","",COUNTIF(Sabana28[[#This Row],[Columna4]:[Columna23]],"O")/20)</f>
        <v>0</v>
      </c>
    </row>
    <row r="278" spans="2:26" ht="15" x14ac:dyDescent="0.25">
      <c r="B278" s="96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IF($D$12="","",(SUMPRODUCT(($D$12:$W$12=Sabana28[[#This Row],[Columna4]:[Columna23]])*1)))</f>
        <v>0</v>
      </c>
      <c r="Y278" s="87">
        <f t="shared" si="5"/>
        <v>0</v>
      </c>
      <c r="Z278" s="87">
        <f>IF(Y278="","",COUNTIF(Sabana28[[#This Row],[Columna4]:[Columna23]],"O")/20)</f>
        <v>0</v>
      </c>
    </row>
    <row r="279" spans="2:26" ht="15" x14ac:dyDescent="0.25">
      <c r="B279" s="96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IF($D$12="","",(SUMPRODUCT(($D$12:$W$12=Sabana28[[#This Row],[Columna4]:[Columna23]])*1)))</f>
        <v>0</v>
      </c>
      <c r="Y279" s="87">
        <f t="shared" si="5"/>
        <v>0</v>
      </c>
      <c r="Z279" s="87">
        <f>IF(Y279="","",COUNTIF(Sabana28[[#This Row],[Columna4]:[Columna23]],"O")/20)</f>
        <v>0</v>
      </c>
    </row>
    <row r="280" spans="2:26" ht="15" x14ac:dyDescent="0.25">
      <c r="B280" s="96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IF($D$12="","",(SUMPRODUCT(($D$12:$W$12=Sabana28[[#This Row],[Columna4]:[Columna23]])*1)))</f>
        <v>0</v>
      </c>
      <c r="Y280" s="87">
        <f t="shared" si="5"/>
        <v>0</v>
      </c>
      <c r="Z280" s="87">
        <f>IF(Y280="","",COUNTIF(Sabana28[[#This Row],[Columna4]:[Columna23]],"O")/20)</f>
        <v>0</v>
      </c>
    </row>
    <row r="281" spans="2:26" ht="15" x14ac:dyDescent="0.25">
      <c r="B281" s="96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IF($D$12="","",(SUMPRODUCT(($D$12:$W$12=Sabana28[[#This Row],[Columna4]:[Columna23]])*1)))</f>
        <v>0</v>
      </c>
      <c r="Y281" s="87">
        <f t="shared" si="5"/>
        <v>0</v>
      </c>
      <c r="Z281" s="87">
        <f>IF(Y281="","",COUNTIF(Sabana28[[#This Row],[Columna4]:[Columna23]],"O")/20)</f>
        <v>0</v>
      </c>
    </row>
    <row r="282" spans="2:26" ht="15" x14ac:dyDescent="0.25">
      <c r="B282" s="96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IF($D$12="","",(SUMPRODUCT(($D$12:$W$12=Sabana28[[#This Row],[Columna4]:[Columna23]])*1)))</f>
        <v>0</v>
      </c>
      <c r="Y282" s="87">
        <f t="shared" si="5"/>
        <v>0</v>
      </c>
      <c r="Z282" s="87">
        <f>IF(Y282="","",COUNTIF(Sabana28[[#This Row],[Columna4]:[Columna23]],"O")/20)</f>
        <v>0</v>
      </c>
    </row>
    <row r="283" spans="2:26" ht="15" x14ac:dyDescent="0.25">
      <c r="B283" s="96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IF($D$12="","",(SUMPRODUCT(($D$12:$W$12=Sabana28[[#This Row],[Columna4]:[Columna23]])*1)))</f>
        <v>0</v>
      </c>
      <c r="Y283" s="87">
        <f t="shared" si="5"/>
        <v>0</v>
      </c>
      <c r="Z283" s="87">
        <f>IF(Y283="","",COUNTIF(Sabana28[[#This Row],[Columna4]:[Columna23]],"O")/20)</f>
        <v>0</v>
      </c>
    </row>
    <row r="284" spans="2:26" ht="15" x14ac:dyDescent="0.25">
      <c r="B284" s="96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IF($D$12="","",(SUMPRODUCT(($D$12:$W$12=Sabana28[[#This Row],[Columna4]:[Columna23]])*1)))</f>
        <v>0</v>
      </c>
      <c r="Y284" s="87">
        <f t="shared" si="5"/>
        <v>0</v>
      </c>
      <c r="Z284" s="87">
        <f>IF(Y284="","",COUNTIF(Sabana28[[#This Row],[Columna4]:[Columna23]],"O")/20)</f>
        <v>0</v>
      </c>
    </row>
    <row r="285" spans="2:26" ht="15" x14ac:dyDescent="0.25">
      <c r="B285" s="96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IF($D$12="","",(SUMPRODUCT(($D$12:$W$12=Sabana28[[#This Row],[Columna4]:[Columna23]])*1)))</f>
        <v>0</v>
      </c>
      <c r="Y285" s="87">
        <f t="shared" si="5"/>
        <v>0</v>
      </c>
      <c r="Z285" s="87">
        <f>IF(Y285="","",COUNTIF(Sabana28[[#This Row],[Columna4]:[Columna23]],"O")/20)</f>
        <v>0</v>
      </c>
    </row>
    <row r="286" spans="2:26" ht="15" x14ac:dyDescent="0.25">
      <c r="B286" s="96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IF($D$12="","",(SUMPRODUCT(($D$12:$W$12=Sabana28[[#This Row],[Columna4]:[Columna23]])*1)))</f>
        <v>0</v>
      </c>
      <c r="Y286" s="87">
        <f t="shared" si="5"/>
        <v>0</v>
      </c>
      <c r="Z286" s="87">
        <f>IF(Y286="","",COUNTIF(Sabana28[[#This Row],[Columna4]:[Columna23]],"O")/20)</f>
        <v>0</v>
      </c>
    </row>
    <row r="287" spans="2:26" ht="15" x14ac:dyDescent="0.25">
      <c r="B287" s="96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IF($D$12="","",(SUMPRODUCT(($D$12:$W$12=Sabana28[[#This Row],[Columna4]:[Columna23]])*1)))</f>
        <v>0</v>
      </c>
      <c r="Y287" s="87">
        <f t="shared" si="5"/>
        <v>0</v>
      </c>
      <c r="Z287" s="87">
        <f>IF(Y287="","",COUNTIF(Sabana28[[#This Row],[Columna4]:[Columna23]],"O")/20)</f>
        <v>0</v>
      </c>
    </row>
    <row r="288" spans="2:26" ht="15" x14ac:dyDescent="0.25">
      <c r="B288" s="96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IF($D$12="","",(SUMPRODUCT(($D$12:$W$12=Sabana28[[#This Row],[Columna4]:[Columna23]])*1)))</f>
        <v>0</v>
      </c>
      <c r="Y288" s="87">
        <f t="shared" si="5"/>
        <v>0</v>
      </c>
      <c r="Z288" s="87">
        <f>IF(Y288="","",COUNTIF(Sabana28[[#This Row],[Columna4]:[Columna23]],"O")/20)</f>
        <v>0</v>
      </c>
    </row>
    <row r="289" spans="2:26" ht="15" x14ac:dyDescent="0.25">
      <c r="B289" s="96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IF($D$12="","",(SUMPRODUCT(($D$12:$W$12=Sabana28[[#This Row],[Columna4]:[Columna23]])*1)))</f>
        <v>0</v>
      </c>
      <c r="Y289" s="87">
        <f t="shared" si="5"/>
        <v>0</v>
      </c>
      <c r="Z289" s="87">
        <f>IF(Y289="","",COUNTIF(Sabana28[[#This Row],[Columna4]:[Columna23]],"O")/20)</f>
        <v>0</v>
      </c>
    </row>
    <row r="290" spans="2:26" ht="15" x14ac:dyDescent="0.25">
      <c r="B290" s="96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IF($D$12="","",(SUMPRODUCT(($D$12:$W$12=Sabana28[[#This Row],[Columna4]:[Columna23]])*1)))</f>
        <v>0</v>
      </c>
      <c r="Y290" s="87">
        <f t="shared" si="5"/>
        <v>0</v>
      </c>
      <c r="Z290" s="87">
        <f>IF(Y290="","",COUNTIF(Sabana28[[#This Row],[Columna4]:[Columna23]],"O")/20)</f>
        <v>0</v>
      </c>
    </row>
    <row r="291" spans="2:26" ht="15" x14ac:dyDescent="0.25">
      <c r="B291" s="96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IF($D$12="","",(SUMPRODUCT(($D$12:$W$12=Sabana28[[#This Row],[Columna4]:[Columna23]])*1)))</f>
        <v>0</v>
      </c>
      <c r="Y291" s="87">
        <f t="shared" si="5"/>
        <v>0</v>
      </c>
      <c r="Z291" s="87">
        <f>IF(Y291="","",COUNTIF(Sabana28[[#This Row],[Columna4]:[Columna23]],"O")/20)</f>
        <v>0</v>
      </c>
    </row>
    <row r="292" spans="2:26" ht="15" x14ac:dyDescent="0.25">
      <c r="B292" s="96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IF($D$12="","",(SUMPRODUCT(($D$12:$W$12=Sabana28[[#This Row],[Columna4]:[Columna23]])*1)))</f>
        <v>0</v>
      </c>
      <c r="Y292" s="87">
        <f t="shared" si="5"/>
        <v>0</v>
      </c>
      <c r="Z292" s="87">
        <f>IF(Y292="","",COUNTIF(Sabana28[[#This Row],[Columna4]:[Columna23]],"O")/20)</f>
        <v>0</v>
      </c>
    </row>
    <row r="293" spans="2:26" ht="15" x14ac:dyDescent="0.25">
      <c r="B293" s="96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IF($D$12="","",(SUMPRODUCT(($D$12:$W$12=Sabana28[[#This Row],[Columna4]:[Columna23]])*1)))</f>
        <v>0</v>
      </c>
      <c r="Y293" s="87">
        <f t="shared" si="5"/>
        <v>0</v>
      </c>
      <c r="Z293" s="87">
        <f>IF(Y293="","",COUNTIF(Sabana28[[#This Row],[Columna4]:[Columna23]],"O")/20)</f>
        <v>0</v>
      </c>
    </row>
    <row r="294" spans="2:26" ht="15" x14ac:dyDescent="0.25">
      <c r="B294" s="96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IF($D$12="","",(SUMPRODUCT(($D$12:$W$12=Sabana28[[#This Row],[Columna4]:[Columna23]])*1)))</f>
        <v>0</v>
      </c>
      <c r="Y294" s="87">
        <f t="shared" si="5"/>
        <v>0</v>
      </c>
      <c r="Z294" s="87">
        <f>IF(Y294="","",COUNTIF(Sabana28[[#This Row],[Columna4]:[Columna23]],"O")/20)</f>
        <v>0</v>
      </c>
    </row>
    <row r="295" spans="2:26" ht="15" x14ac:dyDescent="0.25">
      <c r="B295" s="96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IF($D$12="","",(SUMPRODUCT(($D$12:$W$12=Sabana28[[#This Row],[Columna4]:[Columna23]])*1)))</f>
        <v>0</v>
      </c>
      <c r="Y295" s="87">
        <f t="shared" si="5"/>
        <v>0</v>
      </c>
      <c r="Z295" s="87">
        <f>IF(Y295="","",COUNTIF(Sabana28[[#This Row],[Columna4]:[Columna23]],"O")/20)</f>
        <v>0</v>
      </c>
    </row>
    <row r="296" spans="2:26" ht="15" x14ac:dyDescent="0.25">
      <c r="B296" s="96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IF($D$12="","",(SUMPRODUCT(($D$12:$W$12=Sabana28[[#This Row],[Columna4]:[Columna23]])*1)))</f>
        <v>0</v>
      </c>
      <c r="Y296" s="87">
        <f t="shared" si="5"/>
        <v>0</v>
      </c>
      <c r="Z296" s="87">
        <f>IF(Y296="","",COUNTIF(Sabana28[[#This Row],[Columna4]:[Columna23]],"O")/20)</f>
        <v>0</v>
      </c>
    </row>
    <row r="297" spans="2:26" ht="15" x14ac:dyDescent="0.25">
      <c r="B297" s="96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IF($D$12="","",(SUMPRODUCT(($D$12:$W$12=Sabana28[[#This Row],[Columna4]:[Columna23]])*1)))</f>
        <v>0</v>
      </c>
      <c r="Y297" s="87">
        <f t="shared" si="5"/>
        <v>0</v>
      </c>
      <c r="Z297" s="87">
        <f>IF(Y297="","",COUNTIF(Sabana28[[#This Row],[Columna4]:[Columna23]],"O")/20)</f>
        <v>0</v>
      </c>
    </row>
    <row r="298" spans="2:26" ht="15" x14ac:dyDescent="0.25">
      <c r="B298" s="96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IF($D$12="","",(SUMPRODUCT(($D$12:$W$12=Sabana28[[#This Row],[Columna4]:[Columna23]])*1)))</f>
        <v>0</v>
      </c>
      <c r="Y298" s="87">
        <f t="shared" si="5"/>
        <v>0</v>
      </c>
      <c r="Z298" s="87">
        <f>IF(Y298="","",COUNTIF(Sabana28[[#This Row],[Columna4]:[Columna23]],"O")/20)</f>
        <v>0</v>
      </c>
    </row>
    <row r="299" spans="2:26" ht="15" x14ac:dyDescent="0.25">
      <c r="B299" s="96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IF($D$12="","",(SUMPRODUCT(($D$12:$W$12=Sabana28[[#This Row],[Columna4]:[Columna23]])*1)))</f>
        <v>0</v>
      </c>
      <c r="Y299" s="87">
        <f t="shared" si="5"/>
        <v>0</v>
      </c>
      <c r="Z299" s="87">
        <f>IF(Y299="","",COUNTIF(Sabana28[[#This Row],[Columna4]:[Columna23]],"O")/20)</f>
        <v>0</v>
      </c>
    </row>
    <row r="300" spans="2:26" ht="15" x14ac:dyDescent="0.25">
      <c r="B300" s="96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IF($D$12="","",(SUMPRODUCT(($D$12:$W$12=Sabana28[[#This Row],[Columna4]:[Columna23]])*1)))</f>
        <v>0</v>
      </c>
      <c r="Y300" s="87">
        <f t="shared" si="5"/>
        <v>0</v>
      </c>
      <c r="Z300" s="87">
        <f>IF(Y300="","",COUNTIF(Sabana28[[#This Row],[Columna4]:[Columna23]],"O")/20)</f>
        <v>0</v>
      </c>
    </row>
    <row r="301" spans="2:26" ht="15" x14ac:dyDescent="0.25">
      <c r="B301" s="96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IF($D$12="","",(SUMPRODUCT(($D$12:$W$12=Sabana28[[#This Row],[Columna4]:[Columna23]])*1)))</f>
        <v>0</v>
      </c>
      <c r="Y301" s="87">
        <f t="shared" si="5"/>
        <v>0</v>
      </c>
      <c r="Z301" s="87">
        <f>IF(Y301="","",COUNTIF(Sabana28[[#This Row],[Columna4]:[Columna23]],"O")/20)</f>
        <v>0</v>
      </c>
    </row>
    <row r="302" spans="2:26" ht="15" x14ac:dyDescent="0.25">
      <c r="B302" s="96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IF($D$12="","",(SUMPRODUCT(($D$12:$W$12=Sabana28[[#This Row],[Columna4]:[Columna23]])*1)))</f>
        <v>0</v>
      </c>
      <c r="Y302" s="87">
        <f t="shared" si="5"/>
        <v>0</v>
      </c>
      <c r="Z302" s="87">
        <f>IF(Y302="","",COUNTIF(Sabana28[[#This Row],[Columna4]:[Columna23]],"O")/20)</f>
        <v>0</v>
      </c>
    </row>
    <row r="303" spans="2:26" ht="15" x14ac:dyDescent="0.25">
      <c r="B303" s="96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IF($D$12="","",(SUMPRODUCT(($D$12:$W$12=Sabana28[[#This Row],[Columna4]:[Columna23]])*1)))</f>
        <v>0</v>
      </c>
      <c r="Y303" s="87">
        <f t="shared" si="5"/>
        <v>0</v>
      </c>
      <c r="Z303" s="87">
        <f>IF(Y303="","",COUNTIF(Sabana28[[#This Row],[Columna4]:[Columna23]],"O")/20)</f>
        <v>0</v>
      </c>
    </row>
    <row r="304" spans="2:26" ht="15" x14ac:dyDescent="0.25">
      <c r="B304" s="96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IF($D$12="","",(SUMPRODUCT(($D$12:$W$12=Sabana28[[#This Row],[Columna4]:[Columna23]])*1)))</f>
        <v>0</v>
      </c>
      <c r="Y304" s="87">
        <f t="shared" si="5"/>
        <v>0</v>
      </c>
      <c r="Z304" s="87">
        <f>IF(Y304="","",COUNTIF(Sabana28[[#This Row],[Columna4]:[Columna23]],"O")/20)</f>
        <v>0</v>
      </c>
    </row>
    <row r="305" spans="2:26" ht="15" x14ac:dyDescent="0.25">
      <c r="B305" s="96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IF($D$12="","",(SUMPRODUCT(($D$12:$W$12=Sabana28[[#This Row],[Columna4]:[Columna23]])*1)))</f>
        <v>0</v>
      </c>
      <c r="Y305" s="87">
        <f t="shared" si="5"/>
        <v>0</v>
      </c>
      <c r="Z305" s="87">
        <f>IF(Y305="","",COUNTIF(Sabana28[[#This Row],[Columna4]:[Columna23]],"O")/20)</f>
        <v>0</v>
      </c>
    </row>
    <row r="306" spans="2:26" ht="15" x14ac:dyDescent="0.25">
      <c r="B306" s="96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IF($D$12="","",(SUMPRODUCT(($D$12:$W$12=Sabana28[[#This Row],[Columna4]:[Columna23]])*1)))</f>
        <v>0</v>
      </c>
      <c r="Y306" s="87">
        <f t="shared" si="5"/>
        <v>0</v>
      </c>
      <c r="Z306" s="87">
        <f>IF(Y306="","",COUNTIF(Sabana28[[#This Row],[Columna4]:[Columna23]],"O")/20)</f>
        <v>0</v>
      </c>
    </row>
    <row r="307" spans="2:26" ht="15" x14ac:dyDescent="0.25">
      <c r="B307" s="96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IF($D$12="","",(SUMPRODUCT(($D$12:$W$12=Sabana28[[#This Row],[Columna4]:[Columna23]])*1)))</f>
        <v>0</v>
      </c>
      <c r="Y307" s="87">
        <f t="shared" si="5"/>
        <v>0</v>
      </c>
      <c r="Z307" s="87">
        <f>IF(Y307="","",COUNTIF(Sabana28[[#This Row],[Columna4]:[Columna23]],"O")/20)</f>
        <v>0</v>
      </c>
    </row>
    <row r="308" spans="2:26" ht="15" x14ac:dyDescent="0.25">
      <c r="B308" s="96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IF($D$12="","",(SUMPRODUCT(($D$12:$W$12=Sabana28[[#This Row],[Columna4]:[Columna23]])*1)))</f>
        <v>0</v>
      </c>
      <c r="Y308" s="87">
        <f t="shared" si="5"/>
        <v>0</v>
      </c>
      <c r="Z308" s="87">
        <f>IF(Y308="","",COUNTIF(Sabana28[[#This Row],[Columna4]:[Columna23]],"O")/20)</f>
        <v>0</v>
      </c>
    </row>
    <row r="309" spans="2:26" ht="15" x14ac:dyDescent="0.25">
      <c r="B309" s="96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IF($D$12="","",(SUMPRODUCT(($D$12:$W$12=Sabana28[[#This Row],[Columna4]:[Columna23]])*1)))</f>
        <v>0</v>
      </c>
      <c r="Y309" s="87">
        <f t="shared" si="5"/>
        <v>0</v>
      </c>
      <c r="Z309" s="87">
        <f>IF(Y309="","",COUNTIF(Sabana28[[#This Row],[Columna4]:[Columna23]],"O")/20)</f>
        <v>0</v>
      </c>
    </row>
    <row r="310" spans="2:26" ht="15" x14ac:dyDescent="0.25">
      <c r="B310" s="96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IF($D$12="","",(SUMPRODUCT(($D$12:$W$12=Sabana28[[#This Row],[Columna4]:[Columna23]])*1)))</f>
        <v>0</v>
      </c>
      <c r="Y310" s="87">
        <f t="shared" si="5"/>
        <v>0</v>
      </c>
      <c r="Z310" s="87">
        <f>IF(Y310="","",COUNTIF(Sabana28[[#This Row],[Columna4]:[Columna23]],"O")/20)</f>
        <v>0</v>
      </c>
    </row>
    <row r="311" spans="2:26" ht="15" x14ac:dyDescent="0.25">
      <c r="B311" s="96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IF($D$12="","",(SUMPRODUCT(($D$12:$W$12=Sabana28[[#This Row],[Columna4]:[Columna23]])*1)))</f>
        <v>0</v>
      </c>
      <c r="Y311" s="87">
        <f t="shared" si="5"/>
        <v>0</v>
      </c>
      <c r="Z311" s="87">
        <f>IF(Y311="","",COUNTIF(Sabana28[[#This Row],[Columna4]:[Columna23]],"O")/20)</f>
        <v>0</v>
      </c>
    </row>
    <row r="312" spans="2:26" ht="15" x14ac:dyDescent="0.25">
      <c r="B312" s="96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IF($D$12="","",(SUMPRODUCT(($D$12:$W$12=Sabana28[[#This Row],[Columna4]:[Columna23]])*1)))</f>
        <v>0</v>
      </c>
      <c r="Y312" s="87">
        <f t="shared" si="5"/>
        <v>0</v>
      </c>
      <c r="Z312" s="87">
        <f>IF(Y312="","",COUNTIF(Sabana28[[#This Row],[Columna4]:[Columna23]],"O")/20)</f>
        <v>0</v>
      </c>
    </row>
    <row r="313" spans="2:26" ht="15" x14ac:dyDescent="0.25">
      <c r="B313" s="96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IF($D$12="","",(SUMPRODUCT(($D$12:$W$12=Sabana28[[#This Row],[Columna4]:[Columna23]])*1)))</f>
        <v>0</v>
      </c>
      <c r="Y313" s="87">
        <f t="shared" si="5"/>
        <v>0</v>
      </c>
      <c r="Z313" s="87">
        <f>IF(Y313="","",COUNTIF(Sabana28[[#This Row],[Columna4]:[Columna23]],"O")/20)</f>
        <v>0</v>
      </c>
    </row>
    <row r="314" spans="2:26" ht="15" x14ac:dyDescent="0.25">
      <c r="B314" s="96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IF($D$12="","",(SUMPRODUCT(($D$12:$W$12=Sabana28[[#This Row],[Columna4]:[Columna23]])*1)))</f>
        <v>0</v>
      </c>
      <c r="Y314" s="87">
        <f t="shared" si="5"/>
        <v>0</v>
      </c>
      <c r="Z314" s="87">
        <f>IF(Y314="","",COUNTIF(Sabana28[[#This Row],[Columna4]:[Columna23]],"O")/20)</f>
        <v>0</v>
      </c>
    </row>
    <row r="315" spans="2:26" ht="15" x14ac:dyDescent="0.25">
      <c r="B315" s="96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IF($D$12="","",(SUMPRODUCT(($D$12:$W$12=Sabana28[[#This Row],[Columna4]:[Columna23]])*1)))</f>
        <v>0</v>
      </c>
      <c r="Y315" s="87">
        <f t="shared" si="5"/>
        <v>0</v>
      </c>
      <c r="Z315" s="87">
        <f>IF(Y315="","",COUNTIF(Sabana28[[#This Row],[Columna4]:[Columna23]],"O")/20)</f>
        <v>0</v>
      </c>
    </row>
    <row r="316" spans="2:26" ht="15" x14ac:dyDescent="0.25">
      <c r="B316" s="96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IF($D$12="","",(SUMPRODUCT(($D$12:$W$12=Sabana28[[#This Row],[Columna4]:[Columna23]])*1)))</f>
        <v>0</v>
      </c>
      <c r="Y316" s="87">
        <f t="shared" si="5"/>
        <v>0</v>
      </c>
      <c r="Z316" s="87">
        <f>IF(Y316="","",COUNTIF(Sabana28[[#This Row],[Columna4]:[Columna23]],"O")/20)</f>
        <v>0</v>
      </c>
    </row>
    <row r="317" spans="2:26" ht="15.75" thickBot="1" x14ac:dyDescent="0.3">
      <c r="B317" s="96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IF($D$12="","",(SUMPRODUCT(($D$12:$W$12=Sabana28[[#This Row],[Columna4]:[Columna23]])*1)))</f>
        <v>0</v>
      </c>
      <c r="Y317" s="87">
        <f t="shared" si="5"/>
        <v>0</v>
      </c>
      <c r="Z317" s="87">
        <f>IF(Y317="","",COUNTIF(Sabana28[[#This Row],[Columna4]:[Columna23]],"O")/20)</f>
        <v>0</v>
      </c>
    </row>
    <row r="318" spans="2:26" ht="30.95" customHeight="1" x14ac:dyDescent="0.25">
      <c r="B318" s="96">
        <v>309</v>
      </c>
      <c r="C318" s="82" t="s">
        <v>10</v>
      </c>
      <c r="D318" s="41" t="str">
        <f>Sabana28[[#Headers],[Columna4]]</f>
        <v>Columna4</v>
      </c>
      <c r="E318" s="41" t="str">
        <f>Sabana28[[#Headers],[Columna5]]</f>
        <v>Columna5</v>
      </c>
      <c r="F318" s="41" t="str">
        <f>Sabana28[[#Headers],[Columna6]]</f>
        <v>Columna6</v>
      </c>
      <c r="G318" s="41" t="str">
        <f>Sabana28[[#Headers],[Columna7]]</f>
        <v>Columna7</v>
      </c>
      <c r="H318" s="41" t="str">
        <f>Sabana28[[#Headers],[Columna8]]</f>
        <v>Columna8</v>
      </c>
      <c r="I318" s="41" t="str">
        <f>Sabana28[[#Headers],[Columna9]]</f>
        <v>Columna9</v>
      </c>
      <c r="J318" s="41" t="str">
        <f>Sabana28[[#Headers],[Columna10]]</f>
        <v>Columna10</v>
      </c>
      <c r="K318" s="41" t="str">
        <f>Sabana28[[#Headers],[Columna11]]</f>
        <v>Columna11</v>
      </c>
      <c r="L318" s="41" t="str">
        <f>Sabana28[[#Headers],[Columna12]]</f>
        <v>Columna12</v>
      </c>
      <c r="M318" s="41" t="str">
        <f>Sabana28[[#Headers],[Columna13]]</f>
        <v>Columna13</v>
      </c>
      <c r="N318" s="41" t="str">
        <f>Sabana28[[#Headers],[Columna14]]</f>
        <v>Columna14</v>
      </c>
      <c r="O318" s="41" t="str">
        <f>Sabana28[[#Headers],[Columna15]]</f>
        <v>Columna15</v>
      </c>
      <c r="P318" s="41" t="str">
        <f>Sabana28[[#Headers],[Columna16]]</f>
        <v>Columna16</v>
      </c>
      <c r="Q318" s="41" t="str">
        <f>Sabana28[[#Headers],[Columna17]]</f>
        <v>Columna17</v>
      </c>
      <c r="R318" s="41" t="str">
        <f>Sabana28[[#Headers],[Columna18]]</f>
        <v>Columna18</v>
      </c>
      <c r="S318" s="41" t="str">
        <f>Sabana28[[#Headers],[Columna19]]</f>
        <v>Columna19</v>
      </c>
      <c r="T318" s="41" t="str">
        <f>Sabana28[[#Headers],[Columna20]]</f>
        <v>Columna20</v>
      </c>
      <c r="U318" s="41" t="str">
        <f>Sabana28[[#Headers],[Columna21]]</f>
        <v>Columna21</v>
      </c>
      <c r="V318" s="41" t="str">
        <f>Sabana28[[#Headers],[Columna22]]</f>
        <v>Columna22</v>
      </c>
      <c r="W318" s="42" t="str">
        <f>Sabana28[[#Headers],[Columna23]]</f>
        <v>Columna23</v>
      </c>
      <c r="X318" s="112"/>
      <c r="Y318" s="113"/>
      <c r="Z318" s="114"/>
    </row>
    <row r="319" spans="2:26" ht="15" x14ac:dyDescent="0.25">
      <c r="B319" s="96">
        <v>310</v>
      </c>
      <c r="C319" s="115" t="s">
        <v>11</v>
      </c>
      <c r="D319" s="116" t="str">
        <f t="shared" ref="D319:W319" si="6">D11</f>
        <v>I_099130R</v>
      </c>
      <c r="E319" s="116" t="str">
        <f t="shared" si="6"/>
        <v>I_1124256</v>
      </c>
      <c r="F319" s="116" t="str">
        <f t="shared" si="6"/>
        <v>I_1120275</v>
      </c>
      <c r="G319" s="116" t="str">
        <f t="shared" si="6"/>
        <v>I_1760342</v>
      </c>
      <c r="H319" s="116" t="str">
        <f t="shared" si="6"/>
        <v>I_1552803</v>
      </c>
      <c r="I319" s="116" t="str">
        <f t="shared" si="6"/>
        <v>I_1565321</v>
      </c>
      <c r="J319" s="116" t="str">
        <f t="shared" si="6"/>
        <v>I_1368968</v>
      </c>
      <c r="K319" s="116" t="str">
        <f t="shared" si="6"/>
        <v>I_1746189</v>
      </c>
      <c r="L319" s="116" t="str">
        <f t="shared" si="6"/>
        <v>I_1565143</v>
      </c>
      <c r="M319" s="116" t="str">
        <f t="shared" si="6"/>
        <v>I_1565197</v>
      </c>
      <c r="N319" s="116" t="str">
        <f t="shared" si="6"/>
        <v>I_1442702</v>
      </c>
      <c r="O319" s="116" t="str">
        <f t="shared" si="6"/>
        <v>I_1588613</v>
      </c>
      <c r="P319" s="116" t="str">
        <f t="shared" si="6"/>
        <v>I_136928R</v>
      </c>
      <c r="Q319" s="116" t="str">
        <f t="shared" si="6"/>
        <v>I_1746238</v>
      </c>
      <c r="R319" s="116" t="str">
        <f t="shared" si="6"/>
        <v>I_1746256</v>
      </c>
      <c r="S319" s="116" t="str">
        <f t="shared" si="6"/>
        <v>I_1307660</v>
      </c>
      <c r="T319" s="116" t="str">
        <f t="shared" si="6"/>
        <v>I_1546943</v>
      </c>
      <c r="U319" s="116" t="str">
        <f t="shared" si="6"/>
        <v>I_1760444</v>
      </c>
      <c r="V319" s="116" t="str">
        <f t="shared" si="6"/>
        <v>I_1730696</v>
      </c>
      <c r="W319" s="117" t="str">
        <f t="shared" si="6"/>
        <v>I_1442585</v>
      </c>
      <c r="X319" s="112"/>
      <c r="Y319" s="113"/>
      <c r="Z319" s="114"/>
    </row>
    <row r="320" spans="2:26" ht="32.450000000000003" customHeight="1" x14ac:dyDescent="0.25">
      <c r="B320" s="96">
        <v>311</v>
      </c>
      <c r="C320" s="118" t="s">
        <v>9</v>
      </c>
      <c r="D320" s="107" t="str">
        <f>IF(D325="","",IF(D325&gt;=85%,"Muy Fácil",IF(D325&gt;=60%,"Facil",IF(D325&gt;=40%,"Dificultad Moderada",IF(D325&gt;=15%,"Dificil",IF(D325&gt;=0%,"Muy Difícil",""))))))</f>
        <v>Dificil</v>
      </c>
      <c r="E320" s="107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107" t="str">
        <f t="shared" si="7"/>
        <v>Dificil</v>
      </c>
      <c r="G320" s="107" t="str">
        <f t="shared" si="7"/>
        <v>Facil</v>
      </c>
      <c r="H320" s="107" t="str">
        <f t="shared" si="7"/>
        <v>Dificultad Moderada</v>
      </c>
      <c r="I320" s="107" t="str">
        <f t="shared" si="7"/>
        <v>Dificil</v>
      </c>
      <c r="J320" s="107" t="str">
        <f t="shared" si="7"/>
        <v>Dificil</v>
      </c>
      <c r="K320" s="107" t="str">
        <f t="shared" si="7"/>
        <v>Dificultad Moderada</v>
      </c>
      <c r="L320" s="107" t="str">
        <f t="shared" si="7"/>
        <v>Dificil</v>
      </c>
      <c r="M320" s="107" t="str">
        <f t="shared" si="7"/>
        <v>Dificil</v>
      </c>
      <c r="N320" s="107" t="str">
        <f t="shared" si="7"/>
        <v>Dificil</v>
      </c>
      <c r="O320" s="107" t="str">
        <f t="shared" si="7"/>
        <v>Dificultad Moderada</v>
      </c>
      <c r="P320" s="107" t="str">
        <f t="shared" si="7"/>
        <v>Dificil</v>
      </c>
      <c r="Q320" s="107" t="str">
        <f t="shared" si="7"/>
        <v>Dificil</v>
      </c>
      <c r="R320" s="107" t="str">
        <f t="shared" si="7"/>
        <v>Facil</v>
      </c>
      <c r="S320" s="107" t="str">
        <f t="shared" si="7"/>
        <v>Dificultad Moderada</v>
      </c>
      <c r="T320" s="107" t="str">
        <f t="shared" si="7"/>
        <v>Dificultad Moderada</v>
      </c>
      <c r="U320" s="107" t="str">
        <f t="shared" si="7"/>
        <v>Dificil</v>
      </c>
      <c r="V320" s="107" t="str">
        <f t="shared" si="7"/>
        <v>Dificil</v>
      </c>
      <c r="W320" s="119" t="str">
        <f t="shared" si="7"/>
        <v>Dificultad Moderada</v>
      </c>
      <c r="X320" s="112"/>
      <c r="Y320" s="113"/>
      <c r="Z320" s="114"/>
    </row>
    <row r="321" spans="1:26" ht="14.45" customHeight="1" x14ac:dyDescent="0.25">
      <c r="A321" s="120"/>
      <c r="B321" s="96">
        <v>312</v>
      </c>
      <c r="C321" s="121" t="s">
        <v>3</v>
      </c>
      <c r="D321" s="122" t="str">
        <f t="shared" ref="D321:W321" si="8">D$12</f>
        <v>D</v>
      </c>
      <c r="E321" s="122" t="str">
        <f t="shared" si="8"/>
        <v>B</v>
      </c>
      <c r="F321" s="122" t="str">
        <f t="shared" si="8"/>
        <v>A</v>
      </c>
      <c r="G321" s="122" t="str">
        <f t="shared" si="8"/>
        <v>D</v>
      </c>
      <c r="H321" s="122" t="str">
        <f t="shared" si="8"/>
        <v>C</v>
      </c>
      <c r="I321" s="122" t="str">
        <f t="shared" si="8"/>
        <v>C</v>
      </c>
      <c r="J321" s="122" t="str">
        <f t="shared" si="8"/>
        <v>B</v>
      </c>
      <c r="K321" s="122" t="str">
        <f t="shared" si="8"/>
        <v>C</v>
      </c>
      <c r="L321" s="122" t="str">
        <f t="shared" si="8"/>
        <v>B</v>
      </c>
      <c r="M321" s="122" t="str">
        <f t="shared" si="8"/>
        <v>C</v>
      </c>
      <c r="N321" s="122" t="str">
        <f t="shared" si="8"/>
        <v>D</v>
      </c>
      <c r="O321" s="122" t="str">
        <f t="shared" si="8"/>
        <v>B</v>
      </c>
      <c r="P321" s="122" t="str">
        <f t="shared" si="8"/>
        <v>C</v>
      </c>
      <c r="Q321" s="122" t="str">
        <f t="shared" si="8"/>
        <v>A</v>
      </c>
      <c r="R321" s="122" t="str">
        <f t="shared" si="8"/>
        <v>B</v>
      </c>
      <c r="S321" s="122" t="str">
        <f t="shared" si="8"/>
        <v>C</v>
      </c>
      <c r="T321" s="122" t="str">
        <f t="shared" si="8"/>
        <v>A</v>
      </c>
      <c r="U321" s="122" t="str">
        <f t="shared" si="8"/>
        <v>C</v>
      </c>
      <c r="V321" s="122" t="str">
        <f t="shared" si="8"/>
        <v>B</v>
      </c>
      <c r="W321" s="46" t="str">
        <f t="shared" si="8"/>
        <v>B</v>
      </c>
      <c r="X321" s="123"/>
      <c r="Y321" s="101"/>
      <c r="Z321" s="100"/>
    </row>
    <row r="322" spans="1:26" ht="14.45" customHeight="1" x14ac:dyDescent="0.25">
      <c r="A322" s="120"/>
      <c r="C322" s="121" t="s">
        <v>39</v>
      </c>
      <c r="D322" s="124">
        <f>IF(COUNTA(D18:D317)=0,"",IFERROR(COUNTIF(D$18:D$317,"=*"),""))</f>
        <v>34</v>
      </c>
      <c r="E322" s="124">
        <f t="shared" ref="E322:W322" si="9">IF(COUNTA(E18:E317)=0,"",IFERROR(COUNTIF(E$18:E$317,"=*"),""))</f>
        <v>34</v>
      </c>
      <c r="F322" s="124">
        <f t="shared" si="9"/>
        <v>34</v>
      </c>
      <c r="G322" s="124">
        <f t="shared" si="9"/>
        <v>34</v>
      </c>
      <c r="H322" s="124">
        <f t="shared" si="9"/>
        <v>34</v>
      </c>
      <c r="I322" s="124">
        <f t="shared" si="9"/>
        <v>34</v>
      </c>
      <c r="J322" s="124">
        <f t="shared" si="9"/>
        <v>34</v>
      </c>
      <c r="K322" s="124">
        <f t="shared" si="9"/>
        <v>34</v>
      </c>
      <c r="L322" s="124">
        <f t="shared" si="9"/>
        <v>34</v>
      </c>
      <c r="M322" s="124">
        <f t="shared" si="9"/>
        <v>34</v>
      </c>
      <c r="N322" s="124">
        <f t="shared" si="9"/>
        <v>34</v>
      </c>
      <c r="O322" s="124">
        <f t="shared" si="9"/>
        <v>34</v>
      </c>
      <c r="P322" s="124">
        <f t="shared" si="9"/>
        <v>34</v>
      </c>
      <c r="Q322" s="124">
        <f t="shared" si="9"/>
        <v>34</v>
      </c>
      <c r="R322" s="124">
        <f t="shared" si="9"/>
        <v>34</v>
      </c>
      <c r="S322" s="124">
        <f t="shared" si="9"/>
        <v>34</v>
      </c>
      <c r="T322" s="124">
        <f t="shared" si="9"/>
        <v>34</v>
      </c>
      <c r="U322" s="124">
        <f t="shared" si="9"/>
        <v>34</v>
      </c>
      <c r="V322" s="124">
        <f t="shared" si="9"/>
        <v>34</v>
      </c>
      <c r="W322" s="125">
        <f t="shared" si="9"/>
        <v>34</v>
      </c>
      <c r="X322" s="123"/>
      <c r="Y322" s="101"/>
      <c r="Z322" s="101"/>
    </row>
    <row r="323" spans="1:26" ht="15" x14ac:dyDescent="0.25">
      <c r="A323" s="120"/>
      <c r="B323" s="96">
        <v>313</v>
      </c>
      <c r="C323" s="121" t="s">
        <v>44</v>
      </c>
      <c r="D323" s="124">
        <f t="shared" ref="D323:W323" si="10">IF(COUNTA(D18,D317)=0,"",IFERROR(COUNTIF(D$18:D$317,D$321),""))</f>
        <v>6</v>
      </c>
      <c r="E323" s="124">
        <f t="shared" si="10"/>
        <v>6</v>
      </c>
      <c r="F323" s="124">
        <f t="shared" si="10"/>
        <v>9</v>
      </c>
      <c r="G323" s="124">
        <f t="shared" si="10"/>
        <v>21</v>
      </c>
      <c r="H323" s="124">
        <f t="shared" si="10"/>
        <v>18</v>
      </c>
      <c r="I323" s="124">
        <f t="shared" si="10"/>
        <v>13</v>
      </c>
      <c r="J323" s="124">
        <f t="shared" si="10"/>
        <v>11</v>
      </c>
      <c r="K323" s="124">
        <f t="shared" si="10"/>
        <v>20</v>
      </c>
      <c r="L323" s="124">
        <f t="shared" si="10"/>
        <v>9</v>
      </c>
      <c r="M323" s="124">
        <f t="shared" si="10"/>
        <v>12</v>
      </c>
      <c r="N323" s="124">
        <f t="shared" si="10"/>
        <v>7</v>
      </c>
      <c r="O323" s="124">
        <f t="shared" si="10"/>
        <v>15</v>
      </c>
      <c r="P323" s="124">
        <f t="shared" si="10"/>
        <v>6</v>
      </c>
      <c r="Q323" s="124">
        <f t="shared" si="10"/>
        <v>11</v>
      </c>
      <c r="R323" s="124">
        <f t="shared" si="10"/>
        <v>28</v>
      </c>
      <c r="S323" s="124">
        <f t="shared" si="10"/>
        <v>15</v>
      </c>
      <c r="T323" s="124">
        <f t="shared" si="10"/>
        <v>17</v>
      </c>
      <c r="U323" s="124">
        <f t="shared" si="10"/>
        <v>13</v>
      </c>
      <c r="V323" s="124">
        <f t="shared" si="10"/>
        <v>11</v>
      </c>
      <c r="W323" s="125">
        <f t="shared" si="10"/>
        <v>15</v>
      </c>
      <c r="X323" s="100"/>
      <c r="Y323" s="101"/>
      <c r="Z323" s="100"/>
    </row>
    <row r="324" spans="1:26" s="63" customFormat="1" ht="15" x14ac:dyDescent="0.25">
      <c r="A324" s="126"/>
      <c r="C324" s="127" t="s">
        <v>45</v>
      </c>
      <c r="D324" s="128">
        <f t="shared" ref="D324:W324" si="11">IF(D322="","",D322-D323)</f>
        <v>28</v>
      </c>
      <c r="E324" s="128">
        <f t="shared" si="11"/>
        <v>28</v>
      </c>
      <c r="F324" s="128">
        <f t="shared" si="11"/>
        <v>25</v>
      </c>
      <c r="G324" s="128">
        <f t="shared" si="11"/>
        <v>13</v>
      </c>
      <c r="H324" s="128">
        <f t="shared" si="11"/>
        <v>16</v>
      </c>
      <c r="I324" s="128">
        <f t="shared" si="11"/>
        <v>21</v>
      </c>
      <c r="J324" s="128">
        <f t="shared" si="11"/>
        <v>23</v>
      </c>
      <c r="K324" s="128">
        <f t="shared" si="11"/>
        <v>14</v>
      </c>
      <c r="L324" s="128">
        <f t="shared" si="11"/>
        <v>25</v>
      </c>
      <c r="M324" s="128">
        <f t="shared" si="11"/>
        <v>22</v>
      </c>
      <c r="N324" s="128">
        <f t="shared" si="11"/>
        <v>27</v>
      </c>
      <c r="O324" s="128">
        <f t="shared" si="11"/>
        <v>19</v>
      </c>
      <c r="P324" s="128">
        <f t="shared" si="11"/>
        <v>28</v>
      </c>
      <c r="Q324" s="128">
        <f t="shared" si="11"/>
        <v>23</v>
      </c>
      <c r="R324" s="128">
        <f t="shared" si="11"/>
        <v>6</v>
      </c>
      <c r="S324" s="128">
        <f t="shared" si="11"/>
        <v>19</v>
      </c>
      <c r="T324" s="128">
        <f t="shared" si="11"/>
        <v>17</v>
      </c>
      <c r="U324" s="128">
        <f t="shared" si="11"/>
        <v>21</v>
      </c>
      <c r="V324" s="128">
        <f t="shared" si="11"/>
        <v>23</v>
      </c>
      <c r="W324" s="129">
        <f t="shared" si="11"/>
        <v>19</v>
      </c>
      <c r="X324" s="130"/>
      <c r="Y324" s="131"/>
      <c r="Z324" s="131"/>
    </row>
    <row r="325" spans="1:26" ht="15" x14ac:dyDescent="0.25">
      <c r="A325" s="120"/>
      <c r="B325" s="96">
        <v>314</v>
      </c>
      <c r="C325" s="121" t="s">
        <v>46</v>
      </c>
      <c r="D325" s="132">
        <f t="shared" ref="D325:W325" si="12">IFERROR(D$323/COUNTA(D$18:D$317),"")</f>
        <v>0.17647058823529413</v>
      </c>
      <c r="E325" s="132">
        <f t="shared" si="12"/>
        <v>0.17647058823529413</v>
      </c>
      <c r="F325" s="132">
        <f t="shared" si="12"/>
        <v>0.26470588235294118</v>
      </c>
      <c r="G325" s="132">
        <f t="shared" si="12"/>
        <v>0.61764705882352944</v>
      </c>
      <c r="H325" s="132">
        <f t="shared" si="12"/>
        <v>0.52941176470588236</v>
      </c>
      <c r="I325" s="132">
        <f t="shared" si="12"/>
        <v>0.38235294117647056</v>
      </c>
      <c r="J325" s="132">
        <f t="shared" si="12"/>
        <v>0.3235294117647059</v>
      </c>
      <c r="K325" s="132">
        <f t="shared" si="12"/>
        <v>0.58823529411764708</v>
      </c>
      <c r="L325" s="132">
        <f t="shared" si="12"/>
        <v>0.26470588235294118</v>
      </c>
      <c r="M325" s="132">
        <f t="shared" si="12"/>
        <v>0.35294117647058826</v>
      </c>
      <c r="N325" s="132">
        <f t="shared" si="12"/>
        <v>0.20588235294117646</v>
      </c>
      <c r="O325" s="132">
        <f t="shared" si="12"/>
        <v>0.44117647058823528</v>
      </c>
      <c r="P325" s="132">
        <f t="shared" si="12"/>
        <v>0.17647058823529413</v>
      </c>
      <c r="Q325" s="132">
        <f t="shared" si="12"/>
        <v>0.3235294117647059</v>
      </c>
      <c r="R325" s="132">
        <f t="shared" si="12"/>
        <v>0.82352941176470584</v>
      </c>
      <c r="S325" s="132">
        <f t="shared" si="12"/>
        <v>0.44117647058823528</v>
      </c>
      <c r="T325" s="132">
        <f t="shared" si="12"/>
        <v>0.5</v>
      </c>
      <c r="U325" s="132">
        <f t="shared" si="12"/>
        <v>0.38235294117647056</v>
      </c>
      <c r="V325" s="132">
        <f t="shared" si="12"/>
        <v>0.3235294117647059</v>
      </c>
      <c r="W325" s="133">
        <f t="shared" si="12"/>
        <v>0.44117647058823528</v>
      </c>
      <c r="X325" s="100"/>
      <c r="Y325" s="101"/>
      <c r="Z325" s="100"/>
    </row>
    <row r="326" spans="1:26" ht="15" x14ac:dyDescent="0.25">
      <c r="A326" s="120"/>
      <c r="B326" s="96">
        <v>315</v>
      </c>
      <c r="C326" s="121" t="s">
        <v>4</v>
      </c>
      <c r="D326" s="132">
        <f t="shared" ref="D326:W326" si="13">IFERROR(COUNTIF(D$18:D$317,"O")/COUNTA(D$18:D$317),"")</f>
        <v>0</v>
      </c>
      <c r="E326" s="132">
        <f t="shared" si="13"/>
        <v>0</v>
      </c>
      <c r="F326" s="132">
        <f t="shared" si="13"/>
        <v>0</v>
      </c>
      <c r="G326" s="132">
        <f t="shared" si="13"/>
        <v>0</v>
      </c>
      <c r="H326" s="132">
        <f t="shared" si="13"/>
        <v>0</v>
      </c>
      <c r="I326" s="132">
        <f t="shared" si="13"/>
        <v>0</v>
      </c>
      <c r="J326" s="132">
        <f t="shared" si="13"/>
        <v>0</v>
      </c>
      <c r="K326" s="132">
        <f t="shared" si="13"/>
        <v>0</v>
      </c>
      <c r="L326" s="132">
        <f t="shared" si="13"/>
        <v>0</v>
      </c>
      <c r="M326" s="132">
        <f t="shared" si="13"/>
        <v>0</v>
      </c>
      <c r="N326" s="132">
        <f t="shared" si="13"/>
        <v>0</v>
      </c>
      <c r="O326" s="132">
        <f t="shared" si="13"/>
        <v>0</v>
      </c>
      <c r="P326" s="132">
        <f t="shared" si="13"/>
        <v>0</v>
      </c>
      <c r="Q326" s="132">
        <f t="shared" si="13"/>
        <v>0</v>
      </c>
      <c r="R326" s="132">
        <f t="shared" si="13"/>
        <v>0</v>
      </c>
      <c r="S326" s="132">
        <f t="shared" si="13"/>
        <v>0</v>
      </c>
      <c r="T326" s="132">
        <f t="shared" si="13"/>
        <v>0</v>
      </c>
      <c r="U326" s="132">
        <f t="shared" si="13"/>
        <v>0</v>
      </c>
      <c r="V326" s="132">
        <f t="shared" si="13"/>
        <v>0</v>
      </c>
      <c r="W326" s="133">
        <f t="shared" si="13"/>
        <v>0</v>
      </c>
      <c r="X326" s="100"/>
      <c r="Y326" s="101"/>
      <c r="Z326" s="100"/>
    </row>
    <row r="327" spans="1:26" ht="15" x14ac:dyDescent="0.25">
      <c r="A327" s="120"/>
      <c r="B327" s="96">
        <v>316</v>
      </c>
      <c r="C327" s="121" t="s">
        <v>5</v>
      </c>
      <c r="D327" s="132">
        <f t="shared" ref="D327:W327" si="14">IFERROR(COUNTIF(D$18:D$317,"A")/COUNTA(D$18:D$317),"")</f>
        <v>0.23529411764705882</v>
      </c>
      <c r="E327" s="132">
        <f t="shared" si="14"/>
        <v>0.61764705882352944</v>
      </c>
      <c r="F327" s="132">
        <f t="shared" si="14"/>
        <v>0.26470588235294118</v>
      </c>
      <c r="G327" s="132">
        <f t="shared" si="14"/>
        <v>0.20588235294117646</v>
      </c>
      <c r="H327" s="132">
        <f t="shared" si="14"/>
        <v>0.14705882352941177</v>
      </c>
      <c r="I327" s="132">
        <f t="shared" si="14"/>
        <v>0.26470588235294118</v>
      </c>
      <c r="J327" s="132">
        <f t="shared" si="14"/>
        <v>0.11764705882352941</v>
      </c>
      <c r="K327" s="132">
        <f t="shared" si="14"/>
        <v>5.8823529411764705E-2</v>
      </c>
      <c r="L327" s="132">
        <f t="shared" si="14"/>
        <v>5.8823529411764705E-2</v>
      </c>
      <c r="M327" s="132">
        <f t="shared" si="14"/>
        <v>0.20588235294117646</v>
      </c>
      <c r="N327" s="132">
        <f t="shared" si="14"/>
        <v>0.41176470588235292</v>
      </c>
      <c r="O327" s="132">
        <f t="shared" si="14"/>
        <v>0.17647058823529413</v>
      </c>
      <c r="P327" s="132">
        <f t="shared" si="14"/>
        <v>0.44117647058823528</v>
      </c>
      <c r="Q327" s="132">
        <f t="shared" si="14"/>
        <v>0.3235294117647059</v>
      </c>
      <c r="R327" s="132">
        <f t="shared" si="14"/>
        <v>0.14705882352941177</v>
      </c>
      <c r="S327" s="132">
        <f t="shared" si="14"/>
        <v>2.9411764705882353E-2</v>
      </c>
      <c r="T327" s="132">
        <f t="shared" si="14"/>
        <v>0.5</v>
      </c>
      <c r="U327" s="132">
        <f t="shared" si="14"/>
        <v>0.35294117647058826</v>
      </c>
      <c r="V327" s="132">
        <f t="shared" si="14"/>
        <v>0.14705882352941177</v>
      </c>
      <c r="W327" s="133">
        <f t="shared" si="14"/>
        <v>0.23529411764705882</v>
      </c>
      <c r="X327" s="100"/>
      <c r="Y327" s="101"/>
      <c r="Z327" s="100"/>
    </row>
    <row r="328" spans="1:26" ht="15" x14ac:dyDescent="0.25">
      <c r="B328" s="96">
        <v>317</v>
      </c>
      <c r="C328" s="121" t="s">
        <v>6</v>
      </c>
      <c r="D328" s="132">
        <f t="shared" ref="D328:W328" si="15">IFERROR(COUNTIF(D$18:D$317,"B")/COUNTA(D$18:D$317),"")</f>
        <v>0.14705882352941177</v>
      </c>
      <c r="E328" s="132">
        <f t="shared" si="15"/>
        <v>0.17647058823529413</v>
      </c>
      <c r="F328" s="132">
        <f t="shared" si="15"/>
        <v>0.38235294117647056</v>
      </c>
      <c r="G328" s="132">
        <f t="shared" si="15"/>
        <v>0.11764705882352941</v>
      </c>
      <c r="H328" s="132">
        <f t="shared" si="15"/>
        <v>0.17647058823529413</v>
      </c>
      <c r="I328" s="132">
        <f t="shared" si="15"/>
        <v>0.26470588235294118</v>
      </c>
      <c r="J328" s="132">
        <f t="shared" si="15"/>
        <v>0.3235294117647059</v>
      </c>
      <c r="K328" s="132">
        <f t="shared" si="15"/>
        <v>0.23529411764705882</v>
      </c>
      <c r="L328" s="132">
        <f t="shared" si="15"/>
        <v>0.26470588235294118</v>
      </c>
      <c r="M328" s="132">
        <f t="shared" si="15"/>
        <v>0.35294117647058826</v>
      </c>
      <c r="N328" s="132">
        <f t="shared" si="15"/>
        <v>0.17647058823529413</v>
      </c>
      <c r="O328" s="132">
        <f t="shared" si="15"/>
        <v>0.44117647058823528</v>
      </c>
      <c r="P328" s="132">
        <f t="shared" si="15"/>
        <v>0.23529411764705882</v>
      </c>
      <c r="Q328" s="132">
        <f t="shared" si="15"/>
        <v>0.3235294117647059</v>
      </c>
      <c r="R328" s="132">
        <f t="shared" si="15"/>
        <v>0.82352941176470584</v>
      </c>
      <c r="S328" s="132">
        <f t="shared" si="15"/>
        <v>5.8823529411764705E-2</v>
      </c>
      <c r="T328" s="132">
        <f t="shared" si="15"/>
        <v>0.11764705882352941</v>
      </c>
      <c r="U328" s="132">
        <f t="shared" si="15"/>
        <v>0.11764705882352941</v>
      </c>
      <c r="V328" s="132">
        <f t="shared" si="15"/>
        <v>0.3235294117647059</v>
      </c>
      <c r="W328" s="133">
        <f t="shared" si="15"/>
        <v>0.44117647058823528</v>
      </c>
      <c r="X328" s="100"/>
      <c r="Y328" s="101"/>
      <c r="Z328" s="100"/>
    </row>
    <row r="329" spans="1:26" ht="15" x14ac:dyDescent="0.25">
      <c r="B329" s="96">
        <v>318</v>
      </c>
      <c r="C329" s="121" t="s">
        <v>7</v>
      </c>
      <c r="D329" s="132">
        <f t="shared" ref="D329:W329" si="16">IFERROR(COUNTIF(D$18:D$317,"C")/COUNTA(D$18:D$317),"")</f>
        <v>0.44117647058823528</v>
      </c>
      <c r="E329" s="132">
        <f t="shared" si="16"/>
        <v>8.8235294117647065E-2</v>
      </c>
      <c r="F329" s="132">
        <f t="shared" si="16"/>
        <v>0.26470588235294118</v>
      </c>
      <c r="G329" s="132">
        <f t="shared" si="16"/>
        <v>5.8823529411764705E-2</v>
      </c>
      <c r="H329" s="132">
        <f t="shared" si="16"/>
        <v>0.52941176470588236</v>
      </c>
      <c r="I329" s="132">
        <f t="shared" si="16"/>
        <v>0.38235294117647056</v>
      </c>
      <c r="J329" s="132">
        <f t="shared" si="16"/>
        <v>0.35294117647058826</v>
      </c>
      <c r="K329" s="132">
        <f t="shared" si="16"/>
        <v>0.58823529411764708</v>
      </c>
      <c r="L329" s="132">
        <f t="shared" si="16"/>
        <v>8.8235294117647065E-2</v>
      </c>
      <c r="M329" s="132">
        <f t="shared" si="16"/>
        <v>0.35294117647058826</v>
      </c>
      <c r="N329" s="132">
        <f t="shared" si="16"/>
        <v>0.20588235294117646</v>
      </c>
      <c r="O329" s="132">
        <f t="shared" si="16"/>
        <v>8.8235294117647065E-2</v>
      </c>
      <c r="P329" s="132">
        <f t="shared" si="16"/>
        <v>0.17647058823529413</v>
      </c>
      <c r="Q329" s="132">
        <f t="shared" si="16"/>
        <v>0.20588235294117646</v>
      </c>
      <c r="R329" s="132">
        <f t="shared" si="16"/>
        <v>2.9411764705882353E-2</v>
      </c>
      <c r="S329" s="132">
        <f t="shared" si="16"/>
        <v>0.44117647058823528</v>
      </c>
      <c r="T329" s="132">
        <f t="shared" si="16"/>
        <v>0.14705882352941177</v>
      </c>
      <c r="U329" s="132">
        <f t="shared" si="16"/>
        <v>0.38235294117647056</v>
      </c>
      <c r="V329" s="132">
        <f t="shared" si="16"/>
        <v>0.44117647058823528</v>
      </c>
      <c r="W329" s="133">
        <f t="shared" si="16"/>
        <v>0.17647058823529413</v>
      </c>
      <c r="X329" s="100"/>
      <c r="Y329" s="101"/>
      <c r="Z329" s="100"/>
    </row>
    <row r="330" spans="1:26" ht="15.75" thickBot="1" x14ac:dyDescent="0.3">
      <c r="B330" s="96">
        <v>319</v>
      </c>
      <c r="C330" s="134" t="s">
        <v>8</v>
      </c>
      <c r="D330" s="135">
        <f t="shared" ref="D330:W330" si="17">IFERROR(COUNTIF(D$18:D$317,"D")/COUNTA(D$18:D$317),"")</f>
        <v>0.17647058823529413</v>
      </c>
      <c r="E330" s="135">
        <f t="shared" si="17"/>
        <v>0.11764705882352941</v>
      </c>
      <c r="F330" s="135">
        <f t="shared" si="17"/>
        <v>8.8235294117647065E-2</v>
      </c>
      <c r="G330" s="135">
        <f t="shared" si="17"/>
        <v>0.61764705882352944</v>
      </c>
      <c r="H330" s="135">
        <f t="shared" si="17"/>
        <v>0.14705882352941177</v>
      </c>
      <c r="I330" s="135">
        <f t="shared" si="17"/>
        <v>8.8235294117647065E-2</v>
      </c>
      <c r="J330" s="135">
        <f t="shared" si="17"/>
        <v>0.20588235294117646</v>
      </c>
      <c r="K330" s="135">
        <f t="shared" si="17"/>
        <v>0.11764705882352941</v>
      </c>
      <c r="L330" s="135">
        <f t="shared" si="17"/>
        <v>0.58823529411764708</v>
      </c>
      <c r="M330" s="135">
        <f t="shared" si="17"/>
        <v>8.8235294117647065E-2</v>
      </c>
      <c r="N330" s="135">
        <f t="shared" si="17"/>
        <v>0.20588235294117646</v>
      </c>
      <c r="O330" s="135">
        <f t="shared" si="17"/>
        <v>0.29411764705882354</v>
      </c>
      <c r="P330" s="135">
        <f t="shared" si="17"/>
        <v>0.14705882352941177</v>
      </c>
      <c r="Q330" s="135">
        <f t="shared" si="17"/>
        <v>0.14705882352941177</v>
      </c>
      <c r="R330" s="135">
        <f t="shared" si="17"/>
        <v>0</v>
      </c>
      <c r="S330" s="135">
        <f t="shared" si="17"/>
        <v>0.47058823529411764</v>
      </c>
      <c r="T330" s="135">
        <f t="shared" si="17"/>
        <v>0.23529411764705882</v>
      </c>
      <c r="U330" s="135">
        <f t="shared" si="17"/>
        <v>0.14705882352941177</v>
      </c>
      <c r="V330" s="135">
        <f t="shared" si="17"/>
        <v>8.8235294117647065E-2</v>
      </c>
      <c r="W330" s="136">
        <f t="shared" si="17"/>
        <v>0.14705882352941177</v>
      </c>
      <c r="X330" s="100"/>
      <c r="Y330" s="101"/>
      <c r="Z330" s="100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70" priority="23" operator="containsText" text="Dificultad Moderada">
      <formula>NOT(ISERROR(SEARCH("Dificultad Moderada",D13)))</formula>
    </cfRule>
    <cfRule type="containsText" dxfId="69" priority="24" operator="containsText" text="Muy Fácil">
      <formula>NOT(ISERROR(SEARCH("Muy Fácil",D13)))</formula>
    </cfRule>
    <cfRule type="containsText" dxfId="68" priority="25" operator="containsText" text="Facil">
      <formula>NOT(ISERROR(SEARCH("Facil",D13)))</formula>
    </cfRule>
    <cfRule type="containsText" dxfId="67" priority="26" operator="containsText" text="Dificil">
      <formula>NOT(ISERROR(SEARCH("Dificil",D13)))</formula>
    </cfRule>
    <cfRule type="containsText" dxfId="66" priority="27" operator="containsText" text="Muy Difícil">
      <formula>NOT(ISERROR(SEARCH("Muy Difícil",D13)))</formula>
    </cfRule>
  </conditionalFormatting>
  <conditionalFormatting sqref="D321:W321">
    <cfRule type="cellIs" dxfId="65" priority="17" operator="equal">
      <formula>0</formula>
    </cfRule>
    <cfRule type="containsBlanks" dxfId="64" priority="22">
      <formula>LEN(TRIM(D321))=0</formula>
    </cfRule>
  </conditionalFormatting>
  <conditionalFormatting sqref="D18:W317">
    <cfRule type="cellIs" dxfId="63" priority="13" operator="equal">
      <formula>""</formula>
    </cfRule>
    <cfRule type="cellIs" dxfId="62" priority="14" operator="equal">
      <formula>D$321</formula>
    </cfRule>
    <cfRule type="cellIs" dxfId="61" priority="15" operator="equal">
      <formula>"O"</formula>
    </cfRule>
    <cfRule type="cellIs" dxfId="60" priority="16" operator="notEqual">
      <formula>"O(""O"";$D$110)"</formula>
    </cfRule>
  </conditionalFormatting>
  <conditionalFormatting sqref="D318:W318">
    <cfRule type="containsText" dxfId="59" priority="12" operator="containsText" text="Columna">
      <formula>NOT(ISERROR(SEARCH("Columna",D318)))</formula>
    </cfRule>
  </conditionalFormatting>
  <conditionalFormatting sqref="D319:W319">
    <cfRule type="cellIs" dxfId="58" priority="11" operator="equal">
      <formula>0</formula>
    </cfRule>
  </conditionalFormatting>
  <conditionalFormatting sqref="D320:W320">
    <cfRule type="containsText" dxfId="57" priority="6" operator="containsText" text="Dificultad Moderada">
      <formula>NOT(ISERROR(SEARCH("Dificultad Moderada",D320)))</formula>
    </cfRule>
    <cfRule type="containsText" dxfId="56" priority="7" operator="containsText" text="Muy Fácil">
      <formula>NOT(ISERROR(SEARCH("Muy Fácil",D320)))</formula>
    </cfRule>
    <cfRule type="containsText" dxfId="55" priority="8" operator="containsText" text="Facil">
      <formula>NOT(ISERROR(SEARCH("Facil",D320)))</formula>
    </cfRule>
    <cfRule type="containsText" dxfId="54" priority="9" operator="containsText" text="Dificil">
      <formula>NOT(ISERROR(SEARCH("Dificil",D320)))</formula>
    </cfRule>
    <cfRule type="containsText" dxfId="53" priority="10" operator="containsText" text="Muy Difícil">
      <formula>NOT(ISERROR(SEARCH("Muy Difícil",D320)))</formula>
    </cfRule>
  </conditionalFormatting>
  <conditionalFormatting sqref="D12:W12">
    <cfRule type="containsBlanks" dxfId="52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EFD1641-B5F9-4CC4-8DBA-2FEB4B41534C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1DA5E69C-FE7A-478C-B333-BFBA67C6AE56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413AEF94-5E56-4253-81DC-150D294FC15C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2B866393-BD35-41FC-8E9C-38D6735E1AF8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95DEF429-F2FE-45FB-8C05-A940D1016B86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B45525A5-1D12-4BCF-9F0D-D0BEF0D894B1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8093437F-B552-423D-A04F-B3CD05503941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EB54D6F2-C037-4EC4-8A62-0D738E72882E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162" t="s">
        <v>30</v>
      </c>
      <c r="C1" s="162"/>
      <c r="D1" s="162"/>
      <c r="E1" s="162"/>
      <c r="F1" s="162"/>
      <c r="G1" s="162"/>
      <c r="H1" s="162"/>
      <c r="I1" s="162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AF1" s="1"/>
    </row>
    <row r="2" spans="1:32" ht="25.5" customHeight="1" x14ac:dyDescent="0.25">
      <c r="B2"/>
      <c r="C2" s="50" t="s">
        <v>31</v>
      </c>
      <c r="D2" s="72" t="str">
        <f>'[3]1 Sabana'!D5</f>
        <v>San Bernardo-Toledo</v>
      </c>
      <c r="E2" s="72"/>
      <c r="F2" s="72"/>
      <c r="G2" s="73"/>
      <c r="H2" s="50" t="s">
        <v>35</v>
      </c>
      <c r="I2" s="49" t="str">
        <f>'[3]1 Sabana'!F5</f>
        <v>Principal</v>
      </c>
      <c r="AF2" s="1"/>
    </row>
    <row r="3" spans="1:32" ht="14.45" customHeight="1" x14ac:dyDescent="0.25">
      <c r="B3"/>
      <c r="C3" s="74" t="s">
        <v>32</v>
      </c>
      <c r="D3" s="75" t="str">
        <f>'[3]1 Sabana'!D6</f>
        <v>Undecimo</v>
      </c>
      <c r="E3" s="72"/>
      <c r="F3" s="72"/>
      <c r="G3" s="73"/>
      <c r="H3" s="74" t="s">
        <v>36</v>
      </c>
      <c r="I3" s="49">
        <f>'[3]1 Sabana'!F6</f>
        <v>1101</v>
      </c>
      <c r="AF3" s="1"/>
    </row>
    <row r="4" spans="1:32" ht="14.45" customHeight="1" x14ac:dyDescent="0.25">
      <c r="B4"/>
      <c r="C4" s="74" t="s">
        <v>33</v>
      </c>
      <c r="D4" s="72" t="str">
        <f>'[3]1 Sabana'!D7</f>
        <v>Matematicas</v>
      </c>
      <c r="E4" s="72"/>
      <c r="F4" s="72"/>
      <c r="G4" s="73"/>
      <c r="H4" s="74" t="s">
        <v>37</v>
      </c>
      <c r="I4" s="49">
        <f>'[3]1 Sabana'!F7</f>
        <v>1</v>
      </c>
      <c r="AF4" s="1"/>
    </row>
    <row r="5" spans="1:32" ht="15.6" customHeight="1" x14ac:dyDescent="0.25">
      <c r="B5"/>
      <c r="C5" s="138"/>
      <c r="D5" s="138"/>
      <c r="E5" s="138"/>
      <c r="F5" s="138"/>
      <c r="G5" s="138"/>
      <c r="H5" s="138"/>
      <c r="I5" s="138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63" t="s">
        <v>40</v>
      </c>
      <c r="D7" s="163"/>
      <c r="E7"/>
      <c r="F7"/>
      <c r="G7"/>
    </row>
    <row r="8" spans="1:32" ht="13.5" customHeight="1" x14ac:dyDescent="0.25">
      <c r="A8" s="138"/>
      <c r="B8"/>
      <c r="C8" s="139"/>
      <c r="D8" s="139"/>
      <c r="E8" s="139"/>
      <c r="F8" s="139"/>
      <c r="G8" s="139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40" t="s">
        <v>38</v>
      </c>
      <c r="D9" s="141">
        <f>IF(D22="","",D22)</f>
        <v>0.17647058823529413</v>
      </c>
    </row>
    <row r="10" spans="1:32" ht="15" x14ac:dyDescent="0.25"/>
    <row r="11" spans="1:32" ht="18.75" x14ac:dyDescent="0.3">
      <c r="C11" s="142" t="s">
        <v>19</v>
      </c>
      <c r="D11" s="142" t="s">
        <v>49</v>
      </c>
    </row>
    <row r="12" spans="1:32" ht="18.75" x14ac:dyDescent="0.25">
      <c r="C12" s="143" t="s">
        <v>17</v>
      </c>
      <c r="D12" s="144" t="str">
        <f>IF(D11="","",IFERROR(HLOOKUP($D11,[3]!Sabana[[#All],[Columna4]:[Columna23]],2,FALSE),""))</f>
        <v>I_1124256</v>
      </c>
    </row>
    <row r="13" spans="1:32" ht="18.75" x14ac:dyDescent="0.25">
      <c r="C13" s="143" t="s">
        <v>3</v>
      </c>
      <c r="D13" s="144" t="str">
        <f>IF(D11="","",IFERROR(HLOOKUP($D11,[3]!Sabana[[#All],[Columna4]:[Columna23]],3,FALSE),""))</f>
        <v>B</v>
      </c>
    </row>
    <row r="14" spans="1:32" ht="18.75" x14ac:dyDescent="0.25">
      <c r="C14" s="143" t="s">
        <v>16</v>
      </c>
      <c r="D14" s="144" t="str">
        <f>IF(D11="","",IFERROR(HLOOKUP($D11,[3]!Sabana[[#All],[Columna4]:[Columna23]],4,FALSE),""))</f>
        <v>Dificil</v>
      </c>
    </row>
    <row r="15" spans="1:32" ht="18.75" x14ac:dyDescent="0.25">
      <c r="C15" s="143" t="s">
        <v>15</v>
      </c>
      <c r="D15" s="144" t="str">
        <f>IF(D11="","",IFERROR(HLOOKUP($D11,[3]!Sabana[[#All],[Columna4]:[Columna23]],5,FALSE),""))</f>
        <v>Estadística</v>
      </c>
    </row>
    <row r="16" spans="1:32" ht="18.75" x14ac:dyDescent="0.25">
      <c r="C16" s="143" t="s">
        <v>14</v>
      </c>
      <c r="D16" s="144" t="str">
        <f>IF(D11="","",IFERROR(HLOOKUP($D11,[3]!Sabana[[#All],[Columna4]:[Columna23]],6,FALSE),""))</f>
        <v>Formulación y ejecución-Estadística</v>
      </c>
    </row>
    <row r="17" spans="3:9" ht="67.5" customHeight="1" x14ac:dyDescent="0.25">
      <c r="C17" s="143" t="s">
        <v>13</v>
      </c>
      <c r="D17" s="144" t="str">
        <f>IF(D11="","",IFERROR(HLOOKUP($D11,[3]!Sabana[[#All],[Columna4]:[Columna23]],7,FALSE),""))</f>
        <v>Frente a un problema que involucre información cuantitativa, plantea e implementa estrategias que lleven a soluciones adecuadas.</v>
      </c>
    </row>
    <row r="18" spans="3:9" ht="68.099999999999994" customHeight="1" x14ac:dyDescent="0.25">
      <c r="C18" s="143" t="s">
        <v>12</v>
      </c>
      <c r="D18" s="144" t="str">
        <f>IF(D11="","",IFERROR(HLOOKUP($D11,[3]!Sabana[[#All],[Columna4]:[Columna23]],8,FALSE),""))</f>
        <v>Resuelve un problema que involucra información cuantitativa o esquemática.</v>
      </c>
    </row>
    <row r="19" spans="3:9" ht="18.600000000000001" customHeight="1" x14ac:dyDescent="0.25">
      <c r="C19" s="143" t="s">
        <v>39</v>
      </c>
      <c r="D19" s="145">
        <f>IF(D11="","",IFERROR(HLOOKUP($D11,[3]!Sabana[[#All],[Columna4]:[Columna23]],313,FALSE),""))</f>
        <v>34</v>
      </c>
    </row>
    <row r="20" spans="3:9" ht="18.75" x14ac:dyDescent="0.25">
      <c r="C20" s="143" t="s">
        <v>44</v>
      </c>
      <c r="D20" s="145">
        <f>IF(D11="","",IFERROR(HLOOKUP($D11,[3]!Sabana[[#All],[Columna4]:[Columna23]],314,FALSE),""))</f>
        <v>6</v>
      </c>
    </row>
    <row r="21" spans="3:9" ht="18.75" x14ac:dyDescent="0.25">
      <c r="C21" s="143" t="s">
        <v>45</v>
      </c>
      <c r="D21" s="144">
        <f>IF(D11="","",IFERROR(HLOOKUP($D11,[3]!Sabana[[#All],[Columna4]:[Columna23]],315,FALSE),""))</f>
        <v>28</v>
      </c>
    </row>
    <row r="22" spans="3:9" ht="18.75" x14ac:dyDescent="0.25">
      <c r="C22" s="143" t="s">
        <v>47</v>
      </c>
      <c r="D22" s="146">
        <f>IF(D11="","",IFERROR(HLOOKUP($D11,[3]!Sabana[[#All],[Columna4]:[Columna23]],316,FALSE),""))</f>
        <v>0.17647058823529413</v>
      </c>
      <c r="I22" s="96"/>
    </row>
    <row r="23" spans="3:9" ht="12" customHeight="1" x14ac:dyDescent="0.25"/>
    <row r="24" spans="3:9" ht="37.5" x14ac:dyDescent="0.3">
      <c r="C24" s="142" t="s">
        <v>19</v>
      </c>
      <c r="D24" s="147" t="s">
        <v>26</v>
      </c>
      <c r="E24" s="142" t="s">
        <v>28</v>
      </c>
      <c r="F24" s="142" t="s">
        <v>29</v>
      </c>
    </row>
    <row r="25" spans="3:9" ht="18.75" x14ac:dyDescent="0.3">
      <c r="C25" s="148" t="s">
        <v>4</v>
      </c>
      <c r="D25" s="149">
        <f>IF(D11="","",IFERROR(HLOOKUP($D11,[3]!Sabana[[#All],[Columna4]:[Columna23]],317,FALSE),""))</f>
        <v>0</v>
      </c>
      <c r="E25" s="150">
        <f>$D$9</f>
        <v>0.17647058823529413</v>
      </c>
      <c r="F25" s="150">
        <f>IF(Tabla47630[[#This Row],[Porcentajes de respuesta 
para cada una de las opciones   ]]&gt;$D$9,Tabla47630[[#This Row],[Porcentajes de respuesta 
para cada una de las opciones   ]], 0)</f>
        <v>0</v>
      </c>
    </row>
    <row r="26" spans="3:9" ht="18.75" x14ac:dyDescent="0.3">
      <c r="C26" s="148" t="s">
        <v>5</v>
      </c>
      <c r="D26" s="149">
        <f>IF(D11="","",IFERROR(HLOOKUP($D11,[3]!Sabana[[#All],[Columna4]:[Columna23]],318,FALSE),""))</f>
        <v>0.61764705882352944</v>
      </c>
      <c r="E26" s="150">
        <f>$D$9</f>
        <v>0.17647058823529413</v>
      </c>
      <c r="F26" s="150">
        <f>IF(Tabla47630[[#This Row],[Porcentajes de respuesta 
para cada una de las opciones   ]]&gt;$D$9,Tabla47630[[#This Row],[Porcentajes de respuesta 
para cada una de las opciones   ]], 0)</f>
        <v>0.61764705882352944</v>
      </c>
    </row>
    <row r="27" spans="3:9" ht="18.75" x14ac:dyDescent="0.3">
      <c r="C27" s="148" t="s">
        <v>6</v>
      </c>
      <c r="D27" s="149">
        <f>IF(D11="","",IFERROR(HLOOKUP($D11,[3]!Sabana[[#All],[Columna4]:[Columna23]],319,FALSE),""))</f>
        <v>0.17647058823529413</v>
      </c>
      <c r="E27" s="150">
        <f>$D$9</f>
        <v>0.17647058823529413</v>
      </c>
      <c r="F27" s="150">
        <f>IF(Tabla47630[[#This Row],[Porcentajes de respuesta 
para cada una de las opciones   ]]&gt;$D$9,Tabla47630[[#This Row],[Porcentajes de respuesta 
para cada una de las opciones   ]], 0)</f>
        <v>0</v>
      </c>
    </row>
    <row r="28" spans="3:9" ht="18.75" x14ac:dyDescent="0.3">
      <c r="C28" s="148" t="s">
        <v>7</v>
      </c>
      <c r="D28" s="149">
        <f>IF(D11="","",IFERROR(HLOOKUP($D11,[3]!Sabana[[#All],[Columna4]:[Columna23]],320,FALSE),""))</f>
        <v>8.8235294117647065E-2</v>
      </c>
      <c r="E28" s="150">
        <f>$D$9</f>
        <v>0.17647058823529413</v>
      </c>
      <c r="F28" s="150">
        <f>IF(Tabla47630[[#This Row],[Porcentajes de respuesta 
para cada una de las opciones   ]]&gt;$D$9,Tabla47630[[#This Row],[Porcentajes de respuesta 
para cada una de las opciones   ]], 0)</f>
        <v>0</v>
      </c>
    </row>
    <row r="29" spans="3:9" ht="18.75" x14ac:dyDescent="0.3">
      <c r="C29" s="148" t="s">
        <v>8</v>
      </c>
      <c r="D29" s="149">
        <f>IF(D11="","",IFERROR(HLOOKUP($D11,[3]!Sabana[[#All],[Columna4]:[Columna23]],321,FALSE),""))</f>
        <v>0.11764705882352941</v>
      </c>
      <c r="E29" s="150">
        <f>$D$9</f>
        <v>0.17647058823529413</v>
      </c>
      <c r="F29" s="150">
        <f>IF(Tabla47630[[#This Row],[Porcentajes de respuesta 
para cada una de las opciones   ]]&gt;$D$9,Tabla47630[[#This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6" priority="3" operator="containsText" text="Facil">
      <formula>NOT(ISERROR(SEARCH("Facil",D14)))</formula>
    </cfRule>
    <cfRule type="containsText" dxfId="15" priority="4" operator="containsText" text="Dificil">
      <formula>NOT(ISERROR(SEARCH("Dificil",D14)))</formula>
    </cfRule>
    <cfRule type="containsText" dxfId="14" priority="5" operator="containsText" text="Muy Difícil">
      <formula>NOT(ISERROR(SEARCH("Muy Difícil",D14)))</formula>
    </cfRule>
    <cfRule type="containsText" dxfId="13" priority="6" operator="containsText" text="Muy Fácil">
      <formula>NOT(ISERROR(SEARCH("Muy Fácil",D14)))</formula>
    </cfRule>
    <cfRule type="containsText" dxfId="12" priority="7" operator="containsText" text="Dificultad Moderada">
      <formula>NOT(ISERROR(SEARCH("Dificultad Moderada",D14)))</formula>
    </cfRule>
  </conditionalFormatting>
  <conditionalFormatting sqref="I2:I4">
    <cfRule type="cellIs" dxfId="11" priority="2" operator="equal">
      <formula>0</formula>
    </cfRule>
  </conditionalFormatting>
  <conditionalFormatting sqref="D2:D4">
    <cfRule type="cellIs" dxfId="10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A1:AF32"/>
  <sheetViews>
    <sheetView showGridLines="0" topLeftCell="A4" zoomScale="70" zoomScaleNormal="70" workbookViewId="0">
      <selection activeCell="I21" sqref="I2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A1" s="3"/>
      <c r="B1" s="158" t="s">
        <v>30</v>
      </c>
      <c r="C1" s="158"/>
      <c r="D1" s="158"/>
      <c r="E1" s="158"/>
      <c r="F1" s="158"/>
      <c r="G1" s="158"/>
      <c r="H1" s="158"/>
      <c r="I1" s="158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"/>
      <c r="AA1" s="3"/>
      <c r="AB1" s="3"/>
      <c r="AD1" s="10"/>
      <c r="AE1" s="10"/>
      <c r="AF1" s="4"/>
    </row>
    <row r="2" spans="1:32" ht="25.5" customHeight="1" x14ac:dyDescent="0.25">
      <c r="A2" s="3"/>
      <c r="B2" s="26"/>
      <c r="C2" s="50" t="s">
        <v>31</v>
      </c>
      <c r="D2" s="72" t="str">
        <f>' SABANA 3'!D5</f>
        <v>San Bernardo</v>
      </c>
      <c r="E2" s="72"/>
      <c r="F2" s="72"/>
      <c r="G2" s="73"/>
      <c r="H2" s="50" t="s">
        <v>35</v>
      </c>
      <c r="I2" s="49" t="str">
        <f>' SABANA 3'!F5</f>
        <v>Prinipal y sedes rurales</v>
      </c>
      <c r="AA2" s="3"/>
      <c r="AB2" s="3"/>
      <c r="AD2" s="10"/>
      <c r="AE2" s="10"/>
      <c r="AF2" s="4"/>
    </row>
    <row r="3" spans="1:32" ht="14.45" customHeight="1" x14ac:dyDescent="0.25">
      <c r="A3" s="3"/>
      <c r="B3" s="26"/>
      <c r="C3" s="74" t="s">
        <v>32</v>
      </c>
      <c r="D3" s="75" t="str">
        <f>' SABANA 3'!D6</f>
        <v>Tercero</v>
      </c>
      <c r="E3" s="72"/>
      <c r="F3" s="72"/>
      <c r="G3" s="73"/>
      <c r="H3" s="74" t="s">
        <v>36</v>
      </c>
      <c r="I3" s="49">
        <f>' SABANA 3'!F6</f>
        <v>3</v>
      </c>
      <c r="AA3" s="3"/>
      <c r="AB3" s="3"/>
      <c r="AD3" s="10"/>
      <c r="AE3" s="10"/>
      <c r="AF3" s="4"/>
    </row>
    <row r="4" spans="1:32" ht="14.45" customHeight="1" x14ac:dyDescent="0.25">
      <c r="A4" s="3"/>
      <c r="B4" s="26"/>
      <c r="C4" s="74" t="s">
        <v>33</v>
      </c>
      <c r="D4" s="72" t="str">
        <f>' SABANA 3'!D7</f>
        <v>Matematicas</v>
      </c>
      <c r="E4" s="72"/>
      <c r="F4" s="72"/>
      <c r="G4" s="73"/>
      <c r="H4" s="74" t="s">
        <v>37</v>
      </c>
      <c r="I4" s="49">
        <f>' SABANA 3'!F7</f>
        <v>1</v>
      </c>
      <c r="AA4" s="3"/>
      <c r="AB4" s="3"/>
      <c r="AD4" s="10"/>
      <c r="AE4" s="10"/>
      <c r="AF4" s="4"/>
    </row>
    <row r="5" spans="1:32" s="22" customFormat="1" ht="15.6" customHeight="1" x14ac:dyDescent="0.25">
      <c r="B5" s="27"/>
      <c r="C5" s="76"/>
      <c r="D5" s="76"/>
      <c r="E5" s="76"/>
      <c r="F5" s="76"/>
      <c r="G5" s="76"/>
      <c r="H5" s="76"/>
      <c r="I5" s="76"/>
    </row>
    <row r="6" spans="1:32" s="22" customFormat="1" ht="15.6" customHeight="1" x14ac:dyDescent="0.25">
      <c r="B6" s="27"/>
      <c r="C6" s="27"/>
      <c r="D6" s="27"/>
      <c r="E6" s="27"/>
      <c r="F6" s="27"/>
      <c r="G6" s="27"/>
    </row>
    <row r="7" spans="1:32" s="22" customFormat="1" ht="23.1" customHeight="1" x14ac:dyDescent="0.25">
      <c r="B7" s="27"/>
      <c r="C7" s="161" t="s">
        <v>40</v>
      </c>
      <c r="D7" s="161"/>
      <c r="E7" s="27"/>
      <c r="F7" s="27"/>
      <c r="G7" s="27"/>
    </row>
    <row r="8" spans="1:32" ht="13.5" customHeight="1" x14ac:dyDescent="0.25">
      <c r="A8" s="70"/>
      <c r="B8" s="26"/>
      <c r="C8" s="28"/>
      <c r="D8" s="28"/>
      <c r="E8" s="28"/>
      <c r="F8" s="28"/>
      <c r="G8" s="28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3"/>
      <c r="AB8" s="3"/>
      <c r="AD8" s="10"/>
      <c r="AE8" s="10"/>
      <c r="AF8" s="4"/>
    </row>
    <row r="9" spans="1:32" ht="29.1" customHeight="1" x14ac:dyDescent="0.25">
      <c r="C9" s="30" t="s">
        <v>38</v>
      </c>
      <c r="D9" s="71">
        <f>IF(D22="","",D22)</f>
        <v>0.2857142857142857</v>
      </c>
    </row>
    <row r="10" spans="1:32" ht="15" x14ac:dyDescent="0.25"/>
    <row r="11" spans="1:32" ht="18.75" x14ac:dyDescent="0.3">
      <c r="C11" s="52" t="s">
        <v>19</v>
      </c>
      <c r="D11" s="52" t="s">
        <v>48</v>
      </c>
    </row>
    <row r="12" spans="1:32" ht="18.75" x14ac:dyDescent="0.25">
      <c r="C12" s="31" t="s">
        <v>17</v>
      </c>
      <c r="D12" s="35" t="str">
        <f>IF(D11="","",IFERROR(HLOOKUP($D11,Sabana[[#All],[Columna4]:[Columna23]],2,FALSE),""))</f>
        <v>I_1890343</v>
      </c>
    </row>
    <row r="13" spans="1:32" ht="18.75" x14ac:dyDescent="0.25">
      <c r="C13" s="31" t="s">
        <v>3</v>
      </c>
      <c r="D13" s="35" t="str">
        <f>IF(D11="","",IFERROR(HLOOKUP($D11,Sabana[[#All],[Columna4]:[Columna23]],3,FALSE),""))</f>
        <v>C</v>
      </c>
    </row>
    <row r="14" spans="1:32" ht="18.75" x14ac:dyDescent="0.25">
      <c r="C14" s="31" t="s">
        <v>16</v>
      </c>
      <c r="D14" s="35" t="str">
        <f>IF(D11="","",IFERROR(HLOOKUP($D11,Sabana[[#All],[Columna4]:[Columna23]],4,FALSE),""))</f>
        <v>Dificil</v>
      </c>
    </row>
    <row r="15" spans="1:32" ht="18.75" x14ac:dyDescent="0.25">
      <c r="C15" s="31" t="s">
        <v>15</v>
      </c>
      <c r="D15" s="35" t="str">
        <f>IF(D11="","",IFERROR(HLOOKUP($D11,Sabana[[#All],[Columna4]:[Columna23]],5,FALSE),""))</f>
        <v>Aleatorio</v>
      </c>
    </row>
    <row r="16" spans="1:32" ht="18.75" x14ac:dyDescent="0.25">
      <c r="C16" s="31" t="s">
        <v>14</v>
      </c>
      <c r="D16" s="35" t="str">
        <f>IF(D11="","",IFERROR(HLOOKUP($D11,Sabana[[#All],[Columna4]:[Columna23]],6,FALSE),""))</f>
        <v>Razonamiento-Aleatorio</v>
      </c>
    </row>
    <row r="17" spans="3:9" ht="67.5" customHeight="1" x14ac:dyDescent="0.25">
      <c r="C17" s="31" t="s">
        <v>13</v>
      </c>
      <c r="D17" s="35" t="str">
        <f>IF(D11="","",IFERROR(HLOOKUP($D11,Sabana[[#All],[Columna4]:[Columna23]],7,FALSE),""))</f>
        <v>Explica la naturaleza de los eventos posibles, imposibles o seguros.</v>
      </c>
    </row>
    <row r="18" spans="3:9" ht="68.099999999999994" customHeight="1" x14ac:dyDescent="0.25">
      <c r="C18" s="31" t="s">
        <v>12</v>
      </c>
      <c r="D18" s="35" t="str">
        <f>IF(D11="","",IFERROR(HLOOKUP($D11,Sabana[[#All],[Columna4]:[Columna23]],8,FALSE),""))</f>
        <v>Determinar cuándo un evento es posible, imposible o seguro.</v>
      </c>
    </row>
    <row r="19" spans="3:9" ht="18.600000000000001" customHeight="1" x14ac:dyDescent="0.25">
      <c r="C19" s="31" t="s">
        <v>39</v>
      </c>
      <c r="D19" s="36">
        <f>IF(D11="","",IFERROR(HLOOKUP($D11,Sabana[[#All],[Columna4]:[Columna23]],313,FALSE),""))</f>
        <v>35</v>
      </c>
    </row>
    <row r="20" spans="3:9" ht="18.75" x14ac:dyDescent="0.25">
      <c r="C20" s="31" t="s">
        <v>44</v>
      </c>
      <c r="D20" s="36">
        <f>IF(D11="","",IFERROR(HLOOKUP($D11,Sabana[[#All],[Columna4]:[Columna23]],314,FALSE),""))</f>
        <v>10</v>
      </c>
    </row>
    <row r="21" spans="3:9" ht="18.75" x14ac:dyDescent="0.25">
      <c r="C21" s="31" t="s">
        <v>45</v>
      </c>
      <c r="D21" s="64">
        <f>IF(D11="","",IFERROR(HLOOKUP($D11,Sabana[[#All],[Columna4]:[Columna23]],315,FALSE),""))</f>
        <v>25</v>
      </c>
    </row>
    <row r="22" spans="3:9" ht="18.75" x14ac:dyDescent="0.25">
      <c r="C22" s="31" t="s">
        <v>47</v>
      </c>
      <c r="D22" s="37">
        <f>IF(D11="","",IFERROR(HLOOKUP($D11,Sabana[[#All],[Columna4]:[Columna23]],316,FALSE),""))</f>
        <v>0.2857142857142857</v>
      </c>
      <c r="I22" s="55"/>
    </row>
    <row r="23" spans="3:9" ht="12" customHeight="1" x14ac:dyDescent="0.25"/>
    <row r="24" spans="3:9" ht="37.5" x14ac:dyDescent="0.3">
      <c r="C24" s="52" t="s">
        <v>19</v>
      </c>
      <c r="D24" s="32" t="s">
        <v>26</v>
      </c>
      <c r="E24" s="52" t="s">
        <v>28</v>
      </c>
      <c r="F24" s="52" t="s">
        <v>29</v>
      </c>
    </row>
    <row r="25" spans="3:9" ht="18.75" x14ac:dyDescent="0.3">
      <c r="C25" s="33" t="s">
        <v>4</v>
      </c>
      <c r="D25" s="38">
        <f>IF(D11="","",IFERROR(HLOOKUP($D11,Sabana[[#All],[Columna4]:[Columna23]],317,FALSE),""))</f>
        <v>0</v>
      </c>
      <c r="E25" s="34">
        <f>$D$9</f>
        <v>0.2857142857142857</v>
      </c>
      <c r="F25" s="34">
        <f>IF(Tabla476[[#This Row],[Porcentajes de respuesta 
para cada una de las opciones   ]]&gt;$D$9,Tabla476[[#This Row],[Porcentajes de respuesta 
para cada una de las opciones   ]], 0)</f>
        <v>0</v>
      </c>
    </row>
    <row r="26" spans="3:9" ht="18.75" x14ac:dyDescent="0.3">
      <c r="C26" s="33" t="s">
        <v>5</v>
      </c>
      <c r="D26" s="38">
        <f>IF(D11="","",IFERROR(HLOOKUP($D11,Sabana[[#All],[Columna4]:[Columna23]],318,FALSE),""))</f>
        <v>0.37142857142857144</v>
      </c>
      <c r="E26" s="34">
        <f>$D$9</f>
        <v>0.2857142857142857</v>
      </c>
      <c r="F26" s="34">
        <f>IF(Tabla476[[#This Row],[Porcentajes de respuesta 
para cada una de las opciones   ]]&gt;$D$9,Tabla476[[#This Row],[Porcentajes de respuesta 
para cada una de las opciones   ]], 0)</f>
        <v>0.37142857142857144</v>
      </c>
    </row>
    <row r="27" spans="3:9" ht="18.75" x14ac:dyDescent="0.3">
      <c r="C27" s="33" t="s">
        <v>6</v>
      </c>
      <c r="D27" s="38">
        <f>IF(D11="","",IFERROR(HLOOKUP($D11,Sabana[[#All],[Columna4]:[Columna23]],319,FALSE),""))</f>
        <v>0.22857142857142856</v>
      </c>
      <c r="E27" s="34">
        <f>$D$9</f>
        <v>0.2857142857142857</v>
      </c>
      <c r="F27" s="34">
        <f>IF(Tabla476[[#This Row],[Porcentajes de respuesta 
para cada una de las opciones   ]]&gt;$D$9,Tabla476[[#This Row],[Porcentajes de respuesta 
para cada una de las opciones   ]], 0)</f>
        <v>0</v>
      </c>
    </row>
    <row r="28" spans="3:9" ht="18.75" x14ac:dyDescent="0.3">
      <c r="C28" s="33" t="s">
        <v>7</v>
      </c>
      <c r="D28" s="38">
        <f>IF(D11="","",IFERROR(HLOOKUP($D11,Sabana[[#All],[Columna4]:[Columna23]],320,FALSE),""))</f>
        <v>0.2857142857142857</v>
      </c>
      <c r="E28" s="34">
        <f>$D$9</f>
        <v>0.2857142857142857</v>
      </c>
      <c r="F28" s="34">
        <f>IF(Tabla476[[#This Row],[Porcentajes de respuesta 
para cada una de las opciones   ]]&gt;$D$9,Tabla476[[#This Row],[Porcentajes de respuesta 
para cada una de las opciones   ]], 0)</f>
        <v>0</v>
      </c>
    </row>
    <row r="29" spans="3:9" ht="18.75" x14ac:dyDescent="0.3">
      <c r="C29" s="33" t="s">
        <v>8</v>
      </c>
      <c r="D29" s="38">
        <f>IF(D11="","",IFERROR(HLOOKUP($D11,Sabana[[#All],[Columna4]:[Columna23]],321,FALSE),""))</f>
        <v>0.11428571428571428</v>
      </c>
      <c r="E29" s="34">
        <f>$D$9</f>
        <v>0.2857142857142857</v>
      </c>
      <c r="F29" s="34">
        <f>IF(Tabla476[[#This Row],[Porcentajes de respuesta 
para cada una de las opciones   ]]&gt;$D$9,Tabla476[[#This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584" priority="3" operator="containsText" text="Facil">
      <formula>NOT(ISERROR(SEARCH("Facil",D14)))</formula>
    </cfRule>
    <cfRule type="containsText" dxfId="583" priority="4" operator="containsText" text="Dificil">
      <formula>NOT(ISERROR(SEARCH("Dificil",D14)))</formula>
    </cfRule>
    <cfRule type="containsText" dxfId="582" priority="5" operator="containsText" text="Muy Difícil">
      <formula>NOT(ISERROR(SEARCH("Muy Difícil",D14)))</formula>
    </cfRule>
    <cfRule type="containsText" dxfId="581" priority="6" operator="containsText" text="Muy Fácil">
      <formula>NOT(ISERROR(SEARCH("Muy Fácil",D14)))</formula>
    </cfRule>
    <cfRule type="containsText" dxfId="580" priority="7" operator="containsText" text="Dificultad Moderada">
      <formula>NOT(ISERROR(SEARCH("Dificultad Moderada",D14)))</formula>
    </cfRule>
  </conditionalFormatting>
  <conditionalFormatting sqref="I2:I4">
    <cfRule type="cellIs" dxfId="579" priority="2" operator="equal">
      <formula>0</formula>
    </cfRule>
  </conditionalFormatting>
  <conditionalFormatting sqref="D2:D4">
    <cfRule type="cellIs" dxfId="578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H15" sqref="H15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9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162" t="s">
        <v>27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124</v>
      </c>
      <c r="E5" s="89" t="s">
        <v>21</v>
      </c>
      <c r="F5" s="88" t="s">
        <v>128</v>
      </c>
      <c r="G5" s="159"/>
    </row>
    <row r="6" spans="2:32" ht="15" x14ac:dyDescent="0.25">
      <c r="C6" s="51" t="s">
        <v>22</v>
      </c>
      <c r="D6" s="2" t="s">
        <v>129</v>
      </c>
      <c r="E6" s="90" t="s">
        <v>23</v>
      </c>
      <c r="F6" s="88">
        <v>4</v>
      </c>
      <c r="G6" s="159"/>
    </row>
    <row r="7" spans="2:32" ht="15" x14ac:dyDescent="0.25">
      <c r="C7" s="51" t="s">
        <v>24</v>
      </c>
      <c r="D7" s="2" t="s">
        <v>130</v>
      </c>
      <c r="E7" s="90" t="s">
        <v>25</v>
      </c>
      <c r="F7" s="88">
        <v>1</v>
      </c>
      <c r="G7" s="159"/>
    </row>
    <row r="8" spans="2:32" ht="15.6" customHeight="1" x14ac:dyDescent="0.25"/>
    <row r="9" spans="2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6">
        <v>1</v>
      </c>
      <c r="C10" s="97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98" t="s">
        <v>41</v>
      </c>
      <c r="Y10" s="98" t="s">
        <v>42</v>
      </c>
      <c r="Z10" s="98" t="s">
        <v>43</v>
      </c>
    </row>
    <row r="11" spans="2:32" ht="14.45" customHeight="1" x14ac:dyDescent="0.25">
      <c r="B11" s="96">
        <v>2</v>
      </c>
      <c r="C11" s="99" t="s">
        <v>17</v>
      </c>
      <c r="D11" s="2" t="s">
        <v>131</v>
      </c>
      <c r="E11" s="2" t="s">
        <v>132</v>
      </c>
      <c r="F11" s="2" t="s">
        <v>133</v>
      </c>
      <c r="G11" s="2" t="s">
        <v>134</v>
      </c>
      <c r="H11" s="2" t="s">
        <v>135</v>
      </c>
      <c r="I11" s="2" t="s">
        <v>136</v>
      </c>
      <c r="J11" s="2" t="s">
        <v>137</v>
      </c>
      <c r="K11" s="2" t="s">
        <v>138</v>
      </c>
      <c r="L11" s="2" t="s">
        <v>139</v>
      </c>
      <c r="M11" s="2" t="s">
        <v>140</v>
      </c>
      <c r="N11" s="2" t="s">
        <v>141</v>
      </c>
      <c r="O11" s="2" t="s">
        <v>142</v>
      </c>
      <c r="P11" s="2" t="s">
        <v>143</v>
      </c>
      <c r="Q11" s="2" t="s">
        <v>144</v>
      </c>
      <c r="R11" s="2" t="s">
        <v>145</v>
      </c>
      <c r="S11" s="2" t="s">
        <v>146</v>
      </c>
      <c r="T11" s="2" t="s">
        <v>147</v>
      </c>
      <c r="U11" s="2" t="s">
        <v>148</v>
      </c>
      <c r="V11" s="2" t="s">
        <v>149</v>
      </c>
      <c r="W11" s="2" t="s">
        <v>150</v>
      </c>
      <c r="X11" s="100"/>
      <c r="Y11" s="101"/>
      <c r="Z11" s="100"/>
    </row>
    <row r="12" spans="2:32" ht="14.1" customHeight="1" x14ac:dyDescent="0.25">
      <c r="B12" s="96">
        <v>3</v>
      </c>
      <c r="C12" s="102" t="s">
        <v>3</v>
      </c>
      <c r="D12" s="2" t="s">
        <v>89</v>
      </c>
      <c r="E12" s="2" t="s">
        <v>91</v>
      </c>
      <c r="F12" s="2" t="s">
        <v>88</v>
      </c>
      <c r="G12" s="2" t="s">
        <v>91</v>
      </c>
      <c r="H12" s="2" t="s">
        <v>89</v>
      </c>
      <c r="I12" s="2" t="s">
        <v>90</v>
      </c>
      <c r="J12" s="2" t="s">
        <v>91</v>
      </c>
      <c r="K12" s="2" t="s">
        <v>88</v>
      </c>
      <c r="L12" s="2" t="s">
        <v>90</v>
      </c>
      <c r="M12" s="2" t="s">
        <v>90</v>
      </c>
      <c r="N12" s="2" t="s">
        <v>91</v>
      </c>
      <c r="O12" s="2" t="s">
        <v>88</v>
      </c>
      <c r="P12" s="2" t="s">
        <v>89</v>
      </c>
      <c r="Q12" s="2" t="s">
        <v>88</v>
      </c>
      <c r="R12" s="2" t="s">
        <v>91</v>
      </c>
      <c r="S12" s="2" t="s">
        <v>88</v>
      </c>
      <c r="T12" s="2" t="s">
        <v>91</v>
      </c>
      <c r="U12" s="2" t="s">
        <v>89</v>
      </c>
      <c r="V12" s="2" t="s">
        <v>91</v>
      </c>
      <c r="W12" s="103"/>
      <c r="X12" s="104"/>
      <c r="Y12" s="105"/>
      <c r="Z12" s="105"/>
    </row>
    <row r="13" spans="2:32" s="1" customFormat="1" ht="32.1" customHeight="1" x14ac:dyDescent="0.25">
      <c r="B13" s="96">
        <v>4</v>
      </c>
      <c r="C13" s="106" t="s">
        <v>16</v>
      </c>
      <c r="D13" s="107" t="str">
        <f>D$320</f>
        <v>Facil</v>
      </c>
      <c r="E13" s="107" t="str">
        <f>E$320</f>
        <v>Dificil</v>
      </c>
      <c r="F13" s="107" t="str">
        <f t="shared" ref="F13:W13" si="0">F$320</f>
        <v>Muy Difícil</v>
      </c>
      <c r="G13" s="107" t="str">
        <f t="shared" si="0"/>
        <v>Muy Difícil</v>
      </c>
      <c r="H13" s="107" t="str">
        <f t="shared" si="0"/>
        <v>Muy Difícil</v>
      </c>
      <c r="I13" s="107" t="str">
        <f t="shared" si="0"/>
        <v>Muy Difícil</v>
      </c>
      <c r="J13" s="107" t="str">
        <f t="shared" si="0"/>
        <v>Dificil</v>
      </c>
      <c r="K13" s="107" t="str">
        <f t="shared" si="0"/>
        <v>Dificil</v>
      </c>
      <c r="L13" s="107" t="str">
        <f t="shared" si="0"/>
        <v>Facil</v>
      </c>
      <c r="M13" s="107" t="str">
        <f t="shared" si="0"/>
        <v>Dificil</v>
      </c>
      <c r="N13" s="107" t="str">
        <f t="shared" si="0"/>
        <v>Dificil</v>
      </c>
      <c r="O13" s="107" t="str">
        <f t="shared" si="0"/>
        <v>Dificil</v>
      </c>
      <c r="P13" s="107" t="str">
        <f t="shared" si="0"/>
        <v>Muy Difícil</v>
      </c>
      <c r="Q13" s="107" t="str">
        <f t="shared" si="0"/>
        <v>Dificil</v>
      </c>
      <c r="R13" s="107" t="str">
        <f t="shared" si="0"/>
        <v>Dificil</v>
      </c>
      <c r="S13" s="107" t="str">
        <f t="shared" si="0"/>
        <v>Dificil</v>
      </c>
      <c r="T13" s="107" t="str">
        <f t="shared" si="0"/>
        <v>Dificil</v>
      </c>
      <c r="U13" s="107" t="str">
        <f t="shared" si="0"/>
        <v>Dificil</v>
      </c>
      <c r="V13" s="107" t="str">
        <f t="shared" si="0"/>
        <v>Dificil</v>
      </c>
      <c r="W13" s="107" t="str">
        <f t="shared" si="0"/>
        <v>Muy Difícil</v>
      </c>
      <c r="X13" s="108"/>
      <c r="Y13" s="109"/>
      <c r="Z13" s="108"/>
      <c r="AF13" s="2"/>
    </row>
    <row r="14" spans="2:32" ht="54" customHeight="1" x14ac:dyDescent="0.25">
      <c r="B14" s="96">
        <v>5</v>
      </c>
      <c r="C14" s="99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93</v>
      </c>
      <c r="J14" s="2" t="s">
        <v>93</v>
      </c>
      <c r="K14" s="2" t="s">
        <v>93</v>
      </c>
      <c r="L14" s="2" t="s">
        <v>93</v>
      </c>
      <c r="M14" s="2" t="s">
        <v>93</v>
      </c>
      <c r="N14" s="2" t="s">
        <v>93</v>
      </c>
      <c r="O14" s="2" t="s">
        <v>94</v>
      </c>
      <c r="P14" s="2" t="s">
        <v>94</v>
      </c>
      <c r="Q14" s="2" t="s">
        <v>94</v>
      </c>
      <c r="R14" s="2" t="s">
        <v>94</v>
      </c>
      <c r="S14" s="2" t="s">
        <v>94</v>
      </c>
      <c r="T14" s="2" t="s">
        <v>94</v>
      </c>
      <c r="U14" s="2" t="s">
        <v>94</v>
      </c>
      <c r="V14" s="2" t="s">
        <v>94</v>
      </c>
      <c r="W14" s="2" t="s">
        <v>94</v>
      </c>
      <c r="X14" s="100"/>
      <c r="Y14" s="101"/>
      <c r="Z14" s="100"/>
    </row>
    <row r="15" spans="2:32" ht="54" customHeight="1" x14ac:dyDescent="0.25">
      <c r="B15" s="96">
        <v>6</v>
      </c>
      <c r="C15" s="99" t="s">
        <v>14</v>
      </c>
      <c r="D15" s="2" t="s">
        <v>95</v>
      </c>
      <c r="E15" s="2" t="s">
        <v>95</v>
      </c>
      <c r="F15" s="2" t="s">
        <v>95</v>
      </c>
      <c r="G15" s="2" t="s">
        <v>96</v>
      </c>
      <c r="H15" s="2" t="s">
        <v>96</v>
      </c>
      <c r="I15" s="2" t="s">
        <v>97</v>
      </c>
      <c r="J15" s="2" t="s">
        <v>97</v>
      </c>
      <c r="K15" s="2" t="s">
        <v>97</v>
      </c>
      <c r="L15" s="2" t="s">
        <v>98</v>
      </c>
      <c r="M15" s="2" t="s">
        <v>98</v>
      </c>
      <c r="N15" s="2" t="s">
        <v>98</v>
      </c>
      <c r="O15" s="2" t="s">
        <v>99</v>
      </c>
      <c r="P15" s="2" t="s">
        <v>99</v>
      </c>
      <c r="Q15" s="2" t="s">
        <v>99</v>
      </c>
      <c r="R15" s="2" t="s">
        <v>100</v>
      </c>
      <c r="S15" s="2" t="s">
        <v>100</v>
      </c>
      <c r="T15" s="2" t="s">
        <v>100</v>
      </c>
      <c r="U15" s="2" t="s">
        <v>101</v>
      </c>
      <c r="V15" s="2" t="s">
        <v>101</v>
      </c>
      <c r="W15" s="2" t="s">
        <v>101</v>
      </c>
      <c r="X15" s="104"/>
      <c r="Y15" s="110"/>
      <c r="Z15" s="111"/>
    </row>
    <row r="16" spans="2:32" ht="54" customHeight="1" x14ac:dyDescent="0.25">
      <c r="B16" s="96">
        <v>7</v>
      </c>
      <c r="C16" s="99" t="s">
        <v>13</v>
      </c>
      <c r="D16" s="2" t="s">
        <v>102</v>
      </c>
      <c r="E16" s="2" t="s">
        <v>102</v>
      </c>
      <c r="F16" s="2" t="s">
        <v>102</v>
      </c>
      <c r="G16" s="2" t="s">
        <v>103</v>
      </c>
      <c r="H16" s="2" t="s">
        <v>103</v>
      </c>
      <c r="I16" s="2" t="s">
        <v>104</v>
      </c>
      <c r="J16" s="2" t="s">
        <v>104</v>
      </c>
      <c r="K16" s="2" t="s">
        <v>104</v>
      </c>
      <c r="L16" s="2" t="s">
        <v>105</v>
      </c>
      <c r="M16" s="2" t="s">
        <v>105</v>
      </c>
      <c r="N16" s="2" t="s">
        <v>105</v>
      </c>
      <c r="O16" s="2" t="s">
        <v>106</v>
      </c>
      <c r="P16" s="2" t="s">
        <v>106</v>
      </c>
      <c r="Q16" s="2" t="s">
        <v>106</v>
      </c>
      <c r="R16" s="2" t="s">
        <v>107</v>
      </c>
      <c r="S16" s="2" t="s">
        <v>107</v>
      </c>
      <c r="T16" s="2" t="s">
        <v>107</v>
      </c>
      <c r="U16" s="2" t="s">
        <v>108</v>
      </c>
      <c r="V16" s="2" t="s">
        <v>151</v>
      </c>
      <c r="W16" s="2" t="s">
        <v>108</v>
      </c>
      <c r="X16" s="104"/>
      <c r="Y16" s="105"/>
      <c r="Z16" s="104"/>
    </row>
    <row r="17" spans="2:32" ht="54" customHeight="1" x14ac:dyDescent="0.25">
      <c r="B17" s="96">
        <v>8</v>
      </c>
      <c r="C17" s="99" t="s">
        <v>12</v>
      </c>
      <c r="D17" s="2" t="s">
        <v>110</v>
      </c>
      <c r="E17" s="2" t="s">
        <v>110</v>
      </c>
      <c r="F17" s="2" t="s">
        <v>109</v>
      </c>
      <c r="G17" s="2" t="s">
        <v>111</v>
      </c>
      <c r="H17" s="2" t="s">
        <v>112</v>
      </c>
      <c r="I17" s="2" t="s">
        <v>113</v>
      </c>
      <c r="J17" s="2" t="s">
        <v>114</v>
      </c>
      <c r="K17" s="2" t="s">
        <v>113</v>
      </c>
      <c r="L17" s="2" t="s">
        <v>115</v>
      </c>
      <c r="M17" s="2" t="s">
        <v>116</v>
      </c>
      <c r="N17" s="2" t="s">
        <v>115</v>
      </c>
      <c r="O17" s="2" t="s">
        <v>117</v>
      </c>
      <c r="P17" s="2" t="s">
        <v>117</v>
      </c>
      <c r="Q17" s="2" t="s">
        <v>152</v>
      </c>
      <c r="R17" s="2" t="s">
        <v>118</v>
      </c>
      <c r="S17" s="2" t="s">
        <v>118</v>
      </c>
      <c r="T17" s="2" t="s">
        <v>118</v>
      </c>
      <c r="U17" s="2" t="s">
        <v>120</v>
      </c>
      <c r="V17" s="2" t="s">
        <v>153</v>
      </c>
      <c r="W17" s="2" t="s">
        <v>120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96">
        <v>9</v>
      </c>
      <c r="D18" s="2" t="s">
        <v>89</v>
      </c>
      <c r="E18" s="2" t="s">
        <v>89</v>
      </c>
      <c r="F18" s="2" t="s">
        <v>91</v>
      </c>
      <c r="G18" s="2" t="s">
        <v>88</v>
      </c>
      <c r="H18" s="2" t="s">
        <v>88</v>
      </c>
      <c r="I18" s="2" t="s">
        <v>88</v>
      </c>
      <c r="J18" s="2" t="s">
        <v>90</v>
      </c>
      <c r="K18" s="2" t="s">
        <v>89</v>
      </c>
      <c r="L18" s="2" t="s">
        <v>90</v>
      </c>
      <c r="M18" s="2" t="s">
        <v>89</v>
      </c>
      <c r="N18" s="2" t="s">
        <v>91</v>
      </c>
      <c r="O18" s="2" t="s">
        <v>89</v>
      </c>
      <c r="P18" s="2" t="s">
        <v>88</v>
      </c>
      <c r="Q18" s="2" t="s">
        <v>91</v>
      </c>
      <c r="R18" s="2" t="s">
        <v>90</v>
      </c>
      <c r="S18" s="2" t="s">
        <v>90</v>
      </c>
      <c r="T18" s="2" t="s">
        <v>91</v>
      </c>
      <c r="U18" s="2" t="s">
        <v>91</v>
      </c>
      <c r="V18" s="2" t="s">
        <v>89</v>
      </c>
      <c r="W18" s="2" t="s">
        <v>91</v>
      </c>
      <c r="X18" s="91">
        <f t="array" ref="X18">IF($D$12="","",(SUMPRODUCT(($D$12:$W$12=Sabana4[[#This Row],[Columna4]:[Columna23]])*1)))</f>
        <v>4</v>
      </c>
      <c r="Y18" s="87">
        <f>IF(X18="","",(X18/20))</f>
        <v>0.2</v>
      </c>
      <c r="Z18" s="87">
        <f>IF(Y18="","",COUNTIF(Sabana4[[#This Row],[Columna4]:[Columna23]],"O")/20)</f>
        <v>0</v>
      </c>
    </row>
    <row r="19" spans="2:32" ht="15" x14ac:dyDescent="0.25">
      <c r="B19" s="96">
        <v>10</v>
      </c>
      <c r="D19" s="2" t="s">
        <v>89</v>
      </c>
      <c r="E19" s="2" t="s">
        <v>89</v>
      </c>
      <c r="F19" s="2" t="s">
        <v>91</v>
      </c>
      <c r="G19" s="2" t="s">
        <v>88</v>
      </c>
      <c r="H19" s="2" t="s">
        <v>88</v>
      </c>
      <c r="I19" s="2" t="s">
        <v>88</v>
      </c>
      <c r="J19" s="2" t="s">
        <v>90</v>
      </c>
      <c r="K19" s="2" t="s">
        <v>89</v>
      </c>
      <c r="L19" s="2" t="s">
        <v>90</v>
      </c>
      <c r="M19" s="2" t="s">
        <v>89</v>
      </c>
      <c r="N19" s="2" t="s">
        <v>91</v>
      </c>
      <c r="O19" s="2" t="s">
        <v>89</v>
      </c>
      <c r="P19" s="2" t="s">
        <v>88</v>
      </c>
      <c r="Q19" s="2" t="s">
        <v>90</v>
      </c>
      <c r="R19" s="2" t="s">
        <v>89</v>
      </c>
      <c r="S19" s="2" t="s">
        <v>90</v>
      </c>
      <c r="T19" s="2" t="s">
        <v>91</v>
      </c>
      <c r="U19" s="2" t="s">
        <v>91</v>
      </c>
      <c r="V19" s="2" t="s">
        <v>89</v>
      </c>
      <c r="W19" s="2" t="s">
        <v>91</v>
      </c>
      <c r="X19" s="91">
        <f t="array" ref="X19">IF($D$12="","",(SUMPRODUCT(($D$12:$W$12=Sabana4[[#This Row],[Columna4]:[Columna23]])*1)))</f>
        <v>4</v>
      </c>
      <c r="Y19" s="87">
        <f t="shared" ref="Y19:Y82" si="1">IF(X19="","",(X19/20))</f>
        <v>0.2</v>
      </c>
      <c r="Z19" s="87">
        <f>IF(Y19="","",COUNTIF(Sabana4[[#This Row],[Columna4]:[Columna23]],"O")/20)</f>
        <v>0</v>
      </c>
    </row>
    <row r="20" spans="2:32" ht="15" x14ac:dyDescent="0.25">
      <c r="B20" s="96">
        <v>11</v>
      </c>
      <c r="D20" s="2" t="s">
        <v>89</v>
      </c>
      <c r="E20" s="2" t="s">
        <v>89</v>
      </c>
      <c r="F20" s="2" t="s">
        <v>91</v>
      </c>
      <c r="G20" s="2" t="s">
        <v>88</v>
      </c>
      <c r="H20" s="2" t="s">
        <v>88</v>
      </c>
      <c r="I20" s="2" t="s">
        <v>88</v>
      </c>
      <c r="J20" s="2" t="s">
        <v>90</v>
      </c>
      <c r="K20" s="2" t="s">
        <v>89</v>
      </c>
      <c r="L20" s="2" t="s">
        <v>90</v>
      </c>
      <c r="M20" s="2" t="s">
        <v>89</v>
      </c>
      <c r="N20" s="2" t="s">
        <v>91</v>
      </c>
      <c r="O20" s="2" t="s">
        <v>89</v>
      </c>
      <c r="P20" s="2" t="s">
        <v>88</v>
      </c>
      <c r="Q20" s="2" t="s">
        <v>91</v>
      </c>
      <c r="R20" s="2" t="s">
        <v>89</v>
      </c>
      <c r="S20" s="2" t="s">
        <v>89</v>
      </c>
      <c r="T20" s="2" t="s">
        <v>91</v>
      </c>
      <c r="U20" s="2" t="s">
        <v>91</v>
      </c>
      <c r="V20" s="2" t="s">
        <v>89</v>
      </c>
      <c r="W20" s="2" t="s">
        <v>91</v>
      </c>
      <c r="X20" s="91">
        <f t="array" ref="X20">IF($D$12="","",(SUMPRODUCT(($D$12:$W$12=Sabana4[[#This Row],[Columna4]:[Columna23]])*1)))</f>
        <v>4</v>
      </c>
      <c r="Y20" s="87">
        <f t="shared" si="1"/>
        <v>0.2</v>
      </c>
      <c r="Z20" s="87">
        <f>IF(Y20="","",COUNTIF(Sabana4[[#This Row],[Columna4]:[Columna23]],"O")/20)</f>
        <v>0</v>
      </c>
    </row>
    <row r="21" spans="2:32" ht="15" x14ac:dyDescent="0.25">
      <c r="B21" s="96">
        <v>12</v>
      </c>
      <c r="D21" s="2" t="s">
        <v>89</v>
      </c>
      <c r="E21" s="2" t="s">
        <v>89</v>
      </c>
      <c r="F21" s="2" t="s">
        <v>91</v>
      </c>
      <c r="G21" s="2" t="s">
        <v>88</v>
      </c>
      <c r="H21" s="2" t="s">
        <v>88</v>
      </c>
      <c r="I21" s="2" t="s">
        <v>88</v>
      </c>
      <c r="J21" s="2" t="s">
        <v>90</v>
      </c>
      <c r="K21" s="2" t="s">
        <v>89</v>
      </c>
      <c r="L21" s="2" t="s">
        <v>90</v>
      </c>
      <c r="M21" s="2" t="s">
        <v>89</v>
      </c>
      <c r="N21" s="2" t="s">
        <v>91</v>
      </c>
      <c r="O21" s="2" t="s">
        <v>89</v>
      </c>
      <c r="P21" s="2" t="s">
        <v>88</v>
      </c>
      <c r="Q21" s="2" t="s">
        <v>91</v>
      </c>
      <c r="R21" s="2" t="s">
        <v>89</v>
      </c>
      <c r="S21" s="2" t="s">
        <v>90</v>
      </c>
      <c r="T21" s="2" t="s">
        <v>88</v>
      </c>
      <c r="U21" s="2" t="s">
        <v>91</v>
      </c>
      <c r="V21" s="2" t="s">
        <v>88</v>
      </c>
      <c r="W21" s="2" t="s">
        <v>91</v>
      </c>
      <c r="X21" s="91">
        <f t="array" ref="X21">IF($D$12="","",(SUMPRODUCT(($D$12:$W$12=Sabana4[[#This Row],[Columna4]:[Columna23]])*1)))</f>
        <v>3</v>
      </c>
      <c r="Y21" s="87">
        <f t="shared" si="1"/>
        <v>0.15</v>
      </c>
      <c r="Z21" s="87">
        <f>IF(Y21="","",COUNTIF(Sabana4[[#This Row],[Columna4]:[Columna23]],"O")/20)</f>
        <v>0</v>
      </c>
    </row>
    <row r="22" spans="2:32" ht="15" x14ac:dyDescent="0.25">
      <c r="B22" s="96">
        <v>13</v>
      </c>
      <c r="D22" s="2" t="s">
        <v>91</v>
      </c>
      <c r="E22" s="2" t="s">
        <v>89</v>
      </c>
      <c r="F22" s="2" t="s">
        <v>91</v>
      </c>
      <c r="G22" s="2" t="s">
        <v>88</v>
      </c>
      <c r="H22" s="2" t="s">
        <v>88</v>
      </c>
      <c r="I22" s="2" t="s">
        <v>88</v>
      </c>
      <c r="J22" s="2" t="s">
        <v>90</v>
      </c>
      <c r="K22" s="2" t="s">
        <v>89</v>
      </c>
      <c r="L22" s="2" t="s">
        <v>90</v>
      </c>
      <c r="M22" s="2" t="s">
        <v>89</v>
      </c>
      <c r="N22" s="2" t="s">
        <v>88</v>
      </c>
      <c r="O22" s="2" t="s">
        <v>89</v>
      </c>
      <c r="P22" s="2" t="s">
        <v>88</v>
      </c>
      <c r="Q22" s="2" t="s">
        <v>90</v>
      </c>
      <c r="R22" s="2" t="s">
        <v>89</v>
      </c>
      <c r="S22" s="2" t="s">
        <v>89</v>
      </c>
      <c r="T22" s="2" t="s">
        <v>88</v>
      </c>
      <c r="U22" s="2" t="s">
        <v>88</v>
      </c>
      <c r="V22" s="2" t="s">
        <v>88</v>
      </c>
      <c r="W22" s="2" t="s">
        <v>91</v>
      </c>
      <c r="X22" s="91">
        <f t="array" ref="X22">IF($D$12="","",(SUMPRODUCT(($D$12:$W$12=Sabana4[[#This Row],[Columna4]:[Columna23]])*1)))</f>
        <v>1</v>
      </c>
      <c r="Y22" s="87">
        <f t="shared" si="1"/>
        <v>0.05</v>
      </c>
      <c r="Z22" s="87">
        <f>IF(Y22="","",COUNTIF(Sabana4[[#This Row],[Columna4]:[Columna23]],"O")/20)</f>
        <v>0</v>
      </c>
    </row>
    <row r="23" spans="2:32" ht="15" x14ac:dyDescent="0.25">
      <c r="B23" s="96">
        <v>14</v>
      </c>
      <c r="D23" s="2" t="s">
        <v>89</v>
      </c>
      <c r="E23" s="2" t="s">
        <v>89</v>
      </c>
      <c r="F23" s="2" t="s">
        <v>154</v>
      </c>
      <c r="G23" s="2" t="s">
        <v>88</v>
      </c>
      <c r="H23" s="2" t="s">
        <v>88</v>
      </c>
      <c r="I23" s="2" t="s">
        <v>88</v>
      </c>
      <c r="J23" s="2" t="s">
        <v>90</v>
      </c>
      <c r="K23" s="2" t="s">
        <v>91</v>
      </c>
      <c r="L23" s="2" t="s">
        <v>90</v>
      </c>
      <c r="M23" s="2" t="s">
        <v>88</v>
      </c>
      <c r="N23" s="2" t="s">
        <v>88</v>
      </c>
      <c r="O23" s="2" t="s">
        <v>89</v>
      </c>
      <c r="P23" s="2" t="s">
        <v>88</v>
      </c>
      <c r="Q23" s="2" t="s">
        <v>91</v>
      </c>
      <c r="R23" s="2" t="s">
        <v>91</v>
      </c>
      <c r="S23" s="2" t="s">
        <v>88</v>
      </c>
      <c r="T23" s="2" t="s">
        <v>88</v>
      </c>
      <c r="U23" s="2" t="s">
        <v>88</v>
      </c>
      <c r="V23" s="2" t="s">
        <v>89</v>
      </c>
      <c r="W23" s="2" t="s">
        <v>91</v>
      </c>
      <c r="X23" s="91">
        <f t="array" ref="X23">IF($D$12="","",(SUMPRODUCT(($D$12:$W$12=Sabana4[[#This Row],[Columna4]:[Columna23]])*1)))</f>
        <v>4</v>
      </c>
      <c r="Y23" s="87">
        <f t="shared" si="1"/>
        <v>0.2</v>
      </c>
      <c r="Z23" s="87">
        <f>IF(Y23="","",COUNTIF(Sabana4[[#This Row],[Columna4]:[Columna23]],"O")/20)</f>
        <v>0.05</v>
      </c>
    </row>
    <row r="24" spans="2:32" ht="15" x14ac:dyDescent="0.25">
      <c r="B24" s="96">
        <v>15</v>
      </c>
      <c r="D24" s="2" t="s">
        <v>89</v>
      </c>
      <c r="E24" s="2" t="s">
        <v>89</v>
      </c>
      <c r="F24" s="2" t="s">
        <v>91</v>
      </c>
      <c r="G24" s="2" t="s">
        <v>90</v>
      </c>
      <c r="H24" s="2" t="s">
        <v>154</v>
      </c>
      <c r="I24" s="2" t="s">
        <v>89</v>
      </c>
      <c r="J24" s="2" t="s">
        <v>91</v>
      </c>
      <c r="K24" s="2" t="s">
        <v>88</v>
      </c>
      <c r="L24" s="2" t="s">
        <v>88</v>
      </c>
      <c r="M24" s="2" t="s">
        <v>90</v>
      </c>
      <c r="N24" s="2" t="s">
        <v>88</v>
      </c>
      <c r="O24" s="2" t="s">
        <v>89</v>
      </c>
      <c r="P24" s="2" t="s">
        <v>90</v>
      </c>
      <c r="Q24" s="2" t="s">
        <v>89</v>
      </c>
      <c r="R24" s="2" t="s">
        <v>91</v>
      </c>
      <c r="S24" s="2" t="s">
        <v>90</v>
      </c>
      <c r="T24" s="2" t="s">
        <v>90</v>
      </c>
      <c r="U24" s="2" t="s">
        <v>88</v>
      </c>
      <c r="V24" s="2" t="s">
        <v>88</v>
      </c>
      <c r="W24" s="2" t="s">
        <v>90</v>
      </c>
      <c r="X24" s="91">
        <f t="array" ref="X24">IF($D$12="","",(SUMPRODUCT(($D$12:$W$12=Sabana4[[#This Row],[Columna4]:[Columna23]])*1)))</f>
        <v>5</v>
      </c>
      <c r="Y24" s="87">
        <f t="shared" si="1"/>
        <v>0.25</v>
      </c>
      <c r="Z24" s="87">
        <f>IF(Y24="","",COUNTIF(Sabana4[[#This Row],[Columna4]:[Columna23]],"O")/20)</f>
        <v>0.05</v>
      </c>
    </row>
    <row r="25" spans="2:32" ht="15" x14ac:dyDescent="0.25">
      <c r="B25" s="96">
        <v>16</v>
      </c>
      <c r="D25" s="2" t="s">
        <v>89</v>
      </c>
      <c r="E25" s="2" t="s">
        <v>89</v>
      </c>
      <c r="F25" s="2" t="s">
        <v>91</v>
      </c>
      <c r="G25" s="2" t="s">
        <v>90</v>
      </c>
      <c r="H25" s="2" t="s">
        <v>91</v>
      </c>
      <c r="I25" s="2" t="s">
        <v>91</v>
      </c>
      <c r="J25" s="2" t="s">
        <v>91</v>
      </c>
      <c r="K25" s="2" t="s">
        <v>88</v>
      </c>
      <c r="L25" s="2" t="s">
        <v>90</v>
      </c>
      <c r="M25" s="2" t="s">
        <v>88</v>
      </c>
      <c r="N25" s="2" t="s">
        <v>89</v>
      </c>
      <c r="O25" s="2" t="s">
        <v>89</v>
      </c>
      <c r="P25" s="2" t="s">
        <v>90</v>
      </c>
      <c r="Q25" s="2" t="s">
        <v>88</v>
      </c>
      <c r="R25" s="2" t="s">
        <v>89</v>
      </c>
      <c r="S25" s="2" t="s">
        <v>88</v>
      </c>
      <c r="T25" s="2" t="s">
        <v>91</v>
      </c>
      <c r="U25" s="2" t="s">
        <v>88</v>
      </c>
      <c r="V25" s="2" t="s">
        <v>88</v>
      </c>
      <c r="W25" s="2" t="s">
        <v>90</v>
      </c>
      <c r="X25" s="91">
        <f t="array" ref="X25">IF($D$12="","",(SUMPRODUCT(($D$12:$W$12=Sabana4[[#This Row],[Columna4]:[Columna23]])*1)))</f>
        <v>7</v>
      </c>
      <c r="Y25" s="87">
        <f t="shared" si="1"/>
        <v>0.35</v>
      </c>
      <c r="Z25" s="87">
        <f>IF(Y25="","",COUNTIF(Sabana4[[#This Row],[Columna4]:[Columna23]],"O")/20)</f>
        <v>0</v>
      </c>
    </row>
    <row r="26" spans="2:32" ht="15" x14ac:dyDescent="0.25">
      <c r="B26" s="96">
        <v>17</v>
      </c>
      <c r="D26" s="2" t="s">
        <v>89</v>
      </c>
      <c r="E26" s="2" t="s">
        <v>89</v>
      </c>
      <c r="F26" s="2" t="s">
        <v>89</v>
      </c>
      <c r="G26" s="2" t="s">
        <v>90</v>
      </c>
      <c r="H26" s="2" t="s">
        <v>89</v>
      </c>
      <c r="I26" s="2" t="s">
        <v>89</v>
      </c>
      <c r="J26" s="2" t="s">
        <v>91</v>
      </c>
      <c r="K26" s="2" t="s">
        <v>88</v>
      </c>
      <c r="L26" s="2" t="s">
        <v>88</v>
      </c>
      <c r="M26" s="2" t="s">
        <v>88</v>
      </c>
      <c r="N26" s="2" t="s">
        <v>88</v>
      </c>
      <c r="O26" s="2" t="s">
        <v>89</v>
      </c>
      <c r="P26" s="2" t="s">
        <v>90</v>
      </c>
      <c r="Q26" s="2" t="s">
        <v>88</v>
      </c>
      <c r="R26" s="2" t="s">
        <v>89</v>
      </c>
      <c r="S26" s="2" t="s">
        <v>88</v>
      </c>
      <c r="T26" s="2" t="s">
        <v>91</v>
      </c>
      <c r="U26" s="2" t="s">
        <v>88</v>
      </c>
      <c r="V26" s="2" t="s">
        <v>88</v>
      </c>
      <c r="W26" s="2" t="s">
        <v>90</v>
      </c>
      <c r="X26" s="91">
        <f t="array" ref="X26">IF($D$12="","",(SUMPRODUCT(($D$12:$W$12=Sabana4[[#This Row],[Columna4]:[Columna23]])*1)))</f>
        <v>7</v>
      </c>
      <c r="Y26" s="87">
        <f t="shared" si="1"/>
        <v>0.35</v>
      </c>
      <c r="Z26" s="87">
        <f>IF(Y26="","",COUNTIF(Sabana4[[#This Row],[Columna4]:[Columna23]],"O")/20)</f>
        <v>0</v>
      </c>
    </row>
    <row r="27" spans="2:32" ht="15" x14ac:dyDescent="0.25">
      <c r="B27" s="96">
        <v>18</v>
      </c>
      <c r="D27" s="2" t="s">
        <v>89</v>
      </c>
      <c r="E27" s="2" t="s">
        <v>89</v>
      </c>
      <c r="F27" s="2" t="s">
        <v>91</v>
      </c>
      <c r="G27" s="2" t="s">
        <v>89</v>
      </c>
      <c r="H27" s="2" t="s">
        <v>88</v>
      </c>
      <c r="I27" s="2" t="s">
        <v>88</v>
      </c>
      <c r="J27" s="2" t="s">
        <v>91</v>
      </c>
      <c r="K27" s="2" t="s">
        <v>90</v>
      </c>
      <c r="L27" s="2" t="s">
        <v>88</v>
      </c>
      <c r="M27" s="2" t="s">
        <v>91</v>
      </c>
      <c r="N27" s="2" t="s">
        <v>90</v>
      </c>
      <c r="O27" s="2" t="s">
        <v>88</v>
      </c>
      <c r="P27" s="2" t="s">
        <v>91</v>
      </c>
      <c r="Q27" s="2" t="s">
        <v>90</v>
      </c>
      <c r="R27" s="2" t="s">
        <v>89</v>
      </c>
      <c r="S27" s="2" t="s">
        <v>89</v>
      </c>
      <c r="T27" s="2" t="s">
        <v>91</v>
      </c>
      <c r="U27" s="2" t="s">
        <v>90</v>
      </c>
      <c r="V27" s="2" t="s">
        <v>91</v>
      </c>
      <c r="W27" s="2" t="s">
        <v>88</v>
      </c>
      <c r="X27" s="91">
        <f t="array" ref="X27">IF($D$12="","",(SUMPRODUCT(($D$12:$W$12=Sabana4[[#This Row],[Columna4]:[Columna23]])*1)))</f>
        <v>5</v>
      </c>
      <c r="Y27" s="87">
        <f t="shared" si="1"/>
        <v>0.25</v>
      </c>
      <c r="Z27" s="87">
        <f>IF(Y27="","",COUNTIF(Sabana4[[#This Row],[Columna4]:[Columna23]],"O")/20)</f>
        <v>0</v>
      </c>
    </row>
    <row r="28" spans="2:32" ht="15" x14ac:dyDescent="0.25">
      <c r="B28" s="96">
        <v>19</v>
      </c>
      <c r="D28" s="2" t="s">
        <v>91</v>
      </c>
      <c r="E28" s="2" t="s">
        <v>89</v>
      </c>
      <c r="F28" s="2" t="s">
        <v>91</v>
      </c>
      <c r="G28" s="2" t="s">
        <v>88</v>
      </c>
      <c r="H28" s="2" t="s">
        <v>88</v>
      </c>
      <c r="I28" s="2" t="s">
        <v>89</v>
      </c>
      <c r="J28" s="2" t="s">
        <v>91</v>
      </c>
      <c r="K28" s="2" t="s">
        <v>88</v>
      </c>
      <c r="L28" s="2" t="s">
        <v>90</v>
      </c>
      <c r="M28" s="2" t="s">
        <v>90</v>
      </c>
      <c r="N28" s="2" t="s">
        <v>88</v>
      </c>
      <c r="O28" s="2" t="s">
        <v>89</v>
      </c>
      <c r="P28" s="2" t="s">
        <v>88</v>
      </c>
      <c r="Q28" s="2" t="s">
        <v>91</v>
      </c>
      <c r="R28" s="2" t="s">
        <v>91</v>
      </c>
      <c r="S28" s="2" t="s">
        <v>88</v>
      </c>
      <c r="T28" s="2" t="s">
        <v>91</v>
      </c>
      <c r="U28" s="2" t="s">
        <v>91</v>
      </c>
      <c r="V28" s="2" t="s">
        <v>89</v>
      </c>
      <c r="W28" s="2" t="s">
        <v>89</v>
      </c>
      <c r="X28" s="91">
        <f t="array" ref="X28">IF($D$12="","",(SUMPRODUCT(($D$12:$W$12=Sabana4[[#This Row],[Columna4]:[Columna23]])*1)))</f>
        <v>7</v>
      </c>
      <c r="Y28" s="87">
        <f t="shared" si="1"/>
        <v>0.35</v>
      </c>
      <c r="Z28" s="87">
        <f>IF(Y28="","",COUNTIF(Sabana4[[#This Row],[Columna4]:[Columna23]],"O")/20)</f>
        <v>0</v>
      </c>
    </row>
    <row r="29" spans="2:32" ht="15" x14ac:dyDescent="0.25">
      <c r="B29" s="96">
        <v>20</v>
      </c>
      <c r="D29" s="2" t="s">
        <v>91</v>
      </c>
      <c r="E29" s="2" t="s">
        <v>89</v>
      </c>
      <c r="F29" s="2" t="s">
        <v>89</v>
      </c>
      <c r="G29" s="2" t="s">
        <v>90</v>
      </c>
      <c r="H29" s="2" t="s">
        <v>88</v>
      </c>
      <c r="I29" s="2" t="s">
        <v>89</v>
      </c>
      <c r="J29" s="2" t="s">
        <v>91</v>
      </c>
      <c r="K29" s="2" t="s">
        <v>88</v>
      </c>
      <c r="L29" s="2" t="s">
        <v>90</v>
      </c>
      <c r="M29" s="2" t="s">
        <v>88</v>
      </c>
      <c r="N29" s="2" t="s">
        <v>89</v>
      </c>
      <c r="O29" s="2" t="s">
        <v>90</v>
      </c>
      <c r="P29" s="2" t="s">
        <v>88</v>
      </c>
      <c r="Q29" s="2" t="s">
        <v>91</v>
      </c>
      <c r="R29" s="2" t="s">
        <v>89</v>
      </c>
      <c r="S29" s="2" t="s">
        <v>88</v>
      </c>
      <c r="T29" s="2" t="s">
        <v>89</v>
      </c>
      <c r="U29" s="2" t="s">
        <v>91</v>
      </c>
      <c r="V29" s="2" t="s">
        <v>89</v>
      </c>
      <c r="W29" s="2" t="s">
        <v>88</v>
      </c>
      <c r="X29" s="91">
        <f t="array" ref="X29">IF($D$12="","",(SUMPRODUCT(($D$12:$W$12=Sabana4[[#This Row],[Columna4]:[Columna23]])*1)))</f>
        <v>4</v>
      </c>
      <c r="Y29" s="87">
        <f t="shared" si="1"/>
        <v>0.2</v>
      </c>
      <c r="Z29" s="87">
        <f>IF(Y29="","",COUNTIF(Sabana4[[#This Row],[Columna4]:[Columna23]],"O")/20)</f>
        <v>0</v>
      </c>
    </row>
    <row r="30" spans="2:32" ht="15" x14ac:dyDescent="0.25">
      <c r="B30" s="96">
        <v>21</v>
      </c>
      <c r="D30" s="2" t="s">
        <v>89</v>
      </c>
      <c r="E30" s="2" t="s">
        <v>89</v>
      </c>
      <c r="F30" s="2" t="s">
        <v>91</v>
      </c>
      <c r="G30" s="2" t="s">
        <v>90</v>
      </c>
      <c r="H30" s="2" t="s">
        <v>91</v>
      </c>
      <c r="I30" s="2" t="s">
        <v>91</v>
      </c>
      <c r="J30" s="2" t="s">
        <v>88</v>
      </c>
      <c r="K30" s="2" t="s">
        <v>91</v>
      </c>
      <c r="L30" s="2" t="s">
        <v>88</v>
      </c>
      <c r="M30" s="2" t="s">
        <v>89</v>
      </c>
      <c r="N30" s="2" t="s">
        <v>90</v>
      </c>
      <c r="O30" s="2" t="s">
        <v>91</v>
      </c>
      <c r="P30" s="2" t="s">
        <v>91</v>
      </c>
      <c r="Q30" s="2" t="s">
        <v>88</v>
      </c>
      <c r="R30" s="2" t="s">
        <v>89</v>
      </c>
      <c r="S30" s="2" t="s">
        <v>90</v>
      </c>
      <c r="T30" s="2" t="s">
        <v>88</v>
      </c>
      <c r="U30" s="2" t="s">
        <v>89</v>
      </c>
      <c r="V30" s="2" t="s">
        <v>89</v>
      </c>
      <c r="W30" s="2" t="s">
        <v>90</v>
      </c>
      <c r="X30" s="91">
        <f t="array" ref="X30">IF($D$12="","",(SUMPRODUCT(($D$12:$W$12=Sabana4[[#This Row],[Columna4]:[Columna23]])*1)))</f>
        <v>3</v>
      </c>
      <c r="Y30" s="87">
        <f t="shared" si="1"/>
        <v>0.15</v>
      </c>
      <c r="Z30" s="87">
        <f>IF(Y30="","",COUNTIF(Sabana4[[#This Row],[Columna4]:[Columna23]],"O")/20)</f>
        <v>0</v>
      </c>
    </row>
    <row r="31" spans="2:32" ht="15" x14ac:dyDescent="0.25">
      <c r="B31" s="96">
        <v>22</v>
      </c>
      <c r="D31" s="2" t="s">
        <v>89</v>
      </c>
      <c r="E31" s="2" t="s">
        <v>89</v>
      </c>
      <c r="F31" s="2" t="s">
        <v>91</v>
      </c>
      <c r="G31" s="2" t="s">
        <v>90</v>
      </c>
      <c r="H31" s="2" t="s">
        <v>88</v>
      </c>
      <c r="I31" s="2" t="s">
        <v>91</v>
      </c>
      <c r="J31" s="2" t="s">
        <v>88</v>
      </c>
      <c r="K31" s="2" t="s">
        <v>90</v>
      </c>
      <c r="L31" s="2" t="s">
        <v>90</v>
      </c>
      <c r="M31" s="2" t="s">
        <v>90</v>
      </c>
      <c r="N31" s="2" t="s">
        <v>88</v>
      </c>
      <c r="O31" s="2" t="s">
        <v>91</v>
      </c>
      <c r="P31" s="2" t="s">
        <v>90</v>
      </c>
      <c r="Q31" s="2" t="s">
        <v>89</v>
      </c>
      <c r="R31" s="2" t="s">
        <v>89</v>
      </c>
      <c r="S31" s="2" t="s">
        <v>91</v>
      </c>
      <c r="T31" s="2" t="s">
        <v>88</v>
      </c>
      <c r="U31" s="2" t="s">
        <v>88</v>
      </c>
      <c r="V31" s="2" t="s">
        <v>91</v>
      </c>
      <c r="W31" s="2" t="s">
        <v>89</v>
      </c>
      <c r="X31" s="91">
        <f t="array" ref="X31">IF($D$12="","",(SUMPRODUCT(($D$12:$W$12=Sabana4[[#This Row],[Columna4]:[Columna23]])*1)))</f>
        <v>4</v>
      </c>
      <c r="Y31" s="87">
        <f t="shared" si="1"/>
        <v>0.2</v>
      </c>
      <c r="Z31" s="87">
        <f>IF(Y31="","",COUNTIF(Sabana4[[#This Row],[Columna4]:[Columna23]],"O")/20)</f>
        <v>0</v>
      </c>
    </row>
    <row r="32" spans="2:32" ht="15" x14ac:dyDescent="0.25">
      <c r="B32" s="96">
        <v>23</v>
      </c>
      <c r="D32" s="94" t="s">
        <v>89</v>
      </c>
      <c r="E32" s="94" t="s">
        <v>89</v>
      </c>
      <c r="F32" s="94" t="s">
        <v>91</v>
      </c>
      <c r="G32" s="94" t="s">
        <v>91</v>
      </c>
      <c r="H32" s="94" t="s">
        <v>88</v>
      </c>
      <c r="I32" s="94" t="s">
        <v>90</v>
      </c>
      <c r="J32" s="94" t="s">
        <v>90</v>
      </c>
      <c r="K32" s="94" t="s">
        <v>91</v>
      </c>
      <c r="L32" s="94" t="s">
        <v>88</v>
      </c>
      <c r="M32" s="94" t="s">
        <v>90</v>
      </c>
      <c r="N32" s="94" t="s">
        <v>88</v>
      </c>
      <c r="O32" s="94" t="s">
        <v>89</v>
      </c>
      <c r="P32" s="94" t="s">
        <v>88</v>
      </c>
      <c r="Q32" s="94" t="s">
        <v>91</v>
      </c>
      <c r="R32" s="94" t="s">
        <v>90</v>
      </c>
      <c r="S32" s="94" t="s">
        <v>89</v>
      </c>
      <c r="T32" s="94" t="s">
        <v>89</v>
      </c>
      <c r="U32" s="94" t="s">
        <v>89</v>
      </c>
      <c r="V32" s="94" t="s">
        <v>88</v>
      </c>
      <c r="W32" s="94" t="s">
        <v>88</v>
      </c>
      <c r="X32" s="91">
        <f t="array" ref="X32">IF($D$12="","",(SUMPRODUCT(($D$12:$W$12=Sabana4[[#This Row],[Columna4]:[Columna23]])*1)))</f>
        <v>5</v>
      </c>
      <c r="Y32" s="87">
        <f t="shared" si="1"/>
        <v>0.25</v>
      </c>
      <c r="Z32" s="87">
        <f>IF(Y32="","",COUNTIF(Sabana4[[#This Row],[Columna4]:[Columna23]],"O")/20)</f>
        <v>0</v>
      </c>
    </row>
    <row r="33" spans="2:26" ht="15" x14ac:dyDescent="0.25">
      <c r="B33" s="96">
        <v>24</v>
      </c>
      <c r="D33" s="2" t="s">
        <v>89</v>
      </c>
      <c r="E33" s="2" t="s">
        <v>91</v>
      </c>
      <c r="F33" s="2" t="s">
        <v>91</v>
      </c>
      <c r="G33" s="2" t="s">
        <v>88</v>
      </c>
      <c r="H33" s="2" t="s">
        <v>91</v>
      </c>
      <c r="I33" s="2" t="s">
        <v>88</v>
      </c>
      <c r="J33" s="2" t="s">
        <v>88</v>
      </c>
      <c r="K33" s="2" t="s">
        <v>91</v>
      </c>
      <c r="L33" s="2" t="s">
        <v>88</v>
      </c>
      <c r="M33" s="2" t="s">
        <v>88</v>
      </c>
      <c r="N33" s="2" t="s">
        <v>90</v>
      </c>
      <c r="O33" s="2" t="s">
        <v>89</v>
      </c>
      <c r="P33" s="2" t="s">
        <v>91</v>
      </c>
      <c r="Q33" s="2" t="s">
        <v>89</v>
      </c>
      <c r="R33" s="2" t="s">
        <v>89</v>
      </c>
      <c r="S33" s="2" t="s">
        <v>91</v>
      </c>
      <c r="T33" s="2" t="s">
        <v>89</v>
      </c>
      <c r="U33" s="2" t="s">
        <v>89</v>
      </c>
      <c r="V33" s="2" t="s">
        <v>91</v>
      </c>
      <c r="W33" s="2" t="s">
        <v>88</v>
      </c>
      <c r="X33" s="91">
        <f t="array" ref="X33">IF($D$12="","",(SUMPRODUCT(($D$12:$W$12=Sabana4[[#This Row],[Columna4]:[Columna23]])*1)))</f>
        <v>4</v>
      </c>
      <c r="Y33" s="87">
        <f t="shared" si="1"/>
        <v>0.2</v>
      </c>
      <c r="Z33" s="87">
        <f>IF(Y33="","",COUNTIF(Sabana4[[#This Row],[Columna4]:[Columna23]],"O")/20)</f>
        <v>0</v>
      </c>
    </row>
    <row r="34" spans="2:26" ht="15" x14ac:dyDescent="0.25">
      <c r="B34" s="96">
        <v>25</v>
      </c>
      <c r="D34" s="2" t="s">
        <v>89</v>
      </c>
      <c r="E34" s="2" t="s">
        <v>91</v>
      </c>
      <c r="F34" s="2" t="s">
        <v>89</v>
      </c>
      <c r="G34" s="2" t="s">
        <v>91</v>
      </c>
      <c r="H34" s="2" t="s">
        <v>91</v>
      </c>
      <c r="I34" s="2" t="s">
        <v>88</v>
      </c>
      <c r="J34" s="2" t="s">
        <v>88</v>
      </c>
      <c r="K34" s="2" t="s">
        <v>91</v>
      </c>
      <c r="L34" s="2" t="s">
        <v>90</v>
      </c>
      <c r="M34" s="2" t="s">
        <v>91</v>
      </c>
      <c r="N34" s="2" t="s">
        <v>90</v>
      </c>
      <c r="O34" s="2" t="s">
        <v>88</v>
      </c>
      <c r="P34" s="2" t="s">
        <v>90</v>
      </c>
      <c r="Q34" s="2" t="s">
        <v>89</v>
      </c>
      <c r="R34" s="2" t="s">
        <v>88</v>
      </c>
      <c r="S34" s="2" t="s">
        <v>89</v>
      </c>
      <c r="T34" s="2" t="s">
        <v>89</v>
      </c>
      <c r="U34" s="2" t="s">
        <v>88</v>
      </c>
      <c r="V34" s="2" t="s">
        <v>91</v>
      </c>
      <c r="W34" s="2" t="s">
        <v>88</v>
      </c>
      <c r="X34" s="91">
        <f t="array" ref="X34">IF($D$12="","",(SUMPRODUCT(($D$12:$W$12=Sabana4[[#This Row],[Columna4]:[Columna23]])*1)))</f>
        <v>6</v>
      </c>
      <c r="Y34" s="87">
        <f t="shared" si="1"/>
        <v>0.3</v>
      </c>
      <c r="Z34" s="87">
        <f>IF(Y34="","",COUNTIF(Sabana4[[#This Row],[Columna4]:[Columna23]],"O")/20)</f>
        <v>0</v>
      </c>
    </row>
    <row r="35" spans="2:26" ht="15" x14ac:dyDescent="0.25">
      <c r="B35" s="96">
        <v>26</v>
      </c>
      <c r="D35" s="2" t="s">
        <v>89</v>
      </c>
      <c r="E35" s="2" t="s">
        <v>91</v>
      </c>
      <c r="F35" s="2" t="s">
        <v>89</v>
      </c>
      <c r="G35" s="2" t="s">
        <v>88</v>
      </c>
      <c r="H35" s="2" t="s">
        <v>91</v>
      </c>
      <c r="I35" s="2" t="s">
        <v>91</v>
      </c>
      <c r="J35" s="2" t="s">
        <v>91</v>
      </c>
      <c r="K35" s="2" t="s">
        <v>91</v>
      </c>
      <c r="L35" s="2" t="s">
        <v>88</v>
      </c>
      <c r="M35" s="2" t="s">
        <v>88</v>
      </c>
      <c r="N35" s="2" t="s">
        <v>88</v>
      </c>
      <c r="O35" s="2" t="s">
        <v>88</v>
      </c>
      <c r="P35" s="2" t="s">
        <v>91</v>
      </c>
      <c r="Q35" s="2" t="s">
        <v>89</v>
      </c>
      <c r="R35" s="2" t="s">
        <v>89</v>
      </c>
      <c r="S35" s="2" t="s">
        <v>88</v>
      </c>
      <c r="T35" s="2" t="s">
        <v>89</v>
      </c>
      <c r="U35" s="2" t="s">
        <v>89</v>
      </c>
      <c r="V35" s="2" t="s">
        <v>91</v>
      </c>
      <c r="W35" s="2" t="s">
        <v>89</v>
      </c>
      <c r="X35" s="91">
        <f t="array" ref="X35">IF($D$12="","",(SUMPRODUCT(($D$12:$W$12=Sabana4[[#This Row],[Columna4]:[Columna23]])*1)))</f>
        <v>7</v>
      </c>
      <c r="Y35" s="87">
        <f t="shared" si="1"/>
        <v>0.35</v>
      </c>
      <c r="Z35" s="87">
        <f>IF(Y35="","",COUNTIF(Sabana4[[#This Row],[Columna4]:[Columna23]],"O")/20)</f>
        <v>0</v>
      </c>
    </row>
    <row r="36" spans="2:26" ht="15" x14ac:dyDescent="0.25">
      <c r="B36" s="96">
        <v>27</v>
      </c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91">
        <f t="array" ref="X36">IF($D$12="","",(SUMPRODUCT(($D$12:$W$12=Sabana4[[#This Row],[Columna4]:[Columna23]])*1)))</f>
        <v>1</v>
      </c>
      <c r="Y36" s="87">
        <f t="shared" si="1"/>
        <v>0.05</v>
      </c>
      <c r="Z36" s="87">
        <f>IF(Y36="","",COUNTIF(Sabana4[[#This Row],[Columna4]:[Columna23]],"O")/20)</f>
        <v>0</v>
      </c>
    </row>
    <row r="37" spans="2:26" ht="15" x14ac:dyDescent="0.25">
      <c r="B37" s="96">
        <v>28</v>
      </c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91">
        <f t="array" ref="X37">IF($D$12="","",(SUMPRODUCT(($D$12:$W$12=Sabana4[[#This Row],[Columna4]:[Columna23]])*1)))</f>
        <v>1</v>
      </c>
      <c r="Y37" s="87">
        <f t="shared" si="1"/>
        <v>0.05</v>
      </c>
      <c r="Z37" s="87">
        <f>IF(Y37="","",COUNTIF(Sabana4[[#This Row],[Columna4]:[Columna23]],"O")/20)</f>
        <v>0</v>
      </c>
    </row>
    <row r="38" spans="2:26" ht="15" x14ac:dyDescent="0.25">
      <c r="B38" s="96">
        <v>29</v>
      </c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91">
        <f t="array" ref="X38">IF($D$12="","",(SUMPRODUCT(($D$12:$W$12=Sabana4[[#This Row],[Columna4]:[Columna23]])*1)))</f>
        <v>1</v>
      </c>
      <c r="Y38" s="87">
        <f t="shared" si="1"/>
        <v>0.05</v>
      </c>
      <c r="Z38" s="87">
        <f>IF(Y38="","",COUNTIF(Sabana4[[#This Row],[Columna4]:[Columna23]],"O")/20)</f>
        <v>0</v>
      </c>
    </row>
    <row r="39" spans="2:26" ht="15" x14ac:dyDescent="0.25">
      <c r="B39" s="96">
        <v>30</v>
      </c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91">
        <f t="array" ref="X39">IF($D$12="","",(SUMPRODUCT(($D$12:$W$12=Sabana4[[#This Row],[Columna4]:[Columna23]])*1)))</f>
        <v>1</v>
      </c>
      <c r="Y39" s="87">
        <f t="shared" si="1"/>
        <v>0.05</v>
      </c>
      <c r="Z39" s="87">
        <f>IF(Y39="","",COUNTIF(Sabana4[[#This Row],[Columna4]:[Columna23]],"O")/20)</f>
        <v>0</v>
      </c>
    </row>
    <row r="40" spans="2:26" ht="15" x14ac:dyDescent="0.25">
      <c r="B40" s="96">
        <v>31</v>
      </c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91">
        <f t="array" ref="X40">IF($D$12="","",(SUMPRODUCT(($D$12:$W$12=Sabana4[[#This Row],[Columna4]:[Columna23]])*1)))</f>
        <v>1</v>
      </c>
      <c r="Y40" s="87">
        <f t="shared" si="1"/>
        <v>0.05</v>
      </c>
      <c r="Z40" s="87">
        <f>IF(Y40="","",COUNTIF(Sabana4[[#This Row],[Columna4]:[Columna23]],"O")/20)</f>
        <v>0</v>
      </c>
    </row>
    <row r="41" spans="2:26" ht="15" x14ac:dyDescent="0.25">
      <c r="B41" s="96">
        <v>32</v>
      </c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91">
        <f t="array" ref="X41">IF($D$12="","",(SUMPRODUCT(($D$12:$W$12=Sabana4[[#This Row],[Columna4]:[Columna23]])*1)))</f>
        <v>1</v>
      </c>
      <c r="Y41" s="87">
        <f t="shared" si="1"/>
        <v>0.05</v>
      </c>
      <c r="Z41" s="87">
        <f>IF(Y41="","",COUNTIF(Sabana4[[#This Row],[Columna4]:[Columna23]],"O")/20)</f>
        <v>0</v>
      </c>
    </row>
    <row r="42" spans="2:26" ht="15" x14ac:dyDescent="0.25">
      <c r="B42" s="96">
        <v>33</v>
      </c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91">
        <f t="array" ref="X42">IF($D$12="","",(SUMPRODUCT(($D$12:$W$12=Sabana4[[#This Row],[Columna4]:[Columna23]])*1)))</f>
        <v>1</v>
      </c>
      <c r="Y42" s="87">
        <f t="shared" si="1"/>
        <v>0.05</v>
      </c>
      <c r="Z42" s="87">
        <f>IF(Y42="","",COUNTIF(Sabana4[[#This Row],[Columna4]:[Columna23]],"O")/20)</f>
        <v>0</v>
      </c>
    </row>
    <row r="43" spans="2:26" ht="15" x14ac:dyDescent="0.25">
      <c r="B43" s="96">
        <v>34</v>
      </c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91">
        <f t="array" ref="X43">IF($D$12="","",(SUMPRODUCT(($D$12:$W$12=Sabana4[[#This Row],[Columna4]:[Columna23]])*1)))</f>
        <v>1</v>
      </c>
      <c r="Y43" s="87">
        <f t="shared" si="1"/>
        <v>0.05</v>
      </c>
      <c r="Z43" s="87">
        <f>IF(Y43="","",COUNTIF(Sabana4[[#This Row],[Columna4]:[Columna23]],"O")/20)</f>
        <v>0</v>
      </c>
    </row>
    <row r="44" spans="2:26" ht="15" x14ac:dyDescent="0.25">
      <c r="B44" s="96">
        <v>35</v>
      </c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91">
        <f t="array" ref="X44">IF($D$12="","",(SUMPRODUCT(($D$12:$W$12=Sabana4[[#This Row],[Columna4]:[Columna23]])*1)))</f>
        <v>1</v>
      </c>
      <c r="Y44" s="87">
        <f t="shared" si="1"/>
        <v>0.05</v>
      </c>
      <c r="Z44" s="87">
        <f>IF(Y44="","",COUNTIF(Sabana4[[#This Row],[Columna4]:[Columna23]],"O")/20)</f>
        <v>0</v>
      </c>
    </row>
    <row r="45" spans="2:26" ht="15" x14ac:dyDescent="0.25">
      <c r="B45" s="96">
        <v>36</v>
      </c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91">
        <f t="array" ref="X45">IF($D$12="","",(SUMPRODUCT(($D$12:$W$12=Sabana4[[#This Row],[Columna4]:[Columna23]])*1)))</f>
        <v>1</v>
      </c>
      <c r="Y45" s="87">
        <f t="shared" si="1"/>
        <v>0.05</v>
      </c>
      <c r="Z45" s="87">
        <f>IF(Y45="","",COUNTIF(Sabana4[[#This Row],[Columna4]:[Columna23]],"O")/20)</f>
        <v>0</v>
      </c>
    </row>
    <row r="46" spans="2:26" ht="15" x14ac:dyDescent="0.25">
      <c r="B46" s="96">
        <v>37</v>
      </c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91">
        <f t="array" ref="X46">IF($D$12="","",(SUMPRODUCT(($D$12:$W$12=Sabana4[[#This Row],[Columna4]:[Columna23]])*1)))</f>
        <v>1</v>
      </c>
      <c r="Y46" s="87">
        <f t="shared" si="1"/>
        <v>0.05</v>
      </c>
      <c r="Z46" s="87">
        <f>IF(Y46="","",COUNTIF(Sabana4[[#This Row],[Columna4]:[Columna23]],"O")/20)</f>
        <v>0</v>
      </c>
    </row>
    <row r="47" spans="2:26" ht="15" x14ac:dyDescent="0.25">
      <c r="B47" s="96">
        <v>38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91">
        <f t="array" ref="X47">IF($D$12="","",(SUMPRODUCT(($D$12:$W$12=Sabana4[[#This Row],[Columna4]:[Columna23]])*1)))</f>
        <v>1</v>
      </c>
      <c r="Y47" s="87">
        <f t="shared" si="1"/>
        <v>0.05</v>
      </c>
      <c r="Z47" s="87">
        <f>IF(Y47="","",COUNTIF(Sabana4[[#This Row],[Columna4]:[Columna23]],"O")/20)</f>
        <v>0</v>
      </c>
    </row>
    <row r="48" spans="2:26" ht="15" x14ac:dyDescent="0.25">
      <c r="B48" s="96">
        <v>39</v>
      </c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91">
        <f t="array" ref="X48">IF($D$12="","",(SUMPRODUCT(($D$12:$W$12=Sabana4[[#This Row],[Columna4]:[Columna23]])*1)))</f>
        <v>1</v>
      </c>
      <c r="Y48" s="87">
        <f t="shared" si="1"/>
        <v>0.05</v>
      </c>
      <c r="Z48" s="87">
        <f>IF(Y48="","",COUNTIF(Sabana4[[#This Row],[Columna4]:[Columna23]],"O")/20)</f>
        <v>0</v>
      </c>
    </row>
    <row r="49" spans="2:26" ht="15" x14ac:dyDescent="0.25">
      <c r="B49" s="96">
        <v>40</v>
      </c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91">
        <f t="array" ref="X49">IF($D$12="","",(SUMPRODUCT(($D$12:$W$12=Sabana4[[#This Row],[Columna4]:[Columna23]])*1)))</f>
        <v>1</v>
      </c>
      <c r="Y49" s="87">
        <f t="shared" si="1"/>
        <v>0.05</v>
      </c>
      <c r="Z49" s="87">
        <f>IF(Y49="","",COUNTIF(Sabana4[[#This Row],[Columna4]:[Columna23]],"O")/20)</f>
        <v>0</v>
      </c>
    </row>
    <row r="50" spans="2:26" ht="15" x14ac:dyDescent="0.25">
      <c r="B50" s="96">
        <v>41</v>
      </c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91">
        <f t="array" ref="X50">IF($D$12="","",(SUMPRODUCT(($D$12:$W$12=Sabana4[[#This Row],[Columna4]:[Columna23]])*1)))</f>
        <v>1</v>
      </c>
      <c r="Y50" s="87">
        <f t="shared" si="1"/>
        <v>0.05</v>
      </c>
      <c r="Z50" s="87">
        <f>IF(Y50="","",COUNTIF(Sabana4[[#This Row],[Columna4]:[Columna23]],"O")/20)</f>
        <v>0</v>
      </c>
    </row>
    <row r="51" spans="2:26" ht="14.25" customHeight="1" x14ac:dyDescent="0.25">
      <c r="B51" s="96">
        <v>42</v>
      </c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91">
        <f t="array" ref="X51">IF($D$12="","",(SUMPRODUCT(($D$12:$W$12=Sabana4[[#This Row],[Columna4]:[Columna23]])*1)))</f>
        <v>1</v>
      </c>
      <c r="Y51" s="87">
        <f t="shared" si="1"/>
        <v>0.05</v>
      </c>
      <c r="Z51" s="87">
        <f>IF(Y51="","",COUNTIF(Sabana4[[#This Row],[Columna4]:[Columna23]],"O")/20)</f>
        <v>0</v>
      </c>
    </row>
    <row r="52" spans="2:26" ht="15" x14ac:dyDescent="0.25">
      <c r="B52" s="96">
        <v>43</v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91">
        <f t="array" ref="X52">IF($D$12="","",(SUMPRODUCT(($D$12:$W$12=Sabana4[[#This Row],[Columna4]:[Columna23]])*1)))</f>
        <v>1</v>
      </c>
      <c r="Y52" s="87">
        <f t="shared" si="1"/>
        <v>0.05</v>
      </c>
      <c r="Z52" s="87">
        <f>IF(Y52="","",COUNTIF(Sabana4[[#This Row],[Columna4]:[Columna23]],"O")/20)</f>
        <v>0</v>
      </c>
    </row>
    <row r="53" spans="2:26" ht="15" x14ac:dyDescent="0.25">
      <c r="B53" s="96">
        <v>44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91">
        <f t="array" ref="X53">IF($D$12="","",(SUMPRODUCT(($D$12:$W$12=Sabana4[[#This Row],[Columna4]:[Columna23]])*1)))</f>
        <v>1</v>
      </c>
      <c r="Y53" s="87">
        <f t="shared" si="1"/>
        <v>0.05</v>
      </c>
      <c r="Z53" s="87">
        <f>IF(Y53="","",COUNTIF(Sabana4[[#This Row],[Columna4]:[Columna23]],"O")/20)</f>
        <v>0</v>
      </c>
    </row>
    <row r="54" spans="2:26" ht="15" x14ac:dyDescent="0.25">
      <c r="B54" s="96">
        <v>45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91">
        <f t="array" ref="X54">IF($D$12="","",(SUMPRODUCT(($D$12:$W$12=Sabana4[[#This Row],[Columna4]:[Columna23]])*1)))</f>
        <v>1</v>
      </c>
      <c r="Y54" s="87">
        <f t="shared" si="1"/>
        <v>0.05</v>
      </c>
      <c r="Z54" s="87">
        <f>IF(Y54="","",COUNTIF(Sabana4[[#This Row],[Columna4]:[Columna23]],"O")/20)</f>
        <v>0</v>
      </c>
    </row>
    <row r="55" spans="2:26" ht="15" x14ac:dyDescent="0.25">
      <c r="B55" s="96">
        <v>46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91">
        <f t="array" ref="X55">IF($D$12="","",(SUMPRODUCT(($D$12:$W$12=Sabana4[[#This Row],[Columna4]:[Columna23]])*1)))</f>
        <v>1</v>
      </c>
      <c r="Y55" s="87">
        <f t="shared" si="1"/>
        <v>0.05</v>
      </c>
      <c r="Z55" s="87">
        <f>IF(Y55="","",COUNTIF(Sabana4[[#This Row],[Columna4]:[Columna23]],"O")/20)</f>
        <v>0</v>
      </c>
    </row>
    <row r="56" spans="2:26" ht="15" x14ac:dyDescent="0.25">
      <c r="B56" s="96">
        <v>47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91">
        <f t="array" ref="X56">IF($D$12="","",(SUMPRODUCT(($D$12:$W$12=Sabana4[[#This Row],[Columna4]:[Columna23]])*1)))</f>
        <v>1</v>
      </c>
      <c r="Y56" s="87">
        <f t="shared" si="1"/>
        <v>0.05</v>
      </c>
      <c r="Z56" s="87">
        <f>IF(Y56="","",COUNTIF(Sabana4[[#This Row],[Columna4]:[Columna23]],"O")/20)</f>
        <v>0</v>
      </c>
    </row>
    <row r="57" spans="2:26" ht="15" x14ac:dyDescent="0.25">
      <c r="B57" s="96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>
        <f t="array" ref="X57">IF($D$12="","",(SUMPRODUCT(($D$12:$W$12=Sabana4[[#This Row],[Columna4]:[Columna23]])*1)))</f>
        <v>1</v>
      </c>
      <c r="Y57" s="87">
        <f t="shared" si="1"/>
        <v>0.05</v>
      </c>
      <c r="Z57" s="87">
        <f>IF(Y57="","",COUNTIF(Sabana4[[#This Row],[Columna4]:[Columna23]],"O")/20)</f>
        <v>0</v>
      </c>
    </row>
    <row r="58" spans="2:26" ht="15" x14ac:dyDescent="0.25">
      <c r="B58" s="96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>
        <f t="array" ref="X58">IF($D$12="","",(SUMPRODUCT(($D$12:$W$12=Sabana4[[#This Row],[Columna4]:[Columna23]])*1)))</f>
        <v>1</v>
      </c>
      <c r="Y58" s="87">
        <f t="shared" si="1"/>
        <v>0.05</v>
      </c>
      <c r="Z58" s="87">
        <f>IF(Y58="","",COUNTIF(Sabana4[[#This Row],[Columna4]:[Columna23]],"O")/20)</f>
        <v>0</v>
      </c>
    </row>
    <row r="59" spans="2:26" ht="15" x14ac:dyDescent="0.25">
      <c r="B59" s="96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>
        <f t="array" ref="X59">IF($D$12="","",(SUMPRODUCT(($D$12:$W$12=Sabana4[[#This Row],[Columna4]:[Columna23]])*1)))</f>
        <v>1</v>
      </c>
      <c r="Y59" s="87">
        <f t="shared" si="1"/>
        <v>0.05</v>
      </c>
      <c r="Z59" s="87">
        <f>IF(Y59="","",COUNTIF(Sabana4[[#This Row],[Columna4]:[Columna23]],"O")/20)</f>
        <v>0</v>
      </c>
    </row>
    <row r="60" spans="2:26" ht="15" x14ac:dyDescent="0.25">
      <c r="B60" s="96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>
        <f t="array" ref="X60">IF($D$12="","",(SUMPRODUCT(($D$12:$W$12=Sabana4[[#This Row],[Columna4]:[Columna23]])*1)))</f>
        <v>1</v>
      </c>
      <c r="Y60" s="87">
        <f t="shared" si="1"/>
        <v>0.05</v>
      </c>
      <c r="Z60" s="87">
        <f>IF(Y60="","",COUNTIF(Sabana4[[#This Row],[Columna4]:[Columna23]],"O")/20)</f>
        <v>0</v>
      </c>
    </row>
    <row r="61" spans="2:26" ht="15" x14ac:dyDescent="0.25">
      <c r="B61" s="96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IF($D$12="","",(SUMPRODUCT(($D$12:$W$12=Sabana4[[#This Row],[Columna4]:[Columna23]])*1)))</f>
        <v>1</v>
      </c>
      <c r="Y61" s="87">
        <f t="shared" si="1"/>
        <v>0.05</v>
      </c>
      <c r="Z61" s="87">
        <f>IF(Y61="","",COUNTIF(Sabana4[[#This Row],[Columna4]:[Columna23]],"O")/20)</f>
        <v>0</v>
      </c>
    </row>
    <row r="62" spans="2:26" ht="15" x14ac:dyDescent="0.25">
      <c r="B62" s="96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IF($D$12="","",(SUMPRODUCT(($D$12:$W$12=Sabana4[[#This Row],[Columna4]:[Columna23]])*1)))</f>
        <v>1</v>
      </c>
      <c r="Y62" s="87">
        <f t="shared" si="1"/>
        <v>0.05</v>
      </c>
      <c r="Z62" s="87">
        <f>IF(Y62="","",COUNTIF(Sabana4[[#This Row],[Columna4]:[Columna23]],"O")/20)</f>
        <v>0</v>
      </c>
    </row>
    <row r="63" spans="2:26" ht="15" x14ac:dyDescent="0.25">
      <c r="B63" s="96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IF($D$12="","",(SUMPRODUCT(($D$12:$W$12=Sabana4[[#This Row],[Columna4]:[Columna23]])*1)))</f>
        <v>1</v>
      </c>
      <c r="Y63" s="87">
        <f t="shared" si="1"/>
        <v>0.05</v>
      </c>
      <c r="Z63" s="87">
        <f>IF(Y63="","",COUNTIF(Sabana4[[#This Row],[Columna4]:[Columna23]],"O")/20)</f>
        <v>0</v>
      </c>
    </row>
    <row r="64" spans="2:26" ht="15" x14ac:dyDescent="0.25">
      <c r="B64" s="96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IF($D$12="","",(SUMPRODUCT(($D$12:$W$12=Sabana4[[#This Row],[Columna4]:[Columna23]])*1)))</f>
        <v>1</v>
      </c>
      <c r="Y64" s="87">
        <f t="shared" si="1"/>
        <v>0.05</v>
      </c>
      <c r="Z64" s="87">
        <f>IF(Y64="","",COUNTIF(Sabana4[[#This Row],[Columna4]:[Columna23]],"O")/20)</f>
        <v>0</v>
      </c>
    </row>
    <row r="65" spans="2:26" ht="15" x14ac:dyDescent="0.25">
      <c r="B65" s="96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IF($D$12="","",(SUMPRODUCT(($D$12:$W$12=Sabana4[[#This Row],[Columna4]:[Columna23]])*1)))</f>
        <v>1</v>
      </c>
      <c r="Y65" s="87">
        <f t="shared" si="1"/>
        <v>0.05</v>
      </c>
      <c r="Z65" s="87">
        <f>IF(Y65="","",COUNTIF(Sabana4[[#This Row],[Columna4]:[Columna23]],"O")/20)</f>
        <v>0</v>
      </c>
    </row>
    <row r="66" spans="2:26" ht="15" x14ac:dyDescent="0.25">
      <c r="B66" s="96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IF($D$12="","",(SUMPRODUCT(($D$12:$W$12=Sabana4[[#This Row],[Columna4]:[Columna23]])*1)))</f>
        <v>1</v>
      </c>
      <c r="Y66" s="87">
        <f t="shared" si="1"/>
        <v>0.05</v>
      </c>
      <c r="Z66" s="87">
        <f>IF(Y66="","",COUNTIF(Sabana4[[#This Row],[Columna4]:[Columna23]],"O")/20)</f>
        <v>0</v>
      </c>
    </row>
    <row r="67" spans="2:26" ht="15" x14ac:dyDescent="0.25">
      <c r="B67" s="96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IF($D$12="","",(SUMPRODUCT(($D$12:$W$12=Sabana4[[#This Row],[Columna4]:[Columna23]])*1)))</f>
        <v>1</v>
      </c>
      <c r="Y67" s="87">
        <f t="shared" si="1"/>
        <v>0.05</v>
      </c>
      <c r="Z67" s="87">
        <f>IF(Y67="","",COUNTIF(Sabana4[[#This Row],[Columna4]:[Columna23]],"O")/20)</f>
        <v>0</v>
      </c>
    </row>
    <row r="68" spans="2:26" ht="15" x14ac:dyDescent="0.25">
      <c r="B68" s="96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IF($D$12="","",(SUMPRODUCT(($D$12:$W$12=Sabana4[[#This Row],[Columna4]:[Columna23]])*1)))</f>
        <v>1</v>
      </c>
      <c r="Y68" s="87">
        <f t="shared" si="1"/>
        <v>0.05</v>
      </c>
      <c r="Z68" s="87">
        <f>IF(Y68="","",COUNTIF(Sabana4[[#This Row],[Columna4]:[Columna23]],"O")/20)</f>
        <v>0</v>
      </c>
    </row>
    <row r="69" spans="2:26" ht="15" x14ac:dyDescent="0.25">
      <c r="B69" s="96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IF($D$12="","",(SUMPRODUCT(($D$12:$W$12=Sabana4[[#This Row],[Columna4]:[Columna23]])*1)))</f>
        <v>1</v>
      </c>
      <c r="Y69" s="87">
        <f t="shared" si="1"/>
        <v>0.05</v>
      </c>
      <c r="Z69" s="87">
        <f>IF(Y69="","",COUNTIF(Sabana4[[#This Row],[Columna4]:[Columna23]],"O")/20)</f>
        <v>0</v>
      </c>
    </row>
    <row r="70" spans="2:26" ht="15" x14ac:dyDescent="0.25">
      <c r="B70" s="96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IF($D$12="","",(SUMPRODUCT(($D$12:$W$12=Sabana4[[#This Row],[Columna4]:[Columna23]])*1)))</f>
        <v>1</v>
      </c>
      <c r="Y70" s="87">
        <f t="shared" si="1"/>
        <v>0.05</v>
      </c>
      <c r="Z70" s="87">
        <f>IF(Y70="","",COUNTIF(Sabana4[[#This Row],[Columna4]:[Columna23]],"O")/20)</f>
        <v>0</v>
      </c>
    </row>
    <row r="71" spans="2:26" ht="15" x14ac:dyDescent="0.25">
      <c r="B71" s="96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IF($D$12="","",(SUMPRODUCT(($D$12:$W$12=Sabana4[[#This Row],[Columna4]:[Columna23]])*1)))</f>
        <v>1</v>
      </c>
      <c r="Y71" s="87">
        <f t="shared" si="1"/>
        <v>0.05</v>
      </c>
      <c r="Z71" s="87">
        <f>IF(Y71="","",COUNTIF(Sabana4[[#This Row],[Columna4]:[Columna23]],"O")/20)</f>
        <v>0</v>
      </c>
    </row>
    <row r="72" spans="2:26" ht="15" x14ac:dyDescent="0.25">
      <c r="B72" s="96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IF($D$12="","",(SUMPRODUCT(($D$12:$W$12=Sabana4[[#This Row],[Columna4]:[Columna23]])*1)))</f>
        <v>1</v>
      </c>
      <c r="Y72" s="87">
        <f t="shared" si="1"/>
        <v>0.05</v>
      </c>
      <c r="Z72" s="87">
        <f>IF(Y72="","",COUNTIF(Sabana4[[#This Row],[Columna4]:[Columna23]],"O")/20)</f>
        <v>0</v>
      </c>
    </row>
    <row r="73" spans="2:26" ht="15" x14ac:dyDescent="0.25">
      <c r="B73" s="96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IF($D$12="","",(SUMPRODUCT(($D$12:$W$12=Sabana4[[#This Row],[Columna4]:[Columna23]])*1)))</f>
        <v>1</v>
      </c>
      <c r="Y73" s="87">
        <f t="shared" si="1"/>
        <v>0.05</v>
      </c>
      <c r="Z73" s="87">
        <f>IF(Y73="","",COUNTIF(Sabana4[[#This Row],[Columna4]:[Columna23]],"O")/20)</f>
        <v>0</v>
      </c>
    </row>
    <row r="74" spans="2:26" ht="15" x14ac:dyDescent="0.25">
      <c r="B74" s="96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IF($D$12="","",(SUMPRODUCT(($D$12:$W$12=Sabana4[[#This Row],[Columna4]:[Columna23]])*1)))</f>
        <v>1</v>
      </c>
      <c r="Y74" s="87">
        <f t="shared" si="1"/>
        <v>0.05</v>
      </c>
      <c r="Z74" s="87">
        <f>IF(Y74="","",COUNTIF(Sabana4[[#This Row],[Columna4]:[Columna23]],"O")/20)</f>
        <v>0</v>
      </c>
    </row>
    <row r="75" spans="2:26" ht="15" x14ac:dyDescent="0.25">
      <c r="B75" s="96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IF($D$12="","",(SUMPRODUCT(($D$12:$W$12=Sabana4[[#This Row],[Columna4]:[Columna23]])*1)))</f>
        <v>1</v>
      </c>
      <c r="Y75" s="87">
        <f t="shared" si="1"/>
        <v>0.05</v>
      </c>
      <c r="Z75" s="87">
        <f>IF(Y75="","",COUNTIF(Sabana4[[#This Row],[Columna4]:[Columna23]],"O")/20)</f>
        <v>0</v>
      </c>
    </row>
    <row r="76" spans="2:26" ht="15" x14ac:dyDescent="0.25">
      <c r="B76" s="96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IF($D$12="","",(SUMPRODUCT(($D$12:$W$12=Sabana4[[#This Row],[Columna4]:[Columna23]])*1)))</f>
        <v>1</v>
      </c>
      <c r="Y76" s="87">
        <f t="shared" si="1"/>
        <v>0.05</v>
      </c>
      <c r="Z76" s="87">
        <f>IF(Y76="","",COUNTIF(Sabana4[[#This Row],[Columna4]:[Columna23]],"O")/20)</f>
        <v>0</v>
      </c>
    </row>
    <row r="77" spans="2:26" ht="15" x14ac:dyDescent="0.25">
      <c r="B77" s="96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IF($D$12="","",(SUMPRODUCT(($D$12:$W$12=Sabana4[[#This Row],[Columna4]:[Columna23]])*1)))</f>
        <v>1</v>
      </c>
      <c r="Y77" s="87">
        <f t="shared" si="1"/>
        <v>0.05</v>
      </c>
      <c r="Z77" s="87">
        <f>IF(Y77="","",COUNTIF(Sabana4[[#This Row],[Columna4]:[Columna23]],"O")/20)</f>
        <v>0</v>
      </c>
    </row>
    <row r="78" spans="2:26" ht="15" x14ac:dyDescent="0.25">
      <c r="B78" s="96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IF($D$12="","",(SUMPRODUCT(($D$12:$W$12=Sabana4[[#This Row],[Columna4]:[Columna23]])*1)))</f>
        <v>1</v>
      </c>
      <c r="Y78" s="87">
        <f t="shared" si="1"/>
        <v>0.05</v>
      </c>
      <c r="Z78" s="87">
        <f>IF(Y78="","",COUNTIF(Sabana4[[#This Row],[Columna4]:[Columna23]],"O")/20)</f>
        <v>0</v>
      </c>
    </row>
    <row r="79" spans="2:26" ht="15" x14ac:dyDescent="0.25">
      <c r="B79" s="96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IF($D$12="","",(SUMPRODUCT(($D$12:$W$12=Sabana4[[#This Row],[Columna4]:[Columna23]])*1)))</f>
        <v>1</v>
      </c>
      <c r="Y79" s="87">
        <f t="shared" si="1"/>
        <v>0.05</v>
      </c>
      <c r="Z79" s="87">
        <f>IF(Y79="","",COUNTIF(Sabana4[[#This Row],[Columna4]:[Columna23]],"O")/20)</f>
        <v>0</v>
      </c>
    </row>
    <row r="80" spans="2:26" ht="15" x14ac:dyDescent="0.25">
      <c r="B80" s="96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IF($D$12="","",(SUMPRODUCT(($D$12:$W$12=Sabana4[[#This Row],[Columna4]:[Columna23]])*1)))</f>
        <v>1</v>
      </c>
      <c r="Y80" s="87">
        <f t="shared" si="1"/>
        <v>0.05</v>
      </c>
      <c r="Z80" s="87">
        <f>IF(Y80="","",COUNTIF(Sabana4[[#This Row],[Columna4]:[Columna23]],"O")/20)</f>
        <v>0</v>
      </c>
    </row>
    <row r="81" spans="2:26" ht="15" x14ac:dyDescent="0.25">
      <c r="B81" s="96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IF($D$12="","",(SUMPRODUCT(($D$12:$W$12=Sabana4[[#This Row],[Columna4]:[Columna23]])*1)))</f>
        <v>1</v>
      </c>
      <c r="Y81" s="87">
        <f t="shared" si="1"/>
        <v>0.05</v>
      </c>
      <c r="Z81" s="87">
        <f>IF(Y81="","",COUNTIF(Sabana4[[#This Row],[Columna4]:[Columna23]],"O")/20)</f>
        <v>0</v>
      </c>
    </row>
    <row r="82" spans="2:26" ht="15" x14ac:dyDescent="0.25">
      <c r="B82" s="96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IF($D$12="","",(SUMPRODUCT(($D$12:$W$12=Sabana4[[#This Row],[Columna4]:[Columna23]])*1)))</f>
        <v>1</v>
      </c>
      <c r="Y82" s="87">
        <f t="shared" si="1"/>
        <v>0.05</v>
      </c>
      <c r="Z82" s="87">
        <f>IF(Y82="","",COUNTIF(Sabana4[[#This Row],[Columna4]:[Columna23]],"O")/20)</f>
        <v>0</v>
      </c>
    </row>
    <row r="83" spans="2:26" ht="15" x14ac:dyDescent="0.25">
      <c r="B83" s="96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IF($D$12="","",(SUMPRODUCT(($D$12:$W$12=Sabana4[[#This Row],[Columna4]:[Columna23]])*1)))</f>
        <v>1</v>
      </c>
      <c r="Y83" s="87">
        <f t="shared" ref="Y83:Y146" si="2">IF(X83="","",(X83/20))</f>
        <v>0.05</v>
      </c>
      <c r="Z83" s="87">
        <f>IF(Y83="","",COUNTIF(Sabana4[[#This Row],[Columna4]:[Columna23]],"O")/20)</f>
        <v>0</v>
      </c>
    </row>
    <row r="84" spans="2:26" ht="15" x14ac:dyDescent="0.25">
      <c r="B84" s="96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IF($D$12="","",(SUMPRODUCT(($D$12:$W$12=Sabana4[[#This Row],[Columna4]:[Columna23]])*1)))</f>
        <v>1</v>
      </c>
      <c r="Y84" s="87">
        <f t="shared" si="2"/>
        <v>0.05</v>
      </c>
      <c r="Z84" s="87">
        <f>IF(Y84="","",COUNTIF(Sabana4[[#This Row],[Columna4]:[Columna23]],"O")/20)</f>
        <v>0</v>
      </c>
    </row>
    <row r="85" spans="2:26" ht="15" x14ac:dyDescent="0.25">
      <c r="B85" s="96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IF($D$12="","",(SUMPRODUCT(($D$12:$W$12=Sabana4[[#This Row],[Columna4]:[Columna23]])*1)))</f>
        <v>1</v>
      </c>
      <c r="Y85" s="87">
        <f t="shared" si="2"/>
        <v>0.05</v>
      </c>
      <c r="Z85" s="87">
        <f>IF(Y85="","",COUNTIF(Sabana4[[#This Row],[Columna4]:[Columna23]],"O")/20)</f>
        <v>0</v>
      </c>
    </row>
    <row r="86" spans="2:26" ht="15" x14ac:dyDescent="0.25">
      <c r="B86" s="96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IF($D$12="","",(SUMPRODUCT(($D$12:$W$12=Sabana4[[#This Row],[Columna4]:[Columna23]])*1)))</f>
        <v>1</v>
      </c>
      <c r="Y86" s="87">
        <f t="shared" si="2"/>
        <v>0.05</v>
      </c>
      <c r="Z86" s="87">
        <f>IF(Y86="","",COUNTIF(Sabana4[[#This Row],[Columna4]:[Columna23]],"O")/20)</f>
        <v>0</v>
      </c>
    </row>
    <row r="87" spans="2:26" ht="15" x14ac:dyDescent="0.25">
      <c r="B87" s="96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IF($D$12="","",(SUMPRODUCT(($D$12:$W$12=Sabana4[[#This Row],[Columna4]:[Columna23]])*1)))</f>
        <v>1</v>
      </c>
      <c r="Y87" s="87">
        <f t="shared" si="2"/>
        <v>0.05</v>
      </c>
      <c r="Z87" s="87">
        <f>IF(Y87="","",COUNTIF(Sabana4[[#This Row],[Columna4]:[Columna23]],"O")/20)</f>
        <v>0</v>
      </c>
    </row>
    <row r="88" spans="2:26" ht="15" x14ac:dyDescent="0.25">
      <c r="B88" s="96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IF($D$12="","",(SUMPRODUCT(($D$12:$W$12=Sabana4[[#This Row],[Columna4]:[Columna23]])*1)))</f>
        <v>1</v>
      </c>
      <c r="Y88" s="87">
        <f t="shared" si="2"/>
        <v>0.05</v>
      </c>
      <c r="Z88" s="87">
        <f>IF(Y88="","",COUNTIF(Sabana4[[#This Row],[Columna4]:[Columna23]],"O")/20)</f>
        <v>0</v>
      </c>
    </row>
    <row r="89" spans="2:26" ht="15" x14ac:dyDescent="0.25">
      <c r="B89" s="96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IF($D$12="","",(SUMPRODUCT(($D$12:$W$12=Sabana4[[#This Row],[Columna4]:[Columna23]])*1)))</f>
        <v>1</v>
      </c>
      <c r="Y89" s="87">
        <f t="shared" si="2"/>
        <v>0.05</v>
      </c>
      <c r="Z89" s="87">
        <f>IF(Y89="","",COUNTIF(Sabana4[[#This Row],[Columna4]:[Columna23]],"O")/20)</f>
        <v>0</v>
      </c>
    </row>
    <row r="90" spans="2:26" ht="15" x14ac:dyDescent="0.25">
      <c r="B90" s="96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IF($D$12="","",(SUMPRODUCT(($D$12:$W$12=Sabana4[[#This Row],[Columna4]:[Columna23]])*1)))</f>
        <v>1</v>
      </c>
      <c r="Y90" s="87">
        <f t="shared" si="2"/>
        <v>0.05</v>
      </c>
      <c r="Z90" s="87">
        <f>IF(Y90="","",COUNTIF(Sabana4[[#This Row],[Columna4]:[Columna23]],"O")/20)</f>
        <v>0</v>
      </c>
    </row>
    <row r="91" spans="2:26" ht="15" x14ac:dyDescent="0.25">
      <c r="B91" s="96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IF($D$12="","",(SUMPRODUCT(($D$12:$W$12=Sabana4[[#This Row],[Columna4]:[Columna23]])*1)))</f>
        <v>1</v>
      </c>
      <c r="Y91" s="87">
        <f t="shared" si="2"/>
        <v>0.05</v>
      </c>
      <c r="Z91" s="87">
        <f>IF(Y91="","",COUNTIF(Sabana4[[#This Row],[Columna4]:[Columna23]],"O")/20)</f>
        <v>0</v>
      </c>
    </row>
    <row r="92" spans="2:26" ht="15" x14ac:dyDescent="0.25">
      <c r="B92" s="96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IF($D$12="","",(SUMPRODUCT(($D$12:$W$12=Sabana4[[#This Row],[Columna4]:[Columna23]])*1)))</f>
        <v>1</v>
      </c>
      <c r="Y92" s="87">
        <f t="shared" si="2"/>
        <v>0.05</v>
      </c>
      <c r="Z92" s="87">
        <f>IF(Y92="","",COUNTIF(Sabana4[[#This Row],[Columna4]:[Columna23]],"O")/20)</f>
        <v>0</v>
      </c>
    </row>
    <row r="93" spans="2:26" ht="15" x14ac:dyDescent="0.25">
      <c r="B93" s="96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IF($D$12="","",(SUMPRODUCT(($D$12:$W$12=Sabana4[[#This Row],[Columna4]:[Columna23]])*1)))</f>
        <v>1</v>
      </c>
      <c r="Y93" s="87">
        <f t="shared" si="2"/>
        <v>0.05</v>
      </c>
      <c r="Z93" s="87">
        <f>IF(Y93="","",COUNTIF(Sabana4[[#This Row],[Columna4]:[Columna23]],"O")/20)</f>
        <v>0</v>
      </c>
    </row>
    <row r="94" spans="2:26" ht="15" x14ac:dyDescent="0.25">
      <c r="B94" s="96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IF($D$12="","",(SUMPRODUCT(($D$12:$W$12=Sabana4[[#This Row],[Columna4]:[Columna23]])*1)))</f>
        <v>1</v>
      </c>
      <c r="Y94" s="87">
        <f t="shared" si="2"/>
        <v>0.05</v>
      </c>
      <c r="Z94" s="87">
        <f>IF(Y94="","",COUNTIF(Sabana4[[#This Row],[Columna4]:[Columna23]],"O")/20)</f>
        <v>0</v>
      </c>
    </row>
    <row r="95" spans="2:26" ht="15" x14ac:dyDescent="0.25">
      <c r="B95" s="96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IF($D$12="","",(SUMPRODUCT(($D$12:$W$12=Sabana4[[#This Row],[Columna4]:[Columna23]])*1)))</f>
        <v>1</v>
      </c>
      <c r="Y95" s="87">
        <f t="shared" si="2"/>
        <v>0.05</v>
      </c>
      <c r="Z95" s="87">
        <f>IF(Y95="","",COUNTIF(Sabana4[[#This Row],[Columna4]:[Columna23]],"O")/20)</f>
        <v>0</v>
      </c>
    </row>
    <row r="96" spans="2:26" ht="15" x14ac:dyDescent="0.25">
      <c r="B96" s="96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IF($D$12="","",(SUMPRODUCT(($D$12:$W$12=Sabana4[[#This Row],[Columna4]:[Columna23]])*1)))</f>
        <v>1</v>
      </c>
      <c r="Y96" s="87">
        <f t="shared" si="2"/>
        <v>0.05</v>
      </c>
      <c r="Z96" s="87">
        <f>IF(Y96="","",COUNTIF(Sabana4[[#This Row],[Columna4]:[Columna23]],"O")/20)</f>
        <v>0</v>
      </c>
    </row>
    <row r="97" spans="2:26" ht="15" x14ac:dyDescent="0.25">
      <c r="B97" s="96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IF($D$12="","",(SUMPRODUCT(($D$12:$W$12=Sabana4[[#This Row],[Columna4]:[Columna23]])*1)))</f>
        <v>1</v>
      </c>
      <c r="Y97" s="87">
        <f t="shared" si="2"/>
        <v>0.05</v>
      </c>
      <c r="Z97" s="87">
        <f>IF(Y97="","",COUNTIF(Sabana4[[#This Row],[Columna4]:[Columna23]],"O")/20)</f>
        <v>0</v>
      </c>
    </row>
    <row r="98" spans="2:26" ht="15" x14ac:dyDescent="0.25">
      <c r="B98" s="96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IF($D$12="","",(SUMPRODUCT(($D$12:$W$12=Sabana4[[#This Row],[Columna4]:[Columna23]])*1)))</f>
        <v>1</v>
      </c>
      <c r="Y98" s="87">
        <f t="shared" si="2"/>
        <v>0.05</v>
      </c>
      <c r="Z98" s="87">
        <f>IF(Y98="","",COUNTIF(Sabana4[[#This Row],[Columna4]:[Columna23]],"O")/20)</f>
        <v>0</v>
      </c>
    </row>
    <row r="99" spans="2:26" ht="15" x14ac:dyDescent="0.25">
      <c r="B99" s="96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IF($D$12="","",(SUMPRODUCT(($D$12:$W$12=Sabana4[[#This Row],[Columna4]:[Columna23]])*1)))</f>
        <v>1</v>
      </c>
      <c r="Y99" s="87">
        <f t="shared" si="2"/>
        <v>0.05</v>
      </c>
      <c r="Z99" s="87">
        <f>IF(Y99="","",COUNTIF(Sabana4[[#This Row],[Columna4]:[Columna23]],"O")/20)</f>
        <v>0</v>
      </c>
    </row>
    <row r="100" spans="2:26" ht="15" x14ac:dyDescent="0.25">
      <c r="B100" s="96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IF($D$12="","",(SUMPRODUCT(($D$12:$W$12=Sabana4[[#This Row],[Columna4]:[Columna23]])*1)))</f>
        <v>1</v>
      </c>
      <c r="Y100" s="87">
        <f t="shared" si="2"/>
        <v>0.05</v>
      </c>
      <c r="Z100" s="87">
        <f>IF(Y100="","",COUNTIF(Sabana4[[#This Row],[Columna4]:[Columna23]],"O")/20)</f>
        <v>0</v>
      </c>
    </row>
    <row r="101" spans="2:26" ht="15" x14ac:dyDescent="0.25">
      <c r="B101" s="96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IF($D$12="","",(SUMPRODUCT(($D$12:$W$12=Sabana4[[#This Row],[Columna4]:[Columna23]])*1)))</f>
        <v>1</v>
      </c>
      <c r="Y101" s="87">
        <f t="shared" si="2"/>
        <v>0.05</v>
      </c>
      <c r="Z101" s="87">
        <f>IF(Y101="","",COUNTIF(Sabana4[[#This Row],[Columna4]:[Columna23]],"O")/20)</f>
        <v>0</v>
      </c>
    </row>
    <row r="102" spans="2:26" ht="15" x14ac:dyDescent="0.25">
      <c r="B102" s="96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IF($D$12="","",(SUMPRODUCT(($D$12:$W$12=Sabana4[[#This Row],[Columna4]:[Columna23]])*1)))</f>
        <v>1</v>
      </c>
      <c r="Y102" s="87">
        <f t="shared" si="2"/>
        <v>0.05</v>
      </c>
      <c r="Z102" s="87">
        <f>IF(Y102="","",COUNTIF(Sabana4[[#This Row],[Columna4]:[Columna23]],"O")/20)</f>
        <v>0</v>
      </c>
    </row>
    <row r="103" spans="2:26" ht="15" x14ac:dyDescent="0.25">
      <c r="B103" s="96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IF($D$12="","",(SUMPRODUCT(($D$12:$W$12=Sabana4[[#This Row],[Columna4]:[Columna23]])*1)))</f>
        <v>1</v>
      </c>
      <c r="Y103" s="87">
        <f t="shared" si="2"/>
        <v>0.05</v>
      </c>
      <c r="Z103" s="87">
        <f>IF(Y103="","",COUNTIF(Sabana4[[#This Row],[Columna4]:[Columna23]],"O")/20)</f>
        <v>0</v>
      </c>
    </row>
    <row r="104" spans="2:26" ht="15" x14ac:dyDescent="0.25">
      <c r="B104" s="96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IF($D$12="","",(SUMPRODUCT(($D$12:$W$12=Sabana4[[#This Row],[Columna4]:[Columna23]])*1)))</f>
        <v>1</v>
      </c>
      <c r="Y104" s="87">
        <f t="shared" si="2"/>
        <v>0.05</v>
      </c>
      <c r="Z104" s="87">
        <f>IF(Y104="","",COUNTIF(Sabana4[[#This Row],[Columna4]:[Columna23]],"O")/20)</f>
        <v>0</v>
      </c>
    </row>
    <row r="105" spans="2:26" ht="15" x14ac:dyDescent="0.25">
      <c r="B105" s="96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IF($D$12="","",(SUMPRODUCT(($D$12:$W$12=Sabana4[[#This Row],[Columna4]:[Columna23]])*1)))</f>
        <v>1</v>
      </c>
      <c r="Y105" s="87">
        <f t="shared" si="2"/>
        <v>0.05</v>
      </c>
      <c r="Z105" s="87">
        <f>IF(Y105="","",COUNTIF(Sabana4[[#This Row],[Columna4]:[Columna23]],"O")/20)</f>
        <v>0</v>
      </c>
    </row>
    <row r="106" spans="2:26" ht="15" x14ac:dyDescent="0.25">
      <c r="B106" s="96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IF($D$12="","",(SUMPRODUCT(($D$12:$W$12=Sabana4[[#This Row],[Columna4]:[Columna23]])*1)))</f>
        <v>1</v>
      </c>
      <c r="Y106" s="87">
        <f t="shared" si="2"/>
        <v>0.05</v>
      </c>
      <c r="Z106" s="87">
        <f>IF(Y106="","",COUNTIF(Sabana4[[#This Row],[Columna4]:[Columna23]],"O")/20)</f>
        <v>0</v>
      </c>
    </row>
    <row r="107" spans="2:26" ht="15" x14ac:dyDescent="0.25">
      <c r="B107" s="96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IF($D$12="","",(SUMPRODUCT(($D$12:$W$12=Sabana4[[#This Row],[Columna4]:[Columna23]])*1)))</f>
        <v>1</v>
      </c>
      <c r="Y107" s="87">
        <f t="shared" si="2"/>
        <v>0.05</v>
      </c>
      <c r="Z107" s="87">
        <f>IF(Y107="","",COUNTIF(Sabana4[[#This Row],[Columna4]:[Columna23]],"O")/20)</f>
        <v>0</v>
      </c>
    </row>
    <row r="108" spans="2:26" ht="15" x14ac:dyDescent="0.25">
      <c r="B108" s="96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IF($D$12="","",(SUMPRODUCT(($D$12:$W$12=Sabana4[[#This Row],[Columna4]:[Columna23]])*1)))</f>
        <v>1</v>
      </c>
      <c r="Y108" s="87">
        <f t="shared" si="2"/>
        <v>0.05</v>
      </c>
      <c r="Z108" s="87">
        <f>IF(Y108="","",COUNTIF(Sabana4[[#This Row],[Columna4]:[Columna23]],"O")/20)</f>
        <v>0</v>
      </c>
    </row>
    <row r="109" spans="2:26" ht="15" x14ac:dyDescent="0.25">
      <c r="B109" s="96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IF($D$12="","",(SUMPRODUCT(($D$12:$W$12=Sabana4[[#This Row],[Columna4]:[Columna23]])*1)))</f>
        <v>1</v>
      </c>
      <c r="Y109" s="87">
        <f t="shared" si="2"/>
        <v>0.05</v>
      </c>
      <c r="Z109" s="87">
        <f>IF(Y109="","",COUNTIF(Sabana4[[#This Row],[Columna4]:[Columna23]],"O")/20)</f>
        <v>0</v>
      </c>
    </row>
    <row r="110" spans="2:26" ht="15" x14ac:dyDescent="0.25">
      <c r="B110" s="96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IF($D$12="","",(SUMPRODUCT(($D$12:$W$12=Sabana4[[#This Row],[Columna4]:[Columna23]])*1)))</f>
        <v>1</v>
      </c>
      <c r="Y110" s="87">
        <f t="shared" si="2"/>
        <v>0.05</v>
      </c>
      <c r="Z110" s="87">
        <f>IF(Y110="","",COUNTIF(Sabana4[[#This Row],[Columna4]:[Columna23]],"O")/20)</f>
        <v>0</v>
      </c>
    </row>
    <row r="111" spans="2:26" ht="15" x14ac:dyDescent="0.25">
      <c r="B111" s="96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IF($D$12="","",(SUMPRODUCT(($D$12:$W$12=Sabana4[[#This Row],[Columna4]:[Columna23]])*1)))</f>
        <v>1</v>
      </c>
      <c r="Y111" s="87">
        <f t="shared" si="2"/>
        <v>0.05</v>
      </c>
      <c r="Z111" s="87">
        <f>IF(Y111="","",COUNTIF(Sabana4[[#This Row],[Columna4]:[Columna23]],"O")/20)</f>
        <v>0</v>
      </c>
    </row>
    <row r="112" spans="2:26" ht="15" x14ac:dyDescent="0.25">
      <c r="B112" s="96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IF($D$12="","",(SUMPRODUCT(($D$12:$W$12=Sabana4[[#This Row],[Columna4]:[Columna23]])*1)))</f>
        <v>1</v>
      </c>
      <c r="Y112" s="87">
        <f t="shared" si="2"/>
        <v>0.05</v>
      </c>
      <c r="Z112" s="87">
        <f>IF(Y112="","",COUNTIF(Sabana4[[#This Row],[Columna4]:[Columna23]],"O")/20)</f>
        <v>0</v>
      </c>
    </row>
    <row r="113" spans="2:26" ht="15" x14ac:dyDescent="0.25">
      <c r="B113" s="96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IF($D$12="","",(SUMPRODUCT(($D$12:$W$12=Sabana4[[#This Row],[Columna4]:[Columna23]])*1)))</f>
        <v>1</v>
      </c>
      <c r="Y113" s="87">
        <f t="shared" si="2"/>
        <v>0.05</v>
      </c>
      <c r="Z113" s="87">
        <f>IF(Y113="","",COUNTIF(Sabana4[[#This Row],[Columna4]:[Columna23]],"O")/20)</f>
        <v>0</v>
      </c>
    </row>
    <row r="114" spans="2:26" ht="15" x14ac:dyDescent="0.25">
      <c r="B114" s="96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IF($D$12="","",(SUMPRODUCT(($D$12:$W$12=Sabana4[[#This Row],[Columna4]:[Columna23]])*1)))</f>
        <v>1</v>
      </c>
      <c r="Y114" s="87">
        <f t="shared" si="2"/>
        <v>0.05</v>
      </c>
      <c r="Z114" s="87">
        <f>IF(Y114="","",COUNTIF(Sabana4[[#This Row],[Columna4]:[Columna23]],"O")/20)</f>
        <v>0</v>
      </c>
    </row>
    <row r="115" spans="2:26" ht="15" x14ac:dyDescent="0.25">
      <c r="B115" s="96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IF($D$12="","",(SUMPRODUCT(($D$12:$W$12=Sabana4[[#This Row],[Columna4]:[Columna23]])*1)))</f>
        <v>1</v>
      </c>
      <c r="Y115" s="87">
        <f t="shared" si="2"/>
        <v>0.05</v>
      </c>
      <c r="Z115" s="87">
        <f>IF(Y115="","",COUNTIF(Sabana4[[#This Row],[Columna4]:[Columna23]],"O")/20)</f>
        <v>0</v>
      </c>
    </row>
    <row r="116" spans="2:26" ht="15" x14ac:dyDescent="0.25">
      <c r="B116" s="96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IF($D$12="","",(SUMPRODUCT(($D$12:$W$12=Sabana4[[#This Row],[Columna4]:[Columna23]])*1)))</f>
        <v>1</v>
      </c>
      <c r="Y116" s="87">
        <f t="shared" si="2"/>
        <v>0.05</v>
      </c>
      <c r="Z116" s="87">
        <f>IF(Y116="","",COUNTIF(Sabana4[[#This Row],[Columna4]:[Columna23]],"O")/20)</f>
        <v>0</v>
      </c>
    </row>
    <row r="117" spans="2:26" ht="15" x14ac:dyDescent="0.25">
      <c r="B117" s="96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IF($D$12="","",(SUMPRODUCT(($D$12:$W$12=Sabana4[[#This Row],[Columna4]:[Columna23]])*1)))</f>
        <v>1</v>
      </c>
      <c r="Y117" s="87">
        <f t="shared" si="2"/>
        <v>0.05</v>
      </c>
      <c r="Z117" s="87">
        <f>IF(Y117="","",COUNTIF(Sabana4[[#This Row],[Columna4]:[Columna23]],"O")/20)</f>
        <v>0</v>
      </c>
    </row>
    <row r="118" spans="2:26" ht="15" x14ac:dyDescent="0.25">
      <c r="B118" s="96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IF($D$12="","",(SUMPRODUCT(($D$12:$W$12=Sabana4[[#This Row],[Columna4]:[Columna23]])*1)))</f>
        <v>1</v>
      </c>
      <c r="Y118" s="87">
        <f t="shared" si="2"/>
        <v>0.05</v>
      </c>
      <c r="Z118" s="87">
        <f>IF(Y118="","",COUNTIF(Sabana4[[#This Row],[Columna4]:[Columna23]],"O")/20)</f>
        <v>0</v>
      </c>
    </row>
    <row r="119" spans="2:26" ht="15" x14ac:dyDescent="0.25">
      <c r="B119" s="96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IF($D$12="","",(SUMPRODUCT(($D$12:$W$12=Sabana4[[#This Row],[Columna4]:[Columna23]])*1)))</f>
        <v>1</v>
      </c>
      <c r="Y119" s="87">
        <f t="shared" si="2"/>
        <v>0.05</v>
      </c>
      <c r="Z119" s="87">
        <f>IF(Y119="","",COUNTIF(Sabana4[[#This Row],[Columna4]:[Columna23]],"O")/20)</f>
        <v>0</v>
      </c>
    </row>
    <row r="120" spans="2:26" ht="15" x14ac:dyDescent="0.25">
      <c r="B120" s="96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IF($D$12="","",(SUMPRODUCT(($D$12:$W$12=Sabana4[[#This Row],[Columna4]:[Columna23]])*1)))</f>
        <v>1</v>
      </c>
      <c r="Y120" s="87">
        <f t="shared" si="2"/>
        <v>0.05</v>
      </c>
      <c r="Z120" s="87">
        <f>IF(Y120="","",COUNTIF(Sabana4[[#This Row],[Columna4]:[Columna23]],"O")/20)</f>
        <v>0</v>
      </c>
    </row>
    <row r="121" spans="2:26" ht="15" x14ac:dyDescent="0.25">
      <c r="B121" s="96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IF($D$12="","",(SUMPRODUCT(($D$12:$W$12=Sabana4[[#This Row],[Columna4]:[Columna23]])*1)))</f>
        <v>1</v>
      </c>
      <c r="Y121" s="87">
        <f t="shared" si="2"/>
        <v>0.05</v>
      </c>
      <c r="Z121" s="87">
        <f>IF(Y121="","",COUNTIF(Sabana4[[#This Row],[Columna4]:[Columna23]],"O")/20)</f>
        <v>0</v>
      </c>
    </row>
    <row r="122" spans="2:26" ht="15" x14ac:dyDescent="0.25">
      <c r="B122" s="96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IF($D$12="","",(SUMPRODUCT(($D$12:$W$12=Sabana4[[#This Row],[Columna4]:[Columna23]])*1)))</f>
        <v>1</v>
      </c>
      <c r="Y122" s="87">
        <f t="shared" si="2"/>
        <v>0.05</v>
      </c>
      <c r="Z122" s="87">
        <f>IF(Y122="","",COUNTIF(Sabana4[[#This Row],[Columna4]:[Columna23]],"O")/20)</f>
        <v>0</v>
      </c>
    </row>
    <row r="123" spans="2:26" ht="15" x14ac:dyDescent="0.25">
      <c r="B123" s="96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IF($D$12="","",(SUMPRODUCT(($D$12:$W$12=Sabana4[[#This Row],[Columna4]:[Columna23]])*1)))</f>
        <v>1</v>
      </c>
      <c r="Y123" s="87">
        <f t="shared" si="2"/>
        <v>0.05</v>
      </c>
      <c r="Z123" s="87">
        <f>IF(Y123="","",COUNTIF(Sabana4[[#This Row],[Columna4]:[Columna23]],"O")/20)</f>
        <v>0</v>
      </c>
    </row>
    <row r="124" spans="2:26" ht="15" x14ac:dyDescent="0.25">
      <c r="B124" s="96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IF($D$12="","",(SUMPRODUCT(($D$12:$W$12=Sabana4[[#This Row],[Columna4]:[Columna23]])*1)))</f>
        <v>1</v>
      </c>
      <c r="Y124" s="87">
        <f t="shared" si="2"/>
        <v>0.05</v>
      </c>
      <c r="Z124" s="87">
        <f>IF(Y124="","",COUNTIF(Sabana4[[#This Row],[Columna4]:[Columna23]],"O")/20)</f>
        <v>0</v>
      </c>
    </row>
    <row r="125" spans="2:26" ht="15" x14ac:dyDescent="0.25">
      <c r="B125" s="96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IF($D$12="","",(SUMPRODUCT(($D$12:$W$12=Sabana4[[#This Row],[Columna4]:[Columna23]])*1)))</f>
        <v>1</v>
      </c>
      <c r="Y125" s="87">
        <f t="shared" si="2"/>
        <v>0.05</v>
      </c>
      <c r="Z125" s="87">
        <f>IF(Y125="","",COUNTIF(Sabana4[[#This Row],[Columna4]:[Columna23]],"O")/20)</f>
        <v>0</v>
      </c>
    </row>
    <row r="126" spans="2:26" ht="15" x14ac:dyDescent="0.25">
      <c r="B126" s="96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IF($D$12="","",(SUMPRODUCT(($D$12:$W$12=Sabana4[[#This Row],[Columna4]:[Columna23]])*1)))</f>
        <v>1</v>
      </c>
      <c r="Y126" s="87">
        <f t="shared" si="2"/>
        <v>0.05</v>
      </c>
      <c r="Z126" s="87">
        <f>IF(Y126="","",COUNTIF(Sabana4[[#This Row],[Columna4]:[Columna23]],"O")/20)</f>
        <v>0</v>
      </c>
    </row>
    <row r="127" spans="2:26" ht="15" x14ac:dyDescent="0.25">
      <c r="B127" s="96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IF($D$12="","",(SUMPRODUCT(($D$12:$W$12=Sabana4[[#This Row],[Columna4]:[Columna23]])*1)))</f>
        <v>1</v>
      </c>
      <c r="Y127" s="87">
        <f t="shared" si="2"/>
        <v>0.05</v>
      </c>
      <c r="Z127" s="87">
        <f>IF(Y127="","",COUNTIF(Sabana4[[#This Row],[Columna4]:[Columna23]],"O")/20)</f>
        <v>0</v>
      </c>
    </row>
    <row r="128" spans="2:26" ht="15" x14ac:dyDescent="0.25">
      <c r="B128" s="96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IF($D$12="","",(SUMPRODUCT(($D$12:$W$12=Sabana4[[#This Row],[Columna4]:[Columna23]])*1)))</f>
        <v>1</v>
      </c>
      <c r="Y128" s="87">
        <f t="shared" si="2"/>
        <v>0.05</v>
      </c>
      <c r="Z128" s="87">
        <f>IF(Y128="","",COUNTIF(Sabana4[[#This Row],[Columna4]:[Columna23]],"O")/20)</f>
        <v>0</v>
      </c>
    </row>
    <row r="129" spans="2:26" ht="15" x14ac:dyDescent="0.25">
      <c r="B129" s="96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IF($D$12="","",(SUMPRODUCT(($D$12:$W$12=Sabana4[[#This Row],[Columna4]:[Columna23]])*1)))</f>
        <v>1</v>
      </c>
      <c r="Y129" s="87">
        <f t="shared" si="2"/>
        <v>0.05</v>
      </c>
      <c r="Z129" s="87">
        <f>IF(Y129="","",COUNTIF(Sabana4[[#This Row],[Columna4]:[Columna23]],"O")/20)</f>
        <v>0</v>
      </c>
    </row>
    <row r="130" spans="2:26" ht="15" x14ac:dyDescent="0.25">
      <c r="B130" s="96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IF($D$12="","",(SUMPRODUCT(($D$12:$W$12=Sabana4[[#This Row],[Columna4]:[Columna23]])*1)))</f>
        <v>1</v>
      </c>
      <c r="Y130" s="87">
        <f t="shared" si="2"/>
        <v>0.05</v>
      </c>
      <c r="Z130" s="87">
        <f>IF(Y130="","",COUNTIF(Sabana4[[#This Row],[Columna4]:[Columna23]],"O")/20)</f>
        <v>0</v>
      </c>
    </row>
    <row r="131" spans="2:26" ht="15" x14ac:dyDescent="0.25">
      <c r="B131" s="96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IF($D$12="","",(SUMPRODUCT(($D$12:$W$12=Sabana4[[#This Row],[Columna4]:[Columna23]])*1)))</f>
        <v>1</v>
      </c>
      <c r="Y131" s="87">
        <f t="shared" si="2"/>
        <v>0.05</v>
      </c>
      <c r="Z131" s="87">
        <f>IF(Y131="","",COUNTIF(Sabana4[[#This Row],[Columna4]:[Columna23]],"O")/20)</f>
        <v>0</v>
      </c>
    </row>
    <row r="132" spans="2:26" ht="15" x14ac:dyDescent="0.25">
      <c r="B132" s="96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IF($D$12="","",(SUMPRODUCT(($D$12:$W$12=Sabana4[[#This Row],[Columna4]:[Columna23]])*1)))</f>
        <v>1</v>
      </c>
      <c r="Y132" s="87">
        <f t="shared" si="2"/>
        <v>0.05</v>
      </c>
      <c r="Z132" s="87">
        <f>IF(Y132="","",COUNTIF(Sabana4[[#This Row],[Columna4]:[Columna23]],"O")/20)</f>
        <v>0</v>
      </c>
    </row>
    <row r="133" spans="2:26" ht="15" x14ac:dyDescent="0.25">
      <c r="B133" s="96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IF($D$12="","",(SUMPRODUCT(($D$12:$W$12=Sabana4[[#This Row],[Columna4]:[Columna23]])*1)))</f>
        <v>1</v>
      </c>
      <c r="Y133" s="87">
        <f t="shared" si="2"/>
        <v>0.05</v>
      </c>
      <c r="Z133" s="87">
        <f>IF(Y133="","",COUNTIF(Sabana4[[#This Row],[Columna4]:[Columna23]],"O")/20)</f>
        <v>0</v>
      </c>
    </row>
    <row r="134" spans="2:26" ht="15" x14ac:dyDescent="0.25">
      <c r="B134" s="96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IF($D$12="","",(SUMPRODUCT(($D$12:$W$12=Sabana4[[#This Row],[Columna4]:[Columna23]])*1)))</f>
        <v>1</v>
      </c>
      <c r="Y134" s="87">
        <f t="shared" si="2"/>
        <v>0.05</v>
      </c>
      <c r="Z134" s="87">
        <f>IF(Y134="","",COUNTIF(Sabana4[[#This Row],[Columna4]:[Columna23]],"O")/20)</f>
        <v>0</v>
      </c>
    </row>
    <row r="135" spans="2:26" ht="15" x14ac:dyDescent="0.25">
      <c r="B135" s="96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IF($D$12="","",(SUMPRODUCT(($D$12:$W$12=Sabana4[[#This Row],[Columna4]:[Columna23]])*1)))</f>
        <v>1</v>
      </c>
      <c r="Y135" s="87">
        <f t="shared" si="2"/>
        <v>0.05</v>
      </c>
      <c r="Z135" s="87">
        <f>IF(Y135="","",COUNTIF(Sabana4[[#This Row],[Columna4]:[Columna23]],"O")/20)</f>
        <v>0</v>
      </c>
    </row>
    <row r="136" spans="2:26" ht="15" x14ac:dyDescent="0.25">
      <c r="B136" s="96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IF($D$12="","",(SUMPRODUCT(($D$12:$W$12=Sabana4[[#This Row],[Columna4]:[Columna23]])*1)))</f>
        <v>1</v>
      </c>
      <c r="Y136" s="87">
        <f t="shared" si="2"/>
        <v>0.05</v>
      </c>
      <c r="Z136" s="87">
        <f>IF(Y136="","",COUNTIF(Sabana4[[#This Row],[Columna4]:[Columna23]],"O")/20)</f>
        <v>0</v>
      </c>
    </row>
    <row r="137" spans="2:26" ht="15" x14ac:dyDescent="0.25">
      <c r="B137" s="96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IF($D$12="","",(SUMPRODUCT(($D$12:$W$12=Sabana4[[#This Row],[Columna4]:[Columna23]])*1)))</f>
        <v>1</v>
      </c>
      <c r="Y137" s="87">
        <f t="shared" si="2"/>
        <v>0.05</v>
      </c>
      <c r="Z137" s="87">
        <f>IF(Y137="","",COUNTIF(Sabana4[[#This Row],[Columna4]:[Columna23]],"O")/20)</f>
        <v>0</v>
      </c>
    </row>
    <row r="138" spans="2:26" ht="15" x14ac:dyDescent="0.25">
      <c r="B138" s="96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IF($D$12="","",(SUMPRODUCT(($D$12:$W$12=Sabana4[[#This Row],[Columna4]:[Columna23]])*1)))</f>
        <v>1</v>
      </c>
      <c r="Y138" s="87">
        <f t="shared" si="2"/>
        <v>0.05</v>
      </c>
      <c r="Z138" s="87">
        <f>IF(Y138="","",COUNTIF(Sabana4[[#This Row],[Columna4]:[Columna23]],"O")/20)</f>
        <v>0</v>
      </c>
    </row>
    <row r="139" spans="2:26" ht="15" x14ac:dyDescent="0.25">
      <c r="B139" s="96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IF($D$12="","",(SUMPRODUCT(($D$12:$W$12=Sabana4[[#This Row],[Columna4]:[Columna23]])*1)))</f>
        <v>1</v>
      </c>
      <c r="Y139" s="87">
        <f t="shared" si="2"/>
        <v>0.05</v>
      </c>
      <c r="Z139" s="87">
        <f>IF(Y139="","",COUNTIF(Sabana4[[#This Row],[Columna4]:[Columna23]],"O")/20)</f>
        <v>0</v>
      </c>
    </row>
    <row r="140" spans="2:26" ht="15" x14ac:dyDescent="0.25">
      <c r="B140" s="96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IF($D$12="","",(SUMPRODUCT(($D$12:$W$12=Sabana4[[#This Row],[Columna4]:[Columna23]])*1)))</f>
        <v>1</v>
      </c>
      <c r="Y140" s="87">
        <f t="shared" si="2"/>
        <v>0.05</v>
      </c>
      <c r="Z140" s="87">
        <f>IF(Y140="","",COUNTIF(Sabana4[[#This Row],[Columna4]:[Columna23]],"O")/20)</f>
        <v>0</v>
      </c>
    </row>
    <row r="141" spans="2:26" ht="15" x14ac:dyDescent="0.25">
      <c r="B141" s="96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IF($D$12="","",(SUMPRODUCT(($D$12:$W$12=Sabana4[[#This Row],[Columna4]:[Columna23]])*1)))</f>
        <v>1</v>
      </c>
      <c r="Y141" s="87">
        <f t="shared" si="2"/>
        <v>0.05</v>
      </c>
      <c r="Z141" s="87">
        <f>IF(Y141="","",COUNTIF(Sabana4[[#This Row],[Columna4]:[Columna23]],"O")/20)</f>
        <v>0</v>
      </c>
    </row>
    <row r="142" spans="2:26" ht="15" x14ac:dyDescent="0.25">
      <c r="B142" s="96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IF($D$12="","",(SUMPRODUCT(($D$12:$W$12=Sabana4[[#This Row],[Columna4]:[Columna23]])*1)))</f>
        <v>1</v>
      </c>
      <c r="Y142" s="87">
        <f t="shared" si="2"/>
        <v>0.05</v>
      </c>
      <c r="Z142" s="87">
        <f>IF(Y142="","",COUNTIF(Sabana4[[#This Row],[Columna4]:[Columna23]],"O")/20)</f>
        <v>0</v>
      </c>
    </row>
    <row r="143" spans="2:26" ht="15" x14ac:dyDescent="0.25">
      <c r="B143" s="96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IF($D$12="","",(SUMPRODUCT(($D$12:$W$12=Sabana4[[#This Row],[Columna4]:[Columna23]])*1)))</f>
        <v>1</v>
      </c>
      <c r="Y143" s="87">
        <f t="shared" si="2"/>
        <v>0.05</v>
      </c>
      <c r="Z143" s="87">
        <f>IF(Y143="","",COUNTIF(Sabana4[[#This Row],[Columna4]:[Columna23]],"O")/20)</f>
        <v>0</v>
      </c>
    </row>
    <row r="144" spans="2:26" ht="15" x14ac:dyDescent="0.25">
      <c r="B144" s="96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IF($D$12="","",(SUMPRODUCT(($D$12:$W$12=Sabana4[[#This Row],[Columna4]:[Columna23]])*1)))</f>
        <v>1</v>
      </c>
      <c r="Y144" s="87">
        <f t="shared" si="2"/>
        <v>0.05</v>
      </c>
      <c r="Z144" s="87">
        <f>IF(Y144="","",COUNTIF(Sabana4[[#This Row],[Columna4]:[Columna23]],"O")/20)</f>
        <v>0</v>
      </c>
    </row>
    <row r="145" spans="2:26" ht="15" x14ac:dyDescent="0.25">
      <c r="B145" s="96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IF($D$12="","",(SUMPRODUCT(($D$12:$W$12=Sabana4[[#This Row],[Columna4]:[Columna23]])*1)))</f>
        <v>1</v>
      </c>
      <c r="Y145" s="87">
        <f t="shared" si="2"/>
        <v>0.05</v>
      </c>
      <c r="Z145" s="87">
        <f>IF(Y145="","",COUNTIF(Sabana4[[#This Row],[Columna4]:[Columna23]],"O")/20)</f>
        <v>0</v>
      </c>
    </row>
    <row r="146" spans="2:26" ht="15" x14ac:dyDescent="0.25">
      <c r="B146" s="96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IF($D$12="","",(SUMPRODUCT(($D$12:$W$12=Sabana4[[#This Row],[Columna4]:[Columna23]])*1)))</f>
        <v>1</v>
      </c>
      <c r="Y146" s="87">
        <f t="shared" si="2"/>
        <v>0.05</v>
      </c>
      <c r="Z146" s="87">
        <f>IF(Y146="","",COUNTIF(Sabana4[[#This Row],[Columna4]:[Columna23]],"O")/20)</f>
        <v>0</v>
      </c>
    </row>
    <row r="147" spans="2:26" ht="15" x14ac:dyDescent="0.25">
      <c r="B147" s="96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IF($D$12="","",(SUMPRODUCT(($D$12:$W$12=Sabana4[[#This Row],[Columna4]:[Columna23]])*1)))</f>
        <v>1</v>
      </c>
      <c r="Y147" s="87">
        <f t="shared" ref="Y147:Y210" si="3">IF(X147="","",(X147/20))</f>
        <v>0.05</v>
      </c>
      <c r="Z147" s="87">
        <f>IF(Y147="","",COUNTIF(Sabana4[[#This Row],[Columna4]:[Columna23]],"O")/20)</f>
        <v>0</v>
      </c>
    </row>
    <row r="148" spans="2:26" ht="15" x14ac:dyDescent="0.25">
      <c r="B148" s="96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IF($D$12="","",(SUMPRODUCT(($D$12:$W$12=Sabana4[[#This Row],[Columna4]:[Columna23]])*1)))</f>
        <v>1</v>
      </c>
      <c r="Y148" s="87">
        <f t="shared" si="3"/>
        <v>0.05</v>
      </c>
      <c r="Z148" s="87">
        <f>IF(Y148="","",COUNTIF(Sabana4[[#This Row],[Columna4]:[Columna23]],"O")/20)</f>
        <v>0</v>
      </c>
    </row>
    <row r="149" spans="2:26" ht="15" x14ac:dyDescent="0.25">
      <c r="B149" s="96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IF($D$12="","",(SUMPRODUCT(($D$12:$W$12=Sabana4[[#This Row],[Columna4]:[Columna23]])*1)))</f>
        <v>1</v>
      </c>
      <c r="Y149" s="87">
        <f t="shared" si="3"/>
        <v>0.05</v>
      </c>
      <c r="Z149" s="87">
        <f>IF(Y149="","",COUNTIF(Sabana4[[#This Row],[Columna4]:[Columna23]],"O")/20)</f>
        <v>0</v>
      </c>
    </row>
    <row r="150" spans="2:26" ht="15" x14ac:dyDescent="0.25">
      <c r="B150" s="96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IF($D$12="","",(SUMPRODUCT(($D$12:$W$12=Sabana4[[#This Row],[Columna4]:[Columna23]])*1)))</f>
        <v>1</v>
      </c>
      <c r="Y150" s="87">
        <f t="shared" si="3"/>
        <v>0.05</v>
      </c>
      <c r="Z150" s="87">
        <f>IF(Y150="","",COUNTIF(Sabana4[[#This Row],[Columna4]:[Columna23]],"O")/20)</f>
        <v>0</v>
      </c>
    </row>
    <row r="151" spans="2:26" ht="15" x14ac:dyDescent="0.25">
      <c r="B151" s="96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IF($D$12="","",(SUMPRODUCT(($D$12:$W$12=Sabana4[[#This Row],[Columna4]:[Columna23]])*1)))</f>
        <v>1</v>
      </c>
      <c r="Y151" s="87">
        <f t="shared" si="3"/>
        <v>0.05</v>
      </c>
      <c r="Z151" s="87">
        <f>IF(Y151="","",COUNTIF(Sabana4[[#This Row],[Columna4]:[Columna23]],"O")/20)</f>
        <v>0</v>
      </c>
    </row>
    <row r="152" spans="2:26" ht="15" x14ac:dyDescent="0.25">
      <c r="B152" s="96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IF($D$12="","",(SUMPRODUCT(($D$12:$W$12=Sabana4[[#This Row],[Columna4]:[Columna23]])*1)))</f>
        <v>1</v>
      </c>
      <c r="Y152" s="87">
        <f t="shared" si="3"/>
        <v>0.05</v>
      </c>
      <c r="Z152" s="87">
        <f>IF(Y152="","",COUNTIF(Sabana4[[#This Row],[Columna4]:[Columna23]],"O")/20)</f>
        <v>0</v>
      </c>
    </row>
    <row r="153" spans="2:26" ht="15" x14ac:dyDescent="0.25">
      <c r="B153" s="96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IF($D$12="","",(SUMPRODUCT(($D$12:$W$12=Sabana4[[#This Row],[Columna4]:[Columna23]])*1)))</f>
        <v>1</v>
      </c>
      <c r="Y153" s="87">
        <f t="shared" si="3"/>
        <v>0.05</v>
      </c>
      <c r="Z153" s="87">
        <f>IF(Y153="","",COUNTIF(Sabana4[[#This Row],[Columna4]:[Columna23]],"O")/20)</f>
        <v>0</v>
      </c>
    </row>
    <row r="154" spans="2:26" ht="15" x14ac:dyDescent="0.25">
      <c r="B154" s="96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IF($D$12="","",(SUMPRODUCT(($D$12:$W$12=Sabana4[[#This Row],[Columna4]:[Columna23]])*1)))</f>
        <v>1</v>
      </c>
      <c r="Y154" s="87">
        <f t="shared" si="3"/>
        <v>0.05</v>
      </c>
      <c r="Z154" s="87">
        <f>IF(Y154="","",COUNTIF(Sabana4[[#This Row],[Columna4]:[Columna23]],"O")/20)</f>
        <v>0</v>
      </c>
    </row>
    <row r="155" spans="2:26" ht="15" x14ac:dyDescent="0.25">
      <c r="B155" s="96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IF($D$12="","",(SUMPRODUCT(($D$12:$W$12=Sabana4[[#This Row],[Columna4]:[Columna23]])*1)))</f>
        <v>1</v>
      </c>
      <c r="Y155" s="87">
        <f t="shared" si="3"/>
        <v>0.05</v>
      </c>
      <c r="Z155" s="87">
        <f>IF(Y155="","",COUNTIF(Sabana4[[#This Row],[Columna4]:[Columna23]],"O")/20)</f>
        <v>0</v>
      </c>
    </row>
    <row r="156" spans="2:26" ht="15" x14ac:dyDescent="0.25">
      <c r="B156" s="96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IF($D$12="","",(SUMPRODUCT(($D$12:$W$12=Sabana4[[#This Row],[Columna4]:[Columna23]])*1)))</f>
        <v>1</v>
      </c>
      <c r="Y156" s="87">
        <f t="shared" si="3"/>
        <v>0.05</v>
      </c>
      <c r="Z156" s="87">
        <f>IF(Y156="","",COUNTIF(Sabana4[[#This Row],[Columna4]:[Columna23]],"O")/20)</f>
        <v>0</v>
      </c>
    </row>
    <row r="157" spans="2:26" ht="15" x14ac:dyDescent="0.25">
      <c r="B157" s="96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IF($D$12="","",(SUMPRODUCT(($D$12:$W$12=Sabana4[[#This Row],[Columna4]:[Columna23]])*1)))</f>
        <v>1</v>
      </c>
      <c r="Y157" s="87">
        <f t="shared" si="3"/>
        <v>0.05</v>
      </c>
      <c r="Z157" s="87">
        <f>IF(Y157="","",COUNTIF(Sabana4[[#This Row],[Columna4]:[Columna23]],"O")/20)</f>
        <v>0</v>
      </c>
    </row>
    <row r="158" spans="2:26" ht="15" x14ac:dyDescent="0.25">
      <c r="B158" s="96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IF($D$12="","",(SUMPRODUCT(($D$12:$W$12=Sabana4[[#This Row],[Columna4]:[Columna23]])*1)))</f>
        <v>1</v>
      </c>
      <c r="Y158" s="87">
        <f t="shared" si="3"/>
        <v>0.05</v>
      </c>
      <c r="Z158" s="87">
        <f>IF(Y158="","",COUNTIF(Sabana4[[#This Row],[Columna4]:[Columna23]],"O")/20)</f>
        <v>0</v>
      </c>
    </row>
    <row r="159" spans="2:26" ht="15" x14ac:dyDescent="0.25">
      <c r="B159" s="96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IF($D$12="","",(SUMPRODUCT(($D$12:$W$12=Sabana4[[#This Row],[Columna4]:[Columna23]])*1)))</f>
        <v>1</v>
      </c>
      <c r="Y159" s="87">
        <f t="shared" si="3"/>
        <v>0.05</v>
      </c>
      <c r="Z159" s="87">
        <f>IF(Y159="","",COUNTIF(Sabana4[[#This Row],[Columna4]:[Columna23]],"O")/20)</f>
        <v>0</v>
      </c>
    </row>
    <row r="160" spans="2:26" ht="15" x14ac:dyDescent="0.25">
      <c r="B160" s="96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IF($D$12="","",(SUMPRODUCT(($D$12:$W$12=Sabana4[[#This Row],[Columna4]:[Columna23]])*1)))</f>
        <v>1</v>
      </c>
      <c r="Y160" s="87">
        <f t="shared" si="3"/>
        <v>0.05</v>
      </c>
      <c r="Z160" s="87">
        <f>IF(Y160="","",COUNTIF(Sabana4[[#This Row],[Columna4]:[Columna23]],"O")/20)</f>
        <v>0</v>
      </c>
    </row>
    <row r="161" spans="2:26" ht="15" x14ac:dyDescent="0.25">
      <c r="B161" s="96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IF($D$12="","",(SUMPRODUCT(($D$12:$W$12=Sabana4[[#This Row],[Columna4]:[Columna23]])*1)))</f>
        <v>1</v>
      </c>
      <c r="Y161" s="87">
        <f t="shared" si="3"/>
        <v>0.05</v>
      </c>
      <c r="Z161" s="87">
        <f>IF(Y161="","",COUNTIF(Sabana4[[#This Row],[Columna4]:[Columna23]],"O")/20)</f>
        <v>0</v>
      </c>
    </row>
    <row r="162" spans="2:26" ht="15" x14ac:dyDescent="0.25">
      <c r="B162" s="96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IF($D$12="","",(SUMPRODUCT(($D$12:$W$12=Sabana4[[#This Row],[Columna4]:[Columna23]])*1)))</f>
        <v>1</v>
      </c>
      <c r="Y162" s="87">
        <f t="shared" si="3"/>
        <v>0.05</v>
      </c>
      <c r="Z162" s="87">
        <f>IF(Y162="","",COUNTIF(Sabana4[[#This Row],[Columna4]:[Columna23]],"O")/20)</f>
        <v>0</v>
      </c>
    </row>
    <row r="163" spans="2:26" ht="15" x14ac:dyDescent="0.25">
      <c r="B163" s="96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IF($D$12="","",(SUMPRODUCT(($D$12:$W$12=Sabana4[[#This Row],[Columna4]:[Columna23]])*1)))</f>
        <v>1</v>
      </c>
      <c r="Y163" s="87">
        <f t="shared" si="3"/>
        <v>0.05</v>
      </c>
      <c r="Z163" s="87">
        <f>IF(Y163="","",COUNTIF(Sabana4[[#This Row],[Columna4]:[Columna23]],"O")/20)</f>
        <v>0</v>
      </c>
    </row>
    <row r="164" spans="2:26" ht="15" x14ac:dyDescent="0.25">
      <c r="B164" s="96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IF($D$12="","",(SUMPRODUCT(($D$12:$W$12=Sabana4[[#This Row],[Columna4]:[Columna23]])*1)))</f>
        <v>1</v>
      </c>
      <c r="Y164" s="87">
        <f t="shared" si="3"/>
        <v>0.05</v>
      </c>
      <c r="Z164" s="87">
        <f>IF(Y164="","",COUNTIF(Sabana4[[#This Row],[Columna4]:[Columna23]],"O")/20)</f>
        <v>0</v>
      </c>
    </row>
    <row r="165" spans="2:26" ht="15" x14ac:dyDescent="0.25">
      <c r="B165" s="96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IF($D$12="","",(SUMPRODUCT(($D$12:$W$12=Sabana4[[#This Row],[Columna4]:[Columna23]])*1)))</f>
        <v>1</v>
      </c>
      <c r="Y165" s="87">
        <f t="shared" si="3"/>
        <v>0.05</v>
      </c>
      <c r="Z165" s="87">
        <f>IF(Y165="","",COUNTIF(Sabana4[[#This Row],[Columna4]:[Columna23]],"O")/20)</f>
        <v>0</v>
      </c>
    </row>
    <row r="166" spans="2:26" ht="15" x14ac:dyDescent="0.25">
      <c r="B166" s="96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IF($D$12="","",(SUMPRODUCT(($D$12:$W$12=Sabana4[[#This Row],[Columna4]:[Columna23]])*1)))</f>
        <v>1</v>
      </c>
      <c r="Y166" s="87">
        <f t="shared" si="3"/>
        <v>0.05</v>
      </c>
      <c r="Z166" s="87">
        <f>IF(Y166="","",COUNTIF(Sabana4[[#This Row],[Columna4]:[Columna23]],"O")/20)</f>
        <v>0</v>
      </c>
    </row>
    <row r="167" spans="2:26" ht="15" x14ac:dyDescent="0.25">
      <c r="B167" s="96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IF($D$12="","",(SUMPRODUCT(($D$12:$W$12=Sabana4[[#This Row],[Columna4]:[Columna23]])*1)))</f>
        <v>1</v>
      </c>
      <c r="Y167" s="87">
        <f t="shared" si="3"/>
        <v>0.05</v>
      </c>
      <c r="Z167" s="87">
        <f>IF(Y167="","",COUNTIF(Sabana4[[#This Row],[Columna4]:[Columna23]],"O")/20)</f>
        <v>0</v>
      </c>
    </row>
    <row r="168" spans="2:26" ht="15" x14ac:dyDescent="0.25">
      <c r="B168" s="96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IF($D$12="","",(SUMPRODUCT(($D$12:$W$12=Sabana4[[#This Row],[Columna4]:[Columna23]])*1)))</f>
        <v>1</v>
      </c>
      <c r="Y168" s="87">
        <f t="shared" si="3"/>
        <v>0.05</v>
      </c>
      <c r="Z168" s="87">
        <f>IF(Y168="","",COUNTIF(Sabana4[[#This Row],[Columna4]:[Columna23]],"O")/20)</f>
        <v>0</v>
      </c>
    </row>
    <row r="169" spans="2:26" ht="15" x14ac:dyDescent="0.25">
      <c r="B169" s="96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IF($D$12="","",(SUMPRODUCT(($D$12:$W$12=Sabana4[[#This Row],[Columna4]:[Columna23]])*1)))</f>
        <v>1</v>
      </c>
      <c r="Y169" s="87">
        <f t="shared" si="3"/>
        <v>0.05</v>
      </c>
      <c r="Z169" s="87">
        <f>IF(Y169="","",COUNTIF(Sabana4[[#This Row],[Columna4]:[Columna23]],"O")/20)</f>
        <v>0</v>
      </c>
    </row>
    <row r="170" spans="2:26" ht="15" x14ac:dyDescent="0.25">
      <c r="B170" s="96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IF($D$12="","",(SUMPRODUCT(($D$12:$W$12=Sabana4[[#This Row],[Columna4]:[Columna23]])*1)))</f>
        <v>1</v>
      </c>
      <c r="Y170" s="87">
        <f t="shared" si="3"/>
        <v>0.05</v>
      </c>
      <c r="Z170" s="87">
        <f>IF(Y170="","",COUNTIF(Sabana4[[#This Row],[Columna4]:[Columna23]],"O")/20)</f>
        <v>0</v>
      </c>
    </row>
    <row r="171" spans="2:26" ht="15" x14ac:dyDescent="0.25">
      <c r="B171" s="96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IF($D$12="","",(SUMPRODUCT(($D$12:$W$12=Sabana4[[#This Row],[Columna4]:[Columna23]])*1)))</f>
        <v>1</v>
      </c>
      <c r="Y171" s="87">
        <f t="shared" si="3"/>
        <v>0.05</v>
      </c>
      <c r="Z171" s="87">
        <f>IF(Y171="","",COUNTIF(Sabana4[[#This Row],[Columna4]:[Columna23]],"O")/20)</f>
        <v>0</v>
      </c>
    </row>
    <row r="172" spans="2:26" ht="15" x14ac:dyDescent="0.25">
      <c r="B172" s="96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IF($D$12="","",(SUMPRODUCT(($D$12:$W$12=Sabana4[[#This Row],[Columna4]:[Columna23]])*1)))</f>
        <v>1</v>
      </c>
      <c r="Y172" s="87">
        <f t="shared" si="3"/>
        <v>0.05</v>
      </c>
      <c r="Z172" s="87">
        <f>IF(Y172="","",COUNTIF(Sabana4[[#This Row],[Columna4]:[Columna23]],"O")/20)</f>
        <v>0</v>
      </c>
    </row>
    <row r="173" spans="2:26" ht="15" x14ac:dyDescent="0.25">
      <c r="B173" s="96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IF($D$12="","",(SUMPRODUCT(($D$12:$W$12=Sabana4[[#This Row],[Columna4]:[Columna23]])*1)))</f>
        <v>1</v>
      </c>
      <c r="Y173" s="87">
        <f t="shared" si="3"/>
        <v>0.05</v>
      </c>
      <c r="Z173" s="87">
        <f>IF(Y173="","",COUNTIF(Sabana4[[#This Row],[Columna4]:[Columna23]],"O")/20)</f>
        <v>0</v>
      </c>
    </row>
    <row r="174" spans="2:26" ht="15" x14ac:dyDescent="0.25">
      <c r="B174" s="96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IF($D$12="","",(SUMPRODUCT(($D$12:$W$12=Sabana4[[#This Row],[Columna4]:[Columna23]])*1)))</f>
        <v>1</v>
      </c>
      <c r="Y174" s="87">
        <f t="shared" si="3"/>
        <v>0.05</v>
      </c>
      <c r="Z174" s="87">
        <f>IF(Y174="","",COUNTIF(Sabana4[[#This Row],[Columna4]:[Columna23]],"O")/20)</f>
        <v>0</v>
      </c>
    </row>
    <row r="175" spans="2:26" ht="15" x14ac:dyDescent="0.25">
      <c r="B175" s="96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IF($D$12="","",(SUMPRODUCT(($D$12:$W$12=Sabana4[[#This Row],[Columna4]:[Columna23]])*1)))</f>
        <v>1</v>
      </c>
      <c r="Y175" s="87">
        <f t="shared" si="3"/>
        <v>0.05</v>
      </c>
      <c r="Z175" s="87">
        <f>IF(Y175="","",COUNTIF(Sabana4[[#This Row],[Columna4]:[Columna23]],"O")/20)</f>
        <v>0</v>
      </c>
    </row>
    <row r="176" spans="2:26" ht="15" x14ac:dyDescent="0.25">
      <c r="B176" s="96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IF($D$12="","",(SUMPRODUCT(($D$12:$W$12=Sabana4[[#This Row],[Columna4]:[Columna23]])*1)))</f>
        <v>1</v>
      </c>
      <c r="Y176" s="87">
        <f t="shared" si="3"/>
        <v>0.05</v>
      </c>
      <c r="Z176" s="87">
        <f>IF(Y176="","",COUNTIF(Sabana4[[#This Row],[Columna4]:[Columna23]],"O")/20)</f>
        <v>0</v>
      </c>
    </row>
    <row r="177" spans="2:26" ht="15" x14ac:dyDescent="0.25">
      <c r="B177" s="96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IF($D$12="","",(SUMPRODUCT(($D$12:$W$12=Sabana4[[#This Row],[Columna4]:[Columna23]])*1)))</f>
        <v>1</v>
      </c>
      <c r="Y177" s="87">
        <f t="shared" si="3"/>
        <v>0.05</v>
      </c>
      <c r="Z177" s="87">
        <f>IF(Y177="","",COUNTIF(Sabana4[[#This Row],[Columna4]:[Columna23]],"O")/20)</f>
        <v>0</v>
      </c>
    </row>
    <row r="178" spans="2:26" ht="15" x14ac:dyDescent="0.25">
      <c r="B178" s="96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IF($D$12="","",(SUMPRODUCT(($D$12:$W$12=Sabana4[[#This Row],[Columna4]:[Columna23]])*1)))</f>
        <v>1</v>
      </c>
      <c r="Y178" s="87">
        <f t="shared" si="3"/>
        <v>0.05</v>
      </c>
      <c r="Z178" s="87">
        <f>IF(Y178="","",COUNTIF(Sabana4[[#This Row],[Columna4]:[Columna23]],"O")/20)</f>
        <v>0</v>
      </c>
    </row>
    <row r="179" spans="2:26" ht="15" x14ac:dyDescent="0.25">
      <c r="B179" s="96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IF($D$12="","",(SUMPRODUCT(($D$12:$W$12=Sabana4[[#This Row],[Columna4]:[Columna23]])*1)))</f>
        <v>1</v>
      </c>
      <c r="Y179" s="87">
        <f t="shared" si="3"/>
        <v>0.05</v>
      </c>
      <c r="Z179" s="87">
        <f>IF(Y179="","",COUNTIF(Sabana4[[#This Row],[Columna4]:[Columna23]],"O")/20)</f>
        <v>0</v>
      </c>
    </row>
    <row r="180" spans="2:26" ht="15" x14ac:dyDescent="0.25">
      <c r="B180" s="96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IF($D$12="","",(SUMPRODUCT(($D$12:$W$12=Sabana4[[#This Row],[Columna4]:[Columna23]])*1)))</f>
        <v>1</v>
      </c>
      <c r="Y180" s="87">
        <f t="shared" si="3"/>
        <v>0.05</v>
      </c>
      <c r="Z180" s="87">
        <f>IF(Y180="","",COUNTIF(Sabana4[[#This Row],[Columna4]:[Columna23]],"O")/20)</f>
        <v>0</v>
      </c>
    </row>
    <row r="181" spans="2:26" ht="15" x14ac:dyDescent="0.25">
      <c r="B181" s="96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IF($D$12="","",(SUMPRODUCT(($D$12:$W$12=Sabana4[[#This Row],[Columna4]:[Columna23]])*1)))</f>
        <v>1</v>
      </c>
      <c r="Y181" s="87">
        <f t="shared" si="3"/>
        <v>0.05</v>
      </c>
      <c r="Z181" s="87">
        <f>IF(Y181="","",COUNTIF(Sabana4[[#This Row],[Columna4]:[Columna23]],"O")/20)</f>
        <v>0</v>
      </c>
    </row>
    <row r="182" spans="2:26" ht="15" x14ac:dyDescent="0.25">
      <c r="B182" s="96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IF($D$12="","",(SUMPRODUCT(($D$12:$W$12=Sabana4[[#This Row],[Columna4]:[Columna23]])*1)))</f>
        <v>1</v>
      </c>
      <c r="Y182" s="87">
        <f t="shared" si="3"/>
        <v>0.05</v>
      </c>
      <c r="Z182" s="87">
        <f>IF(Y182="","",COUNTIF(Sabana4[[#This Row],[Columna4]:[Columna23]],"O")/20)</f>
        <v>0</v>
      </c>
    </row>
    <row r="183" spans="2:26" ht="15" x14ac:dyDescent="0.25">
      <c r="B183" s="96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IF($D$12="","",(SUMPRODUCT(($D$12:$W$12=Sabana4[[#This Row],[Columna4]:[Columna23]])*1)))</f>
        <v>1</v>
      </c>
      <c r="Y183" s="87">
        <f t="shared" si="3"/>
        <v>0.05</v>
      </c>
      <c r="Z183" s="87">
        <f>IF(Y183="","",COUNTIF(Sabana4[[#This Row],[Columna4]:[Columna23]],"O")/20)</f>
        <v>0</v>
      </c>
    </row>
    <row r="184" spans="2:26" ht="15" x14ac:dyDescent="0.25">
      <c r="B184" s="96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IF($D$12="","",(SUMPRODUCT(($D$12:$W$12=Sabana4[[#This Row],[Columna4]:[Columna23]])*1)))</f>
        <v>1</v>
      </c>
      <c r="Y184" s="87">
        <f t="shared" si="3"/>
        <v>0.05</v>
      </c>
      <c r="Z184" s="87">
        <f>IF(Y184="","",COUNTIF(Sabana4[[#This Row],[Columna4]:[Columna23]],"O")/20)</f>
        <v>0</v>
      </c>
    </row>
    <row r="185" spans="2:26" ht="15" x14ac:dyDescent="0.25">
      <c r="B185" s="96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IF($D$12="","",(SUMPRODUCT(($D$12:$W$12=Sabana4[[#This Row],[Columna4]:[Columna23]])*1)))</f>
        <v>1</v>
      </c>
      <c r="Y185" s="87">
        <f t="shared" si="3"/>
        <v>0.05</v>
      </c>
      <c r="Z185" s="87">
        <f>IF(Y185="","",COUNTIF(Sabana4[[#This Row],[Columna4]:[Columna23]],"O")/20)</f>
        <v>0</v>
      </c>
    </row>
    <row r="186" spans="2:26" ht="15" x14ac:dyDescent="0.25">
      <c r="B186" s="96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IF($D$12="","",(SUMPRODUCT(($D$12:$W$12=Sabana4[[#This Row],[Columna4]:[Columna23]])*1)))</f>
        <v>1</v>
      </c>
      <c r="Y186" s="87">
        <f t="shared" si="3"/>
        <v>0.05</v>
      </c>
      <c r="Z186" s="87">
        <f>IF(Y186="","",COUNTIF(Sabana4[[#This Row],[Columna4]:[Columna23]],"O")/20)</f>
        <v>0</v>
      </c>
    </row>
    <row r="187" spans="2:26" ht="15" x14ac:dyDescent="0.25">
      <c r="B187" s="96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IF($D$12="","",(SUMPRODUCT(($D$12:$W$12=Sabana4[[#This Row],[Columna4]:[Columna23]])*1)))</f>
        <v>1</v>
      </c>
      <c r="Y187" s="87">
        <f t="shared" si="3"/>
        <v>0.05</v>
      </c>
      <c r="Z187" s="87">
        <f>IF(Y187="","",COUNTIF(Sabana4[[#This Row],[Columna4]:[Columna23]],"O")/20)</f>
        <v>0</v>
      </c>
    </row>
    <row r="188" spans="2:26" ht="15" x14ac:dyDescent="0.25">
      <c r="B188" s="96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IF($D$12="","",(SUMPRODUCT(($D$12:$W$12=Sabana4[[#This Row],[Columna4]:[Columna23]])*1)))</f>
        <v>1</v>
      </c>
      <c r="Y188" s="87">
        <f t="shared" si="3"/>
        <v>0.05</v>
      </c>
      <c r="Z188" s="87">
        <f>IF(Y188="","",COUNTIF(Sabana4[[#This Row],[Columna4]:[Columna23]],"O")/20)</f>
        <v>0</v>
      </c>
    </row>
    <row r="189" spans="2:26" ht="15" x14ac:dyDescent="0.25">
      <c r="B189" s="96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IF($D$12="","",(SUMPRODUCT(($D$12:$W$12=Sabana4[[#This Row],[Columna4]:[Columna23]])*1)))</f>
        <v>1</v>
      </c>
      <c r="Y189" s="87">
        <f t="shared" si="3"/>
        <v>0.05</v>
      </c>
      <c r="Z189" s="87">
        <f>IF(Y189="","",COUNTIF(Sabana4[[#This Row],[Columna4]:[Columna23]],"O")/20)</f>
        <v>0</v>
      </c>
    </row>
    <row r="190" spans="2:26" ht="15" x14ac:dyDescent="0.25">
      <c r="B190" s="96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IF($D$12="","",(SUMPRODUCT(($D$12:$W$12=Sabana4[[#This Row],[Columna4]:[Columna23]])*1)))</f>
        <v>1</v>
      </c>
      <c r="Y190" s="87">
        <f t="shared" si="3"/>
        <v>0.05</v>
      </c>
      <c r="Z190" s="87">
        <f>IF(Y190="","",COUNTIF(Sabana4[[#This Row],[Columna4]:[Columna23]],"O")/20)</f>
        <v>0</v>
      </c>
    </row>
    <row r="191" spans="2:26" ht="15" x14ac:dyDescent="0.25">
      <c r="B191" s="96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IF($D$12="","",(SUMPRODUCT(($D$12:$W$12=Sabana4[[#This Row],[Columna4]:[Columna23]])*1)))</f>
        <v>1</v>
      </c>
      <c r="Y191" s="87">
        <f t="shared" si="3"/>
        <v>0.05</v>
      </c>
      <c r="Z191" s="87">
        <f>IF(Y191="","",COUNTIF(Sabana4[[#This Row],[Columna4]:[Columna23]],"O")/20)</f>
        <v>0</v>
      </c>
    </row>
    <row r="192" spans="2:26" ht="15" x14ac:dyDescent="0.25">
      <c r="B192" s="96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IF($D$12="","",(SUMPRODUCT(($D$12:$W$12=Sabana4[[#This Row],[Columna4]:[Columna23]])*1)))</f>
        <v>1</v>
      </c>
      <c r="Y192" s="87">
        <f t="shared" si="3"/>
        <v>0.05</v>
      </c>
      <c r="Z192" s="87">
        <f>IF(Y192="","",COUNTIF(Sabana4[[#This Row],[Columna4]:[Columna23]],"O")/20)</f>
        <v>0</v>
      </c>
    </row>
    <row r="193" spans="2:26" ht="15" x14ac:dyDescent="0.25">
      <c r="B193" s="96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IF($D$12="","",(SUMPRODUCT(($D$12:$W$12=Sabana4[[#This Row],[Columna4]:[Columna23]])*1)))</f>
        <v>1</v>
      </c>
      <c r="Y193" s="87">
        <f t="shared" si="3"/>
        <v>0.05</v>
      </c>
      <c r="Z193" s="87">
        <f>IF(Y193="","",COUNTIF(Sabana4[[#This Row],[Columna4]:[Columna23]],"O")/20)</f>
        <v>0</v>
      </c>
    </row>
    <row r="194" spans="2:26" ht="15" x14ac:dyDescent="0.25">
      <c r="B194" s="96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IF($D$12="","",(SUMPRODUCT(($D$12:$W$12=Sabana4[[#This Row],[Columna4]:[Columna23]])*1)))</f>
        <v>1</v>
      </c>
      <c r="Y194" s="87">
        <f t="shared" si="3"/>
        <v>0.05</v>
      </c>
      <c r="Z194" s="87">
        <f>IF(Y194="","",COUNTIF(Sabana4[[#This Row],[Columna4]:[Columna23]],"O")/20)</f>
        <v>0</v>
      </c>
    </row>
    <row r="195" spans="2:26" ht="15" x14ac:dyDescent="0.25">
      <c r="B195" s="96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IF($D$12="","",(SUMPRODUCT(($D$12:$W$12=Sabana4[[#This Row],[Columna4]:[Columna23]])*1)))</f>
        <v>1</v>
      </c>
      <c r="Y195" s="87">
        <f t="shared" si="3"/>
        <v>0.05</v>
      </c>
      <c r="Z195" s="87">
        <f>IF(Y195="","",COUNTIF(Sabana4[[#This Row],[Columna4]:[Columna23]],"O")/20)</f>
        <v>0</v>
      </c>
    </row>
    <row r="196" spans="2:26" ht="15" x14ac:dyDescent="0.25">
      <c r="B196" s="96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IF($D$12="","",(SUMPRODUCT(($D$12:$W$12=Sabana4[[#This Row],[Columna4]:[Columna23]])*1)))</f>
        <v>1</v>
      </c>
      <c r="Y196" s="87">
        <f t="shared" si="3"/>
        <v>0.05</v>
      </c>
      <c r="Z196" s="87">
        <f>IF(Y196="","",COUNTIF(Sabana4[[#This Row],[Columna4]:[Columna23]],"O")/20)</f>
        <v>0</v>
      </c>
    </row>
    <row r="197" spans="2:26" ht="15" x14ac:dyDescent="0.25">
      <c r="B197" s="96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IF($D$12="","",(SUMPRODUCT(($D$12:$W$12=Sabana4[[#This Row],[Columna4]:[Columna23]])*1)))</f>
        <v>1</v>
      </c>
      <c r="Y197" s="87">
        <f t="shared" si="3"/>
        <v>0.05</v>
      </c>
      <c r="Z197" s="87">
        <f>IF(Y197="","",COUNTIF(Sabana4[[#This Row],[Columna4]:[Columna23]],"O")/20)</f>
        <v>0</v>
      </c>
    </row>
    <row r="198" spans="2:26" ht="15" x14ac:dyDescent="0.25">
      <c r="B198" s="96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IF($D$12="","",(SUMPRODUCT(($D$12:$W$12=Sabana4[[#This Row],[Columna4]:[Columna23]])*1)))</f>
        <v>1</v>
      </c>
      <c r="Y198" s="87">
        <f t="shared" si="3"/>
        <v>0.05</v>
      </c>
      <c r="Z198" s="87">
        <f>IF(Y198="","",COUNTIF(Sabana4[[#This Row],[Columna4]:[Columna23]],"O")/20)</f>
        <v>0</v>
      </c>
    </row>
    <row r="199" spans="2:26" ht="15" x14ac:dyDescent="0.25">
      <c r="B199" s="96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IF($D$12="","",(SUMPRODUCT(($D$12:$W$12=Sabana4[[#This Row],[Columna4]:[Columna23]])*1)))</f>
        <v>1</v>
      </c>
      <c r="Y199" s="87">
        <f t="shared" si="3"/>
        <v>0.05</v>
      </c>
      <c r="Z199" s="87">
        <f>IF(Y199="","",COUNTIF(Sabana4[[#This Row],[Columna4]:[Columna23]],"O")/20)</f>
        <v>0</v>
      </c>
    </row>
    <row r="200" spans="2:26" ht="15" x14ac:dyDescent="0.25">
      <c r="B200" s="96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IF($D$12="","",(SUMPRODUCT(($D$12:$W$12=Sabana4[[#This Row],[Columna4]:[Columna23]])*1)))</f>
        <v>1</v>
      </c>
      <c r="Y200" s="87">
        <f t="shared" si="3"/>
        <v>0.05</v>
      </c>
      <c r="Z200" s="87">
        <f>IF(Y200="","",COUNTIF(Sabana4[[#This Row],[Columna4]:[Columna23]],"O")/20)</f>
        <v>0</v>
      </c>
    </row>
    <row r="201" spans="2:26" ht="15" x14ac:dyDescent="0.25">
      <c r="B201" s="96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IF($D$12="","",(SUMPRODUCT(($D$12:$W$12=Sabana4[[#This Row],[Columna4]:[Columna23]])*1)))</f>
        <v>1</v>
      </c>
      <c r="Y201" s="87">
        <f t="shared" si="3"/>
        <v>0.05</v>
      </c>
      <c r="Z201" s="87">
        <f>IF(Y201="","",COUNTIF(Sabana4[[#This Row],[Columna4]:[Columna23]],"O")/20)</f>
        <v>0</v>
      </c>
    </row>
    <row r="202" spans="2:26" ht="15" x14ac:dyDescent="0.25">
      <c r="B202" s="96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IF($D$12="","",(SUMPRODUCT(($D$12:$W$12=Sabana4[[#This Row],[Columna4]:[Columna23]])*1)))</f>
        <v>1</v>
      </c>
      <c r="Y202" s="87">
        <f t="shared" si="3"/>
        <v>0.05</v>
      </c>
      <c r="Z202" s="87">
        <f>IF(Y202="","",COUNTIF(Sabana4[[#This Row],[Columna4]:[Columna23]],"O")/20)</f>
        <v>0</v>
      </c>
    </row>
    <row r="203" spans="2:26" ht="15" x14ac:dyDescent="0.25">
      <c r="B203" s="96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IF($D$12="","",(SUMPRODUCT(($D$12:$W$12=Sabana4[[#This Row],[Columna4]:[Columna23]])*1)))</f>
        <v>1</v>
      </c>
      <c r="Y203" s="87">
        <f t="shared" si="3"/>
        <v>0.05</v>
      </c>
      <c r="Z203" s="87">
        <f>IF(Y203="","",COUNTIF(Sabana4[[#This Row],[Columna4]:[Columna23]],"O")/20)</f>
        <v>0</v>
      </c>
    </row>
    <row r="204" spans="2:26" ht="15" x14ac:dyDescent="0.25">
      <c r="B204" s="96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IF($D$12="","",(SUMPRODUCT(($D$12:$W$12=Sabana4[[#This Row],[Columna4]:[Columna23]])*1)))</f>
        <v>1</v>
      </c>
      <c r="Y204" s="87">
        <f t="shared" si="3"/>
        <v>0.05</v>
      </c>
      <c r="Z204" s="87">
        <f>IF(Y204="","",COUNTIF(Sabana4[[#This Row],[Columna4]:[Columna23]],"O")/20)</f>
        <v>0</v>
      </c>
    </row>
    <row r="205" spans="2:26" ht="15" x14ac:dyDescent="0.25">
      <c r="B205" s="96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IF($D$12="","",(SUMPRODUCT(($D$12:$W$12=Sabana4[[#This Row],[Columna4]:[Columna23]])*1)))</f>
        <v>1</v>
      </c>
      <c r="Y205" s="87">
        <f t="shared" si="3"/>
        <v>0.05</v>
      </c>
      <c r="Z205" s="87">
        <f>IF(Y205="","",COUNTIF(Sabana4[[#This Row],[Columna4]:[Columna23]],"O")/20)</f>
        <v>0</v>
      </c>
    </row>
    <row r="206" spans="2:26" ht="15" x14ac:dyDescent="0.25">
      <c r="B206" s="96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IF($D$12="","",(SUMPRODUCT(($D$12:$W$12=Sabana4[[#This Row],[Columna4]:[Columna23]])*1)))</f>
        <v>1</v>
      </c>
      <c r="Y206" s="87">
        <f t="shared" si="3"/>
        <v>0.05</v>
      </c>
      <c r="Z206" s="87">
        <f>IF(Y206="","",COUNTIF(Sabana4[[#This Row],[Columna4]:[Columna23]],"O")/20)</f>
        <v>0</v>
      </c>
    </row>
    <row r="207" spans="2:26" ht="15" x14ac:dyDescent="0.25">
      <c r="B207" s="96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IF($D$12="","",(SUMPRODUCT(($D$12:$W$12=Sabana4[[#This Row],[Columna4]:[Columna23]])*1)))</f>
        <v>1</v>
      </c>
      <c r="Y207" s="87">
        <f t="shared" si="3"/>
        <v>0.05</v>
      </c>
      <c r="Z207" s="87">
        <f>IF(Y207="","",COUNTIF(Sabana4[[#This Row],[Columna4]:[Columna23]],"O")/20)</f>
        <v>0</v>
      </c>
    </row>
    <row r="208" spans="2:26" ht="15" x14ac:dyDescent="0.25">
      <c r="B208" s="96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IF($D$12="","",(SUMPRODUCT(($D$12:$W$12=Sabana4[[#This Row],[Columna4]:[Columna23]])*1)))</f>
        <v>1</v>
      </c>
      <c r="Y208" s="87">
        <f t="shared" si="3"/>
        <v>0.05</v>
      </c>
      <c r="Z208" s="87">
        <f>IF(Y208="","",COUNTIF(Sabana4[[#This Row],[Columna4]:[Columna23]],"O")/20)</f>
        <v>0</v>
      </c>
    </row>
    <row r="209" spans="2:26" ht="15" x14ac:dyDescent="0.25">
      <c r="B209" s="96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IF($D$12="","",(SUMPRODUCT(($D$12:$W$12=Sabana4[[#This Row],[Columna4]:[Columna23]])*1)))</f>
        <v>1</v>
      </c>
      <c r="Y209" s="87">
        <f t="shared" si="3"/>
        <v>0.05</v>
      </c>
      <c r="Z209" s="87">
        <f>IF(Y209="","",COUNTIF(Sabana4[[#This Row],[Columna4]:[Columna23]],"O")/20)</f>
        <v>0</v>
      </c>
    </row>
    <row r="210" spans="2:26" ht="15" x14ac:dyDescent="0.25">
      <c r="B210" s="96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IF($D$12="","",(SUMPRODUCT(($D$12:$W$12=Sabana4[[#This Row],[Columna4]:[Columna23]])*1)))</f>
        <v>1</v>
      </c>
      <c r="Y210" s="87">
        <f t="shared" si="3"/>
        <v>0.05</v>
      </c>
      <c r="Z210" s="87">
        <f>IF(Y210="","",COUNTIF(Sabana4[[#This Row],[Columna4]:[Columna23]],"O")/20)</f>
        <v>0</v>
      </c>
    </row>
    <row r="211" spans="2:26" ht="15" x14ac:dyDescent="0.25">
      <c r="B211" s="96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IF($D$12="","",(SUMPRODUCT(($D$12:$W$12=Sabana4[[#This Row],[Columna4]:[Columna23]])*1)))</f>
        <v>1</v>
      </c>
      <c r="Y211" s="87">
        <f t="shared" ref="Y211:Y274" si="4">IF(X211="","",(X211/20))</f>
        <v>0.05</v>
      </c>
      <c r="Z211" s="87">
        <f>IF(Y211="","",COUNTIF(Sabana4[[#This Row],[Columna4]:[Columna23]],"O")/20)</f>
        <v>0</v>
      </c>
    </row>
    <row r="212" spans="2:26" ht="15" x14ac:dyDescent="0.25">
      <c r="B212" s="96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IF($D$12="","",(SUMPRODUCT(($D$12:$W$12=Sabana4[[#This Row],[Columna4]:[Columna23]])*1)))</f>
        <v>1</v>
      </c>
      <c r="Y212" s="87">
        <f t="shared" si="4"/>
        <v>0.05</v>
      </c>
      <c r="Z212" s="87">
        <f>IF(Y212="","",COUNTIF(Sabana4[[#This Row],[Columna4]:[Columna23]],"O")/20)</f>
        <v>0</v>
      </c>
    </row>
    <row r="213" spans="2:26" ht="15" x14ac:dyDescent="0.25">
      <c r="B213" s="96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IF($D$12="","",(SUMPRODUCT(($D$12:$W$12=Sabana4[[#This Row],[Columna4]:[Columna23]])*1)))</f>
        <v>1</v>
      </c>
      <c r="Y213" s="87">
        <f t="shared" si="4"/>
        <v>0.05</v>
      </c>
      <c r="Z213" s="87">
        <f>IF(Y213="","",COUNTIF(Sabana4[[#This Row],[Columna4]:[Columna23]],"O")/20)</f>
        <v>0</v>
      </c>
    </row>
    <row r="214" spans="2:26" ht="15" x14ac:dyDescent="0.25">
      <c r="B214" s="96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IF($D$12="","",(SUMPRODUCT(($D$12:$W$12=Sabana4[[#This Row],[Columna4]:[Columna23]])*1)))</f>
        <v>1</v>
      </c>
      <c r="Y214" s="87">
        <f t="shared" si="4"/>
        <v>0.05</v>
      </c>
      <c r="Z214" s="87">
        <f>IF(Y214="","",COUNTIF(Sabana4[[#This Row],[Columna4]:[Columna23]],"O")/20)</f>
        <v>0</v>
      </c>
    </row>
    <row r="215" spans="2:26" ht="15" x14ac:dyDescent="0.25">
      <c r="B215" s="96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IF($D$12="","",(SUMPRODUCT(($D$12:$W$12=Sabana4[[#This Row],[Columna4]:[Columna23]])*1)))</f>
        <v>1</v>
      </c>
      <c r="Y215" s="87">
        <f t="shared" si="4"/>
        <v>0.05</v>
      </c>
      <c r="Z215" s="87">
        <f>IF(Y215="","",COUNTIF(Sabana4[[#This Row],[Columna4]:[Columna23]],"O")/20)</f>
        <v>0</v>
      </c>
    </row>
    <row r="216" spans="2:26" ht="15" x14ac:dyDescent="0.25">
      <c r="B216" s="96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IF($D$12="","",(SUMPRODUCT(($D$12:$W$12=Sabana4[[#This Row],[Columna4]:[Columna23]])*1)))</f>
        <v>1</v>
      </c>
      <c r="Y216" s="87">
        <f t="shared" si="4"/>
        <v>0.05</v>
      </c>
      <c r="Z216" s="87">
        <f>IF(Y216="","",COUNTIF(Sabana4[[#This Row],[Columna4]:[Columna23]],"O")/20)</f>
        <v>0</v>
      </c>
    </row>
    <row r="217" spans="2:26" ht="15" x14ac:dyDescent="0.25">
      <c r="B217" s="96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IF($D$12="","",(SUMPRODUCT(($D$12:$W$12=Sabana4[[#This Row],[Columna4]:[Columna23]])*1)))</f>
        <v>1</v>
      </c>
      <c r="Y217" s="87">
        <f t="shared" si="4"/>
        <v>0.05</v>
      </c>
      <c r="Z217" s="87">
        <f>IF(Y217="","",COUNTIF(Sabana4[[#This Row],[Columna4]:[Columna23]],"O")/20)</f>
        <v>0</v>
      </c>
    </row>
    <row r="218" spans="2:26" ht="15" x14ac:dyDescent="0.25">
      <c r="B218" s="96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IF($D$12="","",(SUMPRODUCT(($D$12:$W$12=Sabana4[[#This Row],[Columna4]:[Columna23]])*1)))</f>
        <v>1</v>
      </c>
      <c r="Y218" s="87">
        <f t="shared" si="4"/>
        <v>0.05</v>
      </c>
      <c r="Z218" s="87">
        <f>IF(Y218="","",COUNTIF(Sabana4[[#This Row],[Columna4]:[Columna23]],"O")/20)</f>
        <v>0</v>
      </c>
    </row>
    <row r="219" spans="2:26" ht="15" x14ac:dyDescent="0.25">
      <c r="B219" s="96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IF($D$12="","",(SUMPRODUCT(($D$12:$W$12=Sabana4[[#This Row],[Columna4]:[Columna23]])*1)))</f>
        <v>1</v>
      </c>
      <c r="Y219" s="87">
        <f t="shared" si="4"/>
        <v>0.05</v>
      </c>
      <c r="Z219" s="87">
        <f>IF(Y219="","",COUNTIF(Sabana4[[#This Row],[Columna4]:[Columna23]],"O")/20)</f>
        <v>0</v>
      </c>
    </row>
    <row r="220" spans="2:26" ht="15" x14ac:dyDescent="0.25">
      <c r="B220" s="96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IF($D$12="","",(SUMPRODUCT(($D$12:$W$12=Sabana4[[#This Row],[Columna4]:[Columna23]])*1)))</f>
        <v>1</v>
      </c>
      <c r="Y220" s="87">
        <f t="shared" si="4"/>
        <v>0.05</v>
      </c>
      <c r="Z220" s="87">
        <f>IF(Y220="","",COUNTIF(Sabana4[[#This Row],[Columna4]:[Columna23]],"O")/20)</f>
        <v>0</v>
      </c>
    </row>
    <row r="221" spans="2:26" ht="15" x14ac:dyDescent="0.25">
      <c r="B221" s="96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IF($D$12="","",(SUMPRODUCT(($D$12:$W$12=Sabana4[[#This Row],[Columna4]:[Columna23]])*1)))</f>
        <v>1</v>
      </c>
      <c r="Y221" s="87">
        <f t="shared" si="4"/>
        <v>0.05</v>
      </c>
      <c r="Z221" s="87">
        <f>IF(Y221="","",COUNTIF(Sabana4[[#This Row],[Columna4]:[Columna23]],"O")/20)</f>
        <v>0</v>
      </c>
    </row>
    <row r="222" spans="2:26" ht="15" x14ac:dyDescent="0.25">
      <c r="B222" s="96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IF($D$12="","",(SUMPRODUCT(($D$12:$W$12=Sabana4[[#This Row],[Columna4]:[Columna23]])*1)))</f>
        <v>1</v>
      </c>
      <c r="Y222" s="87">
        <f t="shared" si="4"/>
        <v>0.05</v>
      </c>
      <c r="Z222" s="87">
        <f>IF(Y222="","",COUNTIF(Sabana4[[#This Row],[Columna4]:[Columna23]],"O")/20)</f>
        <v>0</v>
      </c>
    </row>
    <row r="223" spans="2:26" ht="15" x14ac:dyDescent="0.25">
      <c r="B223" s="96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IF($D$12="","",(SUMPRODUCT(($D$12:$W$12=Sabana4[[#This Row],[Columna4]:[Columna23]])*1)))</f>
        <v>1</v>
      </c>
      <c r="Y223" s="87">
        <f t="shared" si="4"/>
        <v>0.05</v>
      </c>
      <c r="Z223" s="87">
        <f>IF(Y223="","",COUNTIF(Sabana4[[#This Row],[Columna4]:[Columna23]],"O")/20)</f>
        <v>0</v>
      </c>
    </row>
    <row r="224" spans="2:26" ht="15" x14ac:dyDescent="0.25">
      <c r="B224" s="96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IF($D$12="","",(SUMPRODUCT(($D$12:$W$12=Sabana4[[#This Row],[Columna4]:[Columna23]])*1)))</f>
        <v>1</v>
      </c>
      <c r="Y224" s="87">
        <f t="shared" si="4"/>
        <v>0.05</v>
      </c>
      <c r="Z224" s="87">
        <f>IF(Y224="","",COUNTIF(Sabana4[[#This Row],[Columna4]:[Columna23]],"O")/20)</f>
        <v>0</v>
      </c>
    </row>
    <row r="225" spans="2:26" ht="15" x14ac:dyDescent="0.25">
      <c r="B225" s="96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IF($D$12="","",(SUMPRODUCT(($D$12:$W$12=Sabana4[[#This Row],[Columna4]:[Columna23]])*1)))</f>
        <v>1</v>
      </c>
      <c r="Y225" s="87">
        <f t="shared" si="4"/>
        <v>0.05</v>
      </c>
      <c r="Z225" s="87">
        <f>IF(Y225="","",COUNTIF(Sabana4[[#This Row],[Columna4]:[Columna23]],"O")/20)</f>
        <v>0</v>
      </c>
    </row>
    <row r="226" spans="2:26" ht="15" x14ac:dyDescent="0.25">
      <c r="B226" s="96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IF($D$12="","",(SUMPRODUCT(($D$12:$W$12=Sabana4[[#This Row],[Columna4]:[Columna23]])*1)))</f>
        <v>1</v>
      </c>
      <c r="Y226" s="87">
        <f t="shared" si="4"/>
        <v>0.05</v>
      </c>
      <c r="Z226" s="87">
        <f>IF(Y226="","",COUNTIF(Sabana4[[#This Row],[Columna4]:[Columna23]],"O")/20)</f>
        <v>0</v>
      </c>
    </row>
    <row r="227" spans="2:26" ht="15" x14ac:dyDescent="0.25">
      <c r="B227" s="96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IF($D$12="","",(SUMPRODUCT(($D$12:$W$12=Sabana4[[#This Row],[Columna4]:[Columna23]])*1)))</f>
        <v>1</v>
      </c>
      <c r="Y227" s="87">
        <f t="shared" si="4"/>
        <v>0.05</v>
      </c>
      <c r="Z227" s="87">
        <f>IF(Y227="","",COUNTIF(Sabana4[[#This Row],[Columna4]:[Columna23]],"O")/20)</f>
        <v>0</v>
      </c>
    </row>
    <row r="228" spans="2:26" ht="15" x14ac:dyDescent="0.25">
      <c r="B228" s="96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IF($D$12="","",(SUMPRODUCT(($D$12:$W$12=Sabana4[[#This Row],[Columna4]:[Columna23]])*1)))</f>
        <v>1</v>
      </c>
      <c r="Y228" s="87">
        <f t="shared" si="4"/>
        <v>0.05</v>
      </c>
      <c r="Z228" s="87">
        <f>IF(Y228="","",COUNTIF(Sabana4[[#This Row],[Columna4]:[Columna23]],"O")/20)</f>
        <v>0</v>
      </c>
    </row>
    <row r="229" spans="2:26" ht="15" x14ac:dyDescent="0.25">
      <c r="B229" s="96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IF($D$12="","",(SUMPRODUCT(($D$12:$W$12=Sabana4[[#This Row],[Columna4]:[Columna23]])*1)))</f>
        <v>1</v>
      </c>
      <c r="Y229" s="87">
        <f t="shared" si="4"/>
        <v>0.05</v>
      </c>
      <c r="Z229" s="87">
        <f>IF(Y229="","",COUNTIF(Sabana4[[#This Row],[Columna4]:[Columna23]],"O")/20)</f>
        <v>0</v>
      </c>
    </row>
    <row r="230" spans="2:26" ht="15" x14ac:dyDescent="0.25">
      <c r="B230" s="96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IF($D$12="","",(SUMPRODUCT(($D$12:$W$12=Sabana4[[#This Row],[Columna4]:[Columna23]])*1)))</f>
        <v>1</v>
      </c>
      <c r="Y230" s="87">
        <f t="shared" si="4"/>
        <v>0.05</v>
      </c>
      <c r="Z230" s="87">
        <f>IF(Y230="","",COUNTIF(Sabana4[[#This Row],[Columna4]:[Columna23]],"O")/20)</f>
        <v>0</v>
      </c>
    </row>
    <row r="231" spans="2:26" ht="15" x14ac:dyDescent="0.25">
      <c r="B231" s="96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IF($D$12="","",(SUMPRODUCT(($D$12:$W$12=Sabana4[[#This Row],[Columna4]:[Columna23]])*1)))</f>
        <v>1</v>
      </c>
      <c r="Y231" s="87">
        <f t="shared" si="4"/>
        <v>0.05</v>
      </c>
      <c r="Z231" s="87">
        <f>IF(Y231="","",COUNTIF(Sabana4[[#This Row],[Columna4]:[Columna23]],"O")/20)</f>
        <v>0</v>
      </c>
    </row>
    <row r="232" spans="2:26" ht="15" x14ac:dyDescent="0.25">
      <c r="B232" s="96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IF($D$12="","",(SUMPRODUCT(($D$12:$W$12=Sabana4[[#This Row],[Columna4]:[Columna23]])*1)))</f>
        <v>1</v>
      </c>
      <c r="Y232" s="87">
        <f t="shared" si="4"/>
        <v>0.05</v>
      </c>
      <c r="Z232" s="87">
        <f>IF(Y232="","",COUNTIF(Sabana4[[#This Row],[Columna4]:[Columna23]],"O")/20)</f>
        <v>0</v>
      </c>
    </row>
    <row r="233" spans="2:26" ht="15" x14ac:dyDescent="0.25">
      <c r="B233" s="96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IF($D$12="","",(SUMPRODUCT(($D$12:$W$12=Sabana4[[#This Row],[Columna4]:[Columna23]])*1)))</f>
        <v>1</v>
      </c>
      <c r="Y233" s="87">
        <f t="shared" si="4"/>
        <v>0.05</v>
      </c>
      <c r="Z233" s="87">
        <f>IF(Y233="","",COUNTIF(Sabana4[[#This Row],[Columna4]:[Columna23]],"O")/20)</f>
        <v>0</v>
      </c>
    </row>
    <row r="234" spans="2:26" ht="15" x14ac:dyDescent="0.25">
      <c r="B234" s="96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IF($D$12="","",(SUMPRODUCT(($D$12:$W$12=Sabana4[[#This Row],[Columna4]:[Columna23]])*1)))</f>
        <v>1</v>
      </c>
      <c r="Y234" s="87">
        <f t="shared" si="4"/>
        <v>0.05</v>
      </c>
      <c r="Z234" s="87">
        <f>IF(Y234="","",COUNTIF(Sabana4[[#This Row],[Columna4]:[Columna23]],"O")/20)</f>
        <v>0</v>
      </c>
    </row>
    <row r="235" spans="2:26" ht="15" x14ac:dyDescent="0.25">
      <c r="B235" s="96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IF($D$12="","",(SUMPRODUCT(($D$12:$W$12=Sabana4[[#This Row],[Columna4]:[Columna23]])*1)))</f>
        <v>1</v>
      </c>
      <c r="Y235" s="87">
        <f t="shared" si="4"/>
        <v>0.05</v>
      </c>
      <c r="Z235" s="87">
        <f>IF(Y235="","",COUNTIF(Sabana4[[#This Row],[Columna4]:[Columna23]],"O")/20)</f>
        <v>0</v>
      </c>
    </row>
    <row r="236" spans="2:26" ht="15" x14ac:dyDescent="0.25">
      <c r="B236" s="96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IF($D$12="","",(SUMPRODUCT(($D$12:$W$12=Sabana4[[#This Row],[Columna4]:[Columna23]])*1)))</f>
        <v>1</v>
      </c>
      <c r="Y236" s="87">
        <f t="shared" si="4"/>
        <v>0.05</v>
      </c>
      <c r="Z236" s="87">
        <f>IF(Y236="","",COUNTIF(Sabana4[[#This Row],[Columna4]:[Columna23]],"O")/20)</f>
        <v>0</v>
      </c>
    </row>
    <row r="237" spans="2:26" ht="15" x14ac:dyDescent="0.25">
      <c r="B237" s="96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IF($D$12="","",(SUMPRODUCT(($D$12:$W$12=Sabana4[[#This Row],[Columna4]:[Columna23]])*1)))</f>
        <v>1</v>
      </c>
      <c r="Y237" s="87">
        <f t="shared" si="4"/>
        <v>0.05</v>
      </c>
      <c r="Z237" s="87">
        <f>IF(Y237="","",COUNTIF(Sabana4[[#This Row],[Columna4]:[Columna23]],"O")/20)</f>
        <v>0</v>
      </c>
    </row>
    <row r="238" spans="2:26" ht="15" x14ac:dyDescent="0.25">
      <c r="B238" s="96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IF($D$12="","",(SUMPRODUCT(($D$12:$W$12=Sabana4[[#This Row],[Columna4]:[Columna23]])*1)))</f>
        <v>1</v>
      </c>
      <c r="Y238" s="87">
        <f t="shared" si="4"/>
        <v>0.05</v>
      </c>
      <c r="Z238" s="87">
        <f>IF(Y238="","",COUNTIF(Sabana4[[#This Row],[Columna4]:[Columna23]],"O")/20)</f>
        <v>0</v>
      </c>
    </row>
    <row r="239" spans="2:26" ht="15" x14ac:dyDescent="0.25">
      <c r="B239" s="96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IF($D$12="","",(SUMPRODUCT(($D$12:$W$12=Sabana4[[#This Row],[Columna4]:[Columna23]])*1)))</f>
        <v>1</v>
      </c>
      <c r="Y239" s="87">
        <f t="shared" si="4"/>
        <v>0.05</v>
      </c>
      <c r="Z239" s="87">
        <f>IF(Y239="","",COUNTIF(Sabana4[[#This Row],[Columna4]:[Columna23]],"O")/20)</f>
        <v>0</v>
      </c>
    </row>
    <row r="240" spans="2:26" ht="15" x14ac:dyDescent="0.25">
      <c r="B240" s="96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IF($D$12="","",(SUMPRODUCT(($D$12:$W$12=Sabana4[[#This Row],[Columna4]:[Columna23]])*1)))</f>
        <v>1</v>
      </c>
      <c r="Y240" s="87">
        <f t="shared" si="4"/>
        <v>0.05</v>
      </c>
      <c r="Z240" s="87">
        <f>IF(Y240="","",COUNTIF(Sabana4[[#This Row],[Columna4]:[Columna23]],"O")/20)</f>
        <v>0</v>
      </c>
    </row>
    <row r="241" spans="2:26" ht="15" x14ac:dyDescent="0.25">
      <c r="B241" s="96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IF($D$12="","",(SUMPRODUCT(($D$12:$W$12=Sabana4[[#This Row],[Columna4]:[Columna23]])*1)))</f>
        <v>1</v>
      </c>
      <c r="Y241" s="87">
        <f t="shared" si="4"/>
        <v>0.05</v>
      </c>
      <c r="Z241" s="87">
        <f>IF(Y241="","",COUNTIF(Sabana4[[#This Row],[Columna4]:[Columna23]],"O")/20)</f>
        <v>0</v>
      </c>
    </row>
    <row r="242" spans="2:26" ht="15" x14ac:dyDescent="0.25">
      <c r="B242" s="96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IF($D$12="","",(SUMPRODUCT(($D$12:$W$12=Sabana4[[#This Row],[Columna4]:[Columna23]])*1)))</f>
        <v>1</v>
      </c>
      <c r="Y242" s="87">
        <f t="shared" si="4"/>
        <v>0.05</v>
      </c>
      <c r="Z242" s="87">
        <f>IF(Y242="","",COUNTIF(Sabana4[[#This Row],[Columna4]:[Columna23]],"O")/20)</f>
        <v>0</v>
      </c>
    </row>
    <row r="243" spans="2:26" ht="15" x14ac:dyDescent="0.25">
      <c r="B243" s="96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IF($D$12="","",(SUMPRODUCT(($D$12:$W$12=Sabana4[[#This Row],[Columna4]:[Columna23]])*1)))</f>
        <v>1</v>
      </c>
      <c r="Y243" s="87">
        <f t="shared" si="4"/>
        <v>0.05</v>
      </c>
      <c r="Z243" s="87">
        <f>IF(Y243="","",COUNTIF(Sabana4[[#This Row],[Columna4]:[Columna23]],"O")/20)</f>
        <v>0</v>
      </c>
    </row>
    <row r="244" spans="2:26" ht="15" x14ac:dyDescent="0.25">
      <c r="B244" s="96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IF($D$12="","",(SUMPRODUCT(($D$12:$W$12=Sabana4[[#This Row],[Columna4]:[Columna23]])*1)))</f>
        <v>1</v>
      </c>
      <c r="Y244" s="87">
        <f t="shared" si="4"/>
        <v>0.05</v>
      </c>
      <c r="Z244" s="87">
        <f>IF(Y244="","",COUNTIF(Sabana4[[#This Row],[Columna4]:[Columna23]],"O")/20)</f>
        <v>0</v>
      </c>
    </row>
    <row r="245" spans="2:26" ht="15" x14ac:dyDescent="0.25">
      <c r="B245" s="96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IF($D$12="","",(SUMPRODUCT(($D$12:$W$12=Sabana4[[#This Row],[Columna4]:[Columna23]])*1)))</f>
        <v>1</v>
      </c>
      <c r="Y245" s="87">
        <f t="shared" si="4"/>
        <v>0.05</v>
      </c>
      <c r="Z245" s="87">
        <f>IF(Y245="","",COUNTIF(Sabana4[[#This Row],[Columna4]:[Columna23]],"O")/20)</f>
        <v>0</v>
      </c>
    </row>
    <row r="246" spans="2:26" ht="15" x14ac:dyDescent="0.25">
      <c r="B246" s="96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IF($D$12="","",(SUMPRODUCT(($D$12:$W$12=Sabana4[[#This Row],[Columna4]:[Columna23]])*1)))</f>
        <v>1</v>
      </c>
      <c r="Y246" s="87">
        <f t="shared" si="4"/>
        <v>0.05</v>
      </c>
      <c r="Z246" s="87">
        <f>IF(Y246="","",COUNTIF(Sabana4[[#This Row],[Columna4]:[Columna23]],"O")/20)</f>
        <v>0</v>
      </c>
    </row>
    <row r="247" spans="2:26" ht="15" x14ac:dyDescent="0.25">
      <c r="B247" s="96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IF($D$12="","",(SUMPRODUCT(($D$12:$W$12=Sabana4[[#This Row],[Columna4]:[Columna23]])*1)))</f>
        <v>1</v>
      </c>
      <c r="Y247" s="87">
        <f t="shared" si="4"/>
        <v>0.05</v>
      </c>
      <c r="Z247" s="87">
        <f>IF(Y247="","",COUNTIF(Sabana4[[#This Row],[Columna4]:[Columna23]],"O")/20)</f>
        <v>0</v>
      </c>
    </row>
    <row r="248" spans="2:26" ht="15" x14ac:dyDescent="0.25">
      <c r="B248" s="96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IF($D$12="","",(SUMPRODUCT(($D$12:$W$12=Sabana4[[#This Row],[Columna4]:[Columna23]])*1)))</f>
        <v>1</v>
      </c>
      <c r="Y248" s="87">
        <f t="shared" si="4"/>
        <v>0.05</v>
      </c>
      <c r="Z248" s="87">
        <f>IF(Y248="","",COUNTIF(Sabana4[[#This Row],[Columna4]:[Columna23]],"O")/20)</f>
        <v>0</v>
      </c>
    </row>
    <row r="249" spans="2:26" ht="15" x14ac:dyDescent="0.25">
      <c r="B249" s="96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IF($D$12="","",(SUMPRODUCT(($D$12:$W$12=Sabana4[[#This Row],[Columna4]:[Columna23]])*1)))</f>
        <v>1</v>
      </c>
      <c r="Y249" s="87">
        <f t="shared" si="4"/>
        <v>0.05</v>
      </c>
      <c r="Z249" s="87">
        <f>IF(Y249="","",COUNTIF(Sabana4[[#This Row],[Columna4]:[Columna23]],"O")/20)</f>
        <v>0</v>
      </c>
    </row>
    <row r="250" spans="2:26" ht="15" x14ac:dyDescent="0.25">
      <c r="B250" s="96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IF($D$12="","",(SUMPRODUCT(($D$12:$W$12=Sabana4[[#This Row],[Columna4]:[Columna23]])*1)))</f>
        <v>1</v>
      </c>
      <c r="Y250" s="87">
        <f t="shared" si="4"/>
        <v>0.05</v>
      </c>
      <c r="Z250" s="87">
        <f>IF(Y250="","",COUNTIF(Sabana4[[#This Row],[Columna4]:[Columna23]],"O")/20)</f>
        <v>0</v>
      </c>
    </row>
    <row r="251" spans="2:26" ht="15" x14ac:dyDescent="0.25">
      <c r="B251" s="96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IF($D$12="","",(SUMPRODUCT(($D$12:$W$12=Sabana4[[#This Row],[Columna4]:[Columna23]])*1)))</f>
        <v>1</v>
      </c>
      <c r="Y251" s="87">
        <f t="shared" si="4"/>
        <v>0.05</v>
      </c>
      <c r="Z251" s="87">
        <f>IF(Y251="","",COUNTIF(Sabana4[[#This Row],[Columna4]:[Columna23]],"O")/20)</f>
        <v>0</v>
      </c>
    </row>
    <row r="252" spans="2:26" ht="15" x14ac:dyDescent="0.25">
      <c r="B252" s="96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IF($D$12="","",(SUMPRODUCT(($D$12:$W$12=Sabana4[[#This Row],[Columna4]:[Columna23]])*1)))</f>
        <v>1</v>
      </c>
      <c r="Y252" s="87">
        <f t="shared" si="4"/>
        <v>0.05</v>
      </c>
      <c r="Z252" s="87">
        <f>IF(Y252="","",COUNTIF(Sabana4[[#This Row],[Columna4]:[Columna23]],"O")/20)</f>
        <v>0</v>
      </c>
    </row>
    <row r="253" spans="2:26" ht="15" x14ac:dyDescent="0.25">
      <c r="B253" s="96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IF($D$12="","",(SUMPRODUCT(($D$12:$W$12=Sabana4[[#This Row],[Columna4]:[Columna23]])*1)))</f>
        <v>1</v>
      </c>
      <c r="Y253" s="87">
        <f t="shared" si="4"/>
        <v>0.05</v>
      </c>
      <c r="Z253" s="87">
        <f>IF(Y253="","",COUNTIF(Sabana4[[#This Row],[Columna4]:[Columna23]],"O")/20)</f>
        <v>0</v>
      </c>
    </row>
    <row r="254" spans="2:26" ht="15" x14ac:dyDescent="0.25">
      <c r="B254" s="96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IF($D$12="","",(SUMPRODUCT(($D$12:$W$12=Sabana4[[#This Row],[Columna4]:[Columna23]])*1)))</f>
        <v>1</v>
      </c>
      <c r="Y254" s="87">
        <f t="shared" si="4"/>
        <v>0.05</v>
      </c>
      <c r="Z254" s="87">
        <f>IF(Y254="","",COUNTIF(Sabana4[[#This Row],[Columna4]:[Columna23]],"O")/20)</f>
        <v>0</v>
      </c>
    </row>
    <row r="255" spans="2:26" ht="15" x14ac:dyDescent="0.25">
      <c r="B255" s="96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IF($D$12="","",(SUMPRODUCT(($D$12:$W$12=Sabana4[[#This Row],[Columna4]:[Columna23]])*1)))</f>
        <v>1</v>
      </c>
      <c r="Y255" s="87">
        <f t="shared" si="4"/>
        <v>0.05</v>
      </c>
      <c r="Z255" s="87">
        <f>IF(Y255="","",COUNTIF(Sabana4[[#This Row],[Columna4]:[Columna23]],"O")/20)</f>
        <v>0</v>
      </c>
    </row>
    <row r="256" spans="2:26" ht="15" x14ac:dyDescent="0.25">
      <c r="B256" s="96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IF($D$12="","",(SUMPRODUCT(($D$12:$W$12=Sabana4[[#This Row],[Columna4]:[Columna23]])*1)))</f>
        <v>1</v>
      </c>
      <c r="Y256" s="87">
        <f t="shared" si="4"/>
        <v>0.05</v>
      </c>
      <c r="Z256" s="87">
        <f>IF(Y256="","",COUNTIF(Sabana4[[#This Row],[Columna4]:[Columna23]],"O")/20)</f>
        <v>0</v>
      </c>
    </row>
    <row r="257" spans="2:26" ht="15" x14ac:dyDescent="0.25">
      <c r="B257" s="96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IF($D$12="","",(SUMPRODUCT(($D$12:$W$12=Sabana4[[#This Row],[Columna4]:[Columna23]])*1)))</f>
        <v>1</v>
      </c>
      <c r="Y257" s="87">
        <f t="shared" si="4"/>
        <v>0.05</v>
      </c>
      <c r="Z257" s="87">
        <f>IF(Y257="","",COUNTIF(Sabana4[[#This Row],[Columna4]:[Columna23]],"O")/20)</f>
        <v>0</v>
      </c>
    </row>
    <row r="258" spans="2:26" ht="15" x14ac:dyDescent="0.25">
      <c r="B258" s="96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IF($D$12="","",(SUMPRODUCT(($D$12:$W$12=Sabana4[[#This Row],[Columna4]:[Columna23]])*1)))</f>
        <v>1</v>
      </c>
      <c r="Y258" s="87">
        <f t="shared" si="4"/>
        <v>0.05</v>
      </c>
      <c r="Z258" s="87">
        <f>IF(Y258="","",COUNTIF(Sabana4[[#This Row],[Columna4]:[Columna23]],"O")/20)</f>
        <v>0</v>
      </c>
    </row>
    <row r="259" spans="2:26" ht="15" x14ac:dyDescent="0.25">
      <c r="B259" s="96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IF($D$12="","",(SUMPRODUCT(($D$12:$W$12=Sabana4[[#This Row],[Columna4]:[Columna23]])*1)))</f>
        <v>1</v>
      </c>
      <c r="Y259" s="87">
        <f t="shared" si="4"/>
        <v>0.05</v>
      </c>
      <c r="Z259" s="87">
        <f>IF(Y259="","",COUNTIF(Sabana4[[#This Row],[Columna4]:[Columna23]],"O")/20)</f>
        <v>0</v>
      </c>
    </row>
    <row r="260" spans="2:26" ht="15" x14ac:dyDescent="0.25">
      <c r="B260" s="96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IF($D$12="","",(SUMPRODUCT(($D$12:$W$12=Sabana4[[#This Row],[Columna4]:[Columna23]])*1)))</f>
        <v>1</v>
      </c>
      <c r="Y260" s="87">
        <f t="shared" si="4"/>
        <v>0.05</v>
      </c>
      <c r="Z260" s="87">
        <f>IF(Y260="","",COUNTIF(Sabana4[[#This Row],[Columna4]:[Columna23]],"O")/20)</f>
        <v>0</v>
      </c>
    </row>
    <row r="261" spans="2:26" ht="15" x14ac:dyDescent="0.25">
      <c r="B261" s="96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IF($D$12="","",(SUMPRODUCT(($D$12:$W$12=Sabana4[[#This Row],[Columna4]:[Columna23]])*1)))</f>
        <v>1</v>
      </c>
      <c r="Y261" s="87">
        <f t="shared" si="4"/>
        <v>0.05</v>
      </c>
      <c r="Z261" s="87">
        <f>IF(Y261="","",COUNTIF(Sabana4[[#This Row],[Columna4]:[Columna23]],"O")/20)</f>
        <v>0</v>
      </c>
    </row>
    <row r="262" spans="2:26" ht="15" x14ac:dyDescent="0.25">
      <c r="B262" s="96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IF($D$12="","",(SUMPRODUCT(($D$12:$W$12=Sabana4[[#This Row],[Columna4]:[Columna23]])*1)))</f>
        <v>1</v>
      </c>
      <c r="Y262" s="87">
        <f t="shared" si="4"/>
        <v>0.05</v>
      </c>
      <c r="Z262" s="87">
        <f>IF(Y262="","",COUNTIF(Sabana4[[#This Row],[Columna4]:[Columna23]],"O")/20)</f>
        <v>0</v>
      </c>
    </row>
    <row r="263" spans="2:26" ht="15" x14ac:dyDescent="0.25">
      <c r="B263" s="96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IF($D$12="","",(SUMPRODUCT(($D$12:$W$12=Sabana4[[#This Row],[Columna4]:[Columna23]])*1)))</f>
        <v>1</v>
      </c>
      <c r="Y263" s="87">
        <f t="shared" si="4"/>
        <v>0.05</v>
      </c>
      <c r="Z263" s="87">
        <f>IF(Y263="","",COUNTIF(Sabana4[[#This Row],[Columna4]:[Columna23]],"O")/20)</f>
        <v>0</v>
      </c>
    </row>
    <row r="264" spans="2:26" ht="15" x14ac:dyDescent="0.25">
      <c r="B264" s="96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IF($D$12="","",(SUMPRODUCT(($D$12:$W$12=Sabana4[[#This Row],[Columna4]:[Columna23]])*1)))</f>
        <v>1</v>
      </c>
      <c r="Y264" s="87">
        <f t="shared" si="4"/>
        <v>0.05</v>
      </c>
      <c r="Z264" s="87">
        <f>IF(Y264="","",COUNTIF(Sabana4[[#This Row],[Columna4]:[Columna23]],"O")/20)</f>
        <v>0</v>
      </c>
    </row>
    <row r="265" spans="2:26" ht="15" x14ac:dyDescent="0.25">
      <c r="B265" s="96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IF($D$12="","",(SUMPRODUCT(($D$12:$W$12=Sabana4[[#This Row],[Columna4]:[Columna23]])*1)))</f>
        <v>1</v>
      </c>
      <c r="Y265" s="87">
        <f t="shared" si="4"/>
        <v>0.05</v>
      </c>
      <c r="Z265" s="87">
        <f>IF(Y265="","",COUNTIF(Sabana4[[#This Row],[Columna4]:[Columna23]],"O")/20)</f>
        <v>0</v>
      </c>
    </row>
    <row r="266" spans="2:26" ht="15" x14ac:dyDescent="0.25">
      <c r="B266" s="96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IF($D$12="","",(SUMPRODUCT(($D$12:$W$12=Sabana4[[#This Row],[Columna4]:[Columna23]])*1)))</f>
        <v>1</v>
      </c>
      <c r="Y266" s="87">
        <f t="shared" si="4"/>
        <v>0.05</v>
      </c>
      <c r="Z266" s="87">
        <f>IF(Y266="","",COUNTIF(Sabana4[[#This Row],[Columna4]:[Columna23]],"O")/20)</f>
        <v>0</v>
      </c>
    </row>
    <row r="267" spans="2:26" ht="15" x14ac:dyDescent="0.25">
      <c r="B267" s="96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IF($D$12="","",(SUMPRODUCT(($D$12:$W$12=Sabana4[[#This Row],[Columna4]:[Columna23]])*1)))</f>
        <v>1</v>
      </c>
      <c r="Y267" s="87">
        <f t="shared" si="4"/>
        <v>0.05</v>
      </c>
      <c r="Z267" s="87">
        <f>IF(Y267="","",COUNTIF(Sabana4[[#This Row],[Columna4]:[Columna23]],"O")/20)</f>
        <v>0</v>
      </c>
    </row>
    <row r="268" spans="2:26" ht="15" x14ac:dyDescent="0.25">
      <c r="B268" s="96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IF($D$12="","",(SUMPRODUCT(($D$12:$W$12=Sabana4[[#This Row],[Columna4]:[Columna23]])*1)))</f>
        <v>1</v>
      </c>
      <c r="Y268" s="87">
        <f t="shared" si="4"/>
        <v>0.05</v>
      </c>
      <c r="Z268" s="87">
        <f>IF(Y268="","",COUNTIF(Sabana4[[#This Row],[Columna4]:[Columna23]],"O")/20)</f>
        <v>0</v>
      </c>
    </row>
    <row r="269" spans="2:26" ht="15" x14ac:dyDescent="0.25">
      <c r="B269" s="96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IF($D$12="","",(SUMPRODUCT(($D$12:$W$12=Sabana4[[#This Row],[Columna4]:[Columna23]])*1)))</f>
        <v>1</v>
      </c>
      <c r="Y269" s="87">
        <f t="shared" si="4"/>
        <v>0.05</v>
      </c>
      <c r="Z269" s="87">
        <f>IF(Y269="","",COUNTIF(Sabana4[[#This Row],[Columna4]:[Columna23]],"O")/20)</f>
        <v>0</v>
      </c>
    </row>
    <row r="270" spans="2:26" ht="15" x14ac:dyDescent="0.25">
      <c r="B270" s="96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IF($D$12="","",(SUMPRODUCT(($D$12:$W$12=Sabana4[[#This Row],[Columna4]:[Columna23]])*1)))</f>
        <v>1</v>
      </c>
      <c r="Y270" s="87">
        <f t="shared" si="4"/>
        <v>0.05</v>
      </c>
      <c r="Z270" s="87">
        <f>IF(Y270="","",COUNTIF(Sabana4[[#This Row],[Columna4]:[Columna23]],"O")/20)</f>
        <v>0</v>
      </c>
    </row>
    <row r="271" spans="2:26" ht="15" x14ac:dyDescent="0.25">
      <c r="B271" s="96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IF($D$12="","",(SUMPRODUCT(($D$12:$W$12=Sabana4[[#This Row],[Columna4]:[Columna23]])*1)))</f>
        <v>1</v>
      </c>
      <c r="Y271" s="87">
        <f t="shared" si="4"/>
        <v>0.05</v>
      </c>
      <c r="Z271" s="87">
        <f>IF(Y271="","",COUNTIF(Sabana4[[#This Row],[Columna4]:[Columna23]],"O")/20)</f>
        <v>0</v>
      </c>
    </row>
    <row r="272" spans="2:26" ht="15" x14ac:dyDescent="0.25">
      <c r="B272" s="96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IF($D$12="","",(SUMPRODUCT(($D$12:$W$12=Sabana4[[#This Row],[Columna4]:[Columna23]])*1)))</f>
        <v>1</v>
      </c>
      <c r="Y272" s="87">
        <f t="shared" si="4"/>
        <v>0.05</v>
      </c>
      <c r="Z272" s="87">
        <f>IF(Y272="","",COUNTIF(Sabana4[[#This Row],[Columna4]:[Columna23]],"O")/20)</f>
        <v>0</v>
      </c>
    </row>
    <row r="273" spans="2:26" ht="15" x14ac:dyDescent="0.25">
      <c r="B273" s="96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IF($D$12="","",(SUMPRODUCT(($D$12:$W$12=Sabana4[[#This Row],[Columna4]:[Columna23]])*1)))</f>
        <v>1</v>
      </c>
      <c r="Y273" s="87">
        <f t="shared" si="4"/>
        <v>0.05</v>
      </c>
      <c r="Z273" s="87">
        <f>IF(Y273="","",COUNTIF(Sabana4[[#This Row],[Columna4]:[Columna23]],"O")/20)</f>
        <v>0</v>
      </c>
    </row>
    <row r="274" spans="2:26" ht="15" x14ac:dyDescent="0.25">
      <c r="B274" s="96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IF($D$12="","",(SUMPRODUCT(($D$12:$W$12=Sabana4[[#This Row],[Columna4]:[Columna23]])*1)))</f>
        <v>1</v>
      </c>
      <c r="Y274" s="87">
        <f t="shared" si="4"/>
        <v>0.05</v>
      </c>
      <c r="Z274" s="87">
        <f>IF(Y274="","",COUNTIF(Sabana4[[#This Row],[Columna4]:[Columna23]],"O")/20)</f>
        <v>0</v>
      </c>
    </row>
    <row r="275" spans="2:26" ht="15" x14ac:dyDescent="0.25">
      <c r="B275" s="96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IF($D$12="","",(SUMPRODUCT(($D$12:$W$12=Sabana4[[#This Row],[Columna4]:[Columna23]])*1)))</f>
        <v>1</v>
      </c>
      <c r="Y275" s="87">
        <f t="shared" ref="Y275:Y317" si="5">IF(X275="","",(X275/20))</f>
        <v>0.05</v>
      </c>
      <c r="Z275" s="87">
        <f>IF(Y275="","",COUNTIF(Sabana4[[#This Row],[Columna4]:[Columna23]],"O")/20)</f>
        <v>0</v>
      </c>
    </row>
    <row r="276" spans="2:26" ht="15" x14ac:dyDescent="0.25">
      <c r="B276" s="96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IF($D$12="","",(SUMPRODUCT(($D$12:$W$12=Sabana4[[#This Row],[Columna4]:[Columna23]])*1)))</f>
        <v>1</v>
      </c>
      <c r="Y276" s="87">
        <f t="shared" si="5"/>
        <v>0.05</v>
      </c>
      <c r="Z276" s="87">
        <f>IF(Y276="","",COUNTIF(Sabana4[[#This Row],[Columna4]:[Columna23]],"O")/20)</f>
        <v>0</v>
      </c>
    </row>
    <row r="277" spans="2:26" ht="15" x14ac:dyDescent="0.25">
      <c r="B277" s="96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IF($D$12="","",(SUMPRODUCT(($D$12:$W$12=Sabana4[[#This Row],[Columna4]:[Columna23]])*1)))</f>
        <v>1</v>
      </c>
      <c r="Y277" s="87">
        <f t="shared" si="5"/>
        <v>0.05</v>
      </c>
      <c r="Z277" s="87">
        <f>IF(Y277="","",COUNTIF(Sabana4[[#This Row],[Columna4]:[Columna23]],"O")/20)</f>
        <v>0</v>
      </c>
    </row>
    <row r="278" spans="2:26" ht="15" x14ac:dyDescent="0.25">
      <c r="B278" s="96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IF($D$12="","",(SUMPRODUCT(($D$12:$W$12=Sabana4[[#This Row],[Columna4]:[Columna23]])*1)))</f>
        <v>1</v>
      </c>
      <c r="Y278" s="87">
        <f t="shared" si="5"/>
        <v>0.05</v>
      </c>
      <c r="Z278" s="87">
        <f>IF(Y278="","",COUNTIF(Sabana4[[#This Row],[Columna4]:[Columna23]],"O")/20)</f>
        <v>0</v>
      </c>
    </row>
    <row r="279" spans="2:26" ht="15" x14ac:dyDescent="0.25">
      <c r="B279" s="96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IF($D$12="","",(SUMPRODUCT(($D$12:$W$12=Sabana4[[#This Row],[Columna4]:[Columna23]])*1)))</f>
        <v>1</v>
      </c>
      <c r="Y279" s="87">
        <f t="shared" si="5"/>
        <v>0.05</v>
      </c>
      <c r="Z279" s="87">
        <f>IF(Y279="","",COUNTIF(Sabana4[[#This Row],[Columna4]:[Columna23]],"O")/20)</f>
        <v>0</v>
      </c>
    </row>
    <row r="280" spans="2:26" ht="15" x14ac:dyDescent="0.25">
      <c r="B280" s="96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IF($D$12="","",(SUMPRODUCT(($D$12:$W$12=Sabana4[[#This Row],[Columna4]:[Columna23]])*1)))</f>
        <v>1</v>
      </c>
      <c r="Y280" s="87">
        <f t="shared" si="5"/>
        <v>0.05</v>
      </c>
      <c r="Z280" s="87">
        <f>IF(Y280="","",COUNTIF(Sabana4[[#This Row],[Columna4]:[Columna23]],"O")/20)</f>
        <v>0</v>
      </c>
    </row>
    <row r="281" spans="2:26" ht="15" x14ac:dyDescent="0.25">
      <c r="B281" s="96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IF($D$12="","",(SUMPRODUCT(($D$12:$W$12=Sabana4[[#This Row],[Columna4]:[Columna23]])*1)))</f>
        <v>1</v>
      </c>
      <c r="Y281" s="87">
        <f t="shared" si="5"/>
        <v>0.05</v>
      </c>
      <c r="Z281" s="87">
        <f>IF(Y281="","",COUNTIF(Sabana4[[#This Row],[Columna4]:[Columna23]],"O")/20)</f>
        <v>0</v>
      </c>
    </row>
    <row r="282" spans="2:26" ht="15" x14ac:dyDescent="0.25">
      <c r="B282" s="96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IF($D$12="","",(SUMPRODUCT(($D$12:$W$12=Sabana4[[#This Row],[Columna4]:[Columna23]])*1)))</f>
        <v>1</v>
      </c>
      <c r="Y282" s="87">
        <f t="shared" si="5"/>
        <v>0.05</v>
      </c>
      <c r="Z282" s="87">
        <f>IF(Y282="","",COUNTIF(Sabana4[[#This Row],[Columna4]:[Columna23]],"O")/20)</f>
        <v>0</v>
      </c>
    </row>
    <row r="283" spans="2:26" ht="15" x14ac:dyDescent="0.25">
      <c r="B283" s="96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IF($D$12="","",(SUMPRODUCT(($D$12:$W$12=Sabana4[[#This Row],[Columna4]:[Columna23]])*1)))</f>
        <v>1</v>
      </c>
      <c r="Y283" s="87">
        <f t="shared" si="5"/>
        <v>0.05</v>
      </c>
      <c r="Z283" s="87">
        <f>IF(Y283="","",COUNTIF(Sabana4[[#This Row],[Columna4]:[Columna23]],"O")/20)</f>
        <v>0</v>
      </c>
    </row>
    <row r="284" spans="2:26" ht="15" x14ac:dyDescent="0.25">
      <c r="B284" s="96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IF($D$12="","",(SUMPRODUCT(($D$12:$W$12=Sabana4[[#This Row],[Columna4]:[Columna23]])*1)))</f>
        <v>1</v>
      </c>
      <c r="Y284" s="87">
        <f t="shared" si="5"/>
        <v>0.05</v>
      </c>
      <c r="Z284" s="87">
        <f>IF(Y284="","",COUNTIF(Sabana4[[#This Row],[Columna4]:[Columna23]],"O")/20)</f>
        <v>0</v>
      </c>
    </row>
    <row r="285" spans="2:26" ht="15" x14ac:dyDescent="0.25">
      <c r="B285" s="96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IF($D$12="","",(SUMPRODUCT(($D$12:$W$12=Sabana4[[#This Row],[Columna4]:[Columna23]])*1)))</f>
        <v>1</v>
      </c>
      <c r="Y285" s="87">
        <f t="shared" si="5"/>
        <v>0.05</v>
      </c>
      <c r="Z285" s="87">
        <f>IF(Y285="","",COUNTIF(Sabana4[[#This Row],[Columna4]:[Columna23]],"O")/20)</f>
        <v>0</v>
      </c>
    </row>
    <row r="286" spans="2:26" ht="15" x14ac:dyDescent="0.25">
      <c r="B286" s="96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IF($D$12="","",(SUMPRODUCT(($D$12:$W$12=Sabana4[[#This Row],[Columna4]:[Columna23]])*1)))</f>
        <v>1</v>
      </c>
      <c r="Y286" s="87">
        <f t="shared" si="5"/>
        <v>0.05</v>
      </c>
      <c r="Z286" s="87">
        <f>IF(Y286="","",COUNTIF(Sabana4[[#This Row],[Columna4]:[Columna23]],"O")/20)</f>
        <v>0</v>
      </c>
    </row>
    <row r="287" spans="2:26" ht="15" x14ac:dyDescent="0.25">
      <c r="B287" s="96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IF($D$12="","",(SUMPRODUCT(($D$12:$W$12=Sabana4[[#This Row],[Columna4]:[Columna23]])*1)))</f>
        <v>1</v>
      </c>
      <c r="Y287" s="87">
        <f t="shared" si="5"/>
        <v>0.05</v>
      </c>
      <c r="Z287" s="87">
        <f>IF(Y287="","",COUNTIF(Sabana4[[#This Row],[Columna4]:[Columna23]],"O")/20)</f>
        <v>0</v>
      </c>
    </row>
    <row r="288" spans="2:26" ht="15" x14ac:dyDescent="0.25">
      <c r="B288" s="96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IF($D$12="","",(SUMPRODUCT(($D$12:$W$12=Sabana4[[#This Row],[Columna4]:[Columna23]])*1)))</f>
        <v>1</v>
      </c>
      <c r="Y288" s="87">
        <f t="shared" si="5"/>
        <v>0.05</v>
      </c>
      <c r="Z288" s="87">
        <f>IF(Y288="","",COUNTIF(Sabana4[[#This Row],[Columna4]:[Columna23]],"O")/20)</f>
        <v>0</v>
      </c>
    </row>
    <row r="289" spans="2:26" ht="15" x14ac:dyDescent="0.25">
      <c r="B289" s="96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IF($D$12="","",(SUMPRODUCT(($D$12:$W$12=Sabana4[[#This Row],[Columna4]:[Columna23]])*1)))</f>
        <v>1</v>
      </c>
      <c r="Y289" s="87">
        <f t="shared" si="5"/>
        <v>0.05</v>
      </c>
      <c r="Z289" s="87">
        <f>IF(Y289="","",COUNTIF(Sabana4[[#This Row],[Columna4]:[Columna23]],"O")/20)</f>
        <v>0</v>
      </c>
    </row>
    <row r="290" spans="2:26" ht="15" x14ac:dyDescent="0.25">
      <c r="B290" s="96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IF($D$12="","",(SUMPRODUCT(($D$12:$W$12=Sabana4[[#This Row],[Columna4]:[Columna23]])*1)))</f>
        <v>1</v>
      </c>
      <c r="Y290" s="87">
        <f t="shared" si="5"/>
        <v>0.05</v>
      </c>
      <c r="Z290" s="87">
        <f>IF(Y290="","",COUNTIF(Sabana4[[#This Row],[Columna4]:[Columna23]],"O")/20)</f>
        <v>0</v>
      </c>
    </row>
    <row r="291" spans="2:26" ht="15" x14ac:dyDescent="0.25">
      <c r="B291" s="96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IF($D$12="","",(SUMPRODUCT(($D$12:$W$12=Sabana4[[#This Row],[Columna4]:[Columna23]])*1)))</f>
        <v>1</v>
      </c>
      <c r="Y291" s="87">
        <f t="shared" si="5"/>
        <v>0.05</v>
      </c>
      <c r="Z291" s="87">
        <f>IF(Y291="","",COUNTIF(Sabana4[[#This Row],[Columna4]:[Columna23]],"O")/20)</f>
        <v>0</v>
      </c>
    </row>
    <row r="292" spans="2:26" ht="15" x14ac:dyDescent="0.25">
      <c r="B292" s="96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IF($D$12="","",(SUMPRODUCT(($D$12:$W$12=Sabana4[[#This Row],[Columna4]:[Columna23]])*1)))</f>
        <v>1</v>
      </c>
      <c r="Y292" s="87">
        <f t="shared" si="5"/>
        <v>0.05</v>
      </c>
      <c r="Z292" s="87">
        <f>IF(Y292="","",COUNTIF(Sabana4[[#This Row],[Columna4]:[Columna23]],"O")/20)</f>
        <v>0</v>
      </c>
    </row>
    <row r="293" spans="2:26" ht="15" x14ac:dyDescent="0.25">
      <c r="B293" s="96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IF($D$12="","",(SUMPRODUCT(($D$12:$W$12=Sabana4[[#This Row],[Columna4]:[Columna23]])*1)))</f>
        <v>1</v>
      </c>
      <c r="Y293" s="87">
        <f t="shared" si="5"/>
        <v>0.05</v>
      </c>
      <c r="Z293" s="87">
        <f>IF(Y293="","",COUNTIF(Sabana4[[#This Row],[Columna4]:[Columna23]],"O")/20)</f>
        <v>0</v>
      </c>
    </row>
    <row r="294" spans="2:26" ht="15" x14ac:dyDescent="0.25">
      <c r="B294" s="96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IF($D$12="","",(SUMPRODUCT(($D$12:$W$12=Sabana4[[#This Row],[Columna4]:[Columna23]])*1)))</f>
        <v>1</v>
      </c>
      <c r="Y294" s="87">
        <f t="shared" si="5"/>
        <v>0.05</v>
      </c>
      <c r="Z294" s="87">
        <f>IF(Y294="","",COUNTIF(Sabana4[[#This Row],[Columna4]:[Columna23]],"O")/20)</f>
        <v>0</v>
      </c>
    </row>
    <row r="295" spans="2:26" ht="15" x14ac:dyDescent="0.25">
      <c r="B295" s="96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IF($D$12="","",(SUMPRODUCT(($D$12:$W$12=Sabana4[[#This Row],[Columna4]:[Columna23]])*1)))</f>
        <v>1</v>
      </c>
      <c r="Y295" s="87">
        <f t="shared" si="5"/>
        <v>0.05</v>
      </c>
      <c r="Z295" s="87">
        <f>IF(Y295="","",COUNTIF(Sabana4[[#This Row],[Columna4]:[Columna23]],"O")/20)</f>
        <v>0</v>
      </c>
    </row>
    <row r="296" spans="2:26" ht="15" x14ac:dyDescent="0.25">
      <c r="B296" s="96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IF($D$12="","",(SUMPRODUCT(($D$12:$W$12=Sabana4[[#This Row],[Columna4]:[Columna23]])*1)))</f>
        <v>1</v>
      </c>
      <c r="Y296" s="87">
        <f t="shared" si="5"/>
        <v>0.05</v>
      </c>
      <c r="Z296" s="87">
        <f>IF(Y296="","",COUNTIF(Sabana4[[#This Row],[Columna4]:[Columna23]],"O")/20)</f>
        <v>0</v>
      </c>
    </row>
    <row r="297" spans="2:26" ht="15" x14ac:dyDescent="0.25">
      <c r="B297" s="96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IF($D$12="","",(SUMPRODUCT(($D$12:$W$12=Sabana4[[#This Row],[Columna4]:[Columna23]])*1)))</f>
        <v>1</v>
      </c>
      <c r="Y297" s="87">
        <f t="shared" si="5"/>
        <v>0.05</v>
      </c>
      <c r="Z297" s="87">
        <f>IF(Y297="","",COUNTIF(Sabana4[[#This Row],[Columna4]:[Columna23]],"O")/20)</f>
        <v>0</v>
      </c>
    </row>
    <row r="298" spans="2:26" ht="15" x14ac:dyDescent="0.25">
      <c r="B298" s="96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IF($D$12="","",(SUMPRODUCT(($D$12:$W$12=Sabana4[[#This Row],[Columna4]:[Columna23]])*1)))</f>
        <v>1</v>
      </c>
      <c r="Y298" s="87">
        <f t="shared" si="5"/>
        <v>0.05</v>
      </c>
      <c r="Z298" s="87">
        <f>IF(Y298="","",COUNTIF(Sabana4[[#This Row],[Columna4]:[Columna23]],"O")/20)</f>
        <v>0</v>
      </c>
    </row>
    <row r="299" spans="2:26" ht="15" x14ac:dyDescent="0.25">
      <c r="B299" s="96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IF($D$12="","",(SUMPRODUCT(($D$12:$W$12=Sabana4[[#This Row],[Columna4]:[Columna23]])*1)))</f>
        <v>1</v>
      </c>
      <c r="Y299" s="87">
        <f t="shared" si="5"/>
        <v>0.05</v>
      </c>
      <c r="Z299" s="87">
        <f>IF(Y299="","",COUNTIF(Sabana4[[#This Row],[Columna4]:[Columna23]],"O")/20)</f>
        <v>0</v>
      </c>
    </row>
    <row r="300" spans="2:26" ht="15" x14ac:dyDescent="0.25">
      <c r="B300" s="96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IF($D$12="","",(SUMPRODUCT(($D$12:$W$12=Sabana4[[#This Row],[Columna4]:[Columna23]])*1)))</f>
        <v>1</v>
      </c>
      <c r="Y300" s="87">
        <f t="shared" si="5"/>
        <v>0.05</v>
      </c>
      <c r="Z300" s="87">
        <f>IF(Y300="","",COUNTIF(Sabana4[[#This Row],[Columna4]:[Columna23]],"O")/20)</f>
        <v>0</v>
      </c>
    </row>
    <row r="301" spans="2:26" ht="15" x14ac:dyDescent="0.25">
      <c r="B301" s="96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IF($D$12="","",(SUMPRODUCT(($D$12:$W$12=Sabana4[[#This Row],[Columna4]:[Columna23]])*1)))</f>
        <v>1</v>
      </c>
      <c r="Y301" s="87">
        <f t="shared" si="5"/>
        <v>0.05</v>
      </c>
      <c r="Z301" s="87">
        <f>IF(Y301="","",COUNTIF(Sabana4[[#This Row],[Columna4]:[Columna23]],"O")/20)</f>
        <v>0</v>
      </c>
    </row>
    <row r="302" spans="2:26" ht="15" x14ac:dyDescent="0.25">
      <c r="B302" s="96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IF($D$12="","",(SUMPRODUCT(($D$12:$W$12=Sabana4[[#This Row],[Columna4]:[Columna23]])*1)))</f>
        <v>1</v>
      </c>
      <c r="Y302" s="87">
        <f t="shared" si="5"/>
        <v>0.05</v>
      </c>
      <c r="Z302" s="87">
        <f>IF(Y302="","",COUNTIF(Sabana4[[#This Row],[Columna4]:[Columna23]],"O")/20)</f>
        <v>0</v>
      </c>
    </row>
    <row r="303" spans="2:26" ht="15" x14ac:dyDescent="0.25">
      <c r="B303" s="96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IF($D$12="","",(SUMPRODUCT(($D$12:$W$12=Sabana4[[#This Row],[Columna4]:[Columna23]])*1)))</f>
        <v>1</v>
      </c>
      <c r="Y303" s="87">
        <f t="shared" si="5"/>
        <v>0.05</v>
      </c>
      <c r="Z303" s="87">
        <f>IF(Y303="","",COUNTIF(Sabana4[[#This Row],[Columna4]:[Columna23]],"O")/20)</f>
        <v>0</v>
      </c>
    </row>
    <row r="304" spans="2:26" ht="15" x14ac:dyDescent="0.25">
      <c r="B304" s="96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IF($D$12="","",(SUMPRODUCT(($D$12:$W$12=Sabana4[[#This Row],[Columna4]:[Columna23]])*1)))</f>
        <v>1</v>
      </c>
      <c r="Y304" s="87">
        <f t="shared" si="5"/>
        <v>0.05</v>
      </c>
      <c r="Z304" s="87">
        <f>IF(Y304="","",COUNTIF(Sabana4[[#This Row],[Columna4]:[Columna23]],"O")/20)</f>
        <v>0</v>
      </c>
    </row>
    <row r="305" spans="2:26" ht="15" x14ac:dyDescent="0.25">
      <c r="B305" s="96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IF($D$12="","",(SUMPRODUCT(($D$12:$W$12=Sabana4[[#This Row],[Columna4]:[Columna23]])*1)))</f>
        <v>1</v>
      </c>
      <c r="Y305" s="87">
        <f t="shared" si="5"/>
        <v>0.05</v>
      </c>
      <c r="Z305" s="87">
        <f>IF(Y305="","",COUNTIF(Sabana4[[#This Row],[Columna4]:[Columna23]],"O")/20)</f>
        <v>0</v>
      </c>
    </row>
    <row r="306" spans="2:26" ht="15" x14ac:dyDescent="0.25">
      <c r="B306" s="96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IF($D$12="","",(SUMPRODUCT(($D$12:$W$12=Sabana4[[#This Row],[Columna4]:[Columna23]])*1)))</f>
        <v>1</v>
      </c>
      <c r="Y306" s="87">
        <f t="shared" si="5"/>
        <v>0.05</v>
      </c>
      <c r="Z306" s="87">
        <f>IF(Y306="","",COUNTIF(Sabana4[[#This Row],[Columna4]:[Columna23]],"O")/20)</f>
        <v>0</v>
      </c>
    </row>
    <row r="307" spans="2:26" ht="15" x14ac:dyDescent="0.25">
      <c r="B307" s="96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IF($D$12="","",(SUMPRODUCT(($D$12:$W$12=Sabana4[[#This Row],[Columna4]:[Columna23]])*1)))</f>
        <v>1</v>
      </c>
      <c r="Y307" s="87">
        <f t="shared" si="5"/>
        <v>0.05</v>
      </c>
      <c r="Z307" s="87">
        <f>IF(Y307="","",COUNTIF(Sabana4[[#This Row],[Columna4]:[Columna23]],"O")/20)</f>
        <v>0</v>
      </c>
    </row>
    <row r="308" spans="2:26" ht="15" x14ac:dyDescent="0.25">
      <c r="B308" s="96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IF($D$12="","",(SUMPRODUCT(($D$12:$W$12=Sabana4[[#This Row],[Columna4]:[Columna23]])*1)))</f>
        <v>1</v>
      </c>
      <c r="Y308" s="87">
        <f t="shared" si="5"/>
        <v>0.05</v>
      </c>
      <c r="Z308" s="87">
        <f>IF(Y308="","",COUNTIF(Sabana4[[#This Row],[Columna4]:[Columna23]],"O")/20)</f>
        <v>0</v>
      </c>
    </row>
    <row r="309" spans="2:26" ht="15" x14ac:dyDescent="0.25">
      <c r="B309" s="96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IF($D$12="","",(SUMPRODUCT(($D$12:$W$12=Sabana4[[#This Row],[Columna4]:[Columna23]])*1)))</f>
        <v>1</v>
      </c>
      <c r="Y309" s="87">
        <f t="shared" si="5"/>
        <v>0.05</v>
      </c>
      <c r="Z309" s="87">
        <f>IF(Y309="","",COUNTIF(Sabana4[[#This Row],[Columna4]:[Columna23]],"O")/20)</f>
        <v>0</v>
      </c>
    </row>
    <row r="310" spans="2:26" ht="15" x14ac:dyDescent="0.25">
      <c r="B310" s="96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IF($D$12="","",(SUMPRODUCT(($D$12:$W$12=Sabana4[[#This Row],[Columna4]:[Columna23]])*1)))</f>
        <v>1</v>
      </c>
      <c r="Y310" s="87">
        <f t="shared" si="5"/>
        <v>0.05</v>
      </c>
      <c r="Z310" s="87">
        <f>IF(Y310="","",COUNTIF(Sabana4[[#This Row],[Columna4]:[Columna23]],"O")/20)</f>
        <v>0</v>
      </c>
    </row>
    <row r="311" spans="2:26" ht="15" x14ac:dyDescent="0.25">
      <c r="B311" s="96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IF($D$12="","",(SUMPRODUCT(($D$12:$W$12=Sabana4[[#This Row],[Columna4]:[Columna23]])*1)))</f>
        <v>1</v>
      </c>
      <c r="Y311" s="87">
        <f t="shared" si="5"/>
        <v>0.05</v>
      </c>
      <c r="Z311" s="87">
        <f>IF(Y311="","",COUNTIF(Sabana4[[#This Row],[Columna4]:[Columna23]],"O")/20)</f>
        <v>0</v>
      </c>
    </row>
    <row r="312" spans="2:26" ht="15" x14ac:dyDescent="0.25">
      <c r="B312" s="96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IF($D$12="","",(SUMPRODUCT(($D$12:$W$12=Sabana4[[#This Row],[Columna4]:[Columna23]])*1)))</f>
        <v>1</v>
      </c>
      <c r="Y312" s="87">
        <f t="shared" si="5"/>
        <v>0.05</v>
      </c>
      <c r="Z312" s="87">
        <f>IF(Y312="","",COUNTIF(Sabana4[[#This Row],[Columna4]:[Columna23]],"O")/20)</f>
        <v>0</v>
      </c>
    </row>
    <row r="313" spans="2:26" ht="15" x14ac:dyDescent="0.25">
      <c r="B313" s="96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IF($D$12="","",(SUMPRODUCT(($D$12:$W$12=Sabana4[[#This Row],[Columna4]:[Columna23]])*1)))</f>
        <v>1</v>
      </c>
      <c r="Y313" s="87">
        <f t="shared" si="5"/>
        <v>0.05</v>
      </c>
      <c r="Z313" s="87">
        <f>IF(Y313="","",COUNTIF(Sabana4[[#This Row],[Columna4]:[Columna23]],"O")/20)</f>
        <v>0</v>
      </c>
    </row>
    <row r="314" spans="2:26" ht="15" x14ac:dyDescent="0.25">
      <c r="B314" s="96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IF($D$12="","",(SUMPRODUCT(($D$12:$W$12=Sabana4[[#This Row],[Columna4]:[Columna23]])*1)))</f>
        <v>1</v>
      </c>
      <c r="Y314" s="87">
        <f t="shared" si="5"/>
        <v>0.05</v>
      </c>
      <c r="Z314" s="87">
        <f>IF(Y314="","",COUNTIF(Sabana4[[#This Row],[Columna4]:[Columna23]],"O")/20)</f>
        <v>0</v>
      </c>
    </row>
    <row r="315" spans="2:26" ht="15" x14ac:dyDescent="0.25">
      <c r="B315" s="96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IF($D$12="","",(SUMPRODUCT(($D$12:$W$12=Sabana4[[#This Row],[Columna4]:[Columna23]])*1)))</f>
        <v>1</v>
      </c>
      <c r="Y315" s="87">
        <f t="shared" si="5"/>
        <v>0.05</v>
      </c>
      <c r="Z315" s="87">
        <f>IF(Y315="","",COUNTIF(Sabana4[[#This Row],[Columna4]:[Columna23]],"O")/20)</f>
        <v>0</v>
      </c>
    </row>
    <row r="316" spans="2:26" ht="15" x14ac:dyDescent="0.25">
      <c r="B316" s="96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IF($D$12="","",(SUMPRODUCT(($D$12:$W$12=Sabana4[[#This Row],[Columna4]:[Columna23]])*1)))</f>
        <v>1</v>
      </c>
      <c r="Y316" s="87">
        <f t="shared" si="5"/>
        <v>0.05</v>
      </c>
      <c r="Z316" s="87">
        <f>IF(Y316="","",COUNTIF(Sabana4[[#This Row],[Columna4]:[Columna23]],"O")/20)</f>
        <v>0</v>
      </c>
    </row>
    <row r="317" spans="2:26" ht="15.75" thickBot="1" x14ac:dyDescent="0.3">
      <c r="B317" s="96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IF($D$12="","",(SUMPRODUCT(($D$12:$W$12=Sabana4[[#This Row],[Columna4]:[Columna23]])*1)))</f>
        <v>1</v>
      </c>
      <c r="Y317" s="87">
        <f t="shared" si="5"/>
        <v>0.05</v>
      </c>
      <c r="Z317" s="87">
        <f>IF(Y317="","",COUNTIF(Sabana4[[#This Row],[Columna4]:[Columna23]],"O")/20)</f>
        <v>0</v>
      </c>
    </row>
    <row r="318" spans="2:26" ht="30.95" customHeight="1" x14ac:dyDescent="0.25">
      <c r="B318" s="96">
        <v>309</v>
      </c>
      <c r="C318" s="82" t="s">
        <v>10</v>
      </c>
      <c r="D318" s="41" t="str">
        <f>Sabana4[[#Headers],[Columna4]]</f>
        <v>Columna4</v>
      </c>
      <c r="E318" s="41" t="str">
        <f>Sabana4[[#Headers],[Columna5]]</f>
        <v>Columna5</v>
      </c>
      <c r="F318" s="41" t="str">
        <f>Sabana4[[#Headers],[Columna6]]</f>
        <v>Columna6</v>
      </c>
      <c r="G318" s="41" t="str">
        <f>Sabana4[[#Headers],[Columna7]]</f>
        <v>Columna7</v>
      </c>
      <c r="H318" s="41" t="str">
        <f>Sabana4[[#Headers],[Columna8]]</f>
        <v>Columna8</v>
      </c>
      <c r="I318" s="41" t="str">
        <f>Sabana4[[#Headers],[Columna9]]</f>
        <v>Columna9</v>
      </c>
      <c r="J318" s="41" t="str">
        <f>Sabana4[[#Headers],[Columna10]]</f>
        <v>Columna10</v>
      </c>
      <c r="K318" s="41" t="str">
        <f>Sabana4[[#Headers],[Columna11]]</f>
        <v>Columna11</v>
      </c>
      <c r="L318" s="41" t="str">
        <f>Sabana4[[#Headers],[Columna12]]</f>
        <v>Columna12</v>
      </c>
      <c r="M318" s="41" t="str">
        <f>Sabana4[[#Headers],[Columna13]]</f>
        <v>Columna13</v>
      </c>
      <c r="N318" s="41" t="str">
        <f>Sabana4[[#Headers],[Columna14]]</f>
        <v>Columna14</v>
      </c>
      <c r="O318" s="41" t="str">
        <f>Sabana4[[#Headers],[Columna15]]</f>
        <v>Columna15</v>
      </c>
      <c r="P318" s="41" t="str">
        <f>Sabana4[[#Headers],[Columna16]]</f>
        <v>Columna16</v>
      </c>
      <c r="Q318" s="41" t="str">
        <f>Sabana4[[#Headers],[Columna17]]</f>
        <v>Columna17</v>
      </c>
      <c r="R318" s="41" t="str">
        <f>Sabana4[[#Headers],[Columna18]]</f>
        <v>Columna18</v>
      </c>
      <c r="S318" s="41" t="str">
        <f>Sabana4[[#Headers],[Columna19]]</f>
        <v>Columna19</v>
      </c>
      <c r="T318" s="41" t="str">
        <f>Sabana4[[#Headers],[Columna20]]</f>
        <v>Columna20</v>
      </c>
      <c r="U318" s="41" t="str">
        <f>Sabana4[[#Headers],[Columna21]]</f>
        <v>Columna21</v>
      </c>
      <c r="V318" s="41" t="str">
        <f>Sabana4[[#Headers],[Columna22]]</f>
        <v>Columna22</v>
      </c>
      <c r="W318" s="42" t="str">
        <f>Sabana4[[#Headers],[Columna23]]</f>
        <v>Columna23</v>
      </c>
      <c r="X318" s="112"/>
      <c r="Y318" s="113"/>
      <c r="Z318" s="114"/>
    </row>
    <row r="319" spans="2:26" ht="15" x14ac:dyDescent="0.25">
      <c r="B319" s="96">
        <v>310</v>
      </c>
      <c r="C319" s="115" t="s">
        <v>11</v>
      </c>
      <c r="D319" s="116" t="str">
        <f t="shared" ref="D319:W319" si="6">D11</f>
        <v>I_1890545</v>
      </c>
      <c r="E319" s="116" t="str">
        <f t="shared" si="6"/>
        <v>I_1890489</v>
      </c>
      <c r="F319" s="116" t="str">
        <f t="shared" si="6"/>
        <v>I_1890075</v>
      </c>
      <c r="G319" s="116" t="str">
        <f t="shared" si="6"/>
        <v>I_1890182</v>
      </c>
      <c r="H319" s="116" t="str">
        <f t="shared" si="6"/>
        <v>I_1890367</v>
      </c>
      <c r="I319" s="116" t="str">
        <f t="shared" si="6"/>
        <v>I_1890296</v>
      </c>
      <c r="J319" s="116" t="str">
        <f t="shared" si="6"/>
        <v>I_1890103</v>
      </c>
      <c r="K319" s="116" t="str">
        <f t="shared" si="6"/>
        <v>I_1890551</v>
      </c>
      <c r="L319" s="116" t="str">
        <f t="shared" si="6"/>
        <v>I_1890238</v>
      </c>
      <c r="M319" s="116" t="str">
        <f t="shared" si="6"/>
        <v>I_1890562</v>
      </c>
      <c r="N319" s="116" t="str">
        <f t="shared" si="6"/>
        <v>I_1890142</v>
      </c>
      <c r="O319" s="116" t="str">
        <f t="shared" si="6"/>
        <v>I_1890415</v>
      </c>
      <c r="P319" s="116" t="str">
        <f t="shared" si="6"/>
        <v>I_1890153</v>
      </c>
      <c r="Q319" s="116" t="str">
        <f t="shared" si="6"/>
        <v>I_1890503</v>
      </c>
      <c r="R319" s="116" t="str">
        <f t="shared" si="6"/>
        <v>I_1890521</v>
      </c>
      <c r="S319" s="116" t="str">
        <f t="shared" si="6"/>
        <v>I_1890327</v>
      </c>
      <c r="T319" s="116" t="str">
        <f t="shared" si="6"/>
        <v>I_1890571</v>
      </c>
      <c r="U319" s="116" t="str">
        <f t="shared" si="6"/>
        <v>I_1890582</v>
      </c>
      <c r="V319" s="116" t="str">
        <f t="shared" si="6"/>
        <v>I_1891239</v>
      </c>
      <c r="W319" s="117" t="str">
        <f t="shared" si="6"/>
        <v>I_1890538</v>
      </c>
      <c r="X319" s="112"/>
      <c r="Y319" s="113"/>
      <c r="Z319" s="114"/>
    </row>
    <row r="320" spans="2:26" ht="32.450000000000003" customHeight="1" x14ac:dyDescent="0.25">
      <c r="B320" s="96">
        <v>311</v>
      </c>
      <c r="C320" s="118" t="s">
        <v>9</v>
      </c>
      <c r="D320" s="107" t="str">
        <f>IF(D325="","",IF(D325&gt;=85%,"Muy Fácil",IF(D325&gt;=60%,"Facil",IF(D325&gt;=40%,"Dificultad Moderada",IF(D325&gt;=15%,"Dificil",IF(D325&gt;=0%,"Muy Difícil",""))))))</f>
        <v>Facil</v>
      </c>
      <c r="E320" s="107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107" t="str">
        <f t="shared" si="7"/>
        <v>Muy Difícil</v>
      </c>
      <c r="G320" s="107" t="str">
        <f t="shared" si="7"/>
        <v>Muy Difícil</v>
      </c>
      <c r="H320" s="107" t="str">
        <f t="shared" si="7"/>
        <v>Muy Difícil</v>
      </c>
      <c r="I320" s="107" t="str">
        <f t="shared" si="7"/>
        <v>Muy Difícil</v>
      </c>
      <c r="J320" s="107" t="str">
        <f t="shared" si="7"/>
        <v>Dificil</v>
      </c>
      <c r="K320" s="107" t="str">
        <f t="shared" si="7"/>
        <v>Dificil</v>
      </c>
      <c r="L320" s="107" t="str">
        <f t="shared" si="7"/>
        <v>Facil</v>
      </c>
      <c r="M320" s="107" t="str">
        <f t="shared" si="7"/>
        <v>Dificil</v>
      </c>
      <c r="N320" s="107" t="str">
        <f t="shared" si="7"/>
        <v>Dificil</v>
      </c>
      <c r="O320" s="107" t="str">
        <f t="shared" si="7"/>
        <v>Dificil</v>
      </c>
      <c r="P320" s="107" t="str">
        <f t="shared" si="7"/>
        <v>Muy Difícil</v>
      </c>
      <c r="Q320" s="107" t="str">
        <f t="shared" si="7"/>
        <v>Dificil</v>
      </c>
      <c r="R320" s="107" t="str">
        <f t="shared" si="7"/>
        <v>Dificil</v>
      </c>
      <c r="S320" s="107" t="str">
        <f t="shared" si="7"/>
        <v>Dificil</v>
      </c>
      <c r="T320" s="107" t="str">
        <f t="shared" si="7"/>
        <v>Dificil</v>
      </c>
      <c r="U320" s="107" t="str">
        <f t="shared" si="7"/>
        <v>Dificil</v>
      </c>
      <c r="V320" s="107" t="str">
        <f t="shared" si="7"/>
        <v>Dificil</v>
      </c>
      <c r="W320" s="119" t="str">
        <f t="shared" si="7"/>
        <v>Muy Difícil</v>
      </c>
      <c r="X320" s="112"/>
      <c r="Y320" s="113"/>
      <c r="Z320" s="114"/>
    </row>
    <row r="321" spans="1:26" ht="14.45" customHeight="1" x14ac:dyDescent="0.25">
      <c r="A321" s="120"/>
      <c r="B321" s="96">
        <v>312</v>
      </c>
      <c r="C321" s="121" t="s">
        <v>3</v>
      </c>
      <c r="D321" s="122" t="str">
        <f t="shared" ref="D321:W321" si="8">D$12</f>
        <v>B</v>
      </c>
      <c r="E321" s="122" t="str">
        <f t="shared" si="8"/>
        <v>A</v>
      </c>
      <c r="F321" s="122" t="str">
        <f t="shared" si="8"/>
        <v>C</v>
      </c>
      <c r="G321" s="122" t="str">
        <f t="shared" si="8"/>
        <v>A</v>
      </c>
      <c r="H321" s="122" t="str">
        <f t="shared" si="8"/>
        <v>B</v>
      </c>
      <c r="I321" s="122" t="str">
        <f t="shared" si="8"/>
        <v>D</v>
      </c>
      <c r="J321" s="122" t="str">
        <f t="shared" si="8"/>
        <v>A</v>
      </c>
      <c r="K321" s="122" t="str">
        <f t="shared" si="8"/>
        <v>C</v>
      </c>
      <c r="L321" s="122" t="str">
        <f t="shared" si="8"/>
        <v>D</v>
      </c>
      <c r="M321" s="122" t="str">
        <f t="shared" si="8"/>
        <v>D</v>
      </c>
      <c r="N321" s="122" t="str">
        <f t="shared" si="8"/>
        <v>A</v>
      </c>
      <c r="O321" s="122" t="str">
        <f t="shared" si="8"/>
        <v>C</v>
      </c>
      <c r="P321" s="122" t="str">
        <f t="shared" si="8"/>
        <v>B</v>
      </c>
      <c r="Q321" s="122" t="str">
        <f t="shared" si="8"/>
        <v>C</v>
      </c>
      <c r="R321" s="122" t="str">
        <f t="shared" si="8"/>
        <v>A</v>
      </c>
      <c r="S321" s="122" t="str">
        <f t="shared" si="8"/>
        <v>C</v>
      </c>
      <c r="T321" s="122" t="str">
        <f t="shared" si="8"/>
        <v>A</v>
      </c>
      <c r="U321" s="122" t="str">
        <f t="shared" si="8"/>
        <v>B</v>
      </c>
      <c r="V321" s="122" t="str">
        <f t="shared" si="8"/>
        <v>A</v>
      </c>
      <c r="W321" s="46">
        <f t="shared" si="8"/>
        <v>0</v>
      </c>
      <c r="X321" s="123"/>
      <c r="Y321" s="101"/>
      <c r="Z321" s="100"/>
    </row>
    <row r="322" spans="1:26" ht="14.45" customHeight="1" x14ac:dyDescent="0.25">
      <c r="A322" s="120"/>
      <c r="C322" s="121" t="s">
        <v>39</v>
      </c>
      <c r="D322" s="124">
        <f>IF(COUNTA(D18:D317)=0,"",IFERROR(COUNTIF(D$18:D$317,"=*"),""))</f>
        <v>18</v>
      </c>
      <c r="E322" s="124">
        <f t="shared" ref="E322:W322" si="9">IF(COUNTA(E18:E317)=0,"",IFERROR(COUNTIF(E$18:E$317,"=*"),""))</f>
        <v>18</v>
      </c>
      <c r="F322" s="124">
        <f t="shared" si="9"/>
        <v>18</v>
      </c>
      <c r="G322" s="124">
        <f t="shared" si="9"/>
        <v>18</v>
      </c>
      <c r="H322" s="124">
        <f t="shared" si="9"/>
        <v>18</v>
      </c>
      <c r="I322" s="124">
        <f t="shared" si="9"/>
        <v>18</v>
      </c>
      <c r="J322" s="124">
        <f t="shared" si="9"/>
        <v>18</v>
      </c>
      <c r="K322" s="124">
        <f t="shared" si="9"/>
        <v>18</v>
      </c>
      <c r="L322" s="124">
        <f t="shared" si="9"/>
        <v>18</v>
      </c>
      <c r="M322" s="124">
        <f t="shared" si="9"/>
        <v>18</v>
      </c>
      <c r="N322" s="124">
        <f t="shared" si="9"/>
        <v>18</v>
      </c>
      <c r="O322" s="124">
        <f t="shared" si="9"/>
        <v>18</v>
      </c>
      <c r="P322" s="124">
        <f t="shared" si="9"/>
        <v>18</v>
      </c>
      <c r="Q322" s="124">
        <f t="shared" si="9"/>
        <v>18</v>
      </c>
      <c r="R322" s="124">
        <f t="shared" si="9"/>
        <v>18</v>
      </c>
      <c r="S322" s="124">
        <f t="shared" si="9"/>
        <v>18</v>
      </c>
      <c r="T322" s="124">
        <f t="shared" si="9"/>
        <v>18</v>
      </c>
      <c r="U322" s="124">
        <f t="shared" si="9"/>
        <v>18</v>
      </c>
      <c r="V322" s="124">
        <f t="shared" si="9"/>
        <v>18</v>
      </c>
      <c r="W322" s="125">
        <f t="shared" si="9"/>
        <v>18</v>
      </c>
      <c r="X322" s="123"/>
      <c r="Y322" s="101"/>
      <c r="Z322" s="101"/>
    </row>
    <row r="323" spans="1:26" ht="15" x14ac:dyDescent="0.25">
      <c r="A323" s="120"/>
      <c r="B323" s="96">
        <v>313</v>
      </c>
      <c r="C323" s="121" t="s">
        <v>44</v>
      </c>
      <c r="D323" s="124">
        <f t="shared" ref="D323:W323" si="10">IF(COUNTA(D18,D317)=0,"",IFERROR(COUNTIF(D$18:D$317,D$321),""))</f>
        <v>15</v>
      </c>
      <c r="E323" s="124">
        <f t="shared" si="10"/>
        <v>3</v>
      </c>
      <c r="F323" s="124">
        <f t="shared" si="10"/>
        <v>0</v>
      </c>
      <c r="G323" s="124">
        <f t="shared" si="10"/>
        <v>2</v>
      </c>
      <c r="H323" s="124">
        <f t="shared" si="10"/>
        <v>1</v>
      </c>
      <c r="I323" s="124">
        <f t="shared" si="10"/>
        <v>1</v>
      </c>
      <c r="J323" s="124">
        <f t="shared" si="10"/>
        <v>7</v>
      </c>
      <c r="K323" s="124">
        <f t="shared" si="10"/>
        <v>5</v>
      </c>
      <c r="L323" s="124">
        <f t="shared" si="10"/>
        <v>11</v>
      </c>
      <c r="M323" s="124">
        <f t="shared" si="10"/>
        <v>4</v>
      </c>
      <c r="N323" s="124">
        <f t="shared" si="10"/>
        <v>4</v>
      </c>
      <c r="O323" s="124">
        <f t="shared" si="10"/>
        <v>3</v>
      </c>
      <c r="P323" s="124">
        <f t="shared" si="10"/>
        <v>0</v>
      </c>
      <c r="Q323" s="124">
        <f t="shared" si="10"/>
        <v>3</v>
      </c>
      <c r="R323" s="124">
        <f t="shared" si="10"/>
        <v>3</v>
      </c>
      <c r="S323" s="124">
        <f t="shared" si="10"/>
        <v>6</v>
      </c>
      <c r="T323" s="124">
        <f t="shared" si="10"/>
        <v>7</v>
      </c>
      <c r="U323" s="124">
        <f t="shared" si="10"/>
        <v>4</v>
      </c>
      <c r="V323" s="124">
        <f t="shared" si="10"/>
        <v>5</v>
      </c>
      <c r="W323" s="125">
        <f t="shared" si="10"/>
        <v>0</v>
      </c>
      <c r="X323" s="100"/>
      <c r="Y323" s="101"/>
      <c r="Z323" s="100"/>
    </row>
    <row r="324" spans="1:26" s="63" customFormat="1" ht="15" x14ac:dyDescent="0.25">
      <c r="A324" s="126"/>
      <c r="C324" s="127" t="s">
        <v>45</v>
      </c>
      <c r="D324" s="128">
        <f t="shared" ref="D324:W324" si="11">IF(D322="","",D322-D323)</f>
        <v>3</v>
      </c>
      <c r="E324" s="128">
        <f t="shared" si="11"/>
        <v>15</v>
      </c>
      <c r="F324" s="128">
        <f t="shared" si="11"/>
        <v>18</v>
      </c>
      <c r="G324" s="128">
        <f t="shared" si="11"/>
        <v>16</v>
      </c>
      <c r="H324" s="128">
        <f t="shared" si="11"/>
        <v>17</v>
      </c>
      <c r="I324" s="128">
        <f t="shared" si="11"/>
        <v>17</v>
      </c>
      <c r="J324" s="128">
        <f t="shared" si="11"/>
        <v>11</v>
      </c>
      <c r="K324" s="128">
        <f t="shared" si="11"/>
        <v>13</v>
      </c>
      <c r="L324" s="128">
        <f t="shared" si="11"/>
        <v>7</v>
      </c>
      <c r="M324" s="128">
        <f t="shared" si="11"/>
        <v>14</v>
      </c>
      <c r="N324" s="128">
        <f t="shared" si="11"/>
        <v>14</v>
      </c>
      <c r="O324" s="128">
        <f t="shared" si="11"/>
        <v>15</v>
      </c>
      <c r="P324" s="128">
        <f t="shared" si="11"/>
        <v>18</v>
      </c>
      <c r="Q324" s="128">
        <f t="shared" si="11"/>
        <v>15</v>
      </c>
      <c r="R324" s="128">
        <f t="shared" si="11"/>
        <v>15</v>
      </c>
      <c r="S324" s="128">
        <f t="shared" si="11"/>
        <v>12</v>
      </c>
      <c r="T324" s="128">
        <f t="shared" si="11"/>
        <v>11</v>
      </c>
      <c r="U324" s="128">
        <f t="shared" si="11"/>
        <v>14</v>
      </c>
      <c r="V324" s="128">
        <f t="shared" si="11"/>
        <v>13</v>
      </c>
      <c r="W324" s="129">
        <f t="shared" si="11"/>
        <v>18</v>
      </c>
      <c r="X324" s="130"/>
      <c r="Y324" s="131"/>
      <c r="Z324" s="131"/>
    </row>
    <row r="325" spans="1:26" ht="15" x14ac:dyDescent="0.25">
      <c r="A325" s="120"/>
      <c r="B325" s="96">
        <v>314</v>
      </c>
      <c r="C325" s="121" t="s">
        <v>46</v>
      </c>
      <c r="D325" s="132">
        <f t="shared" ref="D325:W325" si="12">IFERROR(D$323/COUNTA(D$18:D$317),"")</f>
        <v>0.83333333333333337</v>
      </c>
      <c r="E325" s="132">
        <f t="shared" si="12"/>
        <v>0.16666666666666666</v>
      </c>
      <c r="F325" s="132">
        <f t="shared" si="12"/>
        <v>0</v>
      </c>
      <c r="G325" s="132">
        <f t="shared" si="12"/>
        <v>0.1111111111111111</v>
      </c>
      <c r="H325" s="132">
        <f t="shared" si="12"/>
        <v>5.5555555555555552E-2</v>
      </c>
      <c r="I325" s="132">
        <f t="shared" si="12"/>
        <v>5.5555555555555552E-2</v>
      </c>
      <c r="J325" s="132">
        <f t="shared" si="12"/>
        <v>0.3888888888888889</v>
      </c>
      <c r="K325" s="132">
        <f t="shared" si="12"/>
        <v>0.27777777777777779</v>
      </c>
      <c r="L325" s="132">
        <f t="shared" si="12"/>
        <v>0.61111111111111116</v>
      </c>
      <c r="M325" s="132">
        <f t="shared" si="12"/>
        <v>0.22222222222222221</v>
      </c>
      <c r="N325" s="132">
        <f t="shared" si="12"/>
        <v>0.22222222222222221</v>
      </c>
      <c r="O325" s="132">
        <f t="shared" si="12"/>
        <v>0.16666666666666666</v>
      </c>
      <c r="P325" s="132">
        <f t="shared" si="12"/>
        <v>0</v>
      </c>
      <c r="Q325" s="132">
        <f t="shared" si="12"/>
        <v>0.16666666666666666</v>
      </c>
      <c r="R325" s="132">
        <f t="shared" si="12"/>
        <v>0.16666666666666666</v>
      </c>
      <c r="S325" s="132">
        <f t="shared" si="12"/>
        <v>0.33333333333333331</v>
      </c>
      <c r="T325" s="132">
        <f t="shared" si="12"/>
        <v>0.3888888888888889</v>
      </c>
      <c r="U325" s="132">
        <f t="shared" si="12"/>
        <v>0.22222222222222221</v>
      </c>
      <c r="V325" s="132">
        <f t="shared" si="12"/>
        <v>0.27777777777777779</v>
      </c>
      <c r="W325" s="133">
        <f t="shared" si="12"/>
        <v>0</v>
      </c>
      <c r="X325" s="100"/>
      <c r="Y325" s="101"/>
      <c r="Z325" s="100"/>
    </row>
    <row r="326" spans="1:26" ht="15" x14ac:dyDescent="0.25">
      <c r="A326" s="120"/>
      <c r="B326" s="96">
        <v>315</v>
      </c>
      <c r="C326" s="121" t="s">
        <v>4</v>
      </c>
      <c r="D326" s="132">
        <f t="shared" ref="D326:W326" si="13">IFERROR(COUNTIF(D$18:D$317,"O")/COUNTA(D$18:D$317),"")</f>
        <v>0</v>
      </c>
      <c r="E326" s="132">
        <f t="shared" si="13"/>
        <v>0</v>
      </c>
      <c r="F326" s="132">
        <f t="shared" si="13"/>
        <v>5.5555555555555552E-2</v>
      </c>
      <c r="G326" s="132">
        <f t="shared" si="13"/>
        <v>0</v>
      </c>
      <c r="H326" s="132">
        <f t="shared" si="13"/>
        <v>5.5555555555555552E-2</v>
      </c>
      <c r="I326" s="132">
        <f t="shared" si="13"/>
        <v>0</v>
      </c>
      <c r="J326" s="132">
        <f t="shared" si="13"/>
        <v>0</v>
      </c>
      <c r="K326" s="132">
        <f t="shared" si="13"/>
        <v>0</v>
      </c>
      <c r="L326" s="132">
        <f t="shared" si="13"/>
        <v>0</v>
      </c>
      <c r="M326" s="132">
        <f t="shared" si="13"/>
        <v>0</v>
      </c>
      <c r="N326" s="132">
        <f t="shared" si="13"/>
        <v>0</v>
      </c>
      <c r="O326" s="132">
        <f t="shared" si="13"/>
        <v>0</v>
      </c>
      <c r="P326" s="132">
        <f t="shared" si="13"/>
        <v>0</v>
      </c>
      <c r="Q326" s="132">
        <f t="shared" si="13"/>
        <v>0</v>
      </c>
      <c r="R326" s="132">
        <f t="shared" si="13"/>
        <v>0</v>
      </c>
      <c r="S326" s="132">
        <f t="shared" si="13"/>
        <v>0</v>
      </c>
      <c r="T326" s="132">
        <f t="shared" si="13"/>
        <v>0</v>
      </c>
      <c r="U326" s="132">
        <f t="shared" si="13"/>
        <v>0</v>
      </c>
      <c r="V326" s="132">
        <f t="shared" si="13"/>
        <v>0</v>
      </c>
      <c r="W326" s="133">
        <f t="shared" si="13"/>
        <v>0</v>
      </c>
      <c r="X326" s="100"/>
      <c r="Y326" s="101"/>
      <c r="Z326" s="100"/>
    </row>
    <row r="327" spans="1:26" ht="15" x14ac:dyDescent="0.25">
      <c r="A327" s="120"/>
      <c r="B327" s="96">
        <v>316</v>
      </c>
      <c r="C327" s="121" t="s">
        <v>5</v>
      </c>
      <c r="D327" s="132">
        <f t="shared" ref="D327:W327" si="14">IFERROR(COUNTIF(D$18:D$317,"A")/COUNTA(D$18:D$317),"")</f>
        <v>0.16666666666666666</v>
      </c>
      <c r="E327" s="132">
        <f t="shared" si="14"/>
        <v>0.16666666666666666</v>
      </c>
      <c r="F327" s="132">
        <f t="shared" si="14"/>
        <v>0.72222222222222221</v>
      </c>
      <c r="G327" s="132">
        <f t="shared" si="14"/>
        <v>0.1111111111111111</v>
      </c>
      <c r="H327" s="132">
        <f t="shared" si="14"/>
        <v>0.27777777777777779</v>
      </c>
      <c r="I327" s="132">
        <f t="shared" si="14"/>
        <v>0.22222222222222221</v>
      </c>
      <c r="J327" s="132">
        <f t="shared" si="14"/>
        <v>0.3888888888888889</v>
      </c>
      <c r="K327" s="132">
        <f t="shared" si="14"/>
        <v>0.33333333333333331</v>
      </c>
      <c r="L327" s="132">
        <f t="shared" si="14"/>
        <v>0</v>
      </c>
      <c r="M327" s="132">
        <f t="shared" si="14"/>
        <v>0.1111111111111111</v>
      </c>
      <c r="N327" s="132">
        <f t="shared" si="14"/>
        <v>0.22222222222222221</v>
      </c>
      <c r="O327" s="132">
        <f t="shared" si="14"/>
        <v>0.1111111111111111</v>
      </c>
      <c r="P327" s="132">
        <f t="shared" si="14"/>
        <v>0.22222222222222221</v>
      </c>
      <c r="Q327" s="132">
        <f t="shared" si="14"/>
        <v>0.3888888888888889</v>
      </c>
      <c r="R327" s="132">
        <f t="shared" si="14"/>
        <v>0.16666666666666666</v>
      </c>
      <c r="S327" s="132">
        <f t="shared" si="14"/>
        <v>0.1111111111111111</v>
      </c>
      <c r="T327" s="132">
        <f t="shared" si="14"/>
        <v>0.3888888888888889</v>
      </c>
      <c r="U327" s="132">
        <f t="shared" si="14"/>
        <v>0.33333333333333331</v>
      </c>
      <c r="V327" s="132">
        <f t="shared" si="14"/>
        <v>0.27777777777777779</v>
      </c>
      <c r="W327" s="133">
        <f t="shared" si="14"/>
        <v>0.33333333333333331</v>
      </c>
      <c r="X327" s="100"/>
      <c r="Y327" s="101"/>
      <c r="Z327" s="100"/>
    </row>
    <row r="328" spans="1:26" ht="15" x14ac:dyDescent="0.25">
      <c r="B328" s="96">
        <v>317</v>
      </c>
      <c r="C328" s="121" t="s">
        <v>6</v>
      </c>
      <c r="D328" s="132">
        <f t="shared" ref="D328:W328" si="15">IFERROR(COUNTIF(D$18:D$317,"B")/COUNTA(D$18:D$317),"")</f>
        <v>0.83333333333333337</v>
      </c>
      <c r="E328" s="132">
        <f t="shared" si="15"/>
        <v>0.83333333333333337</v>
      </c>
      <c r="F328" s="132">
        <f t="shared" si="15"/>
        <v>0.22222222222222221</v>
      </c>
      <c r="G328" s="132">
        <f t="shared" si="15"/>
        <v>5.5555555555555552E-2</v>
      </c>
      <c r="H328" s="132">
        <f t="shared" si="15"/>
        <v>5.5555555555555552E-2</v>
      </c>
      <c r="I328" s="132">
        <f t="shared" si="15"/>
        <v>0.22222222222222221</v>
      </c>
      <c r="J328" s="132">
        <f t="shared" si="15"/>
        <v>0</v>
      </c>
      <c r="K328" s="132">
        <f t="shared" si="15"/>
        <v>0.27777777777777779</v>
      </c>
      <c r="L328" s="132">
        <f t="shared" si="15"/>
        <v>0</v>
      </c>
      <c r="M328" s="132">
        <f t="shared" si="15"/>
        <v>0.33333333333333331</v>
      </c>
      <c r="N328" s="132">
        <f t="shared" si="15"/>
        <v>0.1111111111111111</v>
      </c>
      <c r="O328" s="132">
        <f t="shared" si="15"/>
        <v>0.66666666666666663</v>
      </c>
      <c r="P328" s="132">
        <f t="shared" si="15"/>
        <v>0</v>
      </c>
      <c r="Q328" s="132">
        <f t="shared" si="15"/>
        <v>0.27777777777777779</v>
      </c>
      <c r="R328" s="132">
        <f t="shared" si="15"/>
        <v>0.66666666666666663</v>
      </c>
      <c r="S328" s="132">
        <f t="shared" si="15"/>
        <v>0.27777777777777779</v>
      </c>
      <c r="T328" s="132">
        <f t="shared" si="15"/>
        <v>0.27777777777777779</v>
      </c>
      <c r="U328" s="132">
        <f t="shared" si="15"/>
        <v>0.22222222222222221</v>
      </c>
      <c r="V328" s="132">
        <f t="shared" si="15"/>
        <v>0.3888888888888889</v>
      </c>
      <c r="W328" s="133">
        <f t="shared" si="15"/>
        <v>0.16666666666666666</v>
      </c>
      <c r="X328" s="100"/>
      <c r="Y328" s="101"/>
      <c r="Z328" s="100"/>
    </row>
    <row r="329" spans="1:26" ht="15" x14ac:dyDescent="0.25">
      <c r="B329" s="96">
        <v>318</v>
      </c>
      <c r="C329" s="121" t="s">
        <v>7</v>
      </c>
      <c r="D329" s="132">
        <f t="shared" ref="D329:W329" si="16">IFERROR(COUNTIF(D$18:D$317,"C")/COUNTA(D$18:D$317),"")</f>
        <v>0</v>
      </c>
      <c r="E329" s="132">
        <f t="shared" si="16"/>
        <v>0</v>
      </c>
      <c r="F329" s="132">
        <f t="shared" si="16"/>
        <v>0</v>
      </c>
      <c r="G329" s="132">
        <f t="shared" si="16"/>
        <v>0.5</v>
      </c>
      <c r="H329" s="132">
        <f t="shared" si="16"/>
        <v>0.61111111111111116</v>
      </c>
      <c r="I329" s="132">
        <f t="shared" si="16"/>
        <v>0.5</v>
      </c>
      <c r="J329" s="132">
        <f t="shared" si="16"/>
        <v>0.22222222222222221</v>
      </c>
      <c r="K329" s="132">
        <f t="shared" si="16"/>
        <v>0.27777777777777779</v>
      </c>
      <c r="L329" s="132">
        <f t="shared" si="16"/>
        <v>0.3888888888888889</v>
      </c>
      <c r="M329" s="132">
        <f t="shared" si="16"/>
        <v>0.33333333333333331</v>
      </c>
      <c r="N329" s="132">
        <f t="shared" si="16"/>
        <v>0.44444444444444442</v>
      </c>
      <c r="O329" s="132">
        <f t="shared" si="16"/>
        <v>0.16666666666666666</v>
      </c>
      <c r="P329" s="132">
        <f t="shared" si="16"/>
        <v>0.5</v>
      </c>
      <c r="Q329" s="132">
        <f t="shared" si="16"/>
        <v>0.16666666666666666</v>
      </c>
      <c r="R329" s="132">
        <f t="shared" si="16"/>
        <v>5.5555555555555552E-2</v>
      </c>
      <c r="S329" s="132">
        <f t="shared" si="16"/>
        <v>0.33333333333333331</v>
      </c>
      <c r="T329" s="132">
        <f t="shared" si="16"/>
        <v>0.27777777777777779</v>
      </c>
      <c r="U329" s="132">
        <f t="shared" si="16"/>
        <v>0.3888888888888889</v>
      </c>
      <c r="V329" s="132">
        <f t="shared" si="16"/>
        <v>0.33333333333333331</v>
      </c>
      <c r="W329" s="133">
        <f t="shared" si="16"/>
        <v>0.27777777777777779</v>
      </c>
      <c r="X329" s="100"/>
      <c r="Y329" s="101"/>
      <c r="Z329" s="100"/>
    </row>
    <row r="330" spans="1:26" ht="15.75" thickBot="1" x14ac:dyDescent="0.3">
      <c r="B330" s="96">
        <v>319</v>
      </c>
      <c r="C330" s="134" t="s">
        <v>8</v>
      </c>
      <c r="D330" s="135">
        <f t="shared" ref="D330:W330" si="17">IFERROR(COUNTIF(D$18:D$317,"D")/COUNTA(D$18:D$317),"")</f>
        <v>0</v>
      </c>
      <c r="E330" s="135">
        <f t="shared" si="17"/>
        <v>0</v>
      </c>
      <c r="F330" s="135">
        <f t="shared" si="17"/>
        <v>0</v>
      </c>
      <c r="G330" s="135">
        <f t="shared" si="17"/>
        <v>0.33333333333333331</v>
      </c>
      <c r="H330" s="135">
        <f t="shared" si="17"/>
        <v>0</v>
      </c>
      <c r="I330" s="135">
        <f t="shared" si="17"/>
        <v>5.5555555555555552E-2</v>
      </c>
      <c r="J330" s="135">
        <f t="shared" si="17"/>
        <v>0.3888888888888889</v>
      </c>
      <c r="K330" s="135">
        <f t="shared" si="17"/>
        <v>0.1111111111111111</v>
      </c>
      <c r="L330" s="135">
        <f t="shared" si="17"/>
        <v>0.61111111111111116</v>
      </c>
      <c r="M330" s="135">
        <f t="shared" si="17"/>
        <v>0.22222222222222221</v>
      </c>
      <c r="N330" s="135">
        <f t="shared" si="17"/>
        <v>0.22222222222222221</v>
      </c>
      <c r="O330" s="135">
        <f t="shared" si="17"/>
        <v>5.5555555555555552E-2</v>
      </c>
      <c r="P330" s="135">
        <f t="shared" si="17"/>
        <v>0.27777777777777779</v>
      </c>
      <c r="Q330" s="135">
        <f t="shared" si="17"/>
        <v>0.16666666666666666</v>
      </c>
      <c r="R330" s="135">
        <f t="shared" si="17"/>
        <v>0.1111111111111111</v>
      </c>
      <c r="S330" s="135">
        <f t="shared" si="17"/>
        <v>0.27777777777777779</v>
      </c>
      <c r="T330" s="135">
        <f t="shared" si="17"/>
        <v>5.5555555555555552E-2</v>
      </c>
      <c r="U330" s="135">
        <f t="shared" si="17"/>
        <v>5.5555555555555552E-2</v>
      </c>
      <c r="V330" s="135">
        <f t="shared" si="17"/>
        <v>0</v>
      </c>
      <c r="W330" s="136">
        <f t="shared" si="17"/>
        <v>0.22222222222222221</v>
      </c>
      <c r="X330" s="100"/>
      <c r="Y330" s="101"/>
      <c r="Z330" s="100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567" priority="23" operator="containsText" text="Dificultad Moderada">
      <formula>NOT(ISERROR(SEARCH("Dificultad Moderada",D13)))</formula>
    </cfRule>
    <cfRule type="containsText" dxfId="566" priority="24" operator="containsText" text="Muy Fácil">
      <formula>NOT(ISERROR(SEARCH("Muy Fácil",D13)))</formula>
    </cfRule>
    <cfRule type="containsText" dxfId="565" priority="25" operator="containsText" text="Facil">
      <formula>NOT(ISERROR(SEARCH("Facil",D13)))</formula>
    </cfRule>
    <cfRule type="containsText" dxfId="564" priority="26" operator="containsText" text="Dificil">
      <formula>NOT(ISERROR(SEARCH("Dificil",D13)))</formula>
    </cfRule>
    <cfRule type="containsText" dxfId="563" priority="27" operator="containsText" text="Muy Difícil">
      <formula>NOT(ISERROR(SEARCH("Muy Difícil",D13)))</formula>
    </cfRule>
  </conditionalFormatting>
  <conditionalFormatting sqref="D321:W321">
    <cfRule type="cellIs" dxfId="562" priority="17" operator="equal">
      <formula>0</formula>
    </cfRule>
    <cfRule type="containsBlanks" dxfId="561" priority="22">
      <formula>LEN(TRIM(D321))=0</formula>
    </cfRule>
  </conditionalFormatting>
  <conditionalFormatting sqref="D18:W317">
    <cfRule type="cellIs" dxfId="560" priority="13" operator="equal">
      <formula>""</formula>
    </cfRule>
    <cfRule type="cellIs" dxfId="559" priority="14" operator="equal">
      <formula>D$321</formula>
    </cfRule>
    <cfRule type="cellIs" dxfId="558" priority="15" operator="equal">
      <formula>"O"</formula>
    </cfRule>
    <cfRule type="cellIs" dxfId="557" priority="16" operator="notEqual">
      <formula>"O(""O"";$D$110)"</formula>
    </cfRule>
  </conditionalFormatting>
  <conditionalFormatting sqref="D318:W318">
    <cfRule type="containsText" dxfId="556" priority="12" operator="containsText" text="Columna">
      <formula>NOT(ISERROR(SEARCH("Columna",D318)))</formula>
    </cfRule>
  </conditionalFormatting>
  <conditionalFormatting sqref="D319:W319">
    <cfRule type="cellIs" dxfId="555" priority="11" operator="equal">
      <formula>0</formula>
    </cfRule>
  </conditionalFormatting>
  <conditionalFormatting sqref="D320:W320">
    <cfRule type="containsText" dxfId="554" priority="6" operator="containsText" text="Dificultad Moderada">
      <formula>NOT(ISERROR(SEARCH("Dificultad Moderada",D320)))</formula>
    </cfRule>
    <cfRule type="containsText" dxfId="553" priority="7" operator="containsText" text="Muy Fácil">
      <formula>NOT(ISERROR(SEARCH("Muy Fácil",D320)))</formula>
    </cfRule>
    <cfRule type="containsText" dxfId="552" priority="8" operator="containsText" text="Facil">
      <formula>NOT(ISERROR(SEARCH("Facil",D320)))</formula>
    </cfRule>
    <cfRule type="containsText" dxfId="551" priority="9" operator="containsText" text="Dificil">
      <formula>NOT(ISERROR(SEARCH("Dificil",D320)))</formula>
    </cfRule>
    <cfRule type="containsText" dxfId="550" priority="10" operator="containsText" text="Muy Difícil">
      <formula>NOT(ISERROR(SEARCH("Muy Difícil",D320)))</formula>
    </cfRule>
  </conditionalFormatting>
  <conditionalFormatting sqref="D12:W12">
    <cfRule type="containsBlanks" dxfId="549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40FAF7C-5024-4C2B-9FF0-8C54A8B18469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893F9B10-5196-42E9-AE3A-3D0995F86F08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A4CCBE3A-9D88-45A2-AF2B-4EC7CBB8C120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460F82F9-3012-4A91-95AB-BA2DBB071184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FA171009-5F03-4B2C-AA7F-E3D94AB3F9BD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9432B435-8924-41F7-BFD7-60BBAC055E79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CE309531-97E6-4EAD-9D52-1B61AD4028C9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3D464B5C-07FB-4FBD-83A3-132EA89E2355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D20" sqref="D20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162" t="s">
        <v>30</v>
      </c>
      <c r="C1" s="162"/>
      <c r="D1" s="162"/>
      <c r="E1" s="162"/>
      <c r="F1" s="162"/>
      <c r="G1" s="162"/>
      <c r="H1" s="162"/>
      <c r="I1" s="162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AF1" s="1"/>
    </row>
    <row r="2" spans="1:32" ht="25.5" customHeight="1" x14ac:dyDescent="0.25">
      <c r="B2"/>
      <c r="C2" s="50" t="s">
        <v>31</v>
      </c>
      <c r="D2" s="72" t="str">
        <f>'[7]SABANA 4 '!D5</f>
        <v>San Bernardo</v>
      </c>
      <c r="E2" s="72"/>
      <c r="F2" s="72"/>
      <c r="G2" s="73"/>
      <c r="H2" s="50" t="s">
        <v>35</v>
      </c>
      <c r="I2" s="49" t="str">
        <f>'[7]SABANA 4 '!F5</f>
        <v>Principal y sedes rurales</v>
      </c>
      <c r="AF2" s="1"/>
    </row>
    <row r="3" spans="1:32" ht="14.45" customHeight="1" x14ac:dyDescent="0.25">
      <c r="B3"/>
      <c r="C3" s="74" t="s">
        <v>32</v>
      </c>
      <c r="D3" s="75" t="str">
        <f>'[7]SABANA 4 '!D6</f>
        <v>Cuarto</v>
      </c>
      <c r="E3" s="72"/>
      <c r="F3" s="72"/>
      <c r="G3" s="73"/>
      <c r="H3" s="74" t="s">
        <v>36</v>
      </c>
      <c r="I3" s="49">
        <f>'[7]SABANA 4 '!F6</f>
        <v>4</v>
      </c>
      <c r="AF3" s="1"/>
    </row>
    <row r="4" spans="1:32" ht="14.45" customHeight="1" x14ac:dyDescent="0.25">
      <c r="B4"/>
      <c r="C4" s="74" t="s">
        <v>33</v>
      </c>
      <c r="D4" s="72" t="str">
        <f>'[7]SABANA 4 '!D7</f>
        <v>Matematica</v>
      </c>
      <c r="E4" s="72"/>
      <c r="F4" s="72"/>
      <c r="G4" s="73"/>
      <c r="H4" s="74" t="s">
        <v>37</v>
      </c>
      <c r="I4" s="49">
        <f>'[7]SABANA 4 '!F7</f>
        <v>1</v>
      </c>
      <c r="AF4" s="1"/>
    </row>
    <row r="5" spans="1:32" ht="15.6" customHeight="1" x14ac:dyDescent="0.25">
      <c r="B5"/>
      <c r="C5" s="138"/>
      <c r="D5" s="138"/>
      <c r="E5" s="138"/>
      <c r="F5" s="138"/>
      <c r="G5" s="138"/>
      <c r="H5" s="138"/>
      <c r="I5" s="138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63" t="s">
        <v>40</v>
      </c>
      <c r="D7" s="163"/>
      <c r="E7"/>
      <c r="F7"/>
      <c r="G7"/>
    </row>
    <row r="8" spans="1:32" ht="13.5" customHeight="1" x14ac:dyDescent="0.25">
      <c r="A8" s="138"/>
      <c r="B8"/>
      <c r="C8" s="139"/>
      <c r="D8" s="139"/>
      <c r="E8" s="139"/>
      <c r="F8" s="139"/>
      <c r="G8" s="139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40" t="s">
        <v>38</v>
      </c>
      <c r="D9" s="141">
        <f>IF(D22="","",D22)</f>
        <v>0.16666666666666666</v>
      </c>
    </row>
    <row r="10" spans="1:32" ht="15" x14ac:dyDescent="0.25"/>
    <row r="11" spans="1:32" ht="18.75" x14ac:dyDescent="0.3">
      <c r="C11" s="142" t="s">
        <v>19</v>
      </c>
      <c r="D11" s="142" t="s">
        <v>49</v>
      </c>
    </row>
    <row r="12" spans="1:32" ht="18.75" x14ac:dyDescent="0.25">
      <c r="C12" s="143" t="s">
        <v>17</v>
      </c>
      <c r="D12" s="144" t="str">
        <f>IF(D11="","",IFERROR(HLOOKUP($D11,[7]!Sabana[[#All],[Columna4]:[Columna23]],2,FALSE),""))</f>
        <v>I_1890489</v>
      </c>
    </row>
    <row r="13" spans="1:32" ht="18.75" x14ac:dyDescent="0.25">
      <c r="C13" s="143" t="s">
        <v>3</v>
      </c>
      <c r="D13" s="144" t="str">
        <f>IF(D11="","",IFERROR(HLOOKUP($D11,[7]!Sabana[[#All],[Columna4]:[Columna23]],3,FALSE),""))</f>
        <v>A</v>
      </c>
    </row>
    <row r="14" spans="1:32" ht="18.75" x14ac:dyDescent="0.25">
      <c r="C14" s="143" t="s">
        <v>16</v>
      </c>
      <c r="D14" s="144" t="str">
        <f>IF(D11="","",IFERROR(HLOOKUP($D11,[7]!Sabana[[#All],[Columna4]:[Columna23]],4,FALSE),""))</f>
        <v>Dificil</v>
      </c>
    </row>
    <row r="15" spans="1:32" ht="18.75" x14ac:dyDescent="0.25">
      <c r="C15" s="143" t="s">
        <v>15</v>
      </c>
      <c r="D15" s="144" t="str">
        <f>IF(D11="","",IFERROR(HLOOKUP($D11,[7]!Sabana[[#All],[Columna4]:[Columna23]],5,FALSE),""))</f>
        <v>Aleatorio</v>
      </c>
    </row>
    <row r="16" spans="1:32" ht="18.75" x14ac:dyDescent="0.25">
      <c r="C16" s="143" t="s">
        <v>14</v>
      </c>
      <c r="D16" s="144" t="str">
        <f>IF(D11="","",IFERROR(HLOOKUP($D11,[7]!Sabana[[#All],[Columna4]:[Columna23]],6,FALSE),""))</f>
        <v>Razonamiento-Aleatorio</v>
      </c>
    </row>
    <row r="17" spans="3:9" ht="67.5" customHeight="1" x14ac:dyDescent="0.25">
      <c r="C17" s="143" t="s">
        <v>13</v>
      </c>
      <c r="D17" s="144" t="str">
        <f>IF(D11="","",IFERROR(HLOOKUP($D11,[7]!Sabana[[#All],[Columna4]:[Columna23]],7,FALSE),""))</f>
        <v>Explica la naturaleza de los eventos posibles, imposibles o seguros.</v>
      </c>
    </row>
    <row r="18" spans="3:9" ht="68.099999999999994" customHeight="1" x14ac:dyDescent="0.25">
      <c r="C18" s="143" t="s">
        <v>12</v>
      </c>
      <c r="D18" s="144" t="str">
        <f>IF(D11="","",IFERROR(HLOOKUP($D11,[7]!Sabana[[#All],[Columna4]:[Columna23]],8,FALSE),""))</f>
        <v>Tomar decisiones a partir de la comparación del nivel de posibilidad de un evento simple.</v>
      </c>
    </row>
    <row r="19" spans="3:9" ht="18.600000000000001" customHeight="1" x14ac:dyDescent="0.25">
      <c r="C19" s="143" t="s">
        <v>39</v>
      </c>
      <c r="D19" s="145">
        <f>IF(D11="","",IFERROR(HLOOKUP($D11,[7]!Sabana[[#All],[Columna4]:[Columna23]],313,FALSE),""))</f>
        <v>18</v>
      </c>
    </row>
    <row r="20" spans="3:9" ht="18.75" x14ac:dyDescent="0.25">
      <c r="C20" s="143" t="s">
        <v>44</v>
      </c>
      <c r="D20" s="145">
        <f>IF(D11="","",IFERROR(HLOOKUP($D11,[7]!Sabana[[#All],[Columna4]:[Columna23]],314,FALSE),""))</f>
        <v>3</v>
      </c>
    </row>
    <row r="21" spans="3:9" ht="18.75" x14ac:dyDescent="0.25">
      <c r="C21" s="143" t="s">
        <v>45</v>
      </c>
      <c r="D21" s="144">
        <f>IF(D11="","",IFERROR(HLOOKUP($D11,[7]!Sabana[[#All],[Columna4]:[Columna23]],315,FALSE),""))</f>
        <v>15</v>
      </c>
    </row>
    <row r="22" spans="3:9" ht="18.75" x14ac:dyDescent="0.25">
      <c r="C22" s="143" t="s">
        <v>47</v>
      </c>
      <c r="D22" s="146">
        <f>IF(D11="","",IFERROR(HLOOKUP($D11,[7]!Sabana[[#All],[Columna4]:[Columna23]],316,FALSE),""))</f>
        <v>0.16666666666666666</v>
      </c>
      <c r="I22" s="96"/>
    </row>
    <row r="23" spans="3:9" ht="12" customHeight="1" x14ac:dyDescent="0.25"/>
    <row r="24" spans="3:9" ht="37.5" x14ac:dyDescent="0.3">
      <c r="C24" s="142" t="s">
        <v>19</v>
      </c>
      <c r="D24" s="147" t="s">
        <v>26</v>
      </c>
      <c r="E24" s="142" t="s">
        <v>28</v>
      </c>
      <c r="F24" s="142" t="s">
        <v>29</v>
      </c>
    </row>
    <row r="25" spans="3:9" ht="18.75" x14ac:dyDescent="0.3">
      <c r="C25" s="148" t="s">
        <v>4</v>
      </c>
      <c r="D25" s="149">
        <f>IF(D11="","",IFERROR(HLOOKUP($D11,[7]!Sabana[[#All],[Columna4]:[Columna23]],317,FALSE),""))</f>
        <v>0</v>
      </c>
      <c r="E25" s="150">
        <f>$D$9</f>
        <v>0.16666666666666666</v>
      </c>
      <c r="F25" s="150">
        <f>IF(Tabla4767[[#This Row],[Porcentajes de respuesta 
para cada una de las opciones   ]]&gt;$D$9,Tabla4767[[#This Row],[Porcentajes de respuesta 
para cada una de las opciones   ]], 0)</f>
        <v>0</v>
      </c>
    </row>
    <row r="26" spans="3:9" ht="18.75" x14ac:dyDescent="0.3">
      <c r="C26" s="148" t="s">
        <v>5</v>
      </c>
      <c r="D26" s="149">
        <f>IF(D11="","",IFERROR(HLOOKUP($D11,[7]!Sabana[[#All],[Columna4]:[Columna23]],318,FALSE),""))</f>
        <v>0.16666666666666666</v>
      </c>
      <c r="E26" s="150">
        <f>$D$9</f>
        <v>0.16666666666666666</v>
      </c>
      <c r="F26" s="150">
        <f>IF(Tabla4767[[#This Row],[Porcentajes de respuesta 
para cada una de las opciones   ]]&gt;$D$9,Tabla4767[[#This Row],[Porcentajes de respuesta 
para cada una de las opciones   ]], 0)</f>
        <v>0</v>
      </c>
    </row>
    <row r="27" spans="3:9" ht="18.75" x14ac:dyDescent="0.3">
      <c r="C27" s="148" t="s">
        <v>6</v>
      </c>
      <c r="D27" s="149">
        <f>IF(D11="","",IFERROR(HLOOKUP($D11,[7]!Sabana[[#All],[Columna4]:[Columna23]],319,FALSE),""))</f>
        <v>0.83333333333333337</v>
      </c>
      <c r="E27" s="150">
        <f>$D$9</f>
        <v>0.16666666666666666</v>
      </c>
      <c r="F27" s="150">
        <f>IF(Tabla4767[[#This Row],[Porcentajes de respuesta 
para cada una de las opciones   ]]&gt;$D$9,Tabla4767[[#This Row],[Porcentajes de respuesta 
para cada una de las opciones   ]], 0)</f>
        <v>0.83333333333333337</v>
      </c>
    </row>
    <row r="28" spans="3:9" ht="18.75" x14ac:dyDescent="0.3">
      <c r="C28" s="148" t="s">
        <v>7</v>
      </c>
      <c r="D28" s="149">
        <f>IF(D11="","",IFERROR(HLOOKUP($D11,[7]!Sabana[[#All],[Columna4]:[Columna23]],320,FALSE),""))</f>
        <v>0</v>
      </c>
      <c r="E28" s="150">
        <f>$D$9</f>
        <v>0.16666666666666666</v>
      </c>
      <c r="F28" s="150">
        <f>IF(Tabla4767[[#This Row],[Porcentajes de respuesta 
para cada una de las opciones   ]]&gt;$D$9,Tabla4767[[#This Row],[Porcentajes de respuesta 
para cada una de las opciones   ]], 0)</f>
        <v>0</v>
      </c>
    </row>
    <row r="29" spans="3:9" ht="18.75" x14ac:dyDescent="0.3">
      <c r="C29" s="148" t="s">
        <v>8</v>
      </c>
      <c r="D29" s="149">
        <f>IF(D11="","",IFERROR(HLOOKUP($D11,[7]!Sabana[[#All],[Columna4]:[Columna23]],321,FALSE),""))</f>
        <v>0</v>
      </c>
      <c r="E29" s="150">
        <f>$D$9</f>
        <v>0.16666666666666666</v>
      </c>
      <c r="F29" s="150">
        <f>IF(Tabla4767[[#This Row],[Porcentajes de respuesta 
para cada una de las opciones   ]]&gt;$D$9,Tabla4767[[#This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513" priority="3" operator="containsText" text="Facil">
      <formula>NOT(ISERROR(SEARCH("Facil",D14)))</formula>
    </cfRule>
    <cfRule type="containsText" dxfId="512" priority="4" operator="containsText" text="Dificil">
      <formula>NOT(ISERROR(SEARCH("Dificil",D14)))</formula>
    </cfRule>
    <cfRule type="containsText" dxfId="511" priority="5" operator="containsText" text="Muy Difícil">
      <formula>NOT(ISERROR(SEARCH("Muy Difícil",D14)))</formula>
    </cfRule>
    <cfRule type="containsText" dxfId="510" priority="6" operator="containsText" text="Muy Fácil">
      <formula>NOT(ISERROR(SEARCH("Muy Fácil",D14)))</formula>
    </cfRule>
    <cfRule type="containsText" dxfId="509" priority="7" operator="containsText" text="Dificultad Moderada">
      <formula>NOT(ISERROR(SEARCH("Dificultad Moderada",D14)))</formula>
    </cfRule>
  </conditionalFormatting>
  <conditionalFormatting sqref="I2:I4">
    <cfRule type="cellIs" dxfId="508" priority="2" operator="equal">
      <formula>0</formula>
    </cfRule>
  </conditionalFormatting>
  <conditionalFormatting sqref="D2:D4">
    <cfRule type="cellIs" dxfId="507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G8" sqref="G8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9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162" t="s">
        <v>27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124</v>
      </c>
      <c r="E5" s="89" t="s">
        <v>21</v>
      </c>
      <c r="F5" s="88" t="s">
        <v>155</v>
      </c>
      <c r="G5" s="159"/>
    </row>
    <row r="6" spans="2:32" ht="15" x14ac:dyDescent="0.25">
      <c r="C6" s="51" t="s">
        <v>22</v>
      </c>
      <c r="D6" s="2">
        <v>5</v>
      </c>
      <c r="E6" s="90" t="s">
        <v>23</v>
      </c>
      <c r="F6" s="88">
        <v>5</v>
      </c>
      <c r="G6" s="159"/>
    </row>
    <row r="7" spans="2:32" ht="15" x14ac:dyDescent="0.25">
      <c r="C7" s="51" t="s">
        <v>24</v>
      </c>
      <c r="D7" s="2" t="s">
        <v>156</v>
      </c>
      <c r="E7" s="90" t="s">
        <v>25</v>
      </c>
      <c r="F7" s="88">
        <v>1</v>
      </c>
      <c r="G7" s="159"/>
    </row>
    <row r="8" spans="2:32" ht="15.6" customHeight="1" x14ac:dyDescent="0.25"/>
    <row r="9" spans="2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6">
        <v>1</v>
      </c>
      <c r="C10" s="97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98" t="s">
        <v>41</v>
      </c>
      <c r="Y10" s="98" t="s">
        <v>42</v>
      </c>
      <c r="Z10" s="98" t="s">
        <v>43</v>
      </c>
    </row>
    <row r="11" spans="2:32" ht="14.45" customHeight="1" x14ac:dyDescent="0.25">
      <c r="B11" s="96">
        <v>2</v>
      </c>
      <c r="C11" s="99" t="s">
        <v>17</v>
      </c>
      <c r="D11" s="2" t="s">
        <v>157</v>
      </c>
      <c r="E11" s="2" t="s">
        <v>158</v>
      </c>
      <c r="F11" s="2" t="s">
        <v>159</v>
      </c>
      <c r="G11" s="2" t="s">
        <v>160</v>
      </c>
      <c r="H11" s="2" t="s">
        <v>161</v>
      </c>
      <c r="I11" s="2" t="s">
        <v>162</v>
      </c>
      <c r="J11" s="2" t="s">
        <v>163</v>
      </c>
      <c r="K11" s="2" t="s">
        <v>164</v>
      </c>
      <c r="L11" s="2" t="s">
        <v>165</v>
      </c>
      <c r="M11" s="2" t="s">
        <v>166</v>
      </c>
      <c r="N11" s="2" t="s">
        <v>167</v>
      </c>
      <c r="O11" s="2" t="s">
        <v>168</v>
      </c>
      <c r="P11" s="2" t="s">
        <v>169</v>
      </c>
      <c r="Q11" s="2" t="s">
        <v>170</v>
      </c>
      <c r="R11" s="2" t="s">
        <v>171</v>
      </c>
      <c r="S11" s="2" t="s">
        <v>172</v>
      </c>
      <c r="T11" s="2" t="s">
        <v>173</v>
      </c>
      <c r="U11" s="2" t="s">
        <v>174</v>
      </c>
      <c r="V11" s="2" t="s">
        <v>175</v>
      </c>
      <c r="W11" s="2" t="s">
        <v>176</v>
      </c>
      <c r="X11" s="100"/>
      <c r="Y11" s="101"/>
      <c r="Z11" s="100"/>
    </row>
    <row r="12" spans="2:32" ht="14.1" customHeight="1" x14ac:dyDescent="0.25">
      <c r="B12" s="96">
        <v>3</v>
      </c>
      <c r="C12" s="102" t="s">
        <v>3</v>
      </c>
      <c r="D12" s="2" t="s">
        <v>89</v>
      </c>
      <c r="E12" s="2" t="s">
        <v>89</v>
      </c>
      <c r="F12" s="2" t="s">
        <v>89</v>
      </c>
      <c r="G12" s="2" t="s">
        <v>90</v>
      </c>
      <c r="H12" s="2" t="s">
        <v>90</v>
      </c>
      <c r="I12" s="2" t="s">
        <v>89</v>
      </c>
      <c r="J12" s="2" t="s">
        <v>89</v>
      </c>
      <c r="K12" s="2" t="s">
        <v>88</v>
      </c>
      <c r="L12" s="2" t="s">
        <v>89</v>
      </c>
      <c r="M12" s="2" t="s">
        <v>90</v>
      </c>
      <c r="N12" s="2" t="s">
        <v>88</v>
      </c>
      <c r="O12" s="2" t="s">
        <v>90</v>
      </c>
      <c r="P12" s="2" t="s">
        <v>88</v>
      </c>
      <c r="Q12" s="2" t="s">
        <v>89</v>
      </c>
      <c r="R12" s="2" t="s">
        <v>89</v>
      </c>
      <c r="S12" s="2" t="s">
        <v>89</v>
      </c>
      <c r="T12" s="2" t="s">
        <v>91</v>
      </c>
      <c r="U12" s="2" t="s">
        <v>88</v>
      </c>
      <c r="V12" s="2" t="s">
        <v>88</v>
      </c>
      <c r="W12" s="2" t="s">
        <v>89</v>
      </c>
      <c r="X12" s="104"/>
      <c r="Y12" s="105"/>
      <c r="Z12" s="105"/>
    </row>
    <row r="13" spans="2:32" s="1" customFormat="1" ht="32.1" customHeight="1" x14ac:dyDescent="0.25">
      <c r="B13" s="96">
        <v>4</v>
      </c>
      <c r="C13" s="106" t="s">
        <v>16</v>
      </c>
      <c r="D13" s="107" t="str">
        <f>D$320</f>
        <v>Dificil</v>
      </c>
      <c r="E13" s="107" t="str">
        <f>E$320</f>
        <v>Facil</v>
      </c>
      <c r="F13" s="107" t="str">
        <f t="shared" ref="F13:W13" si="0">F$320</f>
        <v>Facil</v>
      </c>
      <c r="G13" s="107" t="str">
        <f t="shared" si="0"/>
        <v>Muy Difícil</v>
      </c>
      <c r="H13" s="107" t="str">
        <f t="shared" si="0"/>
        <v>Facil</v>
      </c>
      <c r="I13" s="107" t="str">
        <f t="shared" si="0"/>
        <v>Dificil</v>
      </c>
      <c r="J13" s="107" t="str">
        <f t="shared" si="0"/>
        <v>Dificultad Moderada</v>
      </c>
      <c r="K13" s="107" t="str">
        <f t="shared" si="0"/>
        <v>Dificil</v>
      </c>
      <c r="L13" s="107" t="str">
        <f t="shared" si="0"/>
        <v>Dificultad Moderada</v>
      </c>
      <c r="M13" s="107" t="str">
        <f t="shared" si="0"/>
        <v>Dificil</v>
      </c>
      <c r="N13" s="107" t="str">
        <f t="shared" si="0"/>
        <v>Dificil</v>
      </c>
      <c r="O13" s="107" t="str">
        <f t="shared" si="0"/>
        <v>Dificil</v>
      </c>
      <c r="P13" s="107" t="str">
        <f t="shared" si="0"/>
        <v>Dificil</v>
      </c>
      <c r="Q13" s="107" t="str">
        <f t="shared" si="0"/>
        <v>Dificultad Moderada</v>
      </c>
      <c r="R13" s="107" t="str">
        <f t="shared" si="0"/>
        <v>Dificil</v>
      </c>
      <c r="S13" s="107" t="str">
        <f t="shared" si="0"/>
        <v>Dificultad Moderada</v>
      </c>
      <c r="T13" s="107" t="str">
        <f t="shared" si="0"/>
        <v>Facil</v>
      </c>
      <c r="U13" s="107" t="str">
        <f t="shared" si="0"/>
        <v>Dificil</v>
      </c>
      <c r="V13" s="107" t="str">
        <f t="shared" si="0"/>
        <v>Facil</v>
      </c>
      <c r="W13" s="107" t="str">
        <f t="shared" si="0"/>
        <v>Muy Difícil</v>
      </c>
      <c r="X13" s="108"/>
      <c r="Y13" s="109"/>
      <c r="Z13" s="108"/>
      <c r="AF13" s="2"/>
    </row>
    <row r="14" spans="2:32" ht="54" customHeight="1" x14ac:dyDescent="0.25">
      <c r="B14" s="96">
        <v>5</v>
      </c>
      <c r="C14" s="99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93</v>
      </c>
      <c r="J14" s="2" t="s">
        <v>93</v>
      </c>
      <c r="K14" s="2" t="s">
        <v>93</v>
      </c>
      <c r="L14" s="2" t="s">
        <v>93</v>
      </c>
      <c r="M14" s="2" t="s">
        <v>93</v>
      </c>
      <c r="N14" s="2" t="s">
        <v>94</v>
      </c>
      <c r="O14" s="2" t="s">
        <v>94</v>
      </c>
      <c r="P14" s="2" t="s">
        <v>94</v>
      </c>
      <c r="Q14" s="2" t="s">
        <v>94</v>
      </c>
      <c r="R14" s="2" t="s">
        <v>94</v>
      </c>
      <c r="S14" s="2" t="s">
        <v>94</v>
      </c>
      <c r="T14" s="2" t="s">
        <v>94</v>
      </c>
      <c r="U14" s="2" t="s">
        <v>94</v>
      </c>
      <c r="V14" s="2" t="s">
        <v>94</v>
      </c>
      <c r="W14" s="2" t="s">
        <v>94</v>
      </c>
      <c r="X14" s="100"/>
      <c r="Y14" s="101"/>
      <c r="Z14" s="100"/>
    </row>
    <row r="15" spans="2:32" ht="54" customHeight="1" x14ac:dyDescent="0.25">
      <c r="B15" s="96">
        <v>6</v>
      </c>
      <c r="C15" s="99" t="s">
        <v>14</v>
      </c>
      <c r="D15" s="2" t="s">
        <v>177</v>
      </c>
      <c r="E15" s="2" t="s">
        <v>95</v>
      </c>
      <c r="F15" s="2" t="s">
        <v>95</v>
      </c>
      <c r="G15" s="2" t="s">
        <v>95</v>
      </c>
      <c r="H15" s="2" t="s">
        <v>95</v>
      </c>
      <c r="I15" s="2" t="s">
        <v>178</v>
      </c>
      <c r="J15" s="2" t="s">
        <v>178</v>
      </c>
      <c r="K15" s="2" t="s">
        <v>98</v>
      </c>
      <c r="L15" s="2" t="s">
        <v>98</v>
      </c>
      <c r="M15" s="2" t="s">
        <v>98</v>
      </c>
      <c r="N15" s="2" t="s">
        <v>99</v>
      </c>
      <c r="O15" s="2" t="s">
        <v>99</v>
      </c>
      <c r="P15" s="2" t="s">
        <v>99</v>
      </c>
      <c r="Q15" s="2" t="s">
        <v>100</v>
      </c>
      <c r="R15" s="2" t="s">
        <v>100</v>
      </c>
      <c r="S15" s="2" t="s">
        <v>100</v>
      </c>
      <c r="T15" s="2" t="s">
        <v>101</v>
      </c>
      <c r="U15" s="2" t="s">
        <v>101</v>
      </c>
      <c r="V15" s="2" t="s">
        <v>101</v>
      </c>
      <c r="W15" s="2" t="s">
        <v>101</v>
      </c>
      <c r="X15" s="104"/>
      <c r="Y15" s="110"/>
      <c r="Z15" s="111"/>
    </row>
    <row r="16" spans="2:32" ht="54" customHeight="1" x14ac:dyDescent="0.25">
      <c r="B16" s="96">
        <v>7</v>
      </c>
      <c r="C16" s="99" t="s">
        <v>13</v>
      </c>
      <c r="D16" s="2" t="s">
        <v>179</v>
      </c>
      <c r="E16" s="2" t="s">
        <v>180</v>
      </c>
      <c r="F16" s="2" t="s">
        <v>180</v>
      </c>
      <c r="G16" s="2" t="s">
        <v>102</v>
      </c>
      <c r="H16" s="2" t="s">
        <v>102</v>
      </c>
      <c r="I16" s="2" t="s">
        <v>181</v>
      </c>
      <c r="J16" s="2" t="s">
        <v>181</v>
      </c>
      <c r="K16" s="2" t="s">
        <v>182</v>
      </c>
      <c r="L16" s="2" t="s">
        <v>105</v>
      </c>
      <c r="M16" s="2" t="s">
        <v>182</v>
      </c>
      <c r="N16" s="2" t="s">
        <v>183</v>
      </c>
      <c r="O16" s="2" t="s">
        <v>183</v>
      </c>
      <c r="P16" s="2" t="s">
        <v>183</v>
      </c>
      <c r="Q16" s="2" t="s">
        <v>184</v>
      </c>
      <c r="R16" s="2" t="s">
        <v>107</v>
      </c>
      <c r="S16" s="2" t="s">
        <v>184</v>
      </c>
      <c r="T16" s="2" t="s">
        <v>151</v>
      </c>
      <c r="U16" s="2" t="s">
        <v>151</v>
      </c>
      <c r="V16" s="2" t="s">
        <v>151</v>
      </c>
      <c r="W16" s="2" t="s">
        <v>151</v>
      </c>
      <c r="X16" s="104"/>
      <c r="Y16" s="105"/>
      <c r="Z16" s="104"/>
    </row>
    <row r="17" spans="2:32" ht="54" customHeight="1" x14ac:dyDescent="0.25">
      <c r="B17" s="96">
        <v>8</v>
      </c>
      <c r="C17" s="99" t="s">
        <v>12</v>
      </c>
      <c r="D17" s="2" t="s">
        <v>185</v>
      </c>
      <c r="E17" s="2" t="s">
        <v>186</v>
      </c>
      <c r="F17" s="2" t="s">
        <v>186</v>
      </c>
      <c r="G17" s="2" t="s">
        <v>110</v>
      </c>
      <c r="H17" s="2" t="s">
        <v>109</v>
      </c>
      <c r="I17" s="2" t="s">
        <v>187</v>
      </c>
      <c r="J17" s="2" t="s">
        <v>187</v>
      </c>
      <c r="K17" s="2" t="s">
        <v>188</v>
      </c>
      <c r="L17" s="2" t="s">
        <v>115</v>
      </c>
      <c r="M17" s="2" t="s">
        <v>188</v>
      </c>
      <c r="N17" s="2" t="s">
        <v>189</v>
      </c>
      <c r="O17" s="2" t="s">
        <v>189</v>
      </c>
      <c r="P17" s="2" t="s">
        <v>189</v>
      </c>
      <c r="Q17" s="2" t="s">
        <v>190</v>
      </c>
      <c r="R17" s="2" t="s">
        <v>119</v>
      </c>
      <c r="S17" s="2" t="s">
        <v>190</v>
      </c>
      <c r="T17" s="2" t="s">
        <v>191</v>
      </c>
      <c r="U17" s="2" t="s">
        <v>153</v>
      </c>
      <c r="V17" s="2" t="s">
        <v>191</v>
      </c>
      <c r="W17" s="2" t="s">
        <v>153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96">
        <v>9</v>
      </c>
      <c r="D18" s="2" t="s">
        <v>88</v>
      </c>
      <c r="E18" s="2" t="s">
        <v>89</v>
      </c>
      <c r="F18" s="2" t="s">
        <v>89</v>
      </c>
      <c r="G18" s="2" t="s">
        <v>88</v>
      </c>
      <c r="H18" s="2" t="s">
        <v>88</v>
      </c>
      <c r="I18" s="2" t="s">
        <v>89</v>
      </c>
      <c r="J18" s="2" t="s">
        <v>90</v>
      </c>
      <c r="K18" s="2" t="s">
        <v>90</v>
      </c>
      <c r="L18" s="2" t="s">
        <v>89</v>
      </c>
      <c r="M18" s="2" t="s">
        <v>88</v>
      </c>
      <c r="N18" s="2" t="s">
        <v>91</v>
      </c>
      <c r="O18" s="2" t="s">
        <v>90</v>
      </c>
      <c r="P18" s="2" t="s">
        <v>91</v>
      </c>
      <c r="Q18" s="2" t="s">
        <v>89</v>
      </c>
      <c r="R18" s="2" t="s">
        <v>90</v>
      </c>
      <c r="S18" s="2" t="s">
        <v>88</v>
      </c>
      <c r="T18" s="2" t="s">
        <v>89</v>
      </c>
      <c r="U18" s="2" t="s">
        <v>90</v>
      </c>
      <c r="V18" s="2" t="s">
        <v>91</v>
      </c>
      <c r="W18" s="2" t="s">
        <v>88</v>
      </c>
      <c r="X18" s="91">
        <f t="array" ref="X18">IF($D$12="","",(SUMPRODUCT(($D$12:$W$12=Sabana8[[#This Row],[Columna4]:[Columna23]])*1)))</f>
        <v>6</v>
      </c>
      <c r="Y18" s="87">
        <f>IF(X18="","",(X18/20))</f>
        <v>0.3</v>
      </c>
      <c r="Z18" s="87">
        <f>IF(Y18="","",COUNTIF(Sabana8[[#This Row],[Columna4]:[Columna23]],"O")/20)</f>
        <v>0</v>
      </c>
    </row>
    <row r="19" spans="2:32" ht="15" x14ac:dyDescent="0.25">
      <c r="B19" s="96">
        <v>10</v>
      </c>
      <c r="D19" s="2" t="s">
        <v>90</v>
      </c>
      <c r="E19" s="2" t="s">
        <v>89</v>
      </c>
      <c r="F19" s="2" t="s">
        <v>89</v>
      </c>
      <c r="G19" s="2" t="s">
        <v>89</v>
      </c>
      <c r="H19" s="2" t="s">
        <v>91</v>
      </c>
      <c r="I19" s="2" t="s">
        <v>89</v>
      </c>
      <c r="J19" s="2" t="s">
        <v>89</v>
      </c>
      <c r="K19" s="2" t="s">
        <v>91</v>
      </c>
      <c r="L19" s="2" t="s">
        <v>88</v>
      </c>
      <c r="M19" s="2" t="s">
        <v>89</v>
      </c>
      <c r="N19" s="2" t="s">
        <v>91</v>
      </c>
      <c r="O19" s="2" t="s">
        <v>88</v>
      </c>
      <c r="P19" s="2" t="s">
        <v>91</v>
      </c>
      <c r="Q19" s="2" t="s">
        <v>89</v>
      </c>
      <c r="R19" s="2" t="s">
        <v>88</v>
      </c>
      <c r="S19" s="2" t="s">
        <v>90</v>
      </c>
      <c r="T19" s="2" t="s">
        <v>91</v>
      </c>
      <c r="U19" s="2" t="s">
        <v>89</v>
      </c>
      <c r="V19" s="2" t="s">
        <v>91</v>
      </c>
      <c r="W19" s="2" t="s">
        <v>88</v>
      </c>
      <c r="X19" s="91">
        <f t="array" ref="X19">IF($D$12="","",(SUMPRODUCT(($D$12:$W$12=Sabana8[[#This Row],[Columna4]:[Columna23]])*1)))</f>
        <v>6</v>
      </c>
      <c r="Y19" s="87">
        <f t="shared" ref="Y19:Y82" si="1">IF(X19="","",(X19/20))</f>
        <v>0.3</v>
      </c>
      <c r="Z19" s="87">
        <f>IF(Y19="","",COUNTIF(Sabana8[[#This Row],[Columna4]:[Columna23]],"O")/20)</f>
        <v>0</v>
      </c>
    </row>
    <row r="20" spans="2:32" ht="15" x14ac:dyDescent="0.25">
      <c r="B20" s="96">
        <v>11</v>
      </c>
      <c r="D20" s="2" t="s">
        <v>89</v>
      </c>
      <c r="E20" s="2" t="s">
        <v>89</v>
      </c>
      <c r="F20" s="2" t="s">
        <v>89</v>
      </c>
      <c r="G20" s="2" t="s">
        <v>89</v>
      </c>
      <c r="H20" s="2" t="s">
        <v>90</v>
      </c>
      <c r="I20" s="2" t="s">
        <v>91</v>
      </c>
      <c r="J20" s="2" t="s">
        <v>90</v>
      </c>
      <c r="K20" s="2" t="s">
        <v>88</v>
      </c>
      <c r="L20" s="2" t="s">
        <v>89</v>
      </c>
      <c r="M20" s="2" t="s">
        <v>89</v>
      </c>
      <c r="N20" s="2" t="s">
        <v>88</v>
      </c>
      <c r="O20" s="2" t="s">
        <v>91</v>
      </c>
      <c r="P20" s="2" t="s">
        <v>88</v>
      </c>
      <c r="Q20" s="2" t="s">
        <v>89</v>
      </c>
      <c r="R20" s="2" t="s">
        <v>91</v>
      </c>
      <c r="S20" s="2" t="s">
        <v>91</v>
      </c>
      <c r="T20" s="2" t="s">
        <v>91</v>
      </c>
      <c r="U20" s="2" t="s">
        <v>88</v>
      </c>
      <c r="V20" s="2" t="s">
        <v>88</v>
      </c>
      <c r="W20" s="2" t="s">
        <v>90</v>
      </c>
      <c r="X20" s="91">
        <f t="array" ref="X20">IF($D$12="","",(SUMPRODUCT(($D$12:$W$12=Sabana8[[#This Row],[Columna4]:[Columna23]])*1)))</f>
        <v>12</v>
      </c>
      <c r="Y20" s="87">
        <f t="shared" si="1"/>
        <v>0.6</v>
      </c>
      <c r="Z20" s="87">
        <f>IF(Y20="","",COUNTIF(Sabana8[[#This Row],[Columna4]:[Columna23]],"O")/20)</f>
        <v>0</v>
      </c>
    </row>
    <row r="21" spans="2:32" ht="15" x14ac:dyDescent="0.25">
      <c r="B21" s="96">
        <v>12</v>
      </c>
      <c r="D21" s="2" t="s">
        <v>91</v>
      </c>
      <c r="E21" s="2" t="s">
        <v>89</v>
      </c>
      <c r="F21" s="2" t="s">
        <v>89</v>
      </c>
      <c r="G21" s="2" t="s">
        <v>91</v>
      </c>
      <c r="H21" s="2" t="s">
        <v>90</v>
      </c>
      <c r="I21" s="2" t="s">
        <v>91</v>
      </c>
      <c r="J21" s="2" t="s">
        <v>90</v>
      </c>
      <c r="K21" s="2" t="s">
        <v>90</v>
      </c>
      <c r="L21" s="2" t="s">
        <v>90</v>
      </c>
      <c r="M21" s="2" t="s">
        <v>91</v>
      </c>
      <c r="N21" s="2" t="s">
        <v>91</v>
      </c>
      <c r="O21" s="2" t="s">
        <v>91</v>
      </c>
      <c r="P21" s="2" t="s">
        <v>91</v>
      </c>
      <c r="Q21" s="2" t="s">
        <v>91</v>
      </c>
      <c r="R21" s="2" t="s">
        <v>91</v>
      </c>
      <c r="S21" s="2" t="s">
        <v>88</v>
      </c>
      <c r="T21" s="2" t="s">
        <v>91</v>
      </c>
      <c r="U21" s="2" t="s">
        <v>89</v>
      </c>
      <c r="V21" s="2" t="s">
        <v>91</v>
      </c>
      <c r="W21" s="2" t="s">
        <v>88</v>
      </c>
      <c r="X21" s="91">
        <f t="array" ref="X21">IF($D$12="","",(SUMPRODUCT(($D$12:$W$12=Sabana8[[#This Row],[Columna4]:[Columna23]])*1)))</f>
        <v>4</v>
      </c>
      <c r="Y21" s="87">
        <f t="shared" si="1"/>
        <v>0.2</v>
      </c>
      <c r="Z21" s="87">
        <f>IF(Y21="","",COUNTIF(Sabana8[[#This Row],[Columna4]:[Columna23]],"O")/20)</f>
        <v>0</v>
      </c>
    </row>
    <row r="22" spans="2:32" ht="15" x14ac:dyDescent="0.25">
      <c r="B22" s="96">
        <v>13</v>
      </c>
      <c r="D22" s="2" t="s">
        <v>89</v>
      </c>
      <c r="E22" s="2" t="s">
        <v>91</v>
      </c>
      <c r="F22" s="2" t="s">
        <v>88</v>
      </c>
      <c r="G22" s="2" t="s">
        <v>91</v>
      </c>
      <c r="H22" s="2" t="s">
        <v>91</v>
      </c>
      <c r="I22" s="2" t="s">
        <v>91</v>
      </c>
      <c r="J22" s="2" t="s">
        <v>91</v>
      </c>
      <c r="K22" s="2" t="s">
        <v>91</v>
      </c>
      <c r="L22" s="2" t="s">
        <v>91</v>
      </c>
      <c r="M22" s="2" t="s">
        <v>90</v>
      </c>
      <c r="N22" s="2" t="s">
        <v>90</v>
      </c>
      <c r="O22" s="2" t="s">
        <v>88</v>
      </c>
      <c r="P22" s="2" t="s">
        <v>88</v>
      </c>
      <c r="Q22" s="2" t="s">
        <v>91</v>
      </c>
      <c r="R22" s="2" t="s">
        <v>91</v>
      </c>
      <c r="S22" s="2" t="s">
        <v>89</v>
      </c>
      <c r="T22" s="2" t="s">
        <v>88</v>
      </c>
      <c r="U22" s="2" t="s">
        <v>91</v>
      </c>
      <c r="V22" s="2" t="s">
        <v>88</v>
      </c>
      <c r="W22" s="2" t="s">
        <v>91</v>
      </c>
      <c r="X22" s="91">
        <f t="array" ref="X22">IF($D$12="","",(SUMPRODUCT(($D$12:$W$12=Sabana8[[#This Row],[Columna4]:[Columna23]])*1)))</f>
        <v>5</v>
      </c>
      <c r="Y22" s="87">
        <f t="shared" si="1"/>
        <v>0.25</v>
      </c>
      <c r="Z22" s="87">
        <f>IF(Y22="","",COUNTIF(Sabana8[[#This Row],[Columna4]:[Columna23]],"O")/20)</f>
        <v>0</v>
      </c>
    </row>
    <row r="23" spans="2:32" ht="15" x14ac:dyDescent="0.25">
      <c r="B23" s="96">
        <v>14</v>
      </c>
      <c r="D23" s="2" t="s">
        <v>89</v>
      </c>
      <c r="E23" s="2" t="s">
        <v>89</v>
      </c>
      <c r="F23" s="2" t="s">
        <v>89</v>
      </c>
      <c r="G23" s="2" t="s">
        <v>89</v>
      </c>
      <c r="H23" s="2" t="s">
        <v>90</v>
      </c>
      <c r="I23" s="2" t="s">
        <v>91</v>
      </c>
      <c r="J23" s="2" t="s">
        <v>90</v>
      </c>
      <c r="K23" s="2" t="s">
        <v>88</v>
      </c>
      <c r="L23" s="2" t="s">
        <v>89</v>
      </c>
      <c r="M23" s="2" t="s">
        <v>89</v>
      </c>
      <c r="N23" s="2" t="s">
        <v>88</v>
      </c>
      <c r="O23" s="2" t="s">
        <v>91</v>
      </c>
      <c r="P23" s="2" t="s">
        <v>88</v>
      </c>
      <c r="Q23" s="2" t="s">
        <v>88</v>
      </c>
      <c r="R23" s="2" t="s">
        <v>91</v>
      </c>
      <c r="S23" s="2" t="s">
        <v>91</v>
      </c>
      <c r="T23" s="2" t="s">
        <v>91</v>
      </c>
      <c r="U23" s="2" t="s">
        <v>88</v>
      </c>
      <c r="V23" s="2" t="s">
        <v>88</v>
      </c>
      <c r="W23" s="2" t="s">
        <v>90</v>
      </c>
      <c r="X23" s="91">
        <f t="array" ref="X23">IF($D$12="","",(SUMPRODUCT(($D$12:$W$12=Sabana8[[#This Row],[Columna4]:[Columna23]])*1)))</f>
        <v>11</v>
      </c>
      <c r="Y23" s="87">
        <f t="shared" si="1"/>
        <v>0.55000000000000004</v>
      </c>
      <c r="Z23" s="87">
        <f>IF(Y23="","",COUNTIF(Sabana8[[#This Row],[Columna4]:[Columna23]],"O")/20)</f>
        <v>0</v>
      </c>
    </row>
    <row r="24" spans="2:32" ht="15" x14ac:dyDescent="0.25">
      <c r="B24" s="96">
        <v>15</v>
      </c>
      <c r="D24" s="2" t="s">
        <v>88</v>
      </c>
      <c r="E24" s="2" t="s">
        <v>89</v>
      </c>
      <c r="F24" s="2" t="s">
        <v>91</v>
      </c>
      <c r="G24" s="2" t="s">
        <v>88</v>
      </c>
      <c r="H24" s="2" t="s">
        <v>91</v>
      </c>
      <c r="I24" s="2" t="s">
        <v>90</v>
      </c>
      <c r="J24" s="2" t="s">
        <v>89</v>
      </c>
      <c r="K24" s="2" t="s">
        <v>88</v>
      </c>
      <c r="L24" s="2" t="s">
        <v>88</v>
      </c>
      <c r="M24" s="2" t="s">
        <v>88</v>
      </c>
      <c r="N24" s="2" t="s">
        <v>88</v>
      </c>
      <c r="O24" s="2" t="s">
        <v>91</v>
      </c>
      <c r="P24" s="2" t="s">
        <v>88</v>
      </c>
      <c r="Q24" s="2" t="s">
        <v>90</v>
      </c>
      <c r="R24" s="2" t="s">
        <v>90</v>
      </c>
      <c r="S24" s="2" t="s">
        <v>89</v>
      </c>
      <c r="T24" s="2" t="s">
        <v>89</v>
      </c>
      <c r="U24" s="2" t="s">
        <v>88</v>
      </c>
      <c r="V24" s="2" t="s">
        <v>88</v>
      </c>
      <c r="W24" s="2" t="s">
        <v>90</v>
      </c>
      <c r="X24" s="91">
        <f t="array" ref="X24">IF($D$12="","",(SUMPRODUCT(($D$12:$W$12=Sabana8[[#This Row],[Columna4]:[Columna23]])*1)))</f>
        <v>8</v>
      </c>
      <c r="Y24" s="87">
        <f t="shared" si="1"/>
        <v>0.4</v>
      </c>
      <c r="Z24" s="87">
        <f>IF(Y24="","",COUNTIF(Sabana8[[#This Row],[Columna4]:[Columna23]],"O")/20)</f>
        <v>0</v>
      </c>
    </row>
    <row r="25" spans="2:32" ht="15" x14ac:dyDescent="0.25">
      <c r="B25" s="96">
        <v>16</v>
      </c>
      <c r="D25" s="2" t="s">
        <v>91</v>
      </c>
      <c r="E25" s="2" t="s">
        <v>89</v>
      </c>
      <c r="F25" s="2" t="s">
        <v>89</v>
      </c>
      <c r="G25" s="2" t="s">
        <v>89</v>
      </c>
      <c r="H25" s="2" t="s">
        <v>90</v>
      </c>
      <c r="I25" s="2" t="s">
        <v>89</v>
      </c>
      <c r="J25" s="2" t="s">
        <v>89</v>
      </c>
      <c r="K25" s="2" t="s">
        <v>91</v>
      </c>
      <c r="L25" s="2" t="s">
        <v>90</v>
      </c>
      <c r="M25" s="2" t="s">
        <v>91</v>
      </c>
      <c r="N25" s="2" t="s">
        <v>88</v>
      </c>
      <c r="O25" s="2" t="s">
        <v>89</v>
      </c>
      <c r="P25" s="2" t="s">
        <v>91</v>
      </c>
      <c r="Q25" s="2" t="s">
        <v>89</v>
      </c>
      <c r="R25" s="2" t="s">
        <v>89</v>
      </c>
      <c r="S25" s="2" t="s">
        <v>89</v>
      </c>
      <c r="T25" s="2" t="s">
        <v>90</v>
      </c>
      <c r="U25" s="2" t="s">
        <v>91</v>
      </c>
      <c r="V25" s="2" t="s">
        <v>88</v>
      </c>
      <c r="W25" s="2" t="s">
        <v>88</v>
      </c>
      <c r="X25" s="91">
        <f t="array" ref="X25">IF($D$12="","",(SUMPRODUCT(($D$12:$W$12=Sabana8[[#This Row],[Columna4]:[Columna23]])*1)))</f>
        <v>10</v>
      </c>
      <c r="Y25" s="87">
        <f t="shared" si="1"/>
        <v>0.5</v>
      </c>
      <c r="Z25" s="87">
        <f>IF(Y25="","",COUNTIF(Sabana8[[#This Row],[Columna4]:[Columna23]],"O")/20)</f>
        <v>0</v>
      </c>
    </row>
    <row r="26" spans="2:32" ht="15" x14ac:dyDescent="0.25">
      <c r="B26" s="96">
        <v>17</v>
      </c>
      <c r="D26" s="2" t="s">
        <v>91</v>
      </c>
      <c r="E26" s="2" t="s">
        <v>91</v>
      </c>
      <c r="F26" s="2" t="s">
        <v>91</v>
      </c>
      <c r="G26" s="2" t="s">
        <v>91</v>
      </c>
      <c r="H26" s="2" t="s">
        <v>91</v>
      </c>
      <c r="I26" s="2" t="s">
        <v>91</v>
      </c>
      <c r="J26" s="2" t="s">
        <v>90</v>
      </c>
      <c r="K26" s="2" t="s">
        <v>88</v>
      </c>
      <c r="L26" s="2" t="s">
        <v>89</v>
      </c>
      <c r="M26" s="2" t="s">
        <v>90</v>
      </c>
      <c r="N26" s="2" t="s">
        <v>89</v>
      </c>
      <c r="O26" s="2" t="s">
        <v>91</v>
      </c>
      <c r="P26" s="2" t="s">
        <v>91</v>
      </c>
      <c r="Q26" s="2" t="s">
        <v>91</v>
      </c>
      <c r="R26" s="2" t="s">
        <v>91</v>
      </c>
      <c r="S26" s="2" t="s">
        <v>91</v>
      </c>
      <c r="T26" s="2" t="s">
        <v>91</v>
      </c>
      <c r="U26" s="2" t="s">
        <v>91</v>
      </c>
      <c r="V26" s="2" t="s">
        <v>88</v>
      </c>
      <c r="W26" s="2" t="s">
        <v>90</v>
      </c>
      <c r="X26" s="91">
        <f t="array" ref="X26">IF($D$12="","",(SUMPRODUCT(($D$12:$W$12=Sabana8[[#This Row],[Columna4]:[Columna23]])*1)))</f>
        <v>5</v>
      </c>
      <c r="Y26" s="87">
        <f t="shared" si="1"/>
        <v>0.25</v>
      </c>
      <c r="Z26" s="87">
        <f>IF(Y26="","",COUNTIF(Sabana8[[#This Row],[Columna4]:[Columna23]],"O")/20)</f>
        <v>0</v>
      </c>
    </row>
    <row r="27" spans="2:32" ht="15" x14ac:dyDescent="0.25">
      <c r="B27" s="96">
        <v>18</v>
      </c>
      <c r="D27" s="2" t="s">
        <v>90</v>
      </c>
      <c r="E27" s="2" t="s">
        <v>89</v>
      </c>
      <c r="F27" s="2" t="s">
        <v>89</v>
      </c>
      <c r="G27" s="2" t="s">
        <v>89</v>
      </c>
      <c r="H27" s="2" t="s">
        <v>90</v>
      </c>
      <c r="I27" s="2" t="s">
        <v>89</v>
      </c>
      <c r="J27" s="2" t="s">
        <v>89</v>
      </c>
      <c r="K27" s="2" t="s">
        <v>91</v>
      </c>
      <c r="L27" s="2" t="s">
        <v>89</v>
      </c>
      <c r="M27" s="2" t="s">
        <v>91</v>
      </c>
      <c r="N27" s="2" t="s">
        <v>88</v>
      </c>
      <c r="O27" s="2" t="s">
        <v>90</v>
      </c>
      <c r="P27" s="2" t="s">
        <v>88</v>
      </c>
      <c r="Q27" s="2" t="s">
        <v>89</v>
      </c>
      <c r="R27" s="2" t="s">
        <v>90</v>
      </c>
      <c r="S27" s="2" t="s">
        <v>89</v>
      </c>
      <c r="T27" s="2" t="s">
        <v>91</v>
      </c>
      <c r="U27" s="2" t="s">
        <v>91</v>
      </c>
      <c r="V27" s="2" t="s">
        <v>88</v>
      </c>
      <c r="W27" s="2" t="s">
        <v>88</v>
      </c>
      <c r="X27" s="91">
        <f t="array" ref="X27">IF($D$12="","",(SUMPRODUCT(($D$12:$W$12=Sabana8[[#This Row],[Columna4]:[Columna23]])*1)))</f>
        <v>13</v>
      </c>
      <c r="Y27" s="87">
        <f t="shared" si="1"/>
        <v>0.65</v>
      </c>
      <c r="Z27" s="87">
        <f>IF(Y27="","",COUNTIF(Sabana8[[#This Row],[Columna4]:[Columna23]],"O")/20)</f>
        <v>0</v>
      </c>
    </row>
    <row r="28" spans="2:32" ht="15" x14ac:dyDescent="0.25">
      <c r="B28" s="96">
        <v>19</v>
      </c>
      <c r="D28" s="2" t="s">
        <v>89</v>
      </c>
      <c r="E28" s="2" t="s">
        <v>89</v>
      </c>
      <c r="F28" s="2" t="s">
        <v>91</v>
      </c>
      <c r="G28" s="2" t="s">
        <v>88</v>
      </c>
      <c r="H28" s="2" t="s">
        <v>89</v>
      </c>
      <c r="I28" s="2" t="s">
        <v>88</v>
      </c>
      <c r="J28" s="2" t="s">
        <v>90</v>
      </c>
      <c r="K28" s="2" t="s">
        <v>90</v>
      </c>
      <c r="L28" s="2" t="s">
        <v>89</v>
      </c>
      <c r="M28" s="2" t="s">
        <v>91</v>
      </c>
      <c r="N28" s="2" t="s">
        <v>89</v>
      </c>
      <c r="O28" s="2" t="s">
        <v>91</v>
      </c>
      <c r="P28" s="2" t="s">
        <v>88</v>
      </c>
      <c r="Q28" s="2" t="s">
        <v>89</v>
      </c>
      <c r="R28" s="2" t="s">
        <v>91</v>
      </c>
      <c r="S28" s="2" t="s">
        <v>90</v>
      </c>
      <c r="T28" s="2" t="s">
        <v>91</v>
      </c>
      <c r="U28" s="2" t="s">
        <v>88</v>
      </c>
      <c r="V28" s="2" t="s">
        <v>89</v>
      </c>
      <c r="W28" s="2" t="s">
        <v>90</v>
      </c>
      <c r="X28" s="91">
        <f t="array" ref="X28">IF($D$12="","",(SUMPRODUCT(($D$12:$W$12=Sabana8[[#This Row],[Columna4]:[Columna23]])*1)))</f>
        <v>7</v>
      </c>
      <c r="Y28" s="87">
        <f t="shared" si="1"/>
        <v>0.35</v>
      </c>
      <c r="Z28" s="87">
        <f>IF(Y28="","",COUNTIF(Sabana8[[#This Row],[Columna4]:[Columna23]],"O")/20)</f>
        <v>0</v>
      </c>
    </row>
    <row r="29" spans="2:32" ht="15" x14ac:dyDescent="0.25">
      <c r="B29" s="96">
        <v>20</v>
      </c>
      <c r="D29" s="2" t="s">
        <v>89</v>
      </c>
      <c r="E29" s="2" t="s">
        <v>91</v>
      </c>
      <c r="F29" s="2" t="s">
        <v>91</v>
      </c>
      <c r="G29" s="2" t="s">
        <v>91</v>
      </c>
      <c r="H29" s="2" t="s">
        <v>90</v>
      </c>
      <c r="I29" s="2" t="s">
        <v>88</v>
      </c>
      <c r="J29" s="2" t="s">
        <v>91</v>
      </c>
      <c r="K29" s="2" t="s">
        <v>90</v>
      </c>
      <c r="L29" s="2" t="s">
        <v>88</v>
      </c>
      <c r="M29" s="2" t="s">
        <v>90</v>
      </c>
      <c r="N29" s="2" t="s">
        <v>91</v>
      </c>
      <c r="O29" s="2" t="s">
        <v>91</v>
      </c>
      <c r="P29" s="2" t="s">
        <v>91</v>
      </c>
      <c r="Q29" s="2" t="s">
        <v>90</v>
      </c>
      <c r="R29" s="2" t="s">
        <v>90</v>
      </c>
      <c r="S29" s="2" t="s">
        <v>90</v>
      </c>
      <c r="T29" s="2" t="s">
        <v>91</v>
      </c>
      <c r="U29" s="2" t="s">
        <v>89</v>
      </c>
      <c r="V29" s="2" t="s">
        <v>91</v>
      </c>
      <c r="W29" s="2" t="s">
        <v>90</v>
      </c>
      <c r="X29" s="91">
        <f t="array" ref="X29">IF($D$12="","",(SUMPRODUCT(($D$12:$W$12=Sabana8[[#This Row],[Columna4]:[Columna23]])*1)))</f>
        <v>4</v>
      </c>
      <c r="Y29" s="87">
        <f t="shared" si="1"/>
        <v>0.2</v>
      </c>
      <c r="Z29" s="87">
        <f>IF(Y29="","",COUNTIF(Sabana8[[#This Row],[Columna4]:[Columna23]],"O")/20)</f>
        <v>0</v>
      </c>
    </row>
    <row r="30" spans="2:32" ht="15" x14ac:dyDescent="0.25">
      <c r="B30" s="96">
        <v>21</v>
      </c>
      <c r="D30" s="2" t="s">
        <v>91</v>
      </c>
      <c r="E30" s="2" t="s">
        <v>89</v>
      </c>
      <c r="F30" s="2" t="s">
        <v>88</v>
      </c>
      <c r="G30" s="2" t="s">
        <v>89</v>
      </c>
      <c r="H30" s="2" t="s">
        <v>90</v>
      </c>
      <c r="I30" s="2" t="s">
        <v>89</v>
      </c>
      <c r="J30" s="2" t="s">
        <v>90</v>
      </c>
      <c r="K30" s="2" t="s">
        <v>90</v>
      </c>
      <c r="L30" s="2" t="s">
        <v>90</v>
      </c>
      <c r="M30" s="2" t="s">
        <v>91</v>
      </c>
      <c r="N30" s="2" t="s">
        <v>90</v>
      </c>
      <c r="O30" s="2" t="s">
        <v>91</v>
      </c>
      <c r="P30" s="2" t="s">
        <v>88</v>
      </c>
      <c r="Q30" s="2" t="s">
        <v>91</v>
      </c>
      <c r="R30" s="2" t="s">
        <v>89</v>
      </c>
      <c r="S30" s="2" t="s">
        <v>88</v>
      </c>
      <c r="T30" s="2" t="s">
        <v>90</v>
      </c>
      <c r="U30" s="2" t="s">
        <v>88</v>
      </c>
      <c r="V30" s="2" t="s">
        <v>89</v>
      </c>
      <c r="W30" s="2" t="s">
        <v>90</v>
      </c>
      <c r="X30" s="91">
        <f t="array" ref="X30">IF($D$12="","",(SUMPRODUCT(($D$12:$W$12=Sabana8[[#This Row],[Columna4]:[Columna23]])*1)))</f>
        <v>6</v>
      </c>
      <c r="Y30" s="87">
        <f t="shared" si="1"/>
        <v>0.3</v>
      </c>
      <c r="Z30" s="87">
        <f>IF(Y30="","",COUNTIF(Sabana8[[#This Row],[Columna4]:[Columna23]],"O")/20)</f>
        <v>0</v>
      </c>
    </row>
    <row r="31" spans="2:32" ht="15" x14ac:dyDescent="0.25">
      <c r="B31" s="96">
        <v>22</v>
      </c>
      <c r="D31" s="2" t="s">
        <v>89</v>
      </c>
      <c r="E31" s="2" t="s">
        <v>89</v>
      </c>
      <c r="F31" s="2" t="s">
        <v>89</v>
      </c>
      <c r="G31" s="2" t="s">
        <v>88</v>
      </c>
      <c r="H31" s="2" t="s">
        <v>88</v>
      </c>
      <c r="I31" s="2" t="s">
        <v>88</v>
      </c>
      <c r="J31" s="2" t="s">
        <v>88</v>
      </c>
      <c r="K31" s="2" t="s">
        <v>88</v>
      </c>
      <c r="L31" s="2" t="s">
        <v>89</v>
      </c>
      <c r="M31" s="2" t="s">
        <v>91</v>
      </c>
      <c r="N31" s="2" t="s">
        <v>89</v>
      </c>
      <c r="O31" s="2" t="s">
        <v>91</v>
      </c>
      <c r="P31" s="2" t="s">
        <v>88</v>
      </c>
      <c r="Q31" s="2" t="s">
        <v>89</v>
      </c>
      <c r="R31" s="2" t="s">
        <v>91</v>
      </c>
      <c r="S31" s="2" t="s">
        <v>88</v>
      </c>
      <c r="T31" s="2" t="s">
        <v>91</v>
      </c>
      <c r="U31" s="2" t="s">
        <v>88</v>
      </c>
      <c r="V31" s="2" t="s">
        <v>88</v>
      </c>
      <c r="W31" s="2" t="s">
        <v>90</v>
      </c>
      <c r="X31" s="91">
        <f t="array" ref="X31">IF($D$12="","",(SUMPRODUCT(($D$12:$W$12=Sabana8[[#This Row],[Columna4]:[Columna23]])*1)))</f>
        <v>10</v>
      </c>
      <c r="Y31" s="87">
        <f t="shared" si="1"/>
        <v>0.5</v>
      </c>
      <c r="Z31" s="87">
        <f>IF(Y31="","",COUNTIF(Sabana8[[#This Row],[Columna4]:[Columna23]],"O")/20)</f>
        <v>0</v>
      </c>
    </row>
    <row r="32" spans="2:32" ht="15" x14ac:dyDescent="0.25">
      <c r="B32" s="96">
        <v>23</v>
      </c>
      <c r="D32" s="2" t="s">
        <v>91</v>
      </c>
      <c r="E32" s="2" t="s">
        <v>89</v>
      </c>
      <c r="F32" s="2" t="s">
        <v>89</v>
      </c>
      <c r="G32" s="2" t="s">
        <v>91</v>
      </c>
      <c r="H32" s="2" t="s">
        <v>89</v>
      </c>
      <c r="I32" s="2" t="s">
        <v>89</v>
      </c>
      <c r="J32" s="2" t="s">
        <v>90</v>
      </c>
      <c r="K32" s="2" t="s">
        <v>89</v>
      </c>
      <c r="L32" s="2" t="s">
        <v>89</v>
      </c>
      <c r="M32" s="2" t="s">
        <v>89</v>
      </c>
      <c r="N32" s="2" t="s">
        <v>90</v>
      </c>
      <c r="O32" s="2" t="s">
        <v>88</v>
      </c>
      <c r="P32" s="2" t="s">
        <v>90</v>
      </c>
      <c r="Q32" s="2" t="s">
        <v>89</v>
      </c>
      <c r="R32" s="2" t="s">
        <v>88</v>
      </c>
      <c r="S32" s="2" t="s">
        <v>89</v>
      </c>
      <c r="T32" s="2" t="s">
        <v>91</v>
      </c>
      <c r="U32" s="2" t="s">
        <v>88</v>
      </c>
      <c r="V32" s="2" t="s">
        <v>88</v>
      </c>
      <c r="W32" s="2" t="s">
        <v>89</v>
      </c>
      <c r="X32" s="91">
        <f t="array" ref="X32">IF($D$12="","",(SUMPRODUCT(($D$12:$W$12=Sabana8[[#This Row],[Columna4]:[Columna23]])*1)))</f>
        <v>10</v>
      </c>
      <c r="Y32" s="87">
        <f t="shared" si="1"/>
        <v>0.5</v>
      </c>
      <c r="Z32" s="87">
        <f>IF(Y32="","",COUNTIF(Sabana8[[#This Row],[Columna4]:[Columna23]],"O")/20)</f>
        <v>0</v>
      </c>
    </row>
    <row r="33" spans="2:26" ht="15" x14ac:dyDescent="0.25">
      <c r="B33" s="96">
        <v>24</v>
      </c>
      <c r="D33" s="2" t="s">
        <v>88</v>
      </c>
      <c r="E33" s="2" t="s">
        <v>89</v>
      </c>
      <c r="F33" s="2" t="s">
        <v>90</v>
      </c>
      <c r="G33" s="2" t="s">
        <v>88</v>
      </c>
      <c r="H33" s="2" t="s">
        <v>88</v>
      </c>
      <c r="I33" s="2" t="s">
        <v>89</v>
      </c>
      <c r="J33" s="2" t="s">
        <v>90</v>
      </c>
      <c r="K33" s="2" t="s">
        <v>90</v>
      </c>
      <c r="L33" s="2" t="s">
        <v>89</v>
      </c>
      <c r="M33" s="2" t="s">
        <v>88</v>
      </c>
      <c r="N33" s="2" t="s">
        <v>91</v>
      </c>
      <c r="O33" s="2" t="s">
        <v>90</v>
      </c>
      <c r="P33" s="2" t="s">
        <v>89</v>
      </c>
      <c r="Q33" s="2" t="s">
        <v>89</v>
      </c>
      <c r="R33" s="2" t="s">
        <v>90</v>
      </c>
      <c r="S33" s="2" t="s">
        <v>88</v>
      </c>
      <c r="T33" s="2" t="s">
        <v>89</v>
      </c>
      <c r="U33" s="2" t="s">
        <v>88</v>
      </c>
      <c r="V33" s="2" t="s">
        <v>91</v>
      </c>
      <c r="W33" s="2" t="s">
        <v>88</v>
      </c>
      <c r="X33" s="91">
        <f t="array" ref="X33">IF($D$12="","",(SUMPRODUCT(($D$12:$W$12=Sabana8[[#This Row],[Columna4]:[Columna23]])*1)))</f>
        <v>6</v>
      </c>
      <c r="Y33" s="87">
        <f t="shared" si="1"/>
        <v>0.3</v>
      </c>
      <c r="Z33" s="87">
        <f>IF(Y33="","",COUNTIF(Sabana8[[#This Row],[Columna4]:[Columna23]],"O")/20)</f>
        <v>0</v>
      </c>
    </row>
    <row r="34" spans="2:26" ht="15" x14ac:dyDescent="0.25">
      <c r="B34" s="96">
        <v>25</v>
      </c>
      <c r="D34" s="2" t="s">
        <v>91</v>
      </c>
      <c r="E34" s="2" t="s">
        <v>88</v>
      </c>
      <c r="F34" s="2" t="s">
        <v>91</v>
      </c>
      <c r="G34" s="2" t="s">
        <v>88</v>
      </c>
      <c r="H34" s="2" t="s">
        <v>89</v>
      </c>
      <c r="I34" s="2" t="s">
        <v>90</v>
      </c>
      <c r="J34" s="2" t="s">
        <v>90</v>
      </c>
      <c r="K34" s="2" t="s">
        <v>90</v>
      </c>
      <c r="L34" s="2" t="s">
        <v>88</v>
      </c>
      <c r="M34" s="2" t="s">
        <v>89</v>
      </c>
      <c r="N34" s="2" t="s">
        <v>91</v>
      </c>
      <c r="O34" s="2" t="s">
        <v>91</v>
      </c>
      <c r="P34" s="2" t="s">
        <v>89</v>
      </c>
      <c r="Q34" s="2" t="s">
        <v>91</v>
      </c>
      <c r="R34" s="2" t="s">
        <v>89</v>
      </c>
      <c r="S34" s="2" t="s">
        <v>91</v>
      </c>
      <c r="T34" s="2" t="s">
        <v>90</v>
      </c>
      <c r="U34" s="2" t="s">
        <v>89</v>
      </c>
      <c r="V34" s="2" t="s">
        <v>89</v>
      </c>
      <c r="W34" s="2" t="s">
        <v>88</v>
      </c>
      <c r="X34" s="91">
        <f t="array" ref="X34">IF($D$12="","",(SUMPRODUCT(($D$12:$W$12=Sabana8[[#This Row],[Columna4]:[Columna23]])*1)))</f>
        <v>1</v>
      </c>
      <c r="Y34" s="87">
        <f t="shared" si="1"/>
        <v>0.05</v>
      </c>
      <c r="Z34" s="87">
        <f>IF(Y34="","",COUNTIF(Sabana8[[#This Row],[Columna4]:[Columna23]],"O")/20)</f>
        <v>0</v>
      </c>
    </row>
    <row r="35" spans="2:26" ht="15" x14ac:dyDescent="0.25">
      <c r="B35" s="96">
        <v>26</v>
      </c>
      <c r="D35" s="2" t="s">
        <v>90</v>
      </c>
      <c r="E35" s="2" t="s">
        <v>88</v>
      </c>
      <c r="F35" s="2" t="s">
        <v>91</v>
      </c>
      <c r="G35" s="2" t="s">
        <v>91</v>
      </c>
      <c r="H35" s="2" t="s">
        <v>88</v>
      </c>
      <c r="I35" s="2" t="s">
        <v>89</v>
      </c>
      <c r="J35" s="2" t="s">
        <v>89</v>
      </c>
      <c r="K35" s="2" t="s">
        <v>88</v>
      </c>
      <c r="L35" s="2" t="s">
        <v>88</v>
      </c>
      <c r="M35" s="2" t="s">
        <v>89</v>
      </c>
      <c r="N35" s="2" t="s">
        <v>89</v>
      </c>
      <c r="O35" s="2" t="s">
        <v>91</v>
      </c>
      <c r="P35" s="2" t="s">
        <v>89</v>
      </c>
      <c r="Q35" s="2" t="s">
        <v>89</v>
      </c>
      <c r="R35" s="2" t="s">
        <v>88</v>
      </c>
      <c r="S35" s="2" t="s">
        <v>89</v>
      </c>
      <c r="T35" s="2" t="s">
        <v>89</v>
      </c>
      <c r="U35" s="2" t="s">
        <v>88</v>
      </c>
      <c r="V35" s="2" t="s">
        <v>89</v>
      </c>
      <c r="W35" s="2" t="s">
        <v>90</v>
      </c>
      <c r="X35" s="91">
        <f t="array" ref="X35">IF($D$12="","",(SUMPRODUCT(($D$12:$W$12=Sabana8[[#This Row],[Columna4]:[Columna23]])*1)))</f>
        <v>6</v>
      </c>
      <c r="Y35" s="87">
        <f t="shared" si="1"/>
        <v>0.3</v>
      </c>
      <c r="Z35" s="87">
        <f>IF(Y35="","",COUNTIF(Sabana8[[#This Row],[Columna4]:[Columna23]],"O")/20)</f>
        <v>0</v>
      </c>
    </row>
    <row r="36" spans="2:26" ht="15" x14ac:dyDescent="0.25">
      <c r="B36" s="96">
        <v>27</v>
      </c>
      <c r="D36" s="2" t="s">
        <v>90</v>
      </c>
      <c r="E36" s="2" t="s">
        <v>89</v>
      </c>
      <c r="F36" s="2" t="s">
        <v>89</v>
      </c>
      <c r="G36" s="2" t="s">
        <v>88</v>
      </c>
      <c r="H36" s="2" t="s">
        <v>90</v>
      </c>
      <c r="I36" s="2" t="s">
        <v>91</v>
      </c>
      <c r="J36" s="2" t="s">
        <v>90</v>
      </c>
      <c r="K36" s="2" t="s">
        <v>91</v>
      </c>
      <c r="L36" s="2" t="s">
        <v>88</v>
      </c>
      <c r="M36" s="2" t="s">
        <v>91</v>
      </c>
      <c r="N36" s="2" t="s">
        <v>91</v>
      </c>
      <c r="O36" s="2" t="s">
        <v>91</v>
      </c>
      <c r="P36" s="2" t="s">
        <v>91</v>
      </c>
      <c r="Q36" s="2" t="s">
        <v>89</v>
      </c>
      <c r="R36" s="2" t="s">
        <v>90</v>
      </c>
      <c r="S36" s="2" t="s">
        <v>89</v>
      </c>
      <c r="T36" s="2" t="s">
        <v>91</v>
      </c>
      <c r="U36" s="2" t="s">
        <v>91</v>
      </c>
      <c r="V36" s="2" t="s">
        <v>88</v>
      </c>
      <c r="W36" s="2" t="s">
        <v>88</v>
      </c>
      <c r="X36" s="91">
        <f t="array" ref="X36">IF($D$12="","",(SUMPRODUCT(($D$12:$W$12=Sabana8[[#This Row],[Columna4]:[Columna23]])*1)))</f>
        <v>7</v>
      </c>
      <c r="Y36" s="87">
        <f t="shared" si="1"/>
        <v>0.35</v>
      </c>
      <c r="Z36" s="87">
        <f>IF(Y36="","",COUNTIF(Sabana8[[#This Row],[Columna4]:[Columna23]],"O")/20)</f>
        <v>0</v>
      </c>
    </row>
    <row r="37" spans="2:26" ht="15" x14ac:dyDescent="0.25">
      <c r="B37" s="96">
        <v>28</v>
      </c>
      <c r="D37" s="2" t="s">
        <v>90</v>
      </c>
      <c r="E37" s="2" t="s">
        <v>89</v>
      </c>
      <c r="F37" s="2" t="s">
        <v>89</v>
      </c>
      <c r="G37" s="2" t="s">
        <v>91</v>
      </c>
      <c r="H37" s="2" t="s">
        <v>90</v>
      </c>
      <c r="I37" s="2" t="s">
        <v>89</v>
      </c>
      <c r="J37" s="2" t="s">
        <v>89</v>
      </c>
      <c r="K37" s="2" t="s">
        <v>88</v>
      </c>
      <c r="L37" s="2" t="s">
        <v>89</v>
      </c>
      <c r="M37" s="2" t="s">
        <v>89</v>
      </c>
      <c r="N37" s="2" t="s">
        <v>88</v>
      </c>
      <c r="O37" s="2" t="s">
        <v>90</v>
      </c>
      <c r="P37" s="2" t="s">
        <v>88</v>
      </c>
      <c r="Q37" s="2" t="s">
        <v>91</v>
      </c>
      <c r="R37" s="2" t="s">
        <v>89</v>
      </c>
      <c r="S37" s="2" t="s">
        <v>89</v>
      </c>
      <c r="T37" s="2" t="s">
        <v>91</v>
      </c>
      <c r="U37" s="2" t="s">
        <v>91</v>
      </c>
      <c r="V37" s="2" t="s">
        <v>88</v>
      </c>
      <c r="W37" s="2" t="s">
        <v>90</v>
      </c>
      <c r="X37" s="91">
        <f t="array" ref="X37">IF($D$12="","",(SUMPRODUCT(($D$12:$W$12=Sabana8[[#This Row],[Columna4]:[Columna23]])*1)))</f>
        <v>14</v>
      </c>
      <c r="Y37" s="87">
        <f t="shared" si="1"/>
        <v>0.7</v>
      </c>
      <c r="Z37" s="87">
        <f>IF(Y37="","",COUNTIF(Sabana8[[#This Row],[Columna4]:[Columna23]],"O")/20)</f>
        <v>0</v>
      </c>
    </row>
    <row r="38" spans="2:26" ht="15" x14ac:dyDescent="0.25">
      <c r="B38" s="96">
        <v>29</v>
      </c>
      <c r="D38" s="2" t="s">
        <v>91</v>
      </c>
      <c r="E38" s="2" t="s">
        <v>89</v>
      </c>
      <c r="F38" s="2" t="s">
        <v>89</v>
      </c>
      <c r="G38" s="2" t="s">
        <v>89</v>
      </c>
      <c r="H38" s="2" t="s">
        <v>90</v>
      </c>
      <c r="I38" s="2" t="s">
        <v>88</v>
      </c>
      <c r="J38" s="2" t="s">
        <v>89</v>
      </c>
      <c r="K38" s="2" t="s">
        <v>88</v>
      </c>
      <c r="L38" s="2" t="s">
        <v>91</v>
      </c>
      <c r="M38" s="2" t="s">
        <v>89</v>
      </c>
      <c r="N38" s="2" t="s">
        <v>88</v>
      </c>
      <c r="O38" s="2" t="s">
        <v>89</v>
      </c>
      <c r="P38" s="2" t="s">
        <v>89</v>
      </c>
      <c r="Q38" s="2" t="s">
        <v>89</v>
      </c>
      <c r="R38" s="2" t="s">
        <v>89</v>
      </c>
      <c r="S38" s="2" t="s">
        <v>89</v>
      </c>
      <c r="T38" s="2" t="s">
        <v>91</v>
      </c>
      <c r="U38" s="2" t="s">
        <v>91</v>
      </c>
      <c r="V38" s="2" t="s">
        <v>88</v>
      </c>
      <c r="W38" s="2" t="s">
        <v>88</v>
      </c>
      <c r="X38" s="91">
        <f t="array" ref="X38">IF($D$12="","",(SUMPRODUCT(($D$12:$W$12=Sabana8[[#This Row],[Columna4]:[Columna23]])*1)))</f>
        <v>11</v>
      </c>
      <c r="Y38" s="87">
        <f t="shared" si="1"/>
        <v>0.55000000000000004</v>
      </c>
      <c r="Z38" s="87">
        <f>IF(Y38="","",COUNTIF(Sabana8[[#This Row],[Columna4]:[Columna23]],"O")/20)</f>
        <v>0</v>
      </c>
    </row>
    <row r="39" spans="2:26" ht="15" x14ac:dyDescent="0.25">
      <c r="B39" s="96">
        <v>30</v>
      </c>
      <c r="D39" s="2" t="s">
        <v>90</v>
      </c>
      <c r="E39" s="2" t="s">
        <v>89</v>
      </c>
      <c r="F39" s="2" t="s">
        <v>89</v>
      </c>
      <c r="G39" s="2" t="s">
        <v>89</v>
      </c>
      <c r="H39" s="2" t="s">
        <v>90</v>
      </c>
      <c r="I39" s="2" t="s">
        <v>88</v>
      </c>
      <c r="J39" s="2" t="s">
        <v>89</v>
      </c>
      <c r="K39" s="2" t="s">
        <v>88</v>
      </c>
      <c r="L39" s="2" t="s">
        <v>91</v>
      </c>
      <c r="M39" s="2" t="s">
        <v>91</v>
      </c>
      <c r="N39" s="2" t="s">
        <v>88</v>
      </c>
      <c r="O39" s="2" t="s">
        <v>91</v>
      </c>
      <c r="P39" s="2" t="s">
        <v>91</v>
      </c>
      <c r="Q39" s="2" t="s">
        <v>91</v>
      </c>
      <c r="R39" s="2" t="s">
        <v>88</v>
      </c>
      <c r="S39" s="2" t="s">
        <v>89</v>
      </c>
      <c r="T39" s="2" t="s">
        <v>91</v>
      </c>
      <c r="U39" s="2" t="s">
        <v>91</v>
      </c>
      <c r="V39" s="2" t="s">
        <v>88</v>
      </c>
      <c r="W39" s="2" t="s">
        <v>88</v>
      </c>
      <c r="X39" s="91">
        <f t="array" ref="X39">IF($D$12="","",(SUMPRODUCT(($D$12:$W$12=Sabana8[[#This Row],[Columna4]:[Columna23]])*1)))</f>
        <v>9</v>
      </c>
      <c r="Y39" s="87">
        <f t="shared" si="1"/>
        <v>0.45</v>
      </c>
      <c r="Z39" s="87">
        <f>IF(Y39="","",COUNTIF(Sabana8[[#This Row],[Columna4]:[Columna23]],"O")/20)</f>
        <v>0</v>
      </c>
    </row>
    <row r="40" spans="2:26" ht="15" x14ac:dyDescent="0.25">
      <c r="B40" s="96">
        <v>31</v>
      </c>
      <c r="D40" s="2" t="s">
        <v>91</v>
      </c>
      <c r="E40" s="2" t="s">
        <v>89</v>
      </c>
      <c r="F40" s="2" t="s">
        <v>89</v>
      </c>
      <c r="G40" s="2" t="s">
        <v>90</v>
      </c>
      <c r="H40" s="2" t="s">
        <v>90</v>
      </c>
      <c r="I40" s="2" t="s">
        <v>88</v>
      </c>
      <c r="J40" s="2" t="s">
        <v>89</v>
      </c>
      <c r="K40" s="2" t="s">
        <v>88</v>
      </c>
      <c r="L40" s="2" t="s">
        <v>91</v>
      </c>
      <c r="M40" s="2" t="s">
        <v>89</v>
      </c>
      <c r="N40" s="2" t="s">
        <v>88</v>
      </c>
      <c r="O40" s="2" t="s">
        <v>90</v>
      </c>
      <c r="P40" s="2" t="s">
        <v>91</v>
      </c>
      <c r="Q40" s="2" t="s">
        <v>89</v>
      </c>
      <c r="R40" s="2" t="s">
        <v>89</v>
      </c>
      <c r="S40" s="2" t="s">
        <v>89</v>
      </c>
      <c r="T40" s="2" t="s">
        <v>91</v>
      </c>
      <c r="U40" s="2" t="s">
        <v>88</v>
      </c>
      <c r="V40" s="2" t="s">
        <v>88</v>
      </c>
      <c r="W40" s="2" t="s">
        <v>88</v>
      </c>
      <c r="X40" s="91">
        <f t="array" ref="X40">IF($D$12="","",(SUMPRODUCT(($D$12:$W$12=Sabana8[[#This Row],[Columna4]:[Columna23]])*1)))</f>
        <v>14</v>
      </c>
      <c r="Y40" s="87">
        <f t="shared" si="1"/>
        <v>0.7</v>
      </c>
      <c r="Z40" s="87">
        <f>IF(Y40="","",COUNTIF(Sabana8[[#This Row],[Columna4]:[Columna23]],"O")/20)</f>
        <v>0</v>
      </c>
    </row>
    <row r="41" spans="2:26" ht="15" x14ac:dyDescent="0.25">
      <c r="B41" s="96">
        <v>32</v>
      </c>
      <c r="D41" s="2" t="s">
        <v>91</v>
      </c>
      <c r="E41" s="2" t="s">
        <v>89</v>
      </c>
      <c r="F41" s="2" t="s">
        <v>89</v>
      </c>
      <c r="G41" s="2" t="s">
        <v>89</v>
      </c>
      <c r="H41" s="2" t="s">
        <v>90</v>
      </c>
      <c r="I41" s="2" t="s">
        <v>88</v>
      </c>
      <c r="J41" s="2" t="s">
        <v>89</v>
      </c>
      <c r="K41" s="2" t="s">
        <v>88</v>
      </c>
      <c r="L41" s="2" t="s">
        <v>89</v>
      </c>
      <c r="M41" s="2" t="s">
        <v>89</v>
      </c>
      <c r="N41" s="2" t="s">
        <v>88</v>
      </c>
      <c r="O41" s="2" t="s">
        <v>90</v>
      </c>
      <c r="P41" s="2" t="s">
        <v>89</v>
      </c>
      <c r="Q41" s="2" t="s">
        <v>89</v>
      </c>
      <c r="R41" s="2" t="s">
        <v>89</v>
      </c>
      <c r="S41" s="2" t="s">
        <v>89</v>
      </c>
      <c r="T41" s="2" t="s">
        <v>91</v>
      </c>
      <c r="U41" s="2" t="s">
        <v>91</v>
      </c>
      <c r="V41" s="2" t="s">
        <v>88</v>
      </c>
      <c r="W41" s="2" t="s">
        <v>88</v>
      </c>
      <c r="X41" s="91">
        <f t="array" ref="X41">IF($D$12="","",(SUMPRODUCT(($D$12:$W$12=Sabana8[[#This Row],[Columna4]:[Columna23]])*1)))</f>
        <v>13</v>
      </c>
      <c r="Y41" s="87">
        <f t="shared" si="1"/>
        <v>0.65</v>
      </c>
      <c r="Z41" s="87">
        <f>IF(Y41="","",COUNTIF(Sabana8[[#This Row],[Columna4]:[Columna23]],"O")/20)</f>
        <v>0</v>
      </c>
    </row>
    <row r="42" spans="2:26" ht="15" x14ac:dyDescent="0.25">
      <c r="B42" s="96">
        <v>33</v>
      </c>
      <c r="D42" s="2" t="s">
        <v>91</v>
      </c>
      <c r="E42" s="2" t="s">
        <v>89</v>
      </c>
      <c r="F42" s="2" t="s">
        <v>89</v>
      </c>
      <c r="G42" s="2" t="s">
        <v>89</v>
      </c>
      <c r="H42" s="2" t="s">
        <v>90</v>
      </c>
      <c r="I42" s="2" t="s">
        <v>88</v>
      </c>
      <c r="J42" s="2" t="s">
        <v>89</v>
      </c>
      <c r="K42" s="2" t="s">
        <v>88</v>
      </c>
      <c r="L42" s="2" t="s">
        <v>91</v>
      </c>
      <c r="M42" s="2" t="s">
        <v>89</v>
      </c>
      <c r="N42" s="2" t="s">
        <v>88</v>
      </c>
      <c r="O42" s="2" t="s">
        <v>89</v>
      </c>
      <c r="P42" s="2" t="s">
        <v>91</v>
      </c>
      <c r="Q42" s="2" t="s">
        <v>89</v>
      </c>
      <c r="R42" s="2" t="s">
        <v>88</v>
      </c>
      <c r="S42" s="2" t="s">
        <v>89</v>
      </c>
      <c r="T42" s="2" t="s">
        <v>91</v>
      </c>
      <c r="U42" s="2" t="s">
        <v>91</v>
      </c>
      <c r="V42" s="2" t="s">
        <v>88</v>
      </c>
      <c r="W42" s="2" t="s">
        <v>88</v>
      </c>
      <c r="X42" s="91">
        <f t="array" ref="X42">IF($D$12="","",(SUMPRODUCT(($D$12:$W$12=Sabana8[[#This Row],[Columna4]:[Columna23]])*1)))</f>
        <v>10</v>
      </c>
      <c r="Y42" s="87">
        <f t="shared" si="1"/>
        <v>0.5</v>
      </c>
      <c r="Z42" s="87">
        <f>IF(Y42="","",COUNTIF(Sabana8[[#This Row],[Columna4]:[Columna23]],"O")/20)</f>
        <v>0</v>
      </c>
    </row>
    <row r="43" spans="2:26" ht="15" x14ac:dyDescent="0.25">
      <c r="B43" s="96">
        <v>34</v>
      </c>
      <c r="D43" s="2" t="s">
        <v>89</v>
      </c>
      <c r="E43" s="2" t="s">
        <v>89</v>
      </c>
      <c r="F43" s="2" t="s">
        <v>89</v>
      </c>
      <c r="G43" s="2" t="s">
        <v>91</v>
      </c>
      <c r="H43" s="2" t="s">
        <v>90</v>
      </c>
      <c r="I43" s="2" t="s">
        <v>91</v>
      </c>
      <c r="J43" s="2" t="s">
        <v>90</v>
      </c>
      <c r="K43" s="2" t="s">
        <v>88</v>
      </c>
      <c r="L43" s="2" t="s">
        <v>89</v>
      </c>
      <c r="M43" s="2" t="s">
        <v>90</v>
      </c>
      <c r="N43" s="2" t="s">
        <v>91</v>
      </c>
      <c r="O43" s="2" t="s">
        <v>91</v>
      </c>
      <c r="P43" s="2" t="s">
        <v>89</v>
      </c>
      <c r="Q43" s="2" t="s">
        <v>89</v>
      </c>
      <c r="R43" s="2" t="s">
        <v>91</v>
      </c>
      <c r="S43" s="2" t="s">
        <v>88</v>
      </c>
      <c r="T43" s="2" t="s">
        <v>91</v>
      </c>
      <c r="U43" s="2" t="s">
        <v>91</v>
      </c>
      <c r="V43" s="2" t="s">
        <v>88</v>
      </c>
      <c r="W43" s="2" t="s">
        <v>90</v>
      </c>
      <c r="X43" s="91">
        <f t="array" ref="X43">IF($D$12="","",(SUMPRODUCT(($D$12:$W$12=Sabana8[[#This Row],[Columna4]:[Columna23]])*1)))</f>
        <v>10</v>
      </c>
      <c r="Y43" s="87">
        <f t="shared" si="1"/>
        <v>0.5</v>
      </c>
      <c r="Z43" s="87">
        <f>IF(Y43="","",COUNTIF(Sabana8[[#This Row],[Columna4]:[Columna23]],"O")/20)</f>
        <v>0</v>
      </c>
    </row>
    <row r="44" spans="2:26" ht="15" x14ac:dyDescent="0.25">
      <c r="B44" s="96">
        <v>35</v>
      </c>
      <c r="D44" s="2" t="s">
        <v>91</v>
      </c>
      <c r="E44" s="2" t="s">
        <v>89</v>
      </c>
      <c r="F44" s="2" t="s">
        <v>89</v>
      </c>
      <c r="G44" s="2" t="s">
        <v>89</v>
      </c>
      <c r="H44" s="2" t="s">
        <v>89</v>
      </c>
      <c r="I44" s="2" t="s">
        <v>88</v>
      </c>
      <c r="J44" s="2" t="s">
        <v>88</v>
      </c>
      <c r="K44" s="2" t="s">
        <v>89</v>
      </c>
      <c r="L44" s="2" t="s">
        <v>91</v>
      </c>
      <c r="M44" s="2" t="s">
        <v>90</v>
      </c>
      <c r="N44" s="2" t="s">
        <v>89</v>
      </c>
      <c r="O44" s="2" t="s">
        <v>91</v>
      </c>
      <c r="P44" s="2" t="s">
        <v>88</v>
      </c>
      <c r="Q44" s="2" t="s">
        <v>88</v>
      </c>
      <c r="R44" s="2" t="s">
        <v>89</v>
      </c>
      <c r="S44" s="2" t="s">
        <v>89</v>
      </c>
      <c r="T44" s="2" t="s">
        <v>91</v>
      </c>
      <c r="U44" s="2" t="s">
        <v>91</v>
      </c>
      <c r="V44" s="2" t="s">
        <v>88</v>
      </c>
      <c r="W44" s="2" t="s">
        <v>90</v>
      </c>
      <c r="X44" s="91">
        <f t="array" ref="X44">IF($D$12="","",(SUMPRODUCT(($D$12:$W$12=Sabana8[[#This Row],[Columna4]:[Columna23]])*1)))</f>
        <v>8</v>
      </c>
      <c r="Y44" s="87">
        <f t="shared" si="1"/>
        <v>0.4</v>
      </c>
      <c r="Z44" s="87">
        <f>IF(Y44="","",COUNTIF(Sabana8[[#This Row],[Columna4]:[Columna23]],"O")/20)</f>
        <v>0</v>
      </c>
    </row>
    <row r="45" spans="2:26" ht="15" x14ac:dyDescent="0.25">
      <c r="B45" s="96">
        <v>36</v>
      </c>
      <c r="D45" s="2" t="s">
        <v>91</v>
      </c>
      <c r="E45" s="2" t="s">
        <v>89</v>
      </c>
      <c r="F45" s="2" t="s">
        <v>89</v>
      </c>
      <c r="G45" s="2" t="s">
        <v>88</v>
      </c>
      <c r="H45" s="2" t="s">
        <v>90</v>
      </c>
      <c r="I45" s="2" t="s">
        <v>91</v>
      </c>
      <c r="J45" s="2" t="s">
        <v>90</v>
      </c>
      <c r="K45" s="2" t="s">
        <v>89</v>
      </c>
      <c r="L45" s="2" t="s">
        <v>91</v>
      </c>
      <c r="M45" s="2" t="s">
        <v>90</v>
      </c>
      <c r="N45" s="2" t="s">
        <v>90</v>
      </c>
      <c r="O45" s="2" t="s">
        <v>91</v>
      </c>
      <c r="P45" s="2" t="s">
        <v>91</v>
      </c>
      <c r="Q45" s="2" t="s">
        <v>90</v>
      </c>
      <c r="R45" s="2" t="s">
        <v>88</v>
      </c>
      <c r="S45" s="2" t="s">
        <v>89</v>
      </c>
      <c r="T45" s="2" t="s">
        <v>91</v>
      </c>
      <c r="U45" s="2" t="s">
        <v>89</v>
      </c>
      <c r="V45" s="2" t="s">
        <v>90</v>
      </c>
      <c r="W45" s="2" t="s">
        <v>89</v>
      </c>
      <c r="X45" s="91">
        <f t="array" ref="X45">IF($D$12="","",(SUMPRODUCT(($D$12:$W$12=Sabana8[[#This Row],[Columna4]:[Columna23]])*1)))</f>
        <v>7</v>
      </c>
      <c r="Y45" s="87">
        <f t="shared" si="1"/>
        <v>0.35</v>
      </c>
      <c r="Z45" s="87">
        <f>IF(Y45="","",COUNTIF(Sabana8[[#This Row],[Columna4]:[Columna23]],"O")/20)</f>
        <v>0</v>
      </c>
    </row>
    <row r="46" spans="2:26" ht="15" x14ac:dyDescent="0.25">
      <c r="B46" s="96">
        <v>37</v>
      </c>
      <c r="D46" s="94" t="s">
        <v>90</v>
      </c>
      <c r="E46" s="94" t="s">
        <v>89</v>
      </c>
      <c r="F46" s="94" t="s">
        <v>89</v>
      </c>
      <c r="G46" s="94" t="s">
        <v>88</v>
      </c>
      <c r="H46" s="94" t="s">
        <v>90</v>
      </c>
      <c r="I46" s="94" t="s">
        <v>89</v>
      </c>
      <c r="J46" s="94" t="s">
        <v>89</v>
      </c>
      <c r="K46" s="94" t="s">
        <v>91</v>
      </c>
      <c r="L46" s="94" t="s">
        <v>89</v>
      </c>
      <c r="M46" s="94" t="s">
        <v>90</v>
      </c>
      <c r="N46" s="94" t="s">
        <v>90</v>
      </c>
      <c r="O46" s="94" t="s">
        <v>91</v>
      </c>
      <c r="P46" s="94" t="s">
        <v>91</v>
      </c>
      <c r="Q46" s="94" t="s">
        <v>88</v>
      </c>
      <c r="R46" s="94" t="s">
        <v>90</v>
      </c>
      <c r="S46" s="94" t="s">
        <v>90</v>
      </c>
      <c r="T46" s="94" t="s">
        <v>91</v>
      </c>
      <c r="U46" s="94" t="s">
        <v>89</v>
      </c>
      <c r="V46" s="94" t="s">
        <v>88</v>
      </c>
      <c r="W46" s="94" t="s">
        <v>88</v>
      </c>
      <c r="X46" s="91">
        <f t="array" ref="X46">IF($D$12="","",(SUMPRODUCT(($D$12:$W$12=Sabana8[[#This Row],[Columna4]:[Columna23]])*1)))</f>
        <v>9</v>
      </c>
      <c r="Y46" s="87">
        <f t="shared" si="1"/>
        <v>0.45</v>
      </c>
      <c r="Z46" s="87">
        <f>IF(Y46="","",COUNTIF(Sabana8[[#This Row],[Columna4]:[Columna23]],"O")/20)</f>
        <v>0</v>
      </c>
    </row>
    <row r="47" spans="2:26" ht="15" x14ac:dyDescent="0.25">
      <c r="B47" s="96">
        <v>38</v>
      </c>
      <c r="D47" s="95" t="s">
        <v>91</v>
      </c>
      <c r="E47" s="95" t="s">
        <v>88</v>
      </c>
      <c r="F47" s="95" t="s">
        <v>89</v>
      </c>
      <c r="G47" s="95" t="s">
        <v>90</v>
      </c>
      <c r="H47" s="95" t="s">
        <v>90</v>
      </c>
      <c r="I47" s="95" t="s">
        <v>91</v>
      </c>
      <c r="J47" s="95" t="s">
        <v>89</v>
      </c>
      <c r="K47" s="95" t="s">
        <v>91</v>
      </c>
      <c r="L47" s="95" t="s">
        <v>90</v>
      </c>
      <c r="M47" s="95" t="s">
        <v>89</v>
      </c>
      <c r="N47" s="95" t="s">
        <v>91</v>
      </c>
      <c r="O47" s="95" t="s">
        <v>91</v>
      </c>
      <c r="P47" s="95" t="s">
        <v>91</v>
      </c>
      <c r="Q47" s="95" t="s">
        <v>91</v>
      </c>
      <c r="R47" s="95" t="s">
        <v>88</v>
      </c>
      <c r="S47" s="95" t="s">
        <v>89</v>
      </c>
      <c r="T47" s="95" t="s">
        <v>91</v>
      </c>
      <c r="U47" s="95" t="s">
        <v>91</v>
      </c>
      <c r="V47" s="95" t="s">
        <v>88</v>
      </c>
      <c r="W47" s="95" t="s">
        <v>88</v>
      </c>
      <c r="X47" s="91">
        <f t="array" ref="X47">IF($D$12="","",(SUMPRODUCT(($D$12:$W$12=Sabana8[[#This Row],[Columna4]:[Columna23]])*1)))</f>
        <v>7</v>
      </c>
      <c r="Y47" s="87">
        <f t="shared" si="1"/>
        <v>0.35</v>
      </c>
      <c r="Z47" s="87">
        <f>IF(Y47="","",COUNTIF(Sabana8[[#This Row],[Columna4]:[Columna23]],"O")/20)</f>
        <v>0</v>
      </c>
    </row>
    <row r="48" spans="2:26" ht="15" x14ac:dyDescent="0.25">
      <c r="B48" s="96">
        <v>39</v>
      </c>
      <c r="C48" s="81"/>
      <c r="D48" s="81" t="s">
        <v>91</v>
      </c>
      <c r="E48" s="81" t="s">
        <v>89</v>
      </c>
      <c r="F48" s="81" t="s">
        <v>89</v>
      </c>
      <c r="G48" s="81" t="s">
        <v>91</v>
      </c>
      <c r="H48" s="81" t="s">
        <v>90</v>
      </c>
      <c r="I48" s="81" t="s">
        <v>91</v>
      </c>
      <c r="J48" s="81" t="s">
        <v>89</v>
      </c>
      <c r="K48" s="81" t="s">
        <v>89</v>
      </c>
      <c r="L48" s="81" t="s">
        <v>90</v>
      </c>
      <c r="M48" s="81" t="s">
        <v>89</v>
      </c>
      <c r="N48" s="81" t="s">
        <v>90</v>
      </c>
      <c r="O48" s="81" t="s">
        <v>91</v>
      </c>
      <c r="P48" s="81" t="s">
        <v>91</v>
      </c>
      <c r="Q48" s="81" t="s">
        <v>91</v>
      </c>
      <c r="R48" s="81" t="s">
        <v>90</v>
      </c>
      <c r="S48" s="81" t="s">
        <v>90</v>
      </c>
      <c r="T48" s="81" t="s">
        <v>91</v>
      </c>
      <c r="U48" s="81" t="s">
        <v>90</v>
      </c>
      <c r="V48" s="81" t="s">
        <v>88</v>
      </c>
      <c r="W48" s="81" t="s">
        <v>88</v>
      </c>
      <c r="X48" s="91">
        <f t="array" ref="X48">IF($D$12="","",(SUMPRODUCT(($D$12:$W$12=Sabana8[[#This Row],[Columna4]:[Columna23]])*1)))</f>
        <v>6</v>
      </c>
      <c r="Y48" s="87">
        <f t="shared" si="1"/>
        <v>0.3</v>
      </c>
      <c r="Z48" s="87">
        <f>IF(Y48="","",COUNTIF(Sabana8[[#This Row],[Columna4]:[Columna23]],"O")/20)</f>
        <v>0</v>
      </c>
    </row>
    <row r="49" spans="2:26" ht="15" x14ac:dyDescent="0.25">
      <c r="B49" s="96">
        <v>40</v>
      </c>
      <c r="C49" s="81"/>
      <c r="D49" s="81" t="s">
        <v>91</v>
      </c>
      <c r="E49" s="81" t="s">
        <v>89</v>
      </c>
      <c r="F49" s="81" t="s">
        <v>88</v>
      </c>
      <c r="G49" s="81" t="s">
        <v>91</v>
      </c>
      <c r="H49" s="81" t="s">
        <v>90</v>
      </c>
      <c r="I49" s="81" t="s">
        <v>91</v>
      </c>
      <c r="J49" s="81" t="s">
        <v>91</v>
      </c>
      <c r="K49" s="81" t="s">
        <v>91</v>
      </c>
      <c r="L49" s="81" t="s">
        <v>88</v>
      </c>
      <c r="M49" s="81" t="s">
        <v>91</v>
      </c>
      <c r="N49" s="81" t="s">
        <v>91</v>
      </c>
      <c r="O49" s="81" t="s">
        <v>91</v>
      </c>
      <c r="P49" s="81" t="s">
        <v>91</v>
      </c>
      <c r="Q49" s="81" t="s">
        <v>88</v>
      </c>
      <c r="R49" s="81" t="s">
        <v>89</v>
      </c>
      <c r="S49" s="81" t="s">
        <v>91</v>
      </c>
      <c r="T49" s="81" t="s">
        <v>91</v>
      </c>
      <c r="U49" s="81" t="s">
        <v>90</v>
      </c>
      <c r="V49" s="81" t="s">
        <v>91</v>
      </c>
      <c r="W49" s="81" t="s">
        <v>91</v>
      </c>
      <c r="X49" s="91">
        <f t="array" ref="X49">IF($D$12="","",(SUMPRODUCT(($D$12:$W$12=Sabana8[[#This Row],[Columna4]:[Columna23]])*1)))</f>
        <v>4</v>
      </c>
      <c r="Y49" s="87">
        <f t="shared" si="1"/>
        <v>0.2</v>
      </c>
      <c r="Z49" s="87">
        <f>IF(Y49="","",COUNTIF(Sabana8[[#This Row],[Columna4]:[Columna23]],"O")/20)</f>
        <v>0</v>
      </c>
    </row>
    <row r="50" spans="2:26" ht="15" x14ac:dyDescent="0.25">
      <c r="B50" s="96">
        <v>41</v>
      </c>
      <c r="C50" s="81"/>
      <c r="D50" s="81" t="s">
        <v>90</v>
      </c>
      <c r="E50" s="81" t="s">
        <v>89</v>
      </c>
      <c r="F50" s="81" t="s">
        <v>89</v>
      </c>
      <c r="G50" s="81" t="s">
        <v>88</v>
      </c>
      <c r="H50" s="81" t="s">
        <v>89</v>
      </c>
      <c r="I50" s="81" t="s">
        <v>88</v>
      </c>
      <c r="J50" s="81" t="s">
        <v>90</v>
      </c>
      <c r="K50" s="81" t="s">
        <v>91</v>
      </c>
      <c r="L50" s="81" t="s">
        <v>90</v>
      </c>
      <c r="M50" s="81" t="s">
        <v>88</v>
      </c>
      <c r="N50" s="81" t="s">
        <v>90</v>
      </c>
      <c r="O50" s="81" t="s">
        <v>91</v>
      </c>
      <c r="P50" s="81" t="s">
        <v>91</v>
      </c>
      <c r="Q50" s="81" t="s">
        <v>88</v>
      </c>
      <c r="R50" s="81" t="s">
        <v>88</v>
      </c>
      <c r="S50" s="81" t="s">
        <v>91</v>
      </c>
      <c r="T50" s="81" t="s">
        <v>91</v>
      </c>
      <c r="U50" s="81" t="s">
        <v>89</v>
      </c>
      <c r="V50" s="81" t="s">
        <v>88</v>
      </c>
      <c r="W50" s="81" t="s">
        <v>88</v>
      </c>
      <c r="X50" s="91">
        <f t="array" ref="X50">IF($D$12="","",(SUMPRODUCT(($D$12:$W$12=Sabana8[[#This Row],[Columna4]:[Columna23]])*1)))</f>
        <v>4</v>
      </c>
      <c r="Y50" s="87">
        <f t="shared" si="1"/>
        <v>0.2</v>
      </c>
      <c r="Z50" s="87">
        <f>IF(Y50="","",COUNTIF(Sabana8[[#This Row],[Columna4]:[Columna23]],"O")/20)</f>
        <v>0</v>
      </c>
    </row>
    <row r="51" spans="2:26" ht="14.25" customHeight="1" x14ac:dyDescent="0.25">
      <c r="B51" s="96">
        <v>42</v>
      </c>
      <c r="C51" s="81"/>
      <c r="D51" s="81" t="s">
        <v>90</v>
      </c>
      <c r="E51" s="81" t="s">
        <v>89</v>
      </c>
      <c r="F51" s="81" t="s">
        <v>89</v>
      </c>
      <c r="G51" s="81" t="s">
        <v>91</v>
      </c>
      <c r="H51" s="81" t="s">
        <v>90</v>
      </c>
      <c r="I51" s="81" t="s">
        <v>91</v>
      </c>
      <c r="J51" s="81" t="s">
        <v>90</v>
      </c>
      <c r="K51" s="81" t="s">
        <v>89</v>
      </c>
      <c r="L51" s="81" t="s">
        <v>91</v>
      </c>
      <c r="M51" s="81" t="s">
        <v>89</v>
      </c>
      <c r="N51" s="81" t="s">
        <v>90</v>
      </c>
      <c r="O51" s="81" t="s">
        <v>91</v>
      </c>
      <c r="P51" s="81" t="s">
        <v>91</v>
      </c>
      <c r="Q51" s="81" t="s">
        <v>91</v>
      </c>
      <c r="R51" s="81" t="s">
        <v>91</v>
      </c>
      <c r="S51" s="81" t="s">
        <v>89</v>
      </c>
      <c r="T51" s="81" t="s">
        <v>91</v>
      </c>
      <c r="U51" s="81" t="s">
        <v>91</v>
      </c>
      <c r="V51" s="81" t="s">
        <v>88</v>
      </c>
      <c r="W51" s="81" t="s">
        <v>88</v>
      </c>
      <c r="X51" s="91">
        <f t="array" ref="X51">IF($D$12="","",(SUMPRODUCT(($D$12:$W$12=Sabana8[[#This Row],[Columna4]:[Columna23]])*1)))</f>
        <v>6</v>
      </c>
      <c r="Y51" s="87">
        <f t="shared" si="1"/>
        <v>0.3</v>
      </c>
      <c r="Z51" s="87">
        <f>IF(Y51="","",COUNTIF(Sabana8[[#This Row],[Columna4]:[Columna23]],"O")/20)</f>
        <v>0</v>
      </c>
    </row>
    <row r="52" spans="2:26" ht="15" x14ac:dyDescent="0.25">
      <c r="B52" s="96">
        <v>43</v>
      </c>
      <c r="D52" s="151" t="s">
        <v>90</v>
      </c>
      <c r="E52" s="151" t="s">
        <v>89</v>
      </c>
      <c r="F52" s="151" t="s">
        <v>89</v>
      </c>
      <c r="G52" s="151" t="s">
        <v>89</v>
      </c>
      <c r="H52" s="151" t="s">
        <v>90</v>
      </c>
      <c r="I52" s="151" t="s">
        <v>88</v>
      </c>
      <c r="J52" s="151" t="s">
        <v>91</v>
      </c>
      <c r="K52" s="151" t="s">
        <v>90</v>
      </c>
      <c r="L52" s="151" t="s">
        <v>89</v>
      </c>
      <c r="M52" s="151" t="s">
        <v>89</v>
      </c>
      <c r="N52" s="151" t="s">
        <v>90</v>
      </c>
      <c r="O52" s="151" t="s">
        <v>89</v>
      </c>
      <c r="P52" s="151" t="s">
        <v>89</v>
      </c>
      <c r="Q52" s="151" t="s">
        <v>90</v>
      </c>
      <c r="R52" s="151" t="s">
        <v>89</v>
      </c>
      <c r="S52" s="151" t="s">
        <v>90</v>
      </c>
      <c r="T52" s="151" t="s">
        <v>91</v>
      </c>
      <c r="U52" s="151" t="s">
        <v>91</v>
      </c>
      <c r="V52" s="151" t="s">
        <v>88</v>
      </c>
      <c r="W52" s="151" t="s">
        <v>88</v>
      </c>
      <c r="X52" s="91">
        <f t="array" ref="X52">IF($D$12="","",(SUMPRODUCT(($D$12:$W$12=Sabana8[[#This Row],[Columna4]:[Columna23]])*1)))</f>
        <v>7</v>
      </c>
      <c r="Y52" s="87">
        <f t="shared" si="1"/>
        <v>0.35</v>
      </c>
      <c r="Z52" s="87">
        <f>IF(Y52="","",COUNTIF(Sabana8[[#This Row],[Columna4]:[Columna23]],"O")/20)</f>
        <v>0</v>
      </c>
    </row>
    <row r="53" spans="2:26" ht="15" x14ac:dyDescent="0.25">
      <c r="B53" s="96">
        <v>44</v>
      </c>
      <c r="D53" s="152" t="s">
        <v>90</v>
      </c>
      <c r="E53" s="152" t="s">
        <v>91</v>
      </c>
      <c r="F53" s="152" t="s">
        <v>91</v>
      </c>
      <c r="G53" s="152" t="s">
        <v>89</v>
      </c>
      <c r="H53" s="152" t="s">
        <v>90</v>
      </c>
      <c r="I53" s="152" t="s">
        <v>88</v>
      </c>
      <c r="J53" s="152" t="s">
        <v>88</v>
      </c>
      <c r="K53" s="152" t="s">
        <v>88</v>
      </c>
      <c r="L53" s="152" t="s">
        <v>91</v>
      </c>
      <c r="M53" s="152" t="s">
        <v>90</v>
      </c>
      <c r="N53" s="152" t="s">
        <v>89</v>
      </c>
      <c r="O53" s="152" t="s">
        <v>88</v>
      </c>
      <c r="P53" s="152" t="s">
        <v>89</v>
      </c>
      <c r="Q53" s="152" t="s">
        <v>91</v>
      </c>
      <c r="R53" s="152" t="s">
        <v>88</v>
      </c>
      <c r="S53" s="152" t="s">
        <v>90</v>
      </c>
      <c r="T53" s="152" t="s">
        <v>88</v>
      </c>
      <c r="U53" s="152" t="s">
        <v>89</v>
      </c>
      <c r="V53" s="152" t="s">
        <v>88</v>
      </c>
      <c r="W53" s="152" t="s">
        <v>89</v>
      </c>
      <c r="X53" s="91">
        <f t="array" ref="X53">IF($D$12="","",(SUMPRODUCT(($D$12:$W$12=Sabana8[[#This Row],[Columna4]:[Columna23]])*1)))</f>
        <v>5</v>
      </c>
      <c r="Y53" s="87">
        <f t="shared" si="1"/>
        <v>0.25</v>
      </c>
      <c r="Z53" s="87">
        <f>IF(Y53="","",COUNTIF(Sabana8[[#This Row],[Columna4]:[Columna23]],"O")/20)</f>
        <v>0</v>
      </c>
    </row>
    <row r="54" spans="2:26" ht="15" x14ac:dyDescent="0.25">
      <c r="B54" s="96">
        <v>45</v>
      </c>
      <c r="D54" s="152" t="s">
        <v>89</v>
      </c>
      <c r="E54" s="152" t="s">
        <v>90</v>
      </c>
      <c r="F54" s="152" t="s">
        <v>91</v>
      </c>
      <c r="G54" s="152" t="s">
        <v>88</v>
      </c>
      <c r="H54" s="152" t="s">
        <v>90</v>
      </c>
      <c r="I54" s="152" t="s">
        <v>90</v>
      </c>
      <c r="J54" s="152" t="s">
        <v>89</v>
      </c>
      <c r="K54" s="152" t="s">
        <v>90</v>
      </c>
      <c r="L54" s="152" t="s">
        <v>89</v>
      </c>
      <c r="M54" s="152" t="s">
        <v>89</v>
      </c>
      <c r="N54" s="152" t="s">
        <v>89</v>
      </c>
      <c r="O54" s="152" t="s">
        <v>89</v>
      </c>
      <c r="P54" s="152" t="s">
        <v>89</v>
      </c>
      <c r="Q54" s="152" t="s">
        <v>91</v>
      </c>
      <c r="R54" s="152" t="s">
        <v>88</v>
      </c>
      <c r="S54" s="152" t="s">
        <v>88</v>
      </c>
      <c r="T54" s="152" t="s">
        <v>88</v>
      </c>
      <c r="U54" s="152" t="s">
        <v>91</v>
      </c>
      <c r="V54" s="152" t="s">
        <v>91</v>
      </c>
      <c r="W54" s="152" t="s">
        <v>89</v>
      </c>
      <c r="X54" s="91">
        <f t="array" ref="X54">IF($D$12="","",(SUMPRODUCT(($D$12:$W$12=Sabana8[[#This Row],[Columna4]:[Columna23]])*1)))</f>
        <v>5</v>
      </c>
      <c r="Y54" s="87">
        <f t="shared" si="1"/>
        <v>0.25</v>
      </c>
      <c r="Z54" s="87">
        <f>IF(Y54="","",COUNTIF(Sabana8[[#This Row],[Columna4]:[Columna23]],"O")/20)</f>
        <v>0</v>
      </c>
    </row>
    <row r="55" spans="2:26" ht="15" x14ac:dyDescent="0.25">
      <c r="B55" s="96">
        <v>46</v>
      </c>
      <c r="D55" s="152" t="s">
        <v>88</v>
      </c>
      <c r="E55" s="152" t="s">
        <v>89</v>
      </c>
      <c r="F55" s="152" t="s">
        <v>89</v>
      </c>
      <c r="G55" s="152" t="s">
        <v>88</v>
      </c>
      <c r="H55" s="152" t="s">
        <v>90</v>
      </c>
      <c r="I55" s="152" t="s">
        <v>89</v>
      </c>
      <c r="J55" s="152" t="s">
        <v>89</v>
      </c>
      <c r="K55" s="152" t="s">
        <v>88</v>
      </c>
      <c r="L55" s="152" t="s">
        <v>89</v>
      </c>
      <c r="M55" s="152" t="s">
        <v>88</v>
      </c>
      <c r="N55" s="152" t="s">
        <v>89</v>
      </c>
      <c r="O55" s="152" t="s">
        <v>90</v>
      </c>
      <c r="P55" s="152" t="s">
        <v>91</v>
      </c>
      <c r="Q55" s="152" t="s">
        <v>89</v>
      </c>
      <c r="R55" s="152" t="s">
        <v>91</v>
      </c>
      <c r="S55" s="152" t="s">
        <v>90</v>
      </c>
      <c r="T55" s="152" t="s">
        <v>91</v>
      </c>
      <c r="U55" s="152" t="s">
        <v>90</v>
      </c>
      <c r="V55" s="152" t="s">
        <v>88</v>
      </c>
      <c r="W55" s="152" t="s">
        <v>89</v>
      </c>
      <c r="X55" s="91">
        <f t="array" ref="X55">IF($D$12="","",(SUMPRODUCT(($D$12:$W$12=Sabana8[[#This Row],[Columna4]:[Columna23]])*1)))</f>
        <v>12</v>
      </c>
      <c r="Y55" s="87">
        <f t="shared" si="1"/>
        <v>0.6</v>
      </c>
      <c r="Z55" s="87">
        <f>IF(Y55="","",COUNTIF(Sabana8[[#This Row],[Columna4]:[Columna23]],"O")/20)</f>
        <v>0</v>
      </c>
    </row>
    <row r="56" spans="2:26" ht="15" x14ac:dyDescent="0.25">
      <c r="B56" s="96">
        <v>47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91">
        <f t="array" ref="X56">IF($D$12="","",(SUMPRODUCT(($D$12:$W$12=Sabana8[[#This Row],[Columna4]:[Columna23]])*1)))</f>
        <v>0</v>
      </c>
      <c r="Y56" s="87">
        <f t="shared" si="1"/>
        <v>0</v>
      </c>
      <c r="Z56" s="87">
        <f>IF(Y56="","",COUNTIF(Sabana8[[#This Row],[Columna4]:[Columna23]],"O")/20)</f>
        <v>0</v>
      </c>
    </row>
    <row r="57" spans="2:26" ht="15" x14ac:dyDescent="0.25">
      <c r="B57" s="96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>
        <f t="array" ref="X57">IF($D$12="","",(SUMPRODUCT(($D$12:$W$12=Sabana8[[#This Row],[Columna4]:[Columna23]])*1)))</f>
        <v>0</v>
      </c>
      <c r="Y57" s="87">
        <f t="shared" si="1"/>
        <v>0</v>
      </c>
      <c r="Z57" s="87">
        <f>IF(Y57="","",COUNTIF(Sabana8[[#This Row],[Columna4]:[Columna23]],"O")/20)</f>
        <v>0</v>
      </c>
    </row>
    <row r="58" spans="2:26" ht="15" x14ac:dyDescent="0.25">
      <c r="B58" s="96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>
        <f t="array" ref="X58">IF($D$12="","",(SUMPRODUCT(($D$12:$W$12=Sabana8[[#This Row],[Columna4]:[Columna23]])*1)))</f>
        <v>0</v>
      </c>
      <c r="Y58" s="87">
        <f t="shared" si="1"/>
        <v>0</v>
      </c>
      <c r="Z58" s="87">
        <f>IF(Y58="","",COUNTIF(Sabana8[[#This Row],[Columna4]:[Columna23]],"O")/20)</f>
        <v>0</v>
      </c>
    </row>
    <row r="59" spans="2:26" ht="15" x14ac:dyDescent="0.25">
      <c r="B59" s="96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>
        <f t="array" ref="X59">IF($D$12="","",(SUMPRODUCT(($D$12:$W$12=Sabana8[[#This Row],[Columna4]:[Columna23]])*1)))</f>
        <v>0</v>
      </c>
      <c r="Y59" s="87">
        <f t="shared" si="1"/>
        <v>0</v>
      </c>
      <c r="Z59" s="87">
        <f>IF(Y59="","",COUNTIF(Sabana8[[#This Row],[Columna4]:[Columna23]],"O")/20)</f>
        <v>0</v>
      </c>
    </row>
    <row r="60" spans="2:26" ht="15" x14ac:dyDescent="0.25">
      <c r="B60" s="96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>
        <f t="array" ref="X60">IF($D$12="","",(SUMPRODUCT(($D$12:$W$12=Sabana8[[#This Row],[Columna4]:[Columna23]])*1)))</f>
        <v>0</v>
      </c>
      <c r="Y60" s="87">
        <f t="shared" si="1"/>
        <v>0</v>
      </c>
      <c r="Z60" s="87">
        <f>IF(Y60="","",COUNTIF(Sabana8[[#This Row],[Columna4]:[Columna23]],"O")/20)</f>
        <v>0</v>
      </c>
    </row>
    <row r="61" spans="2:26" ht="15" x14ac:dyDescent="0.25">
      <c r="B61" s="96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IF($D$12="","",(SUMPRODUCT(($D$12:$W$12=Sabana8[[#This Row],[Columna4]:[Columna23]])*1)))</f>
        <v>0</v>
      </c>
      <c r="Y61" s="87">
        <f t="shared" si="1"/>
        <v>0</v>
      </c>
      <c r="Z61" s="87">
        <f>IF(Y61="","",COUNTIF(Sabana8[[#This Row],[Columna4]:[Columna23]],"O")/20)</f>
        <v>0</v>
      </c>
    </row>
    <row r="62" spans="2:26" ht="15" x14ac:dyDescent="0.25">
      <c r="B62" s="96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IF($D$12="","",(SUMPRODUCT(($D$12:$W$12=Sabana8[[#This Row],[Columna4]:[Columna23]])*1)))</f>
        <v>0</v>
      </c>
      <c r="Y62" s="87">
        <f t="shared" si="1"/>
        <v>0</v>
      </c>
      <c r="Z62" s="87">
        <f>IF(Y62="","",COUNTIF(Sabana8[[#This Row],[Columna4]:[Columna23]],"O")/20)</f>
        <v>0</v>
      </c>
    </row>
    <row r="63" spans="2:26" ht="15" x14ac:dyDescent="0.25">
      <c r="B63" s="96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IF($D$12="","",(SUMPRODUCT(($D$12:$W$12=Sabana8[[#This Row],[Columna4]:[Columna23]])*1)))</f>
        <v>0</v>
      </c>
      <c r="Y63" s="87">
        <f t="shared" si="1"/>
        <v>0</v>
      </c>
      <c r="Z63" s="87">
        <f>IF(Y63="","",COUNTIF(Sabana8[[#This Row],[Columna4]:[Columna23]],"O")/20)</f>
        <v>0</v>
      </c>
    </row>
    <row r="64" spans="2:26" ht="15" x14ac:dyDescent="0.25">
      <c r="B64" s="96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IF($D$12="","",(SUMPRODUCT(($D$12:$W$12=Sabana8[[#This Row],[Columna4]:[Columna23]])*1)))</f>
        <v>0</v>
      </c>
      <c r="Y64" s="87">
        <f t="shared" si="1"/>
        <v>0</v>
      </c>
      <c r="Z64" s="87">
        <f>IF(Y64="","",COUNTIF(Sabana8[[#This Row],[Columna4]:[Columna23]],"O")/20)</f>
        <v>0</v>
      </c>
    </row>
    <row r="65" spans="2:26" ht="15" x14ac:dyDescent="0.25">
      <c r="B65" s="96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IF($D$12="","",(SUMPRODUCT(($D$12:$W$12=Sabana8[[#This Row],[Columna4]:[Columna23]])*1)))</f>
        <v>0</v>
      </c>
      <c r="Y65" s="87">
        <f t="shared" si="1"/>
        <v>0</v>
      </c>
      <c r="Z65" s="87">
        <f>IF(Y65="","",COUNTIF(Sabana8[[#This Row],[Columna4]:[Columna23]],"O")/20)</f>
        <v>0</v>
      </c>
    </row>
    <row r="66" spans="2:26" ht="15" x14ac:dyDescent="0.25">
      <c r="B66" s="96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IF($D$12="","",(SUMPRODUCT(($D$12:$W$12=Sabana8[[#This Row],[Columna4]:[Columna23]])*1)))</f>
        <v>0</v>
      </c>
      <c r="Y66" s="87">
        <f t="shared" si="1"/>
        <v>0</v>
      </c>
      <c r="Z66" s="87">
        <f>IF(Y66="","",COUNTIF(Sabana8[[#This Row],[Columna4]:[Columna23]],"O")/20)</f>
        <v>0</v>
      </c>
    </row>
    <row r="67" spans="2:26" ht="15" x14ac:dyDescent="0.25">
      <c r="B67" s="96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IF($D$12="","",(SUMPRODUCT(($D$12:$W$12=Sabana8[[#This Row],[Columna4]:[Columna23]])*1)))</f>
        <v>0</v>
      </c>
      <c r="Y67" s="87">
        <f t="shared" si="1"/>
        <v>0</v>
      </c>
      <c r="Z67" s="87">
        <f>IF(Y67="","",COUNTIF(Sabana8[[#This Row],[Columna4]:[Columna23]],"O")/20)</f>
        <v>0</v>
      </c>
    </row>
    <row r="68" spans="2:26" ht="15" x14ac:dyDescent="0.25">
      <c r="B68" s="96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IF($D$12="","",(SUMPRODUCT(($D$12:$W$12=Sabana8[[#This Row],[Columna4]:[Columna23]])*1)))</f>
        <v>0</v>
      </c>
      <c r="Y68" s="87">
        <f t="shared" si="1"/>
        <v>0</v>
      </c>
      <c r="Z68" s="87">
        <f>IF(Y68="","",COUNTIF(Sabana8[[#This Row],[Columna4]:[Columna23]],"O")/20)</f>
        <v>0</v>
      </c>
    </row>
    <row r="69" spans="2:26" ht="15" x14ac:dyDescent="0.25">
      <c r="B69" s="96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IF($D$12="","",(SUMPRODUCT(($D$12:$W$12=Sabana8[[#This Row],[Columna4]:[Columna23]])*1)))</f>
        <v>0</v>
      </c>
      <c r="Y69" s="87">
        <f t="shared" si="1"/>
        <v>0</v>
      </c>
      <c r="Z69" s="87">
        <f>IF(Y69="","",COUNTIF(Sabana8[[#This Row],[Columna4]:[Columna23]],"O")/20)</f>
        <v>0</v>
      </c>
    </row>
    <row r="70" spans="2:26" ht="15" x14ac:dyDescent="0.25">
      <c r="B70" s="96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IF($D$12="","",(SUMPRODUCT(($D$12:$W$12=Sabana8[[#This Row],[Columna4]:[Columna23]])*1)))</f>
        <v>0</v>
      </c>
      <c r="Y70" s="87">
        <f t="shared" si="1"/>
        <v>0</v>
      </c>
      <c r="Z70" s="87">
        <f>IF(Y70="","",COUNTIF(Sabana8[[#This Row],[Columna4]:[Columna23]],"O")/20)</f>
        <v>0</v>
      </c>
    </row>
    <row r="71" spans="2:26" ht="15" x14ac:dyDescent="0.25">
      <c r="B71" s="96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IF($D$12="","",(SUMPRODUCT(($D$12:$W$12=Sabana8[[#This Row],[Columna4]:[Columna23]])*1)))</f>
        <v>0</v>
      </c>
      <c r="Y71" s="87">
        <f t="shared" si="1"/>
        <v>0</v>
      </c>
      <c r="Z71" s="87">
        <f>IF(Y71="","",COUNTIF(Sabana8[[#This Row],[Columna4]:[Columna23]],"O")/20)</f>
        <v>0</v>
      </c>
    </row>
    <row r="72" spans="2:26" ht="15" x14ac:dyDescent="0.25">
      <c r="B72" s="96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IF($D$12="","",(SUMPRODUCT(($D$12:$W$12=Sabana8[[#This Row],[Columna4]:[Columna23]])*1)))</f>
        <v>0</v>
      </c>
      <c r="Y72" s="87">
        <f t="shared" si="1"/>
        <v>0</v>
      </c>
      <c r="Z72" s="87">
        <f>IF(Y72="","",COUNTIF(Sabana8[[#This Row],[Columna4]:[Columna23]],"O")/20)</f>
        <v>0</v>
      </c>
    </row>
    <row r="73" spans="2:26" ht="15" x14ac:dyDescent="0.25">
      <c r="B73" s="96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IF($D$12="","",(SUMPRODUCT(($D$12:$W$12=Sabana8[[#This Row],[Columna4]:[Columna23]])*1)))</f>
        <v>0</v>
      </c>
      <c r="Y73" s="87">
        <f t="shared" si="1"/>
        <v>0</v>
      </c>
      <c r="Z73" s="87">
        <f>IF(Y73="","",COUNTIF(Sabana8[[#This Row],[Columna4]:[Columna23]],"O")/20)</f>
        <v>0</v>
      </c>
    </row>
    <row r="74" spans="2:26" ht="15" x14ac:dyDescent="0.25">
      <c r="B74" s="96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IF($D$12="","",(SUMPRODUCT(($D$12:$W$12=Sabana8[[#This Row],[Columna4]:[Columna23]])*1)))</f>
        <v>0</v>
      </c>
      <c r="Y74" s="87">
        <f t="shared" si="1"/>
        <v>0</v>
      </c>
      <c r="Z74" s="87">
        <f>IF(Y74="","",COUNTIF(Sabana8[[#This Row],[Columna4]:[Columna23]],"O")/20)</f>
        <v>0</v>
      </c>
    </row>
    <row r="75" spans="2:26" ht="15" x14ac:dyDescent="0.25">
      <c r="B75" s="96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IF($D$12="","",(SUMPRODUCT(($D$12:$W$12=Sabana8[[#This Row],[Columna4]:[Columna23]])*1)))</f>
        <v>0</v>
      </c>
      <c r="Y75" s="87">
        <f t="shared" si="1"/>
        <v>0</v>
      </c>
      <c r="Z75" s="87">
        <f>IF(Y75="","",COUNTIF(Sabana8[[#This Row],[Columna4]:[Columna23]],"O")/20)</f>
        <v>0</v>
      </c>
    </row>
    <row r="76" spans="2:26" ht="15" x14ac:dyDescent="0.25">
      <c r="B76" s="96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IF($D$12="","",(SUMPRODUCT(($D$12:$W$12=Sabana8[[#This Row],[Columna4]:[Columna23]])*1)))</f>
        <v>0</v>
      </c>
      <c r="Y76" s="87">
        <f t="shared" si="1"/>
        <v>0</v>
      </c>
      <c r="Z76" s="87">
        <f>IF(Y76="","",COUNTIF(Sabana8[[#This Row],[Columna4]:[Columna23]],"O")/20)</f>
        <v>0</v>
      </c>
    </row>
    <row r="77" spans="2:26" ht="15" x14ac:dyDescent="0.25">
      <c r="B77" s="96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IF($D$12="","",(SUMPRODUCT(($D$12:$W$12=Sabana8[[#This Row],[Columna4]:[Columna23]])*1)))</f>
        <v>0</v>
      </c>
      <c r="Y77" s="87">
        <f t="shared" si="1"/>
        <v>0</v>
      </c>
      <c r="Z77" s="87">
        <f>IF(Y77="","",COUNTIF(Sabana8[[#This Row],[Columna4]:[Columna23]],"O")/20)</f>
        <v>0</v>
      </c>
    </row>
    <row r="78" spans="2:26" ht="15" x14ac:dyDescent="0.25">
      <c r="B78" s="96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IF($D$12="","",(SUMPRODUCT(($D$12:$W$12=Sabana8[[#This Row],[Columna4]:[Columna23]])*1)))</f>
        <v>0</v>
      </c>
      <c r="Y78" s="87">
        <f t="shared" si="1"/>
        <v>0</v>
      </c>
      <c r="Z78" s="87">
        <f>IF(Y78="","",COUNTIF(Sabana8[[#This Row],[Columna4]:[Columna23]],"O")/20)</f>
        <v>0</v>
      </c>
    </row>
    <row r="79" spans="2:26" ht="15" x14ac:dyDescent="0.25">
      <c r="B79" s="96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IF($D$12="","",(SUMPRODUCT(($D$12:$W$12=Sabana8[[#This Row],[Columna4]:[Columna23]])*1)))</f>
        <v>0</v>
      </c>
      <c r="Y79" s="87">
        <f t="shared" si="1"/>
        <v>0</v>
      </c>
      <c r="Z79" s="87">
        <f>IF(Y79="","",COUNTIF(Sabana8[[#This Row],[Columna4]:[Columna23]],"O")/20)</f>
        <v>0</v>
      </c>
    </row>
    <row r="80" spans="2:26" ht="15" x14ac:dyDescent="0.25">
      <c r="B80" s="96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IF($D$12="","",(SUMPRODUCT(($D$12:$W$12=Sabana8[[#This Row],[Columna4]:[Columna23]])*1)))</f>
        <v>0</v>
      </c>
      <c r="Y80" s="87">
        <f t="shared" si="1"/>
        <v>0</v>
      </c>
      <c r="Z80" s="87">
        <f>IF(Y80="","",COUNTIF(Sabana8[[#This Row],[Columna4]:[Columna23]],"O")/20)</f>
        <v>0</v>
      </c>
    </row>
    <row r="81" spans="2:26" ht="15" x14ac:dyDescent="0.25">
      <c r="B81" s="96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IF($D$12="","",(SUMPRODUCT(($D$12:$W$12=Sabana8[[#This Row],[Columna4]:[Columna23]])*1)))</f>
        <v>0</v>
      </c>
      <c r="Y81" s="87">
        <f t="shared" si="1"/>
        <v>0</v>
      </c>
      <c r="Z81" s="87">
        <f>IF(Y81="","",COUNTIF(Sabana8[[#This Row],[Columna4]:[Columna23]],"O")/20)</f>
        <v>0</v>
      </c>
    </row>
    <row r="82" spans="2:26" ht="15" x14ac:dyDescent="0.25">
      <c r="B82" s="96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IF($D$12="","",(SUMPRODUCT(($D$12:$W$12=Sabana8[[#This Row],[Columna4]:[Columna23]])*1)))</f>
        <v>0</v>
      </c>
      <c r="Y82" s="87">
        <f t="shared" si="1"/>
        <v>0</v>
      </c>
      <c r="Z82" s="87">
        <f>IF(Y82="","",COUNTIF(Sabana8[[#This Row],[Columna4]:[Columna23]],"O")/20)</f>
        <v>0</v>
      </c>
    </row>
    <row r="83" spans="2:26" ht="15" x14ac:dyDescent="0.25">
      <c r="B83" s="96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IF($D$12="","",(SUMPRODUCT(($D$12:$W$12=Sabana8[[#This Row],[Columna4]:[Columna23]])*1)))</f>
        <v>0</v>
      </c>
      <c r="Y83" s="87">
        <f t="shared" ref="Y83:Y146" si="2">IF(X83="","",(X83/20))</f>
        <v>0</v>
      </c>
      <c r="Z83" s="87">
        <f>IF(Y83="","",COUNTIF(Sabana8[[#This Row],[Columna4]:[Columna23]],"O")/20)</f>
        <v>0</v>
      </c>
    </row>
    <row r="84" spans="2:26" ht="15" x14ac:dyDescent="0.25">
      <c r="B84" s="96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IF($D$12="","",(SUMPRODUCT(($D$12:$W$12=Sabana8[[#This Row],[Columna4]:[Columna23]])*1)))</f>
        <v>0</v>
      </c>
      <c r="Y84" s="87">
        <f t="shared" si="2"/>
        <v>0</v>
      </c>
      <c r="Z84" s="87">
        <f>IF(Y84="","",COUNTIF(Sabana8[[#This Row],[Columna4]:[Columna23]],"O")/20)</f>
        <v>0</v>
      </c>
    </row>
    <row r="85" spans="2:26" ht="15" x14ac:dyDescent="0.25">
      <c r="B85" s="96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IF($D$12="","",(SUMPRODUCT(($D$12:$W$12=Sabana8[[#This Row],[Columna4]:[Columna23]])*1)))</f>
        <v>0</v>
      </c>
      <c r="Y85" s="87">
        <f t="shared" si="2"/>
        <v>0</v>
      </c>
      <c r="Z85" s="87">
        <f>IF(Y85="","",COUNTIF(Sabana8[[#This Row],[Columna4]:[Columna23]],"O")/20)</f>
        <v>0</v>
      </c>
    </row>
    <row r="86" spans="2:26" ht="15" x14ac:dyDescent="0.25">
      <c r="B86" s="96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IF($D$12="","",(SUMPRODUCT(($D$12:$W$12=Sabana8[[#This Row],[Columna4]:[Columna23]])*1)))</f>
        <v>0</v>
      </c>
      <c r="Y86" s="87">
        <f t="shared" si="2"/>
        <v>0</v>
      </c>
      <c r="Z86" s="87">
        <f>IF(Y86="","",COUNTIF(Sabana8[[#This Row],[Columna4]:[Columna23]],"O")/20)</f>
        <v>0</v>
      </c>
    </row>
    <row r="87" spans="2:26" ht="15" x14ac:dyDescent="0.25">
      <c r="B87" s="96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IF($D$12="","",(SUMPRODUCT(($D$12:$W$12=Sabana8[[#This Row],[Columna4]:[Columna23]])*1)))</f>
        <v>0</v>
      </c>
      <c r="Y87" s="87">
        <f t="shared" si="2"/>
        <v>0</v>
      </c>
      <c r="Z87" s="87">
        <f>IF(Y87="","",COUNTIF(Sabana8[[#This Row],[Columna4]:[Columna23]],"O")/20)</f>
        <v>0</v>
      </c>
    </row>
    <row r="88" spans="2:26" ht="15" x14ac:dyDescent="0.25">
      <c r="B88" s="96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IF($D$12="","",(SUMPRODUCT(($D$12:$W$12=Sabana8[[#This Row],[Columna4]:[Columna23]])*1)))</f>
        <v>0</v>
      </c>
      <c r="Y88" s="87">
        <f t="shared" si="2"/>
        <v>0</v>
      </c>
      <c r="Z88" s="87">
        <f>IF(Y88="","",COUNTIF(Sabana8[[#This Row],[Columna4]:[Columna23]],"O")/20)</f>
        <v>0</v>
      </c>
    </row>
    <row r="89" spans="2:26" ht="15" x14ac:dyDescent="0.25">
      <c r="B89" s="96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IF($D$12="","",(SUMPRODUCT(($D$12:$W$12=Sabana8[[#This Row],[Columna4]:[Columna23]])*1)))</f>
        <v>0</v>
      </c>
      <c r="Y89" s="87">
        <f t="shared" si="2"/>
        <v>0</v>
      </c>
      <c r="Z89" s="87">
        <f>IF(Y89="","",COUNTIF(Sabana8[[#This Row],[Columna4]:[Columna23]],"O")/20)</f>
        <v>0</v>
      </c>
    </row>
    <row r="90" spans="2:26" ht="15" x14ac:dyDescent="0.25">
      <c r="B90" s="96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IF($D$12="","",(SUMPRODUCT(($D$12:$W$12=Sabana8[[#This Row],[Columna4]:[Columna23]])*1)))</f>
        <v>0</v>
      </c>
      <c r="Y90" s="87">
        <f t="shared" si="2"/>
        <v>0</v>
      </c>
      <c r="Z90" s="87">
        <f>IF(Y90="","",COUNTIF(Sabana8[[#This Row],[Columna4]:[Columna23]],"O")/20)</f>
        <v>0</v>
      </c>
    </row>
    <row r="91" spans="2:26" ht="15" x14ac:dyDescent="0.25">
      <c r="B91" s="96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IF($D$12="","",(SUMPRODUCT(($D$12:$W$12=Sabana8[[#This Row],[Columna4]:[Columna23]])*1)))</f>
        <v>0</v>
      </c>
      <c r="Y91" s="87">
        <f t="shared" si="2"/>
        <v>0</v>
      </c>
      <c r="Z91" s="87">
        <f>IF(Y91="","",COUNTIF(Sabana8[[#This Row],[Columna4]:[Columna23]],"O")/20)</f>
        <v>0</v>
      </c>
    </row>
    <row r="92" spans="2:26" ht="15" x14ac:dyDescent="0.25">
      <c r="B92" s="96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IF($D$12="","",(SUMPRODUCT(($D$12:$W$12=Sabana8[[#This Row],[Columna4]:[Columna23]])*1)))</f>
        <v>0</v>
      </c>
      <c r="Y92" s="87">
        <f t="shared" si="2"/>
        <v>0</v>
      </c>
      <c r="Z92" s="87">
        <f>IF(Y92="","",COUNTIF(Sabana8[[#This Row],[Columna4]:[Columna23]],"O")/20)</f>
        <v>0</v>
      </c>
    </row>
    <row r="93" spans="2:26" ht="15" x14ac:dyDescent="0.25">
      <c r="B93" s="96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IF($D$12="","",(SUMPRODUCT(($D$12:$W$12=Sabana8[[#This Row],[Columna4]:[Columna23]])*1)))</f>
        <v>0</v>
      </c>
      <c r="Y93" s="87">
        <f t="shared" si="2"/>
        <v>0</v>
      </c>
      <c r="Z93" s="87">
        <f>IF(Y93="","",COUNTIF(Sabana8[[#This Row],[Columna4]:[Columna23]],"O")/20)</f>
        <v>0</v>
      </c>
    </row>
    <row r="94" spans="2:26" ht="15" x14ac:dyDescent="0.25">
      <c r="B94" s="96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IF($D$12="","",(SUMPRODUCT(($D$12:$W$12=Sabana8[[#This Row],[Columna4]:[Columna23]])*1)))</f>
        <v>0</v>
      </c>
      <c r="Y94" s="87">
        <f t="shared" si="2"/>
        <v>0</v>
      </c>
      <c r="Z94" s="87">
        <f>IF(Y94="","",COUNTIF(Sabana8[[#This Row],[Columna4]:[Columna23]],"O")/20)</f>
        <v>0</v>
      </c>
    </row>
    <row r="95" spans="2:26" ht="15" x14ac:dyDescent="0.25">
      <c r="B95" s="96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IF($D$12="","",(SUMPRODUCT(($D$12:$W$12=Sabana8[[#This Row],[Columna4]:[Columna23]])*1)))</f>
        <v>0</v>
      </c>
      <c r="Y95" s="87">
        <f t="shared" si="2"/>
        <v>0</v>
      </c>
      <c r="Z95" s="87">
        <f>IF(Y95="","",COUNTIF(Sabana8[[#This Row],[Columna4]:[Columna23]],"O")/20)</f>
        <v>0</v>
      </c>
    </row>
    <row r="96" spans="2:26" ht="15" x14ac:dyDescent="0.25">
      <c r="B96" s="96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IF($D$12="","",(SUMPRODUCT(($D$12:$W$12=Sabana8[[#This Row],[Columna4]:[Columna23]])*1)))</f>
        <v>0</v>
      </c>
      <c r="Y96" s="87">
        <f t="shared" si="2"/>
        <v>0</v>
      </c>
      <c r="Z96" s="87">
        <f>IF(Y96="","",COUNTIF(Sabana8[[#This Row],[Columna4]:[Columna23]],"O")/20)</f>
        <v>0</v>
      </c>
    </row>
    <row r="97" spans="2:26" ht="15" x14ac:dyDescent="0.25">
      <c r="B97" s="96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IF($D$12="","",(SUMPRODUCT(($D$12:$W$12=Sabana8[[#This Row],[Columna4]:[Columna23]])*1)))</f>
        <v>0</v>
      </c>
      <c r="Y97" s="87">
        <f t="shared" si="2"/>
        <v>0</v>
      </c>
      <c r="Z97" s="87">
        <f>IF(Y97="","",COUNTIF(Sabana8[[#This Row],[Columna4]:[Columna23]],"O")/20)</f>
        <v>0</v>
      </c>
    </row>
    <row r="98" spans="2:26" ht="15" x14ac:dyDescent="0.25">
      <c r="B98" s="96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IF($D$12="","",(SUMPRODUCT(($D$12:$W$12=Sabana8[[#This Row],[Columna4]:[Columna23]])*1)))</f>
        <v>0</v>
      </c>
      <c r="Y98" s="87">
        <f t="shared" si="2"/>
        <v>0</v>
      </c>
      <c r="Z98" s="87">
        <f>IF(Y98="","",COUNTIF(Sabana8[[#This Row],[Columna4]:[Columna23]],"O")/20)</f>
        <v>0</v>
      </c>
    </row>
    <row r="99" spans="2:26" ht="15" x14ac:dyDescent="0.25">
      <c r="B99" s="96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IF($D$12="","",(SUMPRODUCT(($D$12:$W$12=Sabana8[[#This Row],[Columna4]:[Columna23]])*1)))</f>
        <v>0</v>
      </c>
      <c r="Y99" s="87">
        <f t="shared" si="2"/>
        <v>0</v>
      </c>
      <c r="Z99" s="87">
        <f>IF(Y99="","",COUNTIF(Sabana8[[#This Row],[Columna4]:[Columna23]],"O")/20)</f>
        <v>0</v>
      </c>
    </row>
    <row r="100" spans="2:26" ht="15" x14ac:dyDescent="0.25">
      <c r="B100" s="96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IF($D$12="","",(SUMPRODUCT(($D$12:$W$12=Sabana8[[#This Row],[Columna4]:[Columna23]])*1)))</f>
        <v>0</v>
      </c>
      <c r="Y100" s="87">
        <f t="shared" si="2"/>
        <v>0</v>
      </c>
      <c r="Z100" s="87">
        <f>IF(Y100="","",COUNTIF(Sabana8[[#This Row],[Columna4]:[Columna23]],"O")/20)</f>
        <v>0</v>
      </c>
    </row>
    <row r="101" spans="2:26" ht="15" x14ac:dyDescent="0.25">
      <c r="B101" s="96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IF($D$12="","",(SUMPRODUCT(($D$12:$W$12=Sabana8[[#This Row],[Columna4]:[Columna23]])*1)))</f>
        <v>0</v>
      </c>
      <c r="Y101" s="87">
        <f t="shared" si="2"/>
        <v>0</v>
      </c>
      <c r="Z101" s="87">
        <f>IF(Y101="","",COUNTIF(Sabana8[[#This Row],[Columna4]:[Columna23]],"O")/20)</f>
        <v>0</v>
      </c>
    </row>
    <row r="102" spans="2:26" ht="15" x14ac:dyDescent="0.25">
      <c r="B102" s="96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IF($D$12="","",(SUMPRODUCT(($D$12:$W$12=Sabana8[[#This Row],[Columna4]:[Columna23]])*1)))</f>
        <v>0</v>
      </c>
      <c r="Y102" s="87">
        <f t="shared" si="2"/>
        <v>0</v>
      </c>
      <c r="Z102" s="87">
        <f>IF(Y102="","",COUNTIF(Sabana8[[#This Row],[Columna4]:[Columna23]],"O")/20)</f>
        <v>0</v>
      </c>
    </row>
    <row r="103" spans="2:26" ht="15" x14ac:dyDescent="0.25">
      <c r="B103" s="96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IF($D$12="","",(SUMPRODUCT(($D$12:$W$12=Sabana8[[#This Row],[Columna4]:[Columna23]])*1)))</f>
        <v>0</v>
      </c>
      <c r="Y103" s="87">
        <f t="shared" si="2"/>
        <v>0</v>
      </c>
      <c r="Z103" s="87">
        <f>IF(Y103="","",COUNTIF(Sabana8[[#This Row],[Columna4]:[Columna23]],"O")/20)</f>
        <v>0</v>
      </c>
    </row>
    <row r="104" spans="2:26" ht="15" x14ac:dyDescent="0.25">
      <c r="B104" s="96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IF($D$12="","",(SUMPRODUCT(($D$12:$W$12=Sabana8[[#This Row],[Columna4]:[Columna23]])*1)))</f>
        <v>0</v>
      </c>
      <c r="Y104" s="87">
        <f t="shared" si="2"/>
        <v>0</v>
      </c>
      <c r="Z104" s="87">
        <f>IF(Y104="","",COUNTIF(Sabana8[[#This Row],[Columna4]:[Columna23]],"O")/20)</f>
        <v>0</v>
      </c>
    </row>
    <row r="105" spans="2:26" ht="15" x14ac:dyDescent="0.25">
      <c r="B105" s="96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IF($D$12="","",(SUMPRODUCT(($D$12:$W$12=Sabana8[[#This Row],[Columna4]:[Columna23]])*1)))</f>
        <v>0</v>
      </c>
      <c r="Y105" s="87">
        <f t="shared" si="2"/>
        <v>0</v>
      </c>
      <c r="Z105" s="87">
        <f>IF(Y105="","",COUNTIF(Sabana8[[#This Row],[Columna4]:[Columna23]],"O")/20)</f>
        <v>0</v>
      </c>
    </row>
    <row r="106" spans="2:26" ht="15" x14ac:dyDescent="0.25">
      <c r="B106" s="96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IF($D$12="","",(SUMPRODUCT(($D$12:$W$12=Sabana8[[#This Row],[Columna4]:[Columna23]])*1)))</f>
        <v>0</v>
      </c>
      <c r="Y106" s="87">
        <f t="shared" si="2"/>
        <v>0</v>
      </c>
      <c r="Z106" s="87">
        <f>IF(Y106="","",COUNTIF(Sabana8[[#This Row],[Columna4]:[Columna23]],"O")/20)</f>
        <v>0</v>
      </c>
    </row>
    <row r="107" spans="2:26" ht="15" x14ac:dyDescent="0.25">
      <c r="B107" s="96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IF($D$12="","",(SUMPRODUCT(($D$12:$W$12=Sabana8[[#This Row],[Columna4]:[Columna23]])*1)))</f>
        <v>0</v>
      </c>
      <c r="Y107" s="87">
        <f t="shared" si="2"/>
        <v>0</v>
      </c>
      <c r="Z107" s="87">
        <f>IF(Y107="","",COUNTIF(Sabana8[[#This Row],[Columna4]:[Columna23]],"O")/20)</f>
        <v>0</v>
      </c>
    </row>
    <row r="108" spans="2:26" ht="15" x14ac:dyDescent="0.25">
      <c r="B108" s="96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IF($D$12="","",(SUMPRODUCT(($D$12:$W$12=Sabana8[[#This Row],[Columna4]:[Columna23]])*1)))</f>
        <v>0</v>
      </c>
      <c r="Y108" s="87">
        <f t="shared" si="2"/>
        <v>0</v>
      </c>
      <c r="Z108" s="87">
        <f>IF(Y108="","",COUNTIF(Sabana8[[#This Row],[Columna4]:[Columna23]],"O")/20)</f>
        <v>0</v>
      </c>
    </row>
    <row r="109" spans="2:26" ht="15" x14ac:dyDescent="0.25">
      <c r="B109" s="96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IF($D$12="","",(SUMPRODUCT(($D$12:$W$12=Sabana8[[#This Row],[Columna4]:[Columna23]])*1)))</f>
        <v>0</v>
      </c>
      <c r="Y109" s="87">
        <f t="shared" si="2"/>
        <v>0</v>
      </c>
      <c r="Z109" s="87">
        <f>IF(Y109="","",COUNTIF(Sabana8[[#This Row],[Columna4]:[Columna23]],"O")/20)</f>
        <v>0</v>
      </c>
    </row>
    <row r="110" spans="2:26" ht="15" x14ac:dyDescent="0.25">
      <c r="B110" s="96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IF($D$12="","",(SUMPRODUCT(($D$12:$W$12=Sabana8[[#This Row],[Columna4]:[Columna23]])*1)))</f>
        <v>0</v>
      </c>
      <c r="Y110" s="87">
        <f t="shared" si="2"/>
        <v>0</v>
      </c>
      <c r="Z110" s="87">
        <f>IF(Y110="","",COUNTIF(Sabana8[[#This Row],[Columna4]:[Columna23]],"O")/20)</f>
        <v>0</v>
      </c>
    </row>
    <row r="111" spans="2:26" ht="15" x14ac:dyDescent="0.25">
      <c r="B111" s="96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IF($D$12="","",(SUMPRODUCT(($D$12:$W$12=Sabana8[[#This Row],[Columna4]:[Columna23]])*1)))</f>
        <v>0</v>
      </c>
      <c r="Y111" s="87">
        <f t="shared" si="2"/>
        <v>0</v>
      </c>
      <c r="Z111" s="87">
        <f>IF(Y111="","",COUNTIF(Sabana8[[#This Row],[Columna4]:[Columna23]],"O")/20)</f>
        <v>0</v>
      </c>
    </row>
    <row r="112" spans="2:26" ht="15" x14ac:dyDescent="0.25">
      <c r="B112" s="96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IF($D$12="","",(SUMPRODUCT(($D$12:$W$12=Sabana8[[#This Row],[Columna4]:[Columna23]])*1)))</f>
        <v>0</v>
      </c>
      <c r="Y112" s="87">
        <f t="shared" si="2"/>
        <v>0</v>
      </c>
      <c r="Z112" s="87">
        <f>IF(Y112="","",COUNTIF(Sabana8[[#This Row],[Columna4]:[Columna23]],"O")/20)</f>
        <v>0</v>
      </c>
    </row>
    <row r="113" spans="2:26" ht="15" x14ac:dyDescent="0.25">
      <c r="B113" s="96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IF($D$12="","",(SUMPRODUCT(($D$12:$W$12=Sabana8[[#This Row],[Columna4]:[Columna23]])*1)))</f>
        <v>0</v>
      </c>
      <c r="Y113" s="87">
        <f t="shared" si="2"/>
        <v>0</v>
      </c>
      <c r="Z113" s="87">
        <f>IF(Y113="","",COUNTIF(Sabana8[[#This Row],[Columna4]:[Columna23]],"O")/20)</f>
        <v>0</v>
      </c>
    </row>
    <row r="114" spans="2:26" ht="15" x14ac:dyDescent="0.25">
      <c r="B114" s="96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IF($D$12="","",(SUMPRODUCT(($D$12:$W$12=Sabana8[[#This Row],[Columna4]:[Columna23]])*1)))</f>
        <v>0</v>
      </c>
      <c r="Y114" s="87">
        <f t="shared" si="2"/>
        <v>0</v>
      </c>
      <c r="Z114" s="87">
        <f>IF(Y114="","",COUNTIF(Sabana8[[#This Row],[Columna4]:[Columna23]],"O")/20)</f>
        <v>0</v>
      </c>
    </row>
    <row r="115" spans="2:26" ht="15" x14ac:dyDescent="0.25">
      <c r="B115" s="96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IF($D$12="","",(SUMPRODUCT(($D$12:$W$12=Sabana8[[#This Row],[Columna4]:[Columna23]])*1)))</f>
        <v>0</v>
      </c>
      <c r="Y115" s="87">
        <f t="shared" si="2"/>
        <v>0</v>
      </c>
      <c r="Z115" s="87">
        <f>IF(Y115="","",COUNTIF(Sabana8[[#This Row],[Columna4]:[Columna23]],"O")/20)</f>
        <v>0</v>
      </c>
    </row>
    <row r="116" spans="2:26" ht="15" x14ac:dyDescent="0.25">
      <c r="B116" s="96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IF($D$12="","",(SUMPRODUCT(($D$12:$W$12=Sabana8[[#This Row],[Columna4]:[Columna23]])*1)))</f>
        <v>0</v>
      </c>
      <c r="Y116" s="87">
        <f t="shared" si="2"/>
        <v>0</v>
      </c>
      <c r="Z116" s="87">
        <f>IF(Y116="","",COUNTIF(Sabana8[[#This Row],[Columna4]:[Columna23]],"O")/20)</f>
        <v>0</v>
      </c>
    </row>
    <row r="117" spans="2:26" ht="15" x14ac:dyDescent="0.25">
      <c r="B117" s="96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IF($D$12="","",(SUMPRODUCT(($D$12:$W$12=Sabana8[[#This Row],[Columna4]:[Columna23]])*1)))</f>
        <v>0</v>
      </c>
      <c r="Y117" s="87">
        <f t="shared" si="2"/>
        <v>0</v>
      </c>
      <c r="Z117" s="87">
        <f>IF(Y117="","",COUNTIF(Sabana8[[#This Row],[Columna4]:[Columna23]],"O")/20)</f>
        <v>0</v>
      </c>
    </row>
    <row r="118" spans="2:26" ht="15" x14ac:dyDescent="0.25">
      <c r="B118" s="96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IF($D$12="","",(SUMPRODUCT(($D$12:$W$12=Sabana8[[#This Row],[Columna4]:[Columna23]])*1)))</f>
        <v>0</v>
      </c>
      <c r="Y118" s="87">
        <f t="shared" si="2"/>
        <v>0</v>
      </c>
      <c r="Z118" s="87">
        <f>IF(Y118="","",COUNTIF(Sabana8[[#This Row],[Columna4]:[Columna23]],"O")/20)</f>
        <v>0</v>
      </c>
    </row>
    <row r="119" spans="2:26" ht="15" x14ac:dyDescent="0.25">
      <c r="B119" s="96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IF($D$12="","",(SUMPRODUCT(($D$12:$W$12=Sabana8[[#This Row],[Columna4]:[Columna23]])*1)))</f>
        <v>0</v>
      </c>
      <c r="Y119" s="87">
        <f t="shared" si="2"/>
        <v>0</v>
      </c>
      <c r="Z119" s="87">
        <f>IF(Y119="","",COUNTIF(Sabana8[[#This Row],[Columna4]:[Columna23]],"O")/20)</f>
        <v>0</v>
      </c>
    </row>
    <row r="120" spans="2:26" ht="15" x14ac:dyDescent="0.25">
      <c r="B120" s="96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IF($D$12="","",(SUMPRODUCT(($D$12:$W$12=Sabana8[[#This Row],[Columna4]:[Columna23]])*1)))</f>
        <v>0</v>
      </c>
      <c r="Y120" s="87">
        <f t="shared" si="2"/>
        <v>0</v>
      </c>
      <c r="Z120" s="87">
        <f>IF(Y120="","",COUNTIF(Sabana8[[#This Row],[Columna4]:[Columna23]],"O")/20)</f>
        <v>0</v>
      </c>
    </row>
    <row r="121" spans="2:26" ht="15" x14ac:dyDescent="0.25">
      <c r="B121" s="96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IF($D$12="","",(SUMPRODUCT(($D$12:$W$12=Sabana8[[#This Row],[Columna4]:[Columna23]])*1)))</f>
        <v>0</v>
      </c>
      <c r="Y121" s="87">
        <f t="shared" si="2"/>
        <v>0</v>
      </c>
      <c r="Z121" s="87">
        <f>IF(Y121="","",COUNTIF(Sabana8[[#This Row],[Columna4]:[Columna23]],"O")/20)</f>
        <v>0</v>
      </c>
    </row>
    <row r="122" spans="2:26" ht="15" x14ac:dyDescent="0.25">
      <c r="B122" s="96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IF($D$12="","",(SUMPRODUCT(($D$12:$W$12=Sabana8[[#This Row],[Columna4]:[Columna23]])*1)))</f>
        <v>0</v>
      </c>
      <c r="Y122" s="87">
        <f t="shared" si="2"/>
        <v>0</v>
      </c>
      <c r="Z122" s="87">
        <f>IF(Y122="","",COUNTIF(Sabana8[[#This Row],[Columna4]:[Columna23]],"O")/20)</f>
        <v>0</v>
      </c>
    </row>
    <row r="123" spans="2:26" ht="15" x14ac:dyDescent="0.25">
      <c r="B123" s="96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IF($D$12="","",(SUMPRODUCT(($D$12:$W$12=Sabana8[[#This Row],[Columna4]:[Columna23]])*1)))</f>
        <v>0</v>
      </c>
      <c r="Y123" s="87">
        <f t="shared" si="2"/>
        <v>0</v>
      </c>
      <c r="Z123" s="87">
        <f>IF(Y123="","",COUNTIF(Sabana8[[#This Row],[Columna4]:[Columna23]],"O")/20)</f>
        <v>0</v>
      </c>
    </row>
    <row r="124" spans="2:26" ht="15" x14ac:dyDescent="0.25">
      <c r="B124" s="96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IF($D$12="","",(SUMPRODUCT(($D$12:$W$12=Sabana8[[#This Row],[Columna4]:[Columna23]])*1)))</f>
        <v>0</v>
      </c>
      <c r="Y124" s="87">
        <f t="shared" si="2"/>
        <v>0</v>
      </c>
      <c r="Z124" s="87">
        <f>IF(Y124="","",COUNTIF(Sabana8[[#This Row],[Columna4]:[Columna23]],"O")/20)</f>
        <v>0</v>
      </c>
    </row>
    <row r="125" spans="2:26" ht="15" x14ac:dyDescent="0.25">
      <c r="B125" s="96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IF($D$12="","",(SUMPRODUCT(($D$12:$W$12=Sabana8[[#This Row],[Columna4]:[Columna23]])*1)))</f>
        <v>0</v>
      </c>
      <c r="Y125" s="87">
        <f t="shared" si="2"/>
        <v>0</v>
      </c>
      <c r="Z125" s="87">
        <f>IF(Y125="","",COUNTIF(Sabana8[[#This Row],[Columna4]:[Columna23]],"O")/20)</f>
        <v>0</v>
      </c>
    </row>
    <row r="126" spans="2:26" ht="15" x14ac:dyDescent="0.25">
      <c r="B126" s="96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IF($D$12="","",(SUMPRODUCT(($D$12:$W$12=Sabana8[[#This Row],[Columna4]:[Columna23]])*1)))</f>
        <v>0</v>
      </c>
      <c r="Y126" s="87">
        <f t="shared" si="2"/>
        <v>0</v>
      </c>
      <c r="Z126" s="87">
        <f>IF(Y126="","",COUNTIF(Sabana8[[#This Row],[Columna4]:[Columna23]],"O")/20)</f>
        <v>0</v>
      </c>
    </row>
    <row r="127" spans="2:26" ht="15" x14ac:dyDescent="0.25">
      <c r="B127" s="96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IF($D$12="","",(SUMPRODUCT(($D$12:$W$12=Sabana8[[#This Row],[Columna4]:[Columna23]])*1)))</f>
        <v>0</v>
      </c>
      <c r="Y127" s="87">
        <f t="shared" si="2"/>
        <v>0</v>
      </c>
      <c r="Z127" s="87">
        <f>IF(Y127="","",COUNTIF(Sabana8[[#This Row],[Columna4]:[Columna23]],"O")/20)</f>
        <v>0</v>
      </c>
    </row>
    <row r="128" spans="2:26" ht="15" x14ac:dyDescent="0.25">
      <c r="B128" s="96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IF($D$12="","",(SUMPRODUCT(($D$12:$W$12=Sabana8[[#This Row],[Columna4]:[Columna23]])*1)))</f>
        <v>0</v>
      </c>
      <c r="Y128" s="87">
        <f t="shared" si="2"/>
        <v>0</v>
      </c>
      <c r="Z128" s="87">
        <f>IF(Y128="","",COUNTIF(Sabana8[[#This Row],[Columna4]:[Columna23]],"O")/20)</f>
        <v>0</v>
      </c>
    </row>
    <row r="129" spans="2:26" ht="15" x14ac:dyDescent="0.25">
      <c r="B129" s="96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IF($D$12="","",(SUMPRODUCT(($D$12:$W$12=Sabana8[[#This Row],[Columna4]:[Columna23]])*1)))</f>
        <v>0</v>
      </c>
      <c r="Y129" s="87">
        <f t="shared" si="2"/>
        <v>0</v>
      </c>
      <c r="Z129" s="87">
        <f>IF(Y129="","",COUNTIF(Sabana8[[#This Row],[Columna4]:[Columna23]],"O")/20)</f>
        <v>0</v>
      </c>
    </row>
    <row r="130" spans="2:26" ht="15" x14ac:dyDescent="0.25">
      <c r="B130" s="96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IF($D$12="","",(SUMPRODUCT(($D$12:$W$12=Sabana8[[#This Row],[Columna4]:[Columna23]])*1)))</f>
        <v>0</v>
      </c>
      <c r="Y130" s="87">
        <f t="shared" si="2"/>
        <v>0</v>
      </c>
      <c r="Z130" s="87">
        <f>IF(Y130="","",COUNTIF(Sabana8[[#This Row],[Columna4]:[Columna23]],"O")/20)</f>
        <v>0</v>
      </c>
    </row>
    <row r="131" spans="2:26" ht="15" x14ac:dyDescent="0.25">
      <c r="B131" s="96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IF($D$12="","",(SUMPRODUCT(($D$12:$W$12=Sabana8[[#This Row],[Columna4]:[Columna23]])*1)))</f>
        <v>0</v>
      </c>
      <c r="Y131" s="87">
        <f t="shared" si="2"/>
        <v>0</v>
      </c>
      <c r="Z131" s="87">
        <f>IF(Y131="","",COUNTIF(Sabana8[[#This Row],[Columna4]:[Columna23]],"O")/20)</f>
        <v>0</v>
      </c>
    </row>
    <row r="132" spans="2:26" ht="15" x14ac:dyDescent="0.25">
      <c r="B132" s="96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IF($D$12="","",(SUMPRODUCT(($D$12:$W$12=Sabana8[[#This Row],[Columna4]:[Columna23]])*1)))</f>
        <v>0</v>
      </c>
      <c r="Y132" s="87">
        <f t="shared" si="2"/>
        <v>0</v>
      </c>
      <c r="Z132" s="87">
        <f>IF(Y132="","",COUNTIF(Sabana8[[#This Row],[Columna4]:[Columna23]],"O")/20)</f>
        <v>0</v>
      </c>
    </row>
    <row r="133" spans="2:26" ht="15" x14ac:dyDescent="0.25">
      <c r="B133" s="96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IF($D$12="","",(SUMPRODUCT(($D$12:$W$12=Sabana8[[#This Row],[Columna4]:[Columna23]])*1)))</f>
        <v>0</v>
      </c>
      <c r="Y133" s="87">
        <f t="shared" si="2"/>
        <v>0</v>
      </c>
      <c r="Z133" s="87">
        <f>IF(Y133="","",COUNTIF(Sabana8[[#This Row],[Columna4]:[Columna23]],"O")/20)</f>
        <v>0</v>
      </c>
    </row>
    <row r="134" spans="2:26" ht="15" x14ac:dyDescent="0.25">
      <c r="B134" s="96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IF($D$12="","",(SUMPRODUCT(($D$12:$W$12=Sabana8[[#This Row],[Columna4]:[Columna23]])*1)))</f>
        <v>0</v>
      </c>
      <c r="Y134" s="87">
        <f t="shared" si="2"/>
        <v>0</v>
      </c>
      <c r="Z134" s="87">
        <f>IF(Y134="","",COUNTIF(Sabana8[[#This Row],[Columna4]:[Columna23]],"O")/20)</f>
        <v>0</v>
      </c>
    </row>
    <row r="135" spans="2:26" ht="15" x14ac:dyDescent="0.25">
      <c r="B135" s="96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IF($D$12="","",(SUMPRODUCT(($D$12:$W$12=Sabana8[[#This Row],[Columna4]:[Columna23]])*1)))</f>
        <v>0</v>
      </c>
      <c r="Y135" s="87">
        <f t="shared" si="2"/>
        <v>0</v>
      </c>
      <c r="Z135" s="87">
        <f>IF(Y135="","",COUNTIF(Sabana8[[#This Row],[Columna4]:[Columna23]],"O")/20)</f>
        <v>0</v>
      </c>
    </row>
    <row r="136" spans="2:26" ht="15" x14ac:dyDescent="0.25">
      <c r="B136" s="96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IF($D$12="","",(SUMPRODUCT(($D$12:$W$12=Sabana8[[#This Row],[Columna4]:[Columna23]])*1)))</f>
        <v>0</v>
      </c>
      <c r="Y136" s="87">
        <f t="shared" si="2"/>
        <v>0</v>
      </c>
      <c r="Z136" s="87">
        <f>IF(Y136="","",COUNTIF(Sabana8[[#This Row],[Columna4]:[Columna23]],"O")/20)</f>
        <v>0</v>
      </c>
    </row>
    <row r="137" spans="2:26" ht="15" x14ac:dyDescent="0.25">
      <c r="B137" s="96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IF($D$12="","",(SUMPRODUCT(($D$12:$W$12=Sabana8[[#This Row],[Columna4]:[Columna23]])*1)))</f>
        <v>0</v>
      </c>
      <c r="Y137" s="87">
        <f t="shared" si="2"/>
        <v>0</v>
      </c>
      <c r="Z137" s="87">
        <f>IF(Y137="","",COUNTIF(Sabana8[[#This Row],[Columna4]:[Columna23]],"O")/20)</f>
        <v>0</v>
      </c>
    </row>
    <row r="138" spans="2:26" ht="15" x14ac:dyDescent="0.25">
      <c r="B138" s="96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IF($D$12="","",(SUMPRODUCT(($D$12:$W$12=Sabana8[[#This Row],[Columna4]:[Columna23]])*1)))</f>
        <v>0</v>
      </c>
      <c r="Y138" s="87">
        <f t="shared" si="2"/>
        <v>0</v>
      </c>
      <c r="Z138" s="87">
        <f>IF(Y138="","",COUNTIF(Sabana8[[#This Row],[Columna4]:[Columna23]],"O")/20)</f>
        <v>0</v>
      </c>
    </row>
    <row r="139" spans="2:26" ht="15" x14ac:dyDescent="0.25">
      <c r="B139" s="96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IF($D$12="","",(SUMPRODUCT(($D$12:$W$12=Sabana8[[#This Row],[Columna4]:[Columna23]])*1)))</f>
        <v>0</v>
      </c>
      <c r="Y139" s="87">
        <f t="shared" si="2"/>
        <v>0</v>
      </c>
      <c r="Z139" s="87">
        <f>IF(Y139="","",COUNTIF(Sabana8[[#This Row],[Columna4]:[Columna23]],"O")/20)</f>
        <v>0</v>
      </c>
    </row>
    <row r="140" spans="2:26" ht="15" x14ac:dyDescent="0.25">
      <c r="B140" s="96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IF($D$12="","",(SUMPRODUCT(($D$12:$W$12=Sabana8[[#This Row],[Columna4]:[Columna23]])*1)))</f>
        <v>0</v>
      </c>
      <c r="Y140" s="87">
        <f t="shared" si="2"/>
        <v>0</v>
      </c>
      <c r="Z140" s="87">
        <f>IF(Y140="","",COUNTIF(Sabana8[[#This Row],[Columna4]:[Columna23]],"O")/20)</f>
        <v>0</v>
      </c>
    </row>
    <row r="141" spans="2:26" ht="15" x14ac:dyDescent="0.25">
      <c r="B141" s="96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IF($D$12="","",(SUMPRODUCT(($D$12:$W$12=Sabana8[[#This Row],[Columna4]:[Columna23]])*1)))</f>
        <v>0</v>
      </c>
      <c r="Y141" s="87">
        <f t="shared" si="2"/>
        <v>0</v>
      </c>
      <c r="Z141" s="87">
        <f>IF(Y141="","",COUNTIF(Sabana8[[#This Row],[Columna4]:[Columna23]],"O")/20)</f>
        <v>0</v>
      </c>
    </row>
    <row r="142" spans="2:26" ht="15" x14ac:dyDescent="0.25">
      <c r="B142" s="96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IF($D$12="","",(SUMPRODUCT(($D$12:$W$12=Sabana8[[#This Row],[Columna4]:[Columna23]])*1)))</f>
        <v>0</v>
      </c>
      <c r="Y142" s="87">
        <f t="shared" si="2"/>
        <v>0</v>
      </c>
      <c r="Z142" s="87">
        <f>IF(Y142="","",COUNTIF(Sabana8[[#This Row],[Columna4]:[Columna23]],"O")/20)</f>
        <v>0</v>
      </c>
    </row>
    <row r="143" spans="2:26" ht="15" x14ac:dyDescent="0.25">
      <c r="B143" s="96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IF($D$12="","",(SUMPRODUCT(($D$12:$W$12=Sabana8[[#This Row],[Columna4]:[Columna23]])*1)))</f>
        <v>0</v>
      </c>
      <c r="Y143" s="87">
        <f t="shared" si="2"/>
        <v>0</v>
      </c>
      <c r="Z143" s="87">
        <f>IF(Y143="","",COUNTIF(Sabana8[[#This Row],[Columna4]:[Columna23]],"O")/20)</f>
        <v>0</v>
      </c>
    </row>
    <row r="144" spans="2:26" ht="15" x14ac:dyDescent="0.25">
      <c r="B144" s="96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IF($D$12="","",(SUMPRODUCT(($D$12:$W$12=Sabana8[[#This Row],[Columna4]:[Columna23]])*1)))</f>
        <v>0</v>
      </c>
      <c r="Y144" s="87">
        <f t="shared" si="2"/>
        <v>0</v>
      </c>
      <c r="Z144" s="87">
        <f>IF(Y144="","",COUNTIF(Sabana8[[#This Row],[Columna4]:[Columna23]],"O")/20)</f>
        <v>0</v>
      </c>
    </row>
    <row r="145" spans="2:26" ht="15" x14ac:dyDescent="0.25">
      <c r="B145" s="96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IF($D$12="","",(SUMPRODUCT(($D$12:$W$12=Sabana8[[#This Row],[Columna4]:[Columna23]])*1)))</f>
        <v>0</v>
      </c>
      <c r="Y145" s="87">
        <f t="shared" si="2"/>
        <v>0</v>
      </c>
      <c r="Z145" s="87">
        <f>IF(Y145="","",COUNTIF(Sabana8[[#This Row],[Columna4]:[Columna23]],"O")/20)</f>
        <v>0</v>
      </c>
    </row>
    <row r="146" spans="2:26" ht="15" x14ac:dyDescent="0.25">
      <c r="B146" s="96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IF($D$12="","",(SUMPRODUCT(($D$12:$W$12=Sabana8[[#This Row],[Columna4]:[Columna23]])*1)))</f>
        <v>0</v>
      </c>
      <c r="Y146" s="87">
        <f t="shared" si="2"/>
        <v>0</v>
      </c>
      <c r="Z146" s="87">
        <f>IF(Y146="","",COUNTIF(Sabana8[[#This Row],[Columna4]:[Columna23]],"O")/20)</f>
        <v>0</v>
      </c>
    </row>
    <row r="147" spans="2:26" ht="15" x14ac:dyDescent="0.25">
      <c r="B147" s="96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IF($D$12="","",(SUMPRODUCT(($D$12:$W$12=Sabana8[[#This Row],[Columna4]:[Columna23]])*1)))</f>
        <v>0</v>
      </c>
      <c r="Y147" s="87">
        <f t="shared" ref="Y147:Y210" si="3">IF(X147="","",(X147/20))</f>
        <v>0</v>
      </c>
      <c r="Z147" s="87">
        <f>IF(Y147="","",COUNTIF(Sabana8[[#This Row],[Columna4]:[Columna23]],"O")/20)</f>
        <v>0</v>
      </c>
    </row>
    <row r="148" spans="2:26" ht="15" x14ac:dyDescent="0.25">
      <c r="B148" s="96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IF($D$12="","",(SUMPRODUCT(($D$12:$W$12=Sabana8[[#This Row],[Columna4]:[Columna23]])*1)))</f>
        <v>0</v>
      </c>
      <c r="Y148" s="87">
        <f t="shared" si="3"/>
        <v>0</v>
      </c>
      <c r="Z148" s="87">
        <f>IF(Y148="","",COUNTIF(Sabana8[[#This Row],[Columna4]:[Columna23]],"O")/20)</f>
        <v>0</v>
      </c>
    </row>
    <row r="149" spans="2:26" ht="15" x14ac:dyDescent="0.25">
      <c r="B149" s="96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IF($D$12="","",(SUMPRODUCT(($D$12:$W$12=Sabana8[[#This Row],[Columna4]:[Columna23]])*1)))</f>
        <v>0</v>
      </c>
      <c r="Y149" s="87">
        <f t="shared" si="3"/>
        <v>0</v>
      </c>
      <c r="Z149" s="87">
        <f>IF(Y149="","",COUNTIF(Sabana8[[#This Row],[Columna4]:[Columna23]],"O")/20)</f>
        <v>0</v>
      </c>
    </row>
    <row r="150" spans="2:26" ht="15" x14ac:dyDescent="0.25">
      <c r="B150" s="96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IF($D$12="","",(SUMPRODUCT(($D$12:$W$12=Sabana8[[#This Row],[Columna4]:[Columna23]])*1)))</f>
        <v>0</v>
      </c>
      <c r="Y150" s="87">
        <f t="shared" si="3"/>
        <v>0</v>
      </c>
      <c r="Z150" s="87">
        <f>IF(Y150="","",COUNTIF(Sabana8[[#This Row],[Columna4]:[Columna23]],"O")/20)</f>
        <v>0</v>
      </c>
    </row>
    <row r="151" spans="2:26" ht="15" x14ac:dyDescent="0.25">
      <c r="B151" s="96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IF($D$12="","",(SUMPRODUCT(($D$12:$W$12=Sabana8[[#This Row],[Columna4]:[Columna23]])*1)))</f>
        <v>0</v>
      </c>
      <c r="Y151" s="87">
        <f t="shared" si="3"/>
        <v>0</v>
      </c>
      <c r="Z151" s="87">
        <f>IF(Y151="","",COUNTIF(Sabana8[[#This Row],[Columna4]:[Columna23]],"O")/20)</f>
        <v>0</v>
      </c>
    </row>
    <row r="152" spans="2:26" ht="15" x14ac:dyDescent="0.25">
      <c r="B152" s="96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IF($D$12="","",(SUMPRODUCT(($D$12:$W$12=Sabana8[[#This Row],[Columna4]:[Columna23]])*1)))</f>
        <v>0</v>
      </c>
      <c r="Y152" s="87">
        <f t="shared" si="3"/>
        <v>0</v>
      </c>
      <c r="Z152" s="87">
        <f>IF(Y152="","",COUNTIF(Sabana8[[#This Row],[Columna4]:[Columna23]],"O")/20)</f>
        <v>0</v>
      </c>
    </row>
    <row r="153" spans="2:26" ht="15" x14ac:dyDescent="0.25">
      <c r="B153" s="96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IF($D$12="","",(SUMPRODUCT(($D$12:$W$12=Sabana8[[#This Row],[Columna4]:[Columna23]])*1)))</f>
        <v>0</v>
      </c>
      <c r="Y153" s="87">
        <f t="shared" si="3"/>
        <v>0</v>
      </c>
      <c r="Z153" s="87">
        <f>IF(Y153="","",COUNTIF(Sabana8[[#This Row],[Columna4]:[Columna23]],"O")/20)</f>
        <v>0</v>
      </c>
    </row>
    <row r="154" spans="2:26" ht="15" x14ac:dyDescent="0.25">
      <c r="B154" s="96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IF($D$12="","",(SUMPRODUCT(($D$12:$W$12=Sabana8[[#This Row],[Columna4]:[Columna23]])*1)))</f>
        <v>0</v>
      </c>
      <c r="Y154" s="87">
        <f t="shared" si="3"/>
        <v>0</v>
      </c>
      <c r="Z154" s="87">
        <f>IF(Y154="","",COUNTIF(Sabana8[[#This Row],[Columna4]:[Columna23]],"O")/20)</f>
        <v>0</v>
      </c>
    </row>
    <row r="155" spans="2:26" ht="15" x14ac:dyDescent="0.25">
      <c r="B155" s="96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IF($D$12="","",(SUMPRODUCT(($D$12:$W$12=Sabana8[[#This Row],[Columna4]:[Columna23]])*1)))</f>
        <v>0</v>
      </c>
      <c r="Y155" s="87">
        <f t="shared" si="3"/>
        <v>0</v>
      </c>
      <c r="Z155" s="87">
        <f>IF(Y155="","",COUNTIF(Sabana8[[#This Row],[Columna4]:[Columna23]],"O")/20)</f>
        <v>0</v>
      </c>
    </row>
    <row r="156" spans="2:26" ht="15" x14ac:dyDescent="0.25">
      <c r="B156" s="96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IF($D$12="","",(SUMPRODUCT(($D$12:$W$12=Sabana8[[#This Row],[Columna4]:[Columna23]])*1)))</f>
        <v>0</v>
      </c>
      <c r="Y156" s="87">
        <f t="shared" si="3"/>
        <v>0</v>
      </c>
      <c r="Z156" s="87">
        <f>IF(Y156="","",COUNTIF(Sabana8[[#This Row],[Columna4]:[Columna23]],"O")/20)</f>
        <v>0</v>
      </c>
    </row>
    <row r="157" spans="2:26" ht="15" x14ac:dyDescent="0.25">
      <c r="B157" s="96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IF($D$12="","",(SUMPRODUCT(($D$12:$W$12=Sabana8[[#This Row],[Columna4]:[Columna23]])*1)))</f>
        <v>0</v>
      </c>
      <c r="Y157" s="87">
        <f t="shared" si="3"/>
        <v>0</v>
      </c>
      <c r="Z157" s="87">
        <f>IF(Y157="","",COUNTIF(Sabana8[[#This Row],[Columna4]:[Columna23]],"O")/20)</f>
        <v>0</v>
      </c>
    </row>
    <row r="158" spans="2:26" ht="15" x14ac:dyDescent="0.25">
      <c r="B158" s="96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IF($D$12="","",(SUMPRODUCT(($D$12:$W$12=Sabana8[[#This Row],[Columna4]:[Columna23]])*1)))</f>
        <v>0</v>
      </c>
      <c r="Y158" s="87">
        <f t="shared" si="3"/>
        <v>0</v>
      </c>
      <c r="Z158" s="87">
        <f>IF(Y158="","",COUNTIF(Sabana8[[#This Row],[Columna4]:[Columna23]],"O")/20)</f>
        <v>0</v>
      </c>
    </row>
    <row r="159" spans="2:26" ht="15" x14ac:dyDescent="0.25">
      <c r="B159" s="96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IF($D$12="","",(SUMPRODUCT(($D$12:$W$12=Sabana8[[#This Row],[Columna4]:[Columna23]])*1)))</f>
        <v>0</v>
      </c>
      <c r="Y159" s="87">
        <f t="shared" si="3"/>
        <v>0</v>
      </c>
      <c r="Z159" s="87">
        <f>IF(Y159="","",COUNTIF(Sabana8[[#This Row],[Columna4]:[Columna23]],"O")/20)</f>
        <v>0</v>
      </c>
    </row>
    <row r="160" spans="2:26" ht="15" x14ac:dyDescent="0.25">
      <c r="B160" s="96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IF($D$12="","",(SUMPRODUCT(($D$12:$W$12=Sabana8[[#This Row],[Columna4]:[Columna23]])*1)))</f>
        <v>0</v>
      </c>
      <c r="Y160" s="87">
        <f t="shared" si="3"/>
        <v>0</v>
      </c>
      <c r="Z160" s="87">
        <f>IF(Y160="","",COUNTIF(Sabana8[[#This Row],[Columna4]:[Columna23]],"O")/20)</f>
        <v>0</v>
      </c>
    </row>
    <row r="161" spans="2:26" ht="15" x14ac:dyDescent="0.25">
      <c r="B161" s="96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IF($D$12="","",(SUMPRODUCT(($D$12:$W$12=Sabana8[[#This Row],[Columna4]:[Columna23]])*1)))</f>
        <v>0</v>
      </c>
      <c r="Y161" s="87">
        <f t="shared" si="3"/>
        <v>0</v>
      </c>
      <c r="Z161" s="87">
        <f>IF(Y161="","",COUNTIF(Sabana8[[#This Row],[Columna4]:[Columna23]],"O")/20)</f>
        <v>0</v>
      </c>
    </row>
    <row r="162" spans="2:26" ht="15" x14ac:dyDescent="0.25">
      <c r="B162" s="96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IF($D$12="","",(SUMPRODUCT(($D$12:$W$12=Sabana8[[#This Row],[Columna4]:[Columna23]])*1)))</f>
        <v>0</v>
      </c>
      <c r="Y162" s="87">
        <f t="shared" si="3"/>
        <v>0</v>
      </c>
      <c r="Z162" s="87">
        <f>IF(Y162="","",COUNTIF(Sabana8[[#This Row],[Columna4]:[Columna23]],"O")/20)</f>
        <v>0</v>
      </c>
    </row>
    <row r="163" spans="2:26" ht="15" x14ac:dyDescent="0.25">
      <c r="B163" s="96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IF($D$12="","",(SUMPRODUCT(($D$12:$W$12=Sabana8[[#This Row],[Columna4]:[Columna23]])*1)))</f>
        <v>0</v>
      </c>
      <c r="Y163" s="87">
        <f t="shared" si="3"/>
        <v>0</v>
      </c>
      <c r="Z163" s="87">
        <f>IF(Y163="","",COUNTIF(Sabana8[[#This Row],[Columna4]:[Columna23]],"O")/20)</f>
        <v>0</v>
      </c>
    </row>
    <row r="164" spans="2:26" ht="15" x14ac:dyDescent="0.25">
      <c r="B164" s="96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IF($D$12="","",(SUMPRODUCT(($D$12:$W$12=Sabana8[[#This Row],[Columna4]:[Columna23]])*1)))</f>
        <v>0</v>
      </c>
      <c r="Y164" s="87">
        <f t="shared" si="3"/>
        <v>0</v>
      </c>
      <c r="Z164" s="87">
        <f>IF(Y164="","",COUNTIF(Sabana8[[#This Row],[Columna4]:[Columna23]],"O")/20)</f>
        <v>0</v>
      </c>
    </row>
    <row r="165" spans="2:26" ht="15" x14ac:dyDescent="0.25">
      <c r="B165" s="96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IF($D$12="","",(SUMPRODUCT(($D$12:$W$12=Sabana8[[#This Row],[Columna4]:[Columna23]])*1)))</f>
        <v>0</v>
      </c>
      <c r="Y165" s="87">
        <f t="shared" si="3"/>
        <v>0</v>
      </c>
      <c r="Z165" s="87">
        <f>IF(Y165="","",COUNTIF(Sabana8[[#This Row],[Columna4]:[Columna23]],"O")/20)</f>
        <v>0</v>
      </c>
    </row>
    <row r="166" spans="2:26" ht="15" x14ac:dyDescent="0.25">
      <c r="B166" s="96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IF($D$12="","",(SUMPRODUCT(($D$12:$W$12=Sabana8[[#This Row],[Columna4]:[Columna23]])*1)))</f>
        <v>0</v>
      </c>
      <c r="Y166" s="87">
        <f t="shared" si="3"/>
        <v>0</v>
      </c>
      <c r="Z166" s="87">
        <f>IF(Y166="","",COUNTIF(Sabana8[[#This Row],[Columna4]:[Columna23]],"O")/20)</f>
        <v>0</v>
      </c>
    </row>
    <row r="167" spans="2:26" ht="15" x14ac:dyDescent="0.25">
      <c r="B167" s="96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IF($D$12="","",(SUMPRODUCT(($D$12:$W$12=Sabana8[[#This Row],[Columna4]:[Columna23]])*1)))</f>
        <v>0</v>
      </c>
      <c r="Y167" s="87">
        <f t="shared" si="3"/>
        <v>0</v>
      </c>
      <c r="Z167" s="87">
        <f>IF(Y167="","",COUNTIF(Sabana8[[#This Row],[Columna4]:[Columna23]],"O")/20)</f>
        <v>0</v>
      </c>
    </row>
    <row r="168" spans="2:26" ht="15" x14ac:dyDescent="0.25">
      <c r="B168" s="96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IF($D$12="","",(SUMPRODUCT(($D$12:$W$12=Sabana8[[#This Row],[Columna4]:[Columna23]])*1)))</f>
        <v>0</v>
      </c>
      <c r="Y168" s="87">
        <f t="shared" si="3"/>
        <v>0</v>
      </c>
      <c r="Z168" s="87">
        <f>IF(Y168="","",COUNTIF(Sabana8[[#This Row],[Columna4]:[Columna23]],"O")/20)</f>
        <v>0</v>
      </c>
    </row>
    <row r="169" spans="2:26" ht="15" x14ac:dyDescent="0.25">
      <c r="B169" s="96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IF($D$12="","",(SUMPRODUCT(($D$12:$W$12=Sabana8[[#This Row],[Columna4]:[Columna23]])*1)))</f>
        <v>0</v>
      </c>
      <c r="Y169" s="87">
        <f t="shared" si="3"/>
        <v>0</v>
      </c>
      <c r="Z169" s="87">
        <f>IF(Y169="","",COUNTIF(Sabana8[[#This Row],[Columna4]:[Columna23]],"O")/20)</f>
        <v>0</v>
      </c>
    </row>
    <row r="170" spans="2:26" ht="15" x14ac:dyDescent="0.25">
      <c r="B170" s="96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IF($D$12="","",(SUMPRODUCT(($D$12:$W$12=Sabana8[[#This Row],[Columna4]:[Columna23]])*1)))</f>
        <v>0</v>
      </c>
      <c r="Y170" s="87">
        <f t="shared" si="3"/>
        <v>0</v>
      </c>
      <c r="Z170" s="87">
        <f>IF(Y170="","",COUNTIF(Sabana8[[#This Row],[Columna4]:[Columna23]],"O")/20)</f>
        <v>0</v>
      </c>
    </row>
    <row r="171" spans="2:26" ht="15" x14ac:dyDescent="0.25">
      <c r="B171" s="96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IF($D$12="","",(SUMPRODUCT(($D$12:$W$12=Sabana8[[#This Row],[Columna4]:[Columna23]])*1)))</f>
        <v>0</v>
      </c>
      <c r="Y171" s="87">
        <f t="shared" si="3"/>
        <v>0</v>
      </c>
      <c r="Z171" s="87">
        <f>IF(Y171="","",COUNTIF(Sabana8[[#This Row],[Columna4]:[Columna23]],"O")/20)</f>
        <v>0</v>
      </c>
    </row>
    <row r="172" spans="2:26" ht="15" x14ac:dyDescent="0.25">
      <c r="B172" s="96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IF($D$12="","",(SUMPRODUCT(($D$12:$W$12=Sabana8[[#This Row],[Columna4]:[Columna23]])*1)))</f>
        <v>0</v>
      </c>
      <c r="Y172" s="87">
        <f t="shared" si="3"/>
        <v>0</v>
      </c>
      <c r="Z172" s="87">
        <f>IF(Y172="","",COUNTIF(Sabana8[[#This Row],[Columna4]:[Columna23]],"O")/20)</f>
        <v>0</v>
      </c>
    </row>
    <row r="173" spans="2:26" ht="15" x14ac:dyDescent="0.25">
      <c r="B173" s="96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IF($D$12="","",(SUMPRODUCT(($D$12:$W$12=Sabana8[[#This Row],[Columna4]:[Columna23]])*1)))</f>
        <v>0</v>
      </c>
      <c r="Y173" s="87">
        <f t="shared" si="3"/>
        <v>0</v>
      </c>
      <c r="Z173" s="87">
        <f>IF(Y173="","",COUNTIF(Sabana8[[#This Row],[Columna4]:[Columna23]],"O")/20)</f>
        <v>0</v>
      </c>
    </row>
    <row r="174" spans="2:26" ht="15" x14ac:dyDescent="0.25">
      <c r="B174" s="96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IF($D$12="","",(SUMPRODUCT(($D$12:$W$12=Sabana8[[#This Row],[Columna4]:[Columna23]])*1)))</f>
        <v>0</v>
      </c>
      <c r="Y174" s="87">
        <f t="shared" si="3"/>
        <v>0</v>
      </c>
      <c r="Z174" s="87">
        <f>IF(Y174="","",COUNTIF(Sabana8[[#This Row],[Columna4]:[Columna23]],"O")/20)</f>
        <v>0</v>
      </c>
    </row>
    <row r="175" spans="2:26" ht="15" x14ac:dyDescent="0.25">
      <c r="B175" s="96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IF($D$12="","",(SUMPRODUCT(($D$12:$W$12=Sabana8[[#This Row],[Columna4]:[Columna23]])*1)))</f>
        <v>0</v>
      </c>
      <c r="Y175" s="87">
        <f t="shared" si="3"/>
        <v>0</v>
      </c>
      <c r="Z175" s="87">
        <f>IF(Y175="","",COUNTIF(Sabana8[[#This Row],[Columna4]:[Columna23]],"O")/20)</f>
        <v>0</v>
      </c>
    </row>
    <row r="176" spans="2:26" ht="15" x14ac:dyDescent="0.25">
      <c r="B176" s="96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IF($D$12="","",(SUMPRODUCT(($D$12:$W$12=Sabana8[[#This Row],[Columna4]:[Columna23]])*1)))</f>
        <v>0</v>
      </c>
      <c r="Y176" s="87">
        <f t="shared" si="3"/>
        <v>0</v>
      </c>
      <c r="Z176" s="87">
        <f>IF(Y176="","",COUNTIF(Sabana8[[#This Row],[Columna4]:[Columna23]],"O")/20)</f>
        <v>0</v>
      </c>
    </row>
    <row r="177" spans="2:26" ht="15" x14ac:dyDescent="0.25">
      <c r="B177" s="96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IF($D$12="","",(SUMPRODUCT(($D$12:$W$12=Sabana8[[#This Row],[Columna4]:[Columna23]])*1)))</f>
        <v>0</v>
      </c>
      <c r="Y177" s="87">
        <f t="shared" si="3"/>
        <v>0</v>
      </c>
      <c r="Z177" s="87">
        <f>IF(Y177="","",COUNTIF(Sabana8[[#This Row],[Columna4]:[Columna23]],"O")/20)</f>
        <v>0</v>
      </c>
    </row>
    <row r="178" spans="2:26" ht="15" x14ac:dyDescent="0.25">
      <c r="B178" s="96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IF($D$12="","",(SUMPRODUCT(($D$12:$W$12=Sabana8[[#This Row],[Columna4]:[Columna23]])*1)))</f>
        <v>0</v>
      </c>
      <c r="Y178" s="87">
        <f t="shared" si="3"/>
        <v>0</v>
      </c>
      <c r="Z178" s="87">
        <f>IF(Y178="","",COUNTIF(Sabana8[[#This Row],[Columna4]:[Columna23]],"O")/20)</f>
        <v>0</v>
      </c>
    </row>
    <row r="179" spans="2:26" ht="15" x14ac:dyDescent="0.25">
      <c r="B179" s="96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IF($D$12="","",(SUMPRODUCT(($D$12:$W$12=Sabana8[[#This Row],[Columna4]:[Columna23]])*1)))</f>
        <v>0</v>
      </c>
      <c r="Y179" s="87">
        <f t="shared" si="3"/>
        <v>0</v>
      </c>
      <c r="Z179" s="87">
        <f>IF(Y179="","",COUNTIF(Sabana8[[#This Row],[Columna4]:[Columna23]],"O")/20)</f>
        <v>0</v>
      </c>
    </row>
    <row r="180" spans="2:26" ht="15" x14ac:dyDescent="0.25">
      <c r="B180" s="96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IF($D$12="","",(SUMPRODUCT(($D$12:$W$12=Sabana8[[#This Row],[Columna4]:[Columna23]])*1)))</f>
        <v>0</v>
      </c>
      <c r="Y180" s="87">
        <f t="shared" si="3"/>
        <v>0</v>
      </c>
      <c r="Z180" s="87">
        <f>IF(Y180="","",COUNTIF(Sabana8[[#This Row],[Columna4]:[Columna23]],"O")/20)</f>
        <v>0</v>
      </c>
    </row>
    <row r="181" spans="2:26" ht="15" x14ac:dyDescent="0.25">
      <c r="B181" s="96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IF($D$12="","",(SUMPRODUCT(($D$12:$W$12=Sabana8[[#This Row],[Columna4]:[Columna23]])*1)))</f>
        <v>0</v>
      </c>
      <c r="Y181" s="87">
        <f t="shared" si="3"/>
        <v>0</v>
      </c>
      <c r="Z181" s="87">
        <f>IF(Y181="","",COUNTIF(Sabana8[[#This Row],[Columna4]:[Columna23]],"O")/20)</f>
        <v>0</v>
      </c>
    </row>
    <row r="182" spans="2:26" ht="15" x14ac:dyDescent="0.25">
      <c r="B182" s="96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IF($D$12="","",(SUMPRODUCT(($D$12:$W$12=Sabana8[[#This Row],[Columna4]:[Columna23]])*1)))</f>
        <v>0</v>
      </c>
      <c r="Y182" s="87">
        <f t="shared" si="3"/>
        <v>0</v>
      </c>
      <c r="Z182" s="87">
        <f>IF(Y182="","",COUNTIF(Sabana8[[#This Row],[Columna4]:[Columna23]],"O")/20)</f>
        <v>0</v>
      </c>
    </row>
    <row r="183" spans="2:26" ht="15" x14ac:dyDescent="0.25">
      <c r="B183" s="96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IF($D$12="","",(SUMPRODUCT(($D$12:$W$12=Sabana8[[#This Row],[Columna4]:[Columna23]])*1)))</f>
        <v>0</v>
      </c>
      <c r="Y183" s="87">
        <f t="shared" si="3"/>
        <v>0</v>
      </c>
      <c r="Z183" s="87">
        <f>IF(Y183="","",COUNTIF(Sabana8[[#This Row],[Columna4]:[Columna23]],"O")/20)</f>
        <v>0</v>
      </c>
    </row>
    <row r="184" spans="2:26" ht="15" x14ac:dyDescent="0.25">
      <c r="B184" s="96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IF($D$12="","",(SUMPRODUCT(($D$12:$W$12=Sabana8[[#This Row],[Columna4]:[Columna23]])*1)))</f>
        <v>0</v>
      </c>
      <c r="Y184" s="87">
        <f t="shared" si="3"/>
        <v>0</v>
      </c>
      <c r="Z184" s="87">
        <f>IF(Y184="","",COUNTIF(Sabana8[[#This Row],[Columna4]:[Columna23]],"O")/20)</f>
        <v>0</v>
      </c>
    </row>
    <row r="185" spans="2:26" ht="15" x14ac:dyDescent="0.25">
      <c r="B185" s="96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IF($D$12="","",(SUMPRODUCT(($D$12:$W$12=Sabana8[[#This Row],[Columna4]:[Columna23]])*1)))</f>
        <v>0</v>
      </c>
      <c r="Y185" s="87">
        <f t="shared" si="3"/>
        <v>0</v>
      </c>
      <c r="Z185" s="87">
        <f>IF(Y185="","",COUNTIF(Sabana8[[#This Row],[Columna4]:[Columna23]],"O")/20)</f>
        <v>0</v>
      </c>
    </row>
    <row r="186" spans="2:26" ht="15" x14ac:dyDescent="0.25">
      <c r="B186" s="96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IF($D$12="","",(SUMPRODUCT(($D$12:$W$12=Sabana8[[#This Row],[Columna4]:[Columna23]])*1)))</f>
        <v>0</v>
      </c>
      <c r="Y186" s="87">
        <f t="shared" si="3"/>
        <v>0</v>
      </c>
      <c r="Z186" s="87">
        <f>IF(Y186="","",COUNTIF(Sabana8[[#This Row],[Columna4]:[Columna23]],"O")/20)</f>
        <v>0</v>
      </c>
    </row>
    <row r="187" spans="2:26" ht="15" x14ac:dyDescent="0.25">
      <c r="B187" s="96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IF($D$12="","",(SUMPRODUCT(($D$12:$W$12=Sabana8[[#This Row],[Columna4]:[Columna23]])*1)))</f>
        <v>0</v>
      </c>
      <c r="Y187" s="87">
        <f t="shared" si="3"/>
        <v>0</v>
      </c>
      <c r="Z187" s="87">
        <f>IF(Y187="","",COUNTIF(Sabana8[[#This Row],[Columna4]:[Columna23]],"O")/20)</f>
        <v>0</v>
      </c>
    </row>
    <row r="188" spans="2:26" ht="15" x14ac:dyDescent="0.25">
      <c r="B188" s="96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IF($D$12="","",(SUMPRODUCT(($D$12:$W$12=Sabana8[[#This Row],[Columna4]:[Columna23]])*1)))</f>
        <v>0</v>
      </c>
      <c r="Y188" s="87">
        <f t="shared" si="3"/>
        <v>0</v>
      </c>
      <c r="Z188" s="87">
        <f>IF(Y188="","",COUNTIF(Sabana8[[#This Row],[Columna4]:[Columna23]],"O")/20)</f>
        <v>0</v>
      </c>
    </row>
    <row r="189" spans="2:26" ht="15" x14ac:dyDescent="0.25">
      <c r="B189" s="96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IF($D$12="","",(SUMPRODUCT(($D$12:$W$12=Sabana8[[#This Row],[Columna4]:[Columna23]])*1)))</f>
        <v>0</v>
      </c>
      <c r="Y189" s="87">
        <f t="shared" si="3"/>
        <v>0</v>
      </c>
      <c r="Z189" s="87">
        <f>IF(Y189="","",COUNTIF(Sabana8[[#This Row],[Columna4]:[Columna23]],"O")/20)</f>
        <v>0</v>
      </c>
    </row>
    <row r="190" spans="2:26" ht="15" x14ac:dyDescent="0.25">
      <c r="B190" s="96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IF($D$12="","",(SUMPRODUCT(($D$12:$W$12=Sabana8[[#This Row],[Columna4]:[Columna23]])*1)))</f>
        <v>0</v>
      </c>
      <c r="Y190" s="87">
        <f t="shared" si="3"/>
        <v>0</v>
      </c>
      <c r="Z190" s="87">
        <f>IF(Y190="","",COUNTIF(Sabana8[[#This Row],[Columna4]:[Columna23]],"O")/20)</f>
        <v>0</v>
      </c>
    </row>
    <row r="191" spans="2:26" ht="15" x14ac:dyDescent="0.25">
      <c r="B191" s="96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IF($D$12="","",(SUMPRODUCT(($D$12:$W$12=Sabana8[[#This Row],[Columna4]:[Columna23]])*1)))</f>
        <v>0</v>
      </c>
      <c r="Y191" s="87">
        <f t="shared" si="3"/>
        <v>0</v>
      </c>
      <c r="Z191" s="87">
        <f>IF(Y191="","",COUNTIF(Sabana8[[#This Row],[Columna4]:[Columna23]],"O")/20)</f>
        <v>0</v>
      </c>
    </row>
    <row r="192" spans="2:26" ht="15" x14ac:dyDescent="0.25">
      <c r="B192" s="96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IF($D$12="","",(SUMPRODUCT(($D$12:$W$12=Sabana8[[#This Row],[Columna4]:[Columna23]])*1)))</f>
        <v>0</v>
      </c>
      <c r="Y192" s="87">
        <f t="shared" si="3"/>
        <v>0</v>
      </c>
      <c r="Z192" s="87">
        <f>IF(Y192="","",COUNTIF(Sabana8[[#This Row],[Columna4]:[Columna23]],"O")/20)</f>
        <v>0</v>
      </c>
    </row>
    <row r="193" spans="2:26" ht="15" x14ac:dyDescent="0.25">
      <c r="B193" s="96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IF($D$12="","",(SUMPRODUCT(($D$12:$W$12=Sabana8[[#This Row],[Columna4]:[Columna23]])*1)))</f>
        <v>0</v>
      </c>
      <c r="Y193" s="87">
        <f t="shared" si="3"/>
        <v>0</v>
      </c>
      <c r="Z193" s="87">
        <f>IF(Y193="","",COUNTIF(Sabana8[[#This Row],[Columna4]:[Columna23]],"O")/20)</f>
        <v>0</v>
      </c>
    </row>
    <row r="194" spans="2:26" ht="15" x14ac:dyDescent="0.25">
      <c r="B194" s="96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IF($D$12="","",(SUMPRODUCT(($D$12:$W$12=Sabana8[[#This Row],[Columna4]:[Columna23]])*1)))</f>
        <v>0</v>
      </c>
      <c r="Y194" s="87">
        <f t="shared" si="3"/>
        <v>0</v>
      </c>
      <c r="Z194" s="87">
        <f>IF(Y194="","",COUNTIF(Sabana8[[#This Row],[Columna4]:[Columna23]],"O")/20)</f>
        <v>0</v>
      </c>
    </row>
    <row r="195" spans="2:26" ht="15" x14ac:dyDescent="0.25">
      <c r="B195" s="96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IF($D$12="","",(SUMPRODUCT(($D$12:$W$12=Sabana8[[#This Row],[Columna4]:[Columna23]])*1)))</f>
        <v>0</v>
      </c>
      <c r="Y195" s="87">
        <f t="shared" si="3"/>
        <v>0</v>
      </c>
      <c r="Z195" s="87">
        <f>IF(Y195="","",COUNTIF(Sabana8[[#This Row],[Columna4]:[Columna23]],"O")/20)</f>
        <v>0</v>
      </c>
    </row>
    <row r="196" spans="2:26" ht="15" x14ac:dyDescent="0.25">
      <c r="B196" s="96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IF($D$12="","",(SUMPRODUCT(($D$12:$W$12=Sabana8[[#This Row],[Columna4]:[Columna23]])*1)))</f>
        <v>0</v>
      </c>
      <c r="Y196" s="87">
        <f t="shared" si="3"/>
        <v>0</v>
      </c>
      <c r="Z196" s="87">
        <f>IF(Y196="","",COUNTIF(Sabana8[[#This Row],[Columna4]:[Columna23]],"O")/20)</f>
        <v>0</v>
      </c>
    </row>
    <row r="197" spans="2:26" ht="15" x14ac:dyDescent="0.25">
      <c r="B197" s="96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IF($D$12="","",(SUMPRODUCT(($D$12:$W$12=Sabana8[[#This Row],[Columna4]:[Columna23]])*1)))</f>
        <v>0</v>
      </c>
      <c r="Y197" s="87">
        <f t="shared" si="3"/>
        <v>0</v>
      </c>
      <c r="Z197" s="87">
        <f>IF(Y197="","",COUNTIF(Sabana8[[#This Row],[Columna4]:[Columna23]],"O")/20)</f>
        <v>0</v>
      </c>
    </row>
    <row r="198" spans="2:26" ht="15" x14ac:dyDescent="0.25">
      <c r="B198" s="96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IF($D$12="","",(SUMPRODUCT(($D$12:$W$12=Sabana8[[#This Row],[Columna4]:[Columna23]])*1)))</f>
        <v>0</v>
      </c>
      <c r="Y198" s="87">
        <f t="shared" si="3"/>
        <v>0</v>
      </c>
      <c r="Z198" s="87">
        <f>IF(Y198="","",COUNTIF(Sabana8[[#This Row],[Columna4]:[Columna23]],"O")/20)</f>
        <v>0</v>
      </c>
    </row>
    <row r="199" spans="2:26" ht="15" x14ac:dyDescent="0.25">
      <c r="B199" s="96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IF($D$12="","",(SUMPRODUCT(($D$12:$W$12=Sabana8[[#This Row],[Columna4]:[Columna23]])*1)))</f>
        <v>0</v>
      </c>
      <c r="Y199" s="87">
        <f t="shared" si="3"/>
        <v>0</v>
      </c>
      <c r="Z199" s="87">
        <f>IF(Y199="","",COUNTIF(Sabana8[[#This Row],[Columna4]:[Columna23]],"O")/20)</f>
        <v>0</v>
      </c>
    </row>
    <row r="200" spans="2:26" ht="15" x14ac:dyDescent="0.25">
      <c r="B200" s="96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IF($D$12="","",(SUMPRODUCT(($D$12:$W$12=Sabana8[[#This Row],[Columna4]:[Columna23]])*1)))</f>
        <v>0</v>
      </c>
      <c r="Y200" s="87">
        <f t="shared" si="3"/>
        <v>0</v>
      </c>
      <c r="Z200" s="87">
        <f>IF(Y200="","",COUNTIF(Sabana8[[#This Row],[Columna4]:[Columna23]],"O")/20)</f>
        <v>0</v>
      </c>
    </row>
    <row r="201" spans="2:26" ht="15" x14ac:dyDescent="0.25">
      <c r="B201" s="96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IF($D$12="","",(SUMPRODUCT(($D$12:$W$12=Sabana8[[#This Row],[Columna4]:[Columna23]])*1)))</f>
        <v>0</v>
      </c>
      <c r="Y201" s="87">
        <f t="shared" si="3"/>
        <v>0</v>
      </c>
      <c r="Z201" s="87">
        <f>IF(Y201="","",COUNTIF(Sabana8[[#This Row],[Columna4]:[Columna23]],"O")/20)</f>
        <v>0</v>
      </c>
    </row>
    <row r="202" spans="2:26" ht="15" x14ac:dyDescent="0.25">
      <c r="B202" s="96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IF($D$12="","",(SUMPRODUCT(($D$12:$W$12=Sabana8[[#This Row],[Columna4]:[Columna23]])*1)))</f>
        <v>0</v>
      </c>
      <c r="Y202" s="87">
        <f t="shared" si="3"/>
        <v>0</v>
      </c>
      <c r="Z202" s="87">
        <f>IF(Y202="","",COUNTIF(Sabana8[[#This Row],[Columna4]:[Columna23]],"O")/20)</f>
        <v>0</v>
      </c>
    </row>
    <row r="203" spans="2:26" ht="15" x14ac:dyDescent="0.25">
      <c r="B203" s="96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IF($D$12="","",(SUMPRODUCT(($D$12:$W$12=Sabana8[[#This Row],[Columna4]:[Columna23]])*1)))</f>
        <v>0</v>
      </c>
      <c r="Y203" s="87">
        <f t="shared" si="3"/>
        <v>0</v>
      </c>
      <c r="Z203" s="87">
        <f>IF(Y203="","",COUNTIF(Sabana8[[#This Row],[Columna4]:[Columna23]],"O")/20)</f>
        <v>0</v>
      </c>
    </row>
    <row r="204" spans="2:26" ht="15" x14ac:dyDescent="0.25">
      <c r="B204" s="96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IF($D$12="","",(SUMPRODUCT(($D$12:$W$12=Sabana8[[#This Row],[Columna4]:[Columna23]])*1)))</f>
        <v>0</v>
      </c>
      <c r="Y204" s="87">
        <f t="shared" si="3"/>
        <v>0</v>
      </c>
      <c r="Z204" s="87">
        <f>IF(Y204="","",COUNTIF(Sabana8[[#This Row],[Columna4]:[Columna23]],"O")/20)</f>
        <v>0</v>
      </c>
    </row>
    <row r="205" spans="2:26" ht="15" x14ac:dyDescent="0.25">
      <c r="B205" s="96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IF($D$12="","",(SUMPRODUCT(($D$12:$W$12=Sabana8[[#This Row],[Columna4]:[Columna23]])*1)))</f>
        <v>0</v>
      </c>
      <c r="Y205" s="87">
        <f t="shared" si="3"/>
        <v>0</v>
      </c>
      <c r="Z205" s="87">
        <f>IF(Y205="","",COUNTIF(Sabana8[[#This Row],[Columna4]:[Columna23]],"O")/20)</f>
        <v>0</v>
      </c>
    </row>
    <row r="206" spans="2:26" ht="15" x14ac:dyDescent="0.25">
      <c r="B206" s="96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IF($D$12="","",(SUMPRODUCT(($D$12:$W$12=Sabana8[[#This Row],[Columna4]:[Columna23]])*1)))</f>
        <v>0</v>
      </c>
      <c r="Y206" s="87">
        <f t="shared" si="3"/>
        <v>0</v>
      </c>
      <c r="Z206" s="87">
        <f>IF(Y206="","",COUNTIF(Sabana8[[#This Row],[Columna4]:[Columna23]],"O")/20)</f>
        <v>0</v>
      </c>
    </row>
    <row r="207" spans="2:26" ht="15" x14ac:dyDescent="0.25">
      <c r="B207" s="96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IF($D$12="","",(SUMPRODUCT(($D$12:$W$12=Sabana8[[#This Row],[Columna4]:[Columna23]])*1)))</f>
        <v>0</v>
      </c>
      <c r="Y207" s="87">
        <f t="shared" si="3"/>
        <v>0</v>
      </c>
      <c r="Z207" s="87">
        <f>IF(Y207="","",COUNTIF(Sabana8[[#This Row],[Columna4]:[Columna23]],"O")/20)</f>
        <v>0</v>
      </c>
    </row>
    <row r="208" spans="2:26" ht="15" x14ac:dyDescent="0.25">
      <c r="B208" s="96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IF($D$12="","",(SUMPRODUCT(($D$12:$W$12=Sabana8[[#This Row],[Columna4]:[Columna23]])*1)))</f>
        <v>0</v>
      </c>
      <c r="Y208" s="87">
        <f t="shared" si="3"/>
        <v>0</v>
      </c>
      <c r="Z208" s="87">
        <f>IF(Y208="","",COUNTIF(Sabana8[[#This Row],[Columna4]:[Columna23]],"O")/20)</f>
        <v>0</v>
      </c>
    </row>
    <row r="209" spans="2:26" ht="15" x14ac:dyDescent="0.25">
      <c r="B209" s="96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IF($D$12="","",(SUMPRODUCT(($D$12:$W$12=Sabana8[[#This Row],[Columna4]:[Columna23]])*1)))</f>
        <v>0</v>
      </c>
      <c r="Y209" s="87">
        <f t="shared" si="3"/>
        <v>0</v>
      </c>
      <c r="Z209" s="87">
        <f>IF(Y209="","",COUNTIF(Sabana8[[#This Row],[Columna4]:[Columna23]],"O")/20)</f>
        <v>0</v>
      </c>
    </row>
    <row r="210" spans="2:26" ht="15" x14ac:dyDescent="0.25">
      <c r="B210" s="96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IF($D$12="","",(SUMPRODUCT(($D$12:$W$12=Sabana8[[#This Row],[Columna4]:[Columna23]])*1)))</f>
        <v>0</v>
      </c>
      <c r="Y210" s="87">
        <f t="shared" si="3"/>
        <v>0</v>
      </c>
      <c r="Z210" s="87">
        <f>IF(Y210="","",COUNTIF(Sabana8[[#This Row],[Columna4]:[Columna23]],"O")/20)</f>
        <v>0</v>
      </c>
    </row>
    <row r="211" spans="2:26" ht="15" x14ac:dyDescent="0.25">
      <c r="B211" s="96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IF($D$12="","",(SUMPRODUCT(($D$12:$W$12=Sabana8[[#This Row],[Columna4]:[Columna23]])*1)))</f>
        <v>0</v>
      </c>
      <c r="Y211" s="87">
        <f t="shared" ref="Y211:Y274" si="4">IF(X211="","",(X211/20))</f>
        <v>0</v>
      </c>
      <c r="Z211" s="87">
        <f>IF(Y211="","",COUNTIF(Sabana8[[#This Row],[Columna4]:[Columna23]],"O")/20)</f>
        <v>0</v>
      </c>
    </row>
    <row r="212" spans="2:26" ht="15" x14ac:dyDescent="0.25">
      <c r="B212" s="96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IF($D$12="","",(SUMPRODUCT(($D$12:$W$12=Sabana8[[#This Row],[Columna4]:[Columna23]])*1)))</f>
        <v>0</v>
      </c>
      <c r="Y212" s="87">
        <f t="shared" si="4"/>
        <v>0</v>
      </c>
      <c r="Z212" s="87">
        <f>IF(Y212="","",COUNTIF(Sabana8[[#This Row],[Columna4]:[Columna23]],"O")/20)</f>
        <v>0</v>
      </c>
    </row>
    <row r="213" spans="2:26" ht="15" x14ac:dyDescent="0.25">
      <c r="B213" s="96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IF($D$12="","",(SUMPRODUCT(($D$12:$W$12=Sabana8[[#This Row],[Columna4]:[Columna23]])*1)))</f>
        <v>0</v>
      </c>
      <c r="Y213" s="87">
        <f t="shared" si="4"/>
        <v>0</v>
      </c>
      <c r="Z213" s="87">
        <f>IF(Y213="","",COUNTIF(Sabana8[[#This Row],[Columna4]:[Columna23]],"O")/20)</f>
        <v>0</v>
      </c>
    </row>
    <row r="214" spans="2:26" ht="15" x14ac:dyDescent="0.25">
      <c r="B214" s="96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IF($D$12="","",(SUMPRODUCT(($D$12:$W$12=Sabana8[[#This Row],[Columna4]:[Columna23]])*1)))</f>
        <v>0</v>
      </c>
      <c r="Y214" s="87">
        <f t="shared" si="4"/>
        <v>0</v>
      </c>
      <c r="Z214" s="87">
        <f>IF(Y214="","",COUNTIF(Sabana8[[#This Row],[Columna4]:[Columna23]],"O")/20)</f>
        <v>0</v>
      </c>
    </row>
    <row r="215" spans="2:26" ht="15" x14ac:dyDescent="0.25">
      <c r="B215" s="96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IF($D$12="","",(SUMPRODUCT(($D$12:$W$12=Sabana8[[#This Row],[Columna4]:[Columna23]])*1)))</f>
        <v>0</v>
      </c>
      <c r="Y215" s="87">
        <f t="shared" si="4"/>
        <v>0</v>
      </c>
      <c r="Z215" s="87">
        <f>IF(Y215="","",COUNTIF(Sabana8[[#This Row],[Columna4]:[Columna23]],"O")/20)</f>
        <v>0</v>
      </c>
    </row>
    <row r="216" spans="2:26" ht="15" x14ac:dyDescent="0.25">
      <c r="B216" s="96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IF($D$12="","",(SUMPRODUCT(($D$12:$W$12=Sabana8[[#This Row],[Columna4]:[Columna23]])*1)))</f>
        <v>0</v>
      </c>
      <c r="Y216" s="87">
        <f t="shared" si="4"/>
        <v>0</v>
      </c>
      <c r="Z216" s="87">
        <f>IF(Y216="","",COUNTIF(Sabana8[[#This Row],[Columna4]:[Columna23]],"O")/20)</f>
        <v>0</v>
      </c>
    </row>
    <row r="217" spans="2:26" ht="15" x14ac:dyDescent="0.25">
      <c r="B217" s="96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IF($D$12="","",(SUMPRODUCT(($D$12:$W$12=Sabana8[[#This Row],[Columna4]:[Columna23]])*1)))</f>
        <v>0</v>
      </c>
      <c r="Y217" s="87">
        <f t="shared" si="4"/>
        <v>0</v>
      </c>
      <c r="Z217" s="87">
        <f>IF(Y217="","",COUNTIF(Sabana8[[#This Row],[Columna4]:[Columna23]],"O")/20)</f>
        <v>0</v>
      </c>
    </row>
    <row r="218" spans="2:26" ht="15" x14ac:dyDescent="0.25">
      <c r="B218" s="96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IF($D$12="","",(SUMPRODUCT(($D$12:$W$12=Sabana8[[#This Row],[Columna4]:[Columna23]])*1)))</f>
        <v>0</v>
      </c>
      <c r="Y218" s="87">
        <f t="shared" si="4"/>
        <v>0</v>
      </c>
      <c r="Z218" s="87">
        <f>IF(Y218="","",COUNTIF(Sabana8[[#This Row],[Columna4]:[Columna23]],"O")/20)</f>
        <v>0</v>
      </c>
    </row>
    <row r="219" spans="2:26" ht="15" x14ac:dyDescent="0.25">
      <c r="B219" s="96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IF($D$12="","",(SUMPRODUCT(($D$12:$W$12=Sabana8[[#This Row],[Columna4]:[Columna23]])*1)))</f>
        <v>0</v>
      </c>
      <c r="Y219" s="87">
        <f t="shared" si="4"/>
        <v>0</v>
      </c>
      <c r="Z219" s="87">
        <f>IF(Y219="","",COUNTIF(Sabana8[[#This Row],[Columna4]:[Columna23]],"O")/20)</f>
        <v>0</v>
      </c>
    </row>
    <row r="220" spans="2:26" ht="15" x14ac:dyDescent="0.25">
      <c r="B220" s="96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IF($D$12="","",(SUMPRODUCT(($D$12:$W$12=Sabana8[[#This Row],[Columna4]:[Columna23]])*1)))</f>
        <v>0</v>
      </c>
      <c r="Y220" s="87">
        <f t="shared" si="4"/>
        <v>0</v>
      </c>
      <c r="Z220" s="87">
        <f>IF(Y220="","",COUNTIF(Sabana8[[#This Row],[Columna4]:[Columna23]],"O")/20)</f>
        <v>0</v>
      </c>
    </row>
    <row r="221" spans="2:26" ht="15" x14ac:dyDescent="0.25">
      <c r="B221" s="96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IF($D$12="","",(SUMPRODUCT(($D$12:$W$12=Sabana8[[#This Row],[Columna4]:[Columna23]])*1)))</f>
        <v>0</v>
      </c>
      <c r="Y221" s="87">
        <f t="shared" si="4"/>
        <v>0</v>
      </c>
      <c r="Z221" s="87">
        <f>IF(Y221="","",COUNTIF(Sabana8[[#This Row],[Columna4]:[Columna23]],"O")/20)</f>
        <v>0</v>
      </c>
    </row>
    <row r="222" spans="2:26" ht="15" x14ac:dyDescent="0.25">
      <c r="B222" s="96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IF($D$12="","",(SUMPRODUCT(($D$12:$W$12=Sabana8[[#This Row],[Columna4]:[Columna23]])*1)))</f>
        <v>0</v>
      </c>
      <c r="Y222" s="87">
        <f t="shared" si="4"/>
        <v>0</v>
      </c>
      <c r="Z222" s="87">
        <f>IF(Y222="","",COUNTIF(Sabana8[[#This Row],[Columna4]:[Columna23]],"O")/20)</f>
        <v>0</v>
      </c>
    </row>
    <row r="223" spans="2:26" ht="15" x14ac:dyDescent="0.25">
      <c r="B223" s="96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IF($D$12="","",(SUMPRODUCT(($D$12:$W$12=Sabana8[[#This Row],[Columna4]:[Columna23]])*1)))</f>
        <v>0</v>
      </c>
      <c r="Y223" s="87">
        <f t="shared" si="4"/>
        <v>0</v>
      </c>
      <c r="Z223" s="87">
        <f>IF(Y223="","",COUNTIF(Sabana8[[#This Row],[Columna4]:[Columna23]],"O")/20)</f>
        <v>0</v>
      </c>
    </row>
    <row r="224" spans="2:26" ht="15" x14ac:dyDescent="0.25">
      <c r="B224" s="96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IF($D$12="","",(SUMPRODUCT(($D$12:$W$12=Sabana8[[#This Row],[Columna4]:[Columna23]])*1)))</f>
        <v>0</v>
      </c>
      <c r="Y224" s="87">
        <f t="shared" si="4"/>
        <v>0</v>
      </c>
      <c r="Z224" s="87">
        <f>IF(Y224="","",COUNTIF(Sabana8[[#This Row],[Columna4]:[Columna23]],"O")/20)</f>
        <v>0</v>
      </c>
    </row>
    <row r="225" spans="2:26" ht="15" x14ac:dyDescent="0.25">
      <c r="B225" s="96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IF($D$12="","",(SUMPRODUCT(($D$12:$W$12=Sabana8[[#This Row],[Columna4]:[Columna23]])*1)))</f>
        <v>0</v>
      </c>
      <c r="Y225" s="87">
        <f t="shared" si="4"/>
        <v>0</v>
      </c>
      <c r="Z225" s="87">
        <f>IF(Y225="","",COUNTIF(Sabana8[[#This Row],[Columna4]:[Columna23]],"O")/20)</f>
        <v>0</v>
      </c>
    </row>
    <row r="226" spans="2:26" ht="15" x14ac:dyDescent="0.25">
      <c r="B226" s="96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IF($D$12="","",(SUMPRODUCT(($D$12:$W$12=Sabana8[[#This Row],[Columna4]:[Columna23]])*1)))</f>
        <v>0</v>
      </c>
      <c r="Y226" s="87">
        <f t="shared" si="4"/>
        <v>0</v>
      </c>
      <c r="Z226" s="87">
        <f>IF(Y226="","",COUNTIF(Sabana8[[#This Row],[Columna4]:[Columna23]],"O")/20)</f>
        <v>0</v>
      </c>
    </row>
    <row r="227" spans="2:26" ht="15" x14ac:dyDescent="0.25">
      <c r="B227" s="96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IF($D$12="","",(SUMPRODUCT(($D$12:$W$12=Sabana8[[#This Row],[Columna4]:[Columna23]])*1)))</f>
        <v>0</v>
      </c>
      <c r="Y227" s="87">
        <f t="shared" si="4"/>
        <v>0</v>
      </c>
      <c r="Z227" s="87">
        <f>IF(Y227="","",COUNTIF(Sabana8[[#This Row],[Columna4]:[Columna23]],"O")/20)</f>
        <v>0</v>
      </c>
    </row>
    <row r="228" spans="2:26" ht="15" x14ac:dyDescent="0.25">
      <c r="B228" s="96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IF($D$12="","",(SUMPRODUCT(($D$12:$W$12=Sabana8[[#This Row],[Columna4]:[Columna23]])*1)))</f>
        <v>0</v>
      </c>
      <c r="Y228" s="87">
        <f t="shared" si="4"/>
        <v>0</v>
      </c>
      <c r="Z228" s="87">
        <f>IF(Y228="","",COUNTIF(Sabana8[[#This Row],[Columna4]:[Columna23]],"O")/20)</f>
        <v>0</v>
      </c>
    </row>
    <row r="229" spans="2:26" ht="15" x14ac:dyDescent="0.25">
      <c r="B229" s="96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IF($D$12="","",(SUMPRODUCT(($D$12:$W$12=Sabana8[[#This Row],[Columna4]:[Columna23]])*1)))</f>
        <v>0</v>
      </c>
      <c r="Y229" s="87">
        <f t="shared" si="4"/>
        <v>0</v>
      </c>
      <c r="Z229" s="87">
        <f>IF(Y229="","",COUNTIF(Sabana8[[#This Row],[Columna4]:[Columna23]],"O")/20)</f>
        <v>0</v>
      </c>
    </row>
    <row r="230" spans="2:26" ht="15" x14ac:dyDescent="0.25">
      <c r="B230" s="96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IF($D$12="","",(SUMPRODUCT(($D$12:$W$12=Sabana8[[#This Row],[Columna4]:[Columna23]])*1)))</f>
        <v>0</v>
      </c>
      <c r="Y230" s="87">
        <f t="shared" si="4"/>
        <v>0</v>
      </c>
      <c r="Z230" s="87">
        <f>IF(Y230="","",COUNTIF(Sabana8[[#This Row],[Columna4]:[Columna23]],"O")/20)</f>
        <v>0</v>
      </c>
    </row>
    <row r="231" spans="2:26" ht="15" x14ac:dyDescent="0.25">
      <c r="B231" s="96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IF($D$12="","",(SUMPRODUCT(($D$12:$W$12=Sabana8[[#This Row],[Columna4]:[Columna23]])*1)))</f>
        <v>0</v>
      </c>
      <c r="Y231" s="87">
        <f t="shared" si="4"/>
        <v>0</v>
      </c>
      <c r="Z231" s="87">
        <f>IF(Y231="","",COUNTIF(Sabana8[[#This Row],[Columna4]:[Columna23]],"O")/20)</f>
        <v>0</v>
      </c>
    </row>
    <row r="232" spans="2:26" ht="15" x14ac:dyDescent="0.25">
      <c r="B232" s="96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IF($D$12="","",(SUMPRODUCT(($D$12:$W$12=Sabana8[[#This Row],[Columna4]:[Columna23]])*1)))</f>
        <v>0</v>
      </c>
      <c r="Y232" s="87">
        <f t="shared" si="4"/>
        <v>0</v>
      </c>
      <c r="Z232" s="87">
        <f>IF(Y232="","",COUNTIF(Sabana8[[#This Row],[Columna4]:[Columna23]],"O")/20)</f>
        <v>0</v>
      </c>
    </row>
    <row r="233" spans="2:26" ht="15" x14ac:dyDescent="0.25">
      <c r="B233" s="96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IF($D$12="","",(SUMPRODUCT(($D$12:$W$12=Sabana8[[#This Row],[Columna4]:[Columna23]])*1)))</f>
        <v>0</v>
      </c>
      <c r="Y233" s="87">
        <f t="shared" si="4"/>
        <v>0</v>
      </c>
      <c r="Z233" s="87">
        <f>IF(Y233="","",COUNTIF(Sabana8[[#This Row],[Columna4]:[Columna23]],"O")/20)</f>
        <v>0</v>
      </c>
    </row>
    <row r="234" spans="2:26" ht="15" x14ac:dyDescent="0.25">
      <c r="B234" s="96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IF($D$12="","",(SUMPRODUCT(($D$12:$W$12=Sabana8[[#This Row],[Columna4]:[Columna23]])*1)))</f>
        <v>0</v>
      </c>
      <c r="Y234" s="87">
        <f t="shared" si="4"/>
        <v>0</v>
      </c>
      <c r="Z234" s="87">
        <f>IF(Y234="","",COUNTIF(Sabana8[[#This Row],[Columna4]:[Columna23]],"O")/20)</f>
        <v>0</v>
      </c>
    </row>
    <row r="235" spans="2:26" ht="15" x14ac:dyDescent="0.25">
      <c r="B235" s="96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IF($D$12="","",(SUMPRODUCT(($D$12:$W$12=Sabana8[[#This Row],[Columna4]:[Columna23]])*1)))</f>
        <v>0</v>
      </c>
      <c r="Y235" s="87">
        <f t="shared" si="4"/>
        <v>0</v>
      </c>
      <c r="Z235" s="87">
        <f>IF(Y235="","",COUNTIF(Sabana8[[#This Row],[Columna4]:[Columna23]],"O")/20)</f>
        <v>0</v>
      </c>
    </row>
    <row r="236" spans="2:26" ht="15" x14ac:dyDescent="0.25">
      <c r="B236" s="96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IF($D$12="","",(SUMPRODUCT(($D$12:$W$12=Sabana8[[#This Row],[Columna4]:[Columna23]])*1)))</f>
        <v>0</v>
      </c>
      <c r="Y236" s="87">
        <f t="shared" si="4"/>
        <v>0</v>
      </c>
      <c r="Z236" s="87">
        <f>IF(Y236="","",COUNTIF(Sabana8[[#This Row],[Columna4]:[Columna23]],"O")/20)</f>
        <v>0</v>
      </c>
    </row>
    <row r="237" spans="2:26" ht="15" x14ac:dyDescent="0.25">
      <c r="B237" s="96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IF($D$12="","",(SUMPRODUCT(($D$12:$W$12=Sabana8[[#This Row],[Columna4]:[Columna23]])*1)))</f>
        <v>0</v>
      </c>
      <c r="Y237" s="87">
        <f t="shared" si="4"/>
        <v>0</v>
      </c>
      <c r="Z237" s="87">
        <f>IF(Y237="","",COUNTIF(Sabana8[[#This Row],[Columna4]:[Columna23]],"O")/20)</f>
        <v>0</v>
      </c>
    </row>
    <row r="238" spans="2:26" ht="15" x14ac:dyDescent="0.25">
      <c r="B238" s="96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IF($D$12="","",(SUMPRODUCT(($D$12:$W$12=Sabana8[[#This Row],[Columna4]:[Columna23]])*1)))</f>
        <v>0</v>
      </c>
      <c r="Y238" s="87">
        <f t="shared" si="4"/>
        <v>0</v>
      </c>
      <c r="Z238" s="87">
        <f>IF(Y238="","",COUNTIF(Sabana8[[#This Row],[Columna4]:[Columna23]],"O")/20)</f>
        <v>0</v>
      </c>
    </row>
    <row r="239" spans="2:26" ht="15" x14ac:dyDescent="0.25">
      <c r="B239" s="96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IF($D$12="","",(SUMPRODUCT(($D$12:$W$12=Sabana8[[#This Row],[Columna4]:[Columna23]])*1)))</f>
        <v>0</v>
      </c>
      <c r="Y239" s="87">
        <f t="shared" si="4"/>
        <v>0</v>
      </c>
      <c r="Z239" s="87">
        <f>IF(Y239="","",COUNTIF(Sabana8[[#This Row],[Columna4]:[Columna23]],"O")/20)</f>
        <v>0</v>
      </c>
    </row>
    <row r="240" spans="2:26" ht="15" x14ac:dyDescent="0.25">
      <c r="B240" s="96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IF($D$12="","",(SUMPRODUCT(($D$12:$W$12=Sabana8[[#This Row],[Columna4]:[Columna23]])*1)))</f>
        <v>0</v>
      </c>
      <c r="Y240" s="87">
        <f t="shared" si="4"/>
        <v>0</v>
      </c>
      <c r="Z240" s="87">
        <f>IF(Y240="","",COUNTIF(Sabana8[[#This Row],[Columna4]:[Columna23]],"O")/20)</f>
        <v>0</v>
      </c>
    </row>
    <row r="241" spans="2:26" ht="15" x14ac:dyDescent="0.25">
      <c r="B241" s="96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IF($D$12="","",(SUMPRODUCT(($D$12:$W$12=Sabana8[[#This Row],[Columna4]:[Columna23]])*1)))</f>
        <v>0</v>
      </c>
      <c r="Y241" s="87">
        <f t="shared" si="4"/>
        <v>0</v>
      </c>
      <c r="Z241" s="87">
        <f>IF(Y241="","",COUNTIF(Sabana8[[#This Row],[Columna4]:[Columna23]],"O")/20)</f>
        <v>0</v>
      </c>
    </row>
    <row r="242" spans="2:26" ht="15" x14ac:dyDescent="0.25">
      <c r="B242" s="96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IF($D$12="","",(SUMPRODUCT(($D$12:$W$12=Sabana8[[#This Row],[Columna4]:[Columna23]])*1)))</f>
        <v>0</v>
      </c>
      <c r="Y242" s="87">
        <f t="shared" si="4"/>
        <v>0</v>
      </c>
      <c r="Z242" s="87">
        <f>IF(Y242="","",COUNTIF(Sabana8[[#This Row],[Columna4]:[Columna23]],"O")/20)</f>
        <v>0</v>
      </c>
    </row>
    <row r="243" spans="2:26" ht="15" x14ac:dyDescent="0.25">
      <c r="B243" s="96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IF($D$12="","",(SUMPRODUCT(($D$12:$W$12=Sabana8[[#This Row],[Columna4]:[Columna23]])*1)))</f>
        <v>0</v>
      </c>
      <c r="Y243" s="87">
        <f t="shared" si="4"/>
        <v>0</v>
      </c>
      <c r="Z243" s="87">
        <f>IF(Y243="","",COUNTIF(Sabana8[[#This Row],[Columna4]:[Columna23]],"O")/20)</f>
        <v>0</v>
      </c>
    </row>
    <row r="244" spans="2:26" ht="15" x14ac:dyDescent="0.25">
      <c r="B244" s="96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IF($D$12="","",(SUMPRODUCT(($D$12:$W$12=Sabana8[[#This Row],[Columna4]:[Columna23]])*1)))</f>
        <v>0</v>
      </c>
      <c r="Y244" s="87">
        <f t="shared" si="4"/>
        <v>0</v>
      </c>
      <c r="Z244" s="87">
        <f>IF(Y244="","",COUNTIF(Sabana8[[#This Row],[Columna4]:[Columna23]],"O")/20)</f>
        <v>0</v>
      </c>
    </row>
    <row r="245" spans="2:26" ht="15" x14ac:dyDescent="0.25">
      <c r="B245" s="96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IF($D$12="","",(SUMPRODUCT(($D$12:$W$12=Sabana8[[#This Row],[Columna4]:[Columna23]])*1)))</f>
        <v>0</v>
      </c>
      <c r="Y245" s="87">
        <f t="shared" si="4"/>
        <v>0</v>
      </c>
      <c r="Z245" s="87">
        <f>IF(Y245="","",COUNTIF(Sabana8[[#This Row],[Columna4]:[Columna23]],"O")/20)</f>
        <v>0</v>
      </c>
    </row>
    <row r="246" spans="2:26" ht="15" x14ac:dyDescent="0.25">
      <c r="B246" s="96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IF($D$12="","",(SUMPRODUCT(($D$12:$W$12=Sabana8[[#This Row],[Columna4]:[Columna23]])*1)))</f>
        <v>0</v>
      </c>
      <c r="Y246" s="87">
        <f t="shared" si="4"/>
        <v>0</v>
      </c>
      <c r="Z246" s="87">
        <f>IF(Y246="","",COUNTIF(Sabana8[[#This Row],[Columna4]:[Columna23]],"O")/20)</f>
        <v>0</v>
      </c>
    </row>
    <row r="247" spans="2:26" ht="15" x14ac:dyDescent="0.25">
      <c r="B247" s="96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IF($D$12="","",(SUMPRODUCT(($D$12:$W$12=Sabana8[[#This Row],[Columna4]:[Columna23]])*1)))</f>
        <v>0</v>
      </c>
      <c r="Y247" s="87">
        <f t="shared" si="4"/>
        <v>0</v>
      </c>
      <c r="Z247" s="87">
        <f>IF(Y247="","",COUNTIF(Sabana8[[#This Row],[Columna4]:[Columna23]],"O")/20)</f>
        <v>0</v>
      </c>
    </row>
    <row r="248" spans="2:26" ht="15" x14ac:dyDescent="0.25">
      <c r="B248" s="96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IF($D$12="","",(SUMPRODUCT(($D$12:$W$12=Sabana8[[#This Row],[Columna4]:[Columna23]])*1)))</f>
        <v>0</v>
      </c>
      <c r="Y248" s="87">
        <f t="shared" si="4"/>
        <v>0</v>
      </c>
      <c r="Z248" s="87">
        <f>IF(Y248="","",COUNTIF(Sabana8[[#This Row],[Columna4]:[Columna23]],"O")/20)</f>
        <v>0</v>
      </c>
    </row>
    <row r="249" spans="2:26" ht="15" x14ac:dyDescent="0.25">
      <c r="B249" s="96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IF($D$12="","",(SUMPRODUCT(($D$12:$W$12=Sabana8[[#This Row],[Columna4]:[Columna23]])*1)))</f>
        <v>0</v>
      </c>
      <c r="Y249" s="87">
        <f t="shared" si="4"/>
        <v>0</v>
      </c>
      <c r="Z249" s="87">
        <f>IF(Y249="","",COUNTIF(Sabana8[[#This Row],[Columna4]:[Columna23]],"O")/20)</f>
        <v>0</v>
      </c>
    </row>
    <row r="250" spans="2:26" ht="15" x14ac:dyDescent="0.25">
      <c r="B250" s="96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IF($D$12="","",(SUMPRODUCT(($D$12:$W$12=Sabana8[[#This Row],[Columna4]:[Columna23]])*1)))</f>
        <v>0</v>
      </c>
      <c r="Y250" s="87">
        <f t="shared" si="4"/>
        <v>0</v>
      </c>
      <c r="Z250" s="87">
        <f>IF(Y250="","",COUNTIF(Sabana8[[#This Row],[Columna4]:[Columna23]],"O")/20)</f>
        <v>0</v>
      </c>
    </row>
    <row r="251" spans="2:26" ht="15" x14ac:dyDescent="0.25">
      <c r="B251" s="96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IF($D$12="","",(SUMPRODUCT(($D$12:$W$12=Sabana8[[#This Row],[Columna4]:[Columna23]])*1)))</f>
        <v>0</v>
      </c>
      <c r="Y251" s="87">
        <f t="shared" si="4"/>
        <v>0</v>
      </c>
      <c r="Z251" s="87">
        <f>IF(Y251="","",COUNTIF(Sabana8[[#This Row],[Columna4]:[Columna23]],"O")/20)</f>
        <v>0</v>
      </c>
    </row>
    <row r="252" spans="2:26" ht="15" x14ac:dyDescent="0.25">
      <c r="B252" s="96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IF($D$12="","",(SUMPRODUCT(($D$12:$W$12=Sabana8[[#This Row],[Columna4]:[Columna23]])*1)))</f>
        <v>0</v>
      </c>
      <c r="Y252" s="87">
        <f t="shared" si="4"/>
        <v>0</v>
      </c>
      <c r="Z252" s="87">
        <f>IF(Y252="","",COUNTIF(Sabana8[[#This Row],[Columna4]:[Columna23]],"O")/20)</f>
        <v>0</v>
      </c>
    </row>
    <row r="253" spans="2:26" ht="15" x14ac:dyDescent="0.25">
      <c r="B253" s="96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IF($D$12="","",(SUMPRODUCT(($D$12:$W$12=Sabana8[[#This Row],[Columna4]:[Columna23]])*1)))</f>
        <v>0</v>
      </c>
      <c r="Y253" s="87">
        <f t="shared" si="4"/>
        <v>0</v>
      </c>
      <c r="Z253" s="87">
        <f>IF(Y253="","",COUNTIF(Sabana8[[#This Row],[Columna4]:[Columna23]],"O")/20)</f>
        <v>0</v>
      </c>
    </row>
    <row r="254" spans="2:26" ht="15" x14ac:dyDescent="0.25">
      <c r="B254" s="96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IF($D$12="","",(SUMPRODUCT(($D$12:$W$12=Sabana8[[#This Row],[Columna4]:[Columna23]])*1)))</f>
        <v>0</v>
      </c>
      <c r="Y254" s="87">
        <f t="shared" si="4"/>
        <v>0</v>
      </c>
      <c r="Z254" s="87">
        <f>IF(Y254="","",COUNTIF(Sabana8[[#This Row],[Columna4]:[Columna23]],"O")/20)</f>
        <v>0</v>
      </c>
    </row>
    <row r="255" spans="2:26" ht="15" x14ac:dyDescent="0.25">
      <c r="B255" s="96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IF($D$12="","",(SUMPRODUCT(($D$12:$W$12=Sabana8[[#This Row],[Columna4]:[Columna23]])*1)))</f>
        <v>0</v>
      </c>
      <c r="Y255" s="87">
        <f t="shared" si="4"/>
        <v>0</v>
      </c>
      <c r="Z255" s="87">
        <f>IF(Y255="","",COUNTIF(Sabana8[[#This Row],[Columna4]:[Columna23]],"O")/20)</f>
        <v>0</v>
      </c>
    </row>
    <row r="256" spans="2:26" ht="15" x14ac:dyDescent="0.25">
      <c r="B256" s="96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IF($D$12="","",(SUMPRODUCT(($D$12:$W$12=Sabana8[[#This Row],[Columna4]:[Columna23]])*1)))</f>
        <v>0</v>
      </c>
      <c r="Y256" s="87">
        <f t="shared" si="4"/>
        <v>0</v>
      </c>
      <c r="Z256" s="87">
        <f>IF(Y256="","",COUNTIF(Sabana8[[#This Row],[Columna4]:[Columna23]],"O")/20)</f>
        <v>0</v>
      </c>
    </row>
    <row r="257" spans="2:26" ht="15" x14ac:dyDescent="0.25">
      <c r="B257" s="96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IF($D$12="","",(SUMPRODUCT(($D$12:$W$12=Sabana8[[#This Row],[Columna4]:[Columna23]])*1)))</f>
        <v>0</v>
      </c>
      <c r="Y257" s="87">
        <f t="shared" si="4"/>
        <v>0</v>
      </c>
      <c r="Z257" s="87">
        <f>IF(Y257="","",COUNTIF(Sabana8[[#This Row],[Columna4]:[Columna23]],"O")/20)</f>
        <v>0</v>
      </c>
    </row>
    <row r="258" spans="2:26" ht="15" x14ac:dyDescent="0.25">
      <c r="B258" s="96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IF($D$12="","",(SUMPRODUCT(($D$12:$W$12=Sabana8[[#This Row],[Columna4]:[Columna23]])*1)))</f>
        <v>0</v>
      </c>
      <c r="Y258" s="87">
        <f t="shared" si="4"/>
        <v>0</v>
      </c>
      <c r="Z258" s="87">
        <f>IF(Y258="","",COUNTIF(Sabana8[[#This Row],[Columna4]:[Columna23]],"O")/20)</f>
        <v>0</v>
      </c>
    </row>
    <row r="259" spans="2:26" ht="15" x14ac:dyDescent="0.25">
      <c r="B259" s="96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IF($D$12="","",(SUMPRODUCT(($D$12:$W$12=Sabana8[[#This Row],[Columna4]:[Columna23]])*1)))</f>
        <v>0</v>
      </c>
      <c r="Y259" s="87">
        <f t="shared" si="4"/>
        <v>0</v>
      </c>
      <c r="Z259" s="87">
        <f>IF(Y259="","",COUNTIF(Sabana8[[#This Row],[Columna4]:[Columna23]],"O")/20)</f>
        <v>0</v>
      </c>
    </row>
    <row r="260" spans="2:26" ht="15" x14ac:dyDescent="0.25">
      <c r="B260" s="96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IF($D$12="","",(SUMPRODUCT(($D$12:$W$12=Sabana8[[#This Row],[Columna4]:[Columna23]])*1)))</f>
        <v>0</v>
      </c>
      <c r="Y260" s="87">
        <f t="shared" si="4"/>
        <v>0</v>
      </c>
      <c r="Z260" s="87">
        <f>IF(Y260="","",COUNTIF(Sabana8[[#This Row],[Columna4]:[Columna23]],"O")/20)</f>
        <v>0</v>
      </c>
    </row>
    <row r="261" spans="2:26" ht="15" x14ac:dyDescent="0.25">
      <c r="B261" s="96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IF($D$12="","",(SUMPRODUCT(($D$12:$W$12=Sabana8[[#This Row],[Columna4]:[Columna23]])*1)))</f>
        <v>0</v>
      </c>
      <c r="Y261" s="87">
        <f t="shared" si="4"/>
        <v>0</v>
      </c>
      <c r="Z261" s="87">
        <f>IF(Y261="","",COUNTIF(Sabana8[[#This Row],[Columna4]:[Columna23]],"O")/20)</f>
        <v>0</v>
      </c>
    </row>
    <row r="262" spans="2:26" ht="15" x14ac:dyDescent="0.25">
      <c r="B262" s="96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IF($D$12="","",(SUMPRODUCT(($D$12:$W$12=Sabana8[[#This Row],[Columna4]:[Columna23]])*1)))</f>
        <v>0</v>
      </c>
      <c r="Y262" s="87">
        <f t="shared" si="4"/>
        <v>0</v>
      </c>
      <c r="Z262" s="87">
        <f>IF(Y262="","",COUNTIF(Sabana8[[#This Row],[Columna4]:[Columna23]],"O")/20)</f>
        <v>0</v>
      </c>
    </row>
    <row r="263" spans="2:26" ht="15" x14ac:dyDescent="0.25">
      <c r="B263" s="96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IF($D$12="","",(SUMPRODUCT(($D$12:$W$12=Sabana8[[#This Row],[Columna4]:[Columna23]])*1)))</f>
        <v>0</v>
      </c>
      <c r="Y263" s="87">
        <f t="shared" si="4"/>
        <v>0</v>
      </c>
      <c r="Z263" s="87">
        <f>IF(Y263="","",COUNTIF(Sabana8[[#This Row],[Columna4]:[Columna23]],"O")/20)</f>
        <v>0</v>
      </c>
    </row>
    <row r="264" spans="2:26" ht="15" x14ac:dyDescent="0.25">
      <c r="B264" s="96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IF($D$12="","",(SUMPRODUCT(($D$12:$W$12=Sabana8[[#This Row],[Columna4]:[Columna23]])*1)))</f>
        <v>0</v>
      </c>
      <c r="Y264" s="87">
        <f t="shared" si="4"/>
        <v>0</v>
      </c>
      <c r="Z264" s="87">
        <f>IF(Y264="","",COUNTIF(Sabana8[[#This Row],[Columna4]:[Columna23]],"O")/20)</f>
        <v>0</v>
      </c>
    </row>
    <row r="265" spans="2:26" ht="15" x14ac:dyDescent="0.25">
      <c r="B265" s="96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IF($D$12="","",(SUMPRODUCT(($D$12:$W$12=Sabana8[[#This Row],[Columna4]:[Columna23]])*1)))</f>
        <v>0</v>
      </c>
      <c r="Y265" s="87">
        <f t="shared" si="4"/>
        <v>0</v>
      </c>
      <c r="Z265" s="87">
        <f>IF(Y265="","",COUNTIF(Sabana8[[#This Row],[Columna4]:[Columna23]],"O")/20)</f>
        <v>0</v>
      </c>
    </row>
    <row r="266" spans="2:26" ht="15" x14ac:dyDescent="0.25">
      <c r="B266" s="96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IF($D$12="","",(SUMPRODUCT(($D$12:$W$12=Sabana8[[#This Row],[Columna4]:[Columna23]])*1)))</f>
        <v>0</v>
      </c>
      <c r="Y266" s="87">
        <f t="shared" si="4"/>
        <v>0</v>
      </c>
      <c r="Z266" s="87">
        <f>IF(Y266="","",COUNTIF(Sabana8[[#This Row],[Columna4]:[Columna23]],"O")/20)</f>
        <v>0</v>
      </c>
    </row>
    <row r="267" spans="2:26" ht="15" x14ac:dyDescent="0.25">
      <c r="B267" s="96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IF($D$12="","",(SUMPRODUCT(($D$12:$W$12=Sabana8[[#This Row],[Columna4]:[Columna23]])*1)))</f>
        <v>0</v>
      </c>
      <c r="Y267" s="87">
        <f t="shared" si="4"/>
        <v>0</v>
      </c>
      <c r="Z267" s="87">
        <f>IF(Y267="","",COUNTIF(Sabana8[[#This Row],[Columna4]:[Columna23]],"O")/20)</f>
        <v>0</v>
      </c>
    </row>
    <row r="268" spans="2:26" ht="15" x14ac:dyDescent="0.25">
      <c r="B268" s="96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IF($D$12="","",(SUMPRODUCT(($D$12:$W$12=Sabana8[[#This Row],[Columna4]:[Columna23]])*1)))</f>
        <v>0</v>
      </c>
      <c r="Y268" s="87">
        <f t="shared" si="4"/>
        <v>0</v>
      </c>
      <c r="Z268" s="87">
        <f>IF(Y268="","",COUNTIF(Sabana8[[#This Row],[Columna4]:[Columna23]],"O")/20)</f>
        <v>0</v>
      </c>
    </row>
    <row r="269" spans="2:26" ht="15" x14ac:dyDescent="0.25">
      <c r="B269" s="96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IF($D$12="","",(SUMPRODUCT(($D$12:$W$12=Sabana8[[#This Row],[Columna4]:[Columna23]])*1)))</f>
        <v>0</v>
      </c>
      <c r="Y269" s="87">
        <f t="shared" si="4"/>
        <v>0</v>
      </c>
      <c r="Z269" s="87">
        <f>IF(Y269="","",COUNTIF(Sabana8[[#This Row],[Columna4]:[Columna23]],"O")/20)</f>
        <v>0</v>
      </c>
    </row>
    <row r="270" spans="2:26" ht="15" x14ac:dyDescent="0.25">
      <c r="B270" s="96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IF($D$12="","",(SUMPRODUCT(($D$12:$W$12=Sabana8[[#This Row],[Columna4]:[Columna23]])*1)))</f>
        <v>0</v>
      </c>
      <c r="Y270" s="87">
        <f t="shared" si="4"/>
        <v>0</v>
      </c>
      <c r="Z270" s="87">
        <f>IF(Y270="","",COUNTIF(Sabana8[[#This Row],[Columna4]:[Columna23]],"O")/20)</f>
        <v>0</v>
      </c>
    </row>
    <row r="271" spans="2:26" ht="15" x14ac:dyDescent="0.25">
      <c r="B271" s="96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IF($D$12="","",(SUMPRODUCT(($D$12:$W$12=Sabana8[[#This Row],[Columna4]:[Columna23]])*1)))</f>
        <v>0</v>
      </c>
      <c r="Y271" s="87">
        <f t="shared" si="4"/>
        <v>0</v>
      </c>
      <c r="Z271" s="87">
        <f>IF(Y271="","",COUNTIF(Sabana8[[#This Row],[Columna4]:[Columna23]],"O")/20)</f>
        <v>0</v>
      </c>
    </row>
    <row r="272" spans="2:26" ht="15" x14ac:dyDescent="0.25">
      <c r="B272" s="96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IF($D$12="","",(SUMPRODUCT(($D$12:$W$12=Sabana8[[#This Row],[Columna4]:[Columna23]])*1)))</f>
        <v>0</v>
      </c>
      <c r="Y272" s="87">
        <f t="shared" si="4"/>
        <v>0</v>
      </c>
      <c r="Z272" s="87">
        <f>IF(Y272="","",COUNTIF(Sabana8[[#This Row],[Columna4]:[Columna23]],"O")/20)</f>
        <v>0</v>
      </c>
    </row>
    <row r="273" spans="2:26" ht="15" x14ac:dyDescent="0.25">
      <c r="B273" s="96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IF($D$12="","",(SUMPRODUCT(($D$12:$W$12=Sabana8[[#This Row],[Columna4]:[Columna23]])*1)))</f>
        <v>0</v>
      </c>
      <c r="Y273" s="87">
        <f t="shared" si="4"/>
        <v>0</v>
      </c>
      <c r="Z273" s="87">
        <f>IF(Y273="","",COUNTIF(Sabana8[[#This Row],[Columna4]:[Columna23]],"O")/20)</f>
        <v>0</v>
      </c>
    </row>
    <row r="274" spans="2:26" ht="15" x14ac:dyDescent="0.25">
      <c r="B274" s="96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IF($D$12="","",(SUMPRODUCT(($D$12:$W$12=Sabana8[[#This Row],[Columna4]:[Columna23]])*1)))</f>
        <v>0</v>
      </c>
      <c r="Y274" s="87">
        <f t="shared" si="4"/>
        <v>0</v>
      </c>
      <c r="Z274" s="87">
        <f>IF(Y274="","",COUNTIF(Sabana8[[#This Row],[Columna4]:[Columna23]],"O")/20)</f>
        <v>0</v>
      </c>
    </row>
    <row r="275" spans="2:26" ht="15" x14ac:dyDescent="0.25">
      <c r="B275" s="96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IF($D$12="","",(SUMPRODUCT(($D$12:$W$12=Sabana8[[#This Row],[Columna4]:[Columna23]])*1)))</f>
        <v>0</v>
      </c>
      <c r="Y275" s="87">
        <f t="shared" ref="Y275:Y317" si="5">IF(X275="","",(X275/20))</f>
        <v>0</v>
      </c>
      <c r="Z275" s="87">
        <f>IF(Y275="","",COUNTIF(Sabana8[[#This Row],[Columna4]:[Columna23]],"O")/20)</f>
        <v>0</v>
      </c>
    </row>
    <row r="276" spans="2:26" ht="15" x14ac:dyDescent="0.25">
      <c r="B276" s="96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IF($D$12="","",(SUMPRODUCT(($D$12:$W$12=Sabana8[[#This Row],[Columna4]:[Columna23]])*1)))</f>
        <v>0</v>
      </c>
      <c r="Y276" s="87">
        <f t="shared" si="5"/>
        <v>0</v>
      </c>
      <c r="Z276" s="87">
        <f>IF(Y276="","",COUNTIF(Sabana8[[#This Row],[Columna4]:[Columna23]],"O")/20)</f>
        <v>0</v>
      </c>
    </row>
    <row r="277" spans="2:26" ht="15" x14ac:dyDescent="0.25">
      <c r="B277" s="96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IF($D$12="","",(SUMPRODUCT(($D$12:$W$12=Sabana8[[#This Row],[Columna4]:[Columna23]])*1)))</f>
        <v>0</v>
      </c>
      <c r="Y277" s="87">
        <f t="shared" si="5"/>
        <v>0</v>
      </c>
      <c r="Z277" s="87">
        <f>IF(Y277="","",COUNTIF(Sabana8[[#This Row],[Columna4]:[Columna23]],"O")/20)</f>
        <v>0</v>
      </c>
    </row>
    <row r="278" spans="2:26" ht="15" x14ac:dyDescent="0.25">
      <c r="B278" s="96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IF($D$12="","",(SUMPRODUCT(($D$12:$W$12=Sabana8[[#This Row],[Columna4]:[Columna23]])*1)))</f>
        <v>0</v>
      </c>
      <c r="Y278" s="87">
        <f t="shared" si="5"/>
        <v>0</v>
      </c>
      <c r="Z278" s="87">
        <f>IF(Y278="","",COUNTIF(Sabana8[[#This Row],[Columna4]:[Columna23]],"O")/20)</f>
        <v>0</v>
      </c>
    </row>
    <row r="279" spans="2:26" ht="15" x14ac:dyDescent="0.25">
      <c r="B279" s="96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IF($D$12="","",(SUMPRODUCT(($D$12:$W$12=Sabana8[[#This Row],[Columna4]:[Columna23]])*1)))</f>
        <v>0</v>
      </c>
      <c r="Y279" s="87">
        <f t="shared" si="5"/>
        <v>0</v>
      </c>
      <c r="Z279" s="87">
        <f>IF(Y279="","",COUNTIF(Sabana8[[#This Row],[Columna4]:[Columna23]],"O")/20)</f>
        <v>0</v>
      </c>
    </row>
    <row r="280" spans="2:26" ht="15" x14ac:dyDescent="0.25">
      <c r="B280" s="96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IF($D$12="","",(SUMPRODUCT(($D$12:$W$12=Sabana8[[#This Row],[Columna4]:[Columna23]])*1)))</f>
        <v>0</v>
      </c>
      <c r="Y280" s="87">
        <f t="shared" si="5"/>
        <v>0</v>
      </c>
      <c r="Z280" s="87">
        <f>IF(Y280="","",COUNTIF(Sabana8[[#This Row],[Columna4]:[Columna23]],"O")/20)</f>
        <v>0</v>
      </c>
    </row>
    <row r="281" spans="2:26" ht="15" x14ac:dyDescent="0.25">
      <c r="B281" s="96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IF($D$12="","",(SUMPRODUCT(($D$12:$W$12=Sabana8[[#This Row],[Columna4]:[Columna23]])*1)))</f>
        <v>0</v>
      </c>
      <c r="Y281" s="87">
        <f t="shared" si="5"/>
        <v>0</v>
      </c>
      <c r="Z281" s="87">
        <f>IF(Y281="","",COUNTIF(Sabana8[[#This Row],[Columna4]:[Columna23]],"O")/20)</f>
        <v>0</v>
      </c>
    </row>
    <row r="282" spans="2:26" ht="15" x14ac:dyDescent="0.25">
      <c r="B282" s="96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IF($D$12="","",(SUMPRODUCT(($D$12:$W$12=Sabana8[[#This Row],[Columna4]:[Columna23]])*1)))</f>
        <v>0</v>
      </c>
      <c r="Y282" s="87">
        <f t="shared" si="5"/>
        <v>0</v>
      </c>
      <c r="Z282" s="87">
        <f>IF(Y282="","",COUNTIF(Sabana8[[#This Row],[Columna4]:[Columna23]],"O")/20)</f>
        <v>0</v>
      </c>
    </row>
    <row r="283" spans="2:26" ht="15" x14ac:dyDescent="0.25">
      <c r="B283" s="96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IF($D$12="","",(SUMPRODUCT(($D$12:$W$12=Sabana8[[#This Row],[Columna4]:[Columna23]])*1)))</f>
        <v>0</v>
      </c>
      <c r="Y283" s="87">
        <f t="shared" si="5"/>
        <v>0</v>
      </c>
      <c r="Z283" s="87">
        <f>IF(Y283="","",COUNTIF(Sabana8[[#This Row],[Columna4]:[Columna23]],"O")/20)</f>
        <v>0</v>
      </c>
    </row>
    <row r="284" spans="2:26" ht="15" x14ac:dyDescent="0.25">
      <c r="B284" s="96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IF($D$12="","",(SUMPRODUCT(($D$12:$W$12=Sabana8[[#This Row],[Columna4]:[Columna23]])*1)))</f>
        <v>0</v>
      </c>
      <c r="Y284" s="87">
        <f t="shared" si="5"/>
        <v>0</v>
      </c>
      <c r="Z284" s="87">
        <f>IF(Y284="","",COUNTIF(Sabana8[[#This Row],[Columna4]:[Columna23]],"O")/20)</f>
        <v>0</v>
      </c>
    </row>
    <row r="285" spans="2:26" ht="15" x14ac:dyDescent="0.25">
      <c r="B285" s="96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IF($D$12="","",(SUMPRODUCT(($D$12:$W$12=Sabana8[[#This Row],[Columna4]:[Columna23]])*1)))</f>
        <v>0</v>
      </c>
      <c r="Y285" s="87">
        <f t="shared" si="5"/>
        <v>0</v>
      </c>
      <c r="Z285" s="87">
        <f>IF(Y285="","",COUNTIF(Sabana8[[#This Row],[Columna4]:[Columna23]],"O")/20)</f>
        <v>0</v>
      </c>
    </row>
    <row r="286" spans="2:26" ht="15" x14ac:dyDescent="0.25">
      <c r="B286" s="96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IF($D$12="","",(SUMPRODUCT(($D$12:$W$12=Sabana8[[#This Row],[Columna4]:[Columna23]])*1)))</f>
        <v>0</v>
      </c>
      <c r="Y286" s="87">
        <f t="shared" si="5"/>
        <v>0</v>
      </c>
      <c r="Z286" s="87">
        <f>IF(Y286="","",COUNTIF(Sabana8[[#This Row],[Columna4]:[Columna23]],"O")/20)</f>
        <v>0</v>
      </c>
    </row>
    <row r="287" spans="2:26" ht="15" x14ac:dyDescent="0.25">
      <c r="B287" s="96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IF($D$12="","",(SUMPRODUCT(($D$12:$W$12=Sabana8[[#This Row],[Columna4]:[Columna23]])*1)))</f>
        <v>0</v>
      </c>
      <c r="Y287" s="87">
        <f t="shared" si="5"/>
        <v>0</v>
      </c>
      <c r="Z287" s="87">
        <f>IF(Y287="","",COUNTIF(Sabana8[[#This Row],[Columna4]:[Columna23]],"O")/20)</f>
        <v>0</v>
      </c>
    </row>
    <row r="288" spans="2:26" ht="15" x14ac:dyDescent="0.25">
      <c r="B288" s="96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IF($D$12="","",(SUMPRODUCT(($D$12:$W$12=Sabana8[[#This Row],[Columna4]:[Columna23]])*1)))</f>
        <v>0</v>
      </c>
      <c r="Y288" s="87">
        <f t="shared" si="5"/>
        <v>0</v>
      </c>
      <c r="Z288" s="87">
        <f>IF(Y288="","",COUNTIF(Sabana8[[#This Row],[Columna4]:[Columna23]],"O")/20)</f>
        <v>0</v>
      </c>
    </row>
    <row r="289" spans="2:26" ht="15" x14ac:dyDescent="0.25">
      <c r="B289" s="96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IF($D$12="","",(SUMPRODUCT(($D$12:$W$12=Sabana8[[#This Row],[Columna4]:[Columna23]])*1)))</f>
        <v>0</v>
      </c>
      <c r="Y289" s="87">
        <f t="shared" si="5"/>
        <v>0</v>
      </c>
      <c r="Z289" s="87">
        <f>IF(Y289="","",COUNTIF(Sabana8[[#This Row],[Columna4]:[Columna23]],"O")/20)</f>
        <v>0</v>
      </c>
    </row>
    <row r="290" spans="2:26" ht="15" x14ac:dyDescent="0.25">
      <c r="B290" s="96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IF($D$12="","",(SUMPRODUCT(($D$12:$W$12=Sabana8[[#This Row],[Columna4]:[Columna23]])*1)))</f>
        <v>0</v>
      </c>
      <c r="Y290" s="87">
        <f t="shared" si="5"/>
        <v>0</v>
      </c>
      <c r="Z290" s="87">
        <f>IF(Y290="","",COUNTIF(Sabana8[[#This Row],[Columna4]:[Columna23]],"O")/20)</f>
        <v>0</v>
      </c>
    </row>
    <row r="291" spans="2:26" ht="15" x14ac:dyDescent="0.25">
      <c r="B291" s="96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IF($D$12="","",(SUMPRODUCT(($D$12:$W$12=Sabana8[[#This Row],[Columna4]:[Columna23]])*1)))</f>
        <v>0</v>
      </c>
      <c r="Y291" s="87">
        <f t="shared" si="5"/>
        <v>0</v>
      </c>
      <c r="Z291" s="87">
        <f>IF(Y291="","",COUNTIF(Sabana8[[#This Row],[Columna4]:[Columna23]],"O")/20)</f>
        <v>0</v>
      </c>
    </row>
    <row r="292" spans="2:26" ht="15" x14ac:dyDescent="0.25">
      <c r="B292" s="96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IF($D$12="","",(SUMPRODUCT(($D$12:$W$12=Sabana8[[#This Row],[Columna4]:[Columna23]])*1)))</f>
        <v>0</v>
      </c>
      <c r="Y292" s="87">
        <f t="shared" si="5"/>
        <v>0</v>
      </c>
      <c r="Z292" s="87">
        <f>IF(Y292="","",COUNTIF(Sabana8[[#This Row],[Columna4]:[Columna23]],"O")/20)</f>
        <v>0</v>
      </c>
    </row>
    <row r="293" spans="2:26" ht="15" x14ac:dyDescent="0.25">
      <c r="B293" s="96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IF($D$12="","",(SUMPRODUCT(($D$12:$W$12=Sabana8[[#This Row],[Columna4]:[Columna23]])*1)))</f>
        <v>0</v>
      </c>
      <c r="Y293" s="87">
        <f t="shared" si="5"/>
        <v>0</v>
      </c>
      <c r="Z293" s="87">
        <f>IF(Y293="","",COUNTIF(Sabana8[[#This Row],[Columna4]:[Columna23]],"O")/20)</f>
        <v>0</v>
      </c>
    </row>
    <row r="294" spans="2:26" ht="15" x14ac:dyDescent="0.25">
      <c r="B294" s="96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IF($D$12="","",(SUMPRODUCT(($D$12:$W$12=Sabana8[[#This Row],[Columna4]:[Columna23]])*1)))</f>
        <v>0</v>
      </c>
      <c r="Y294" s="87">
        <f t="shared" si="5"/>
        <v>0</v>
      </c>
      <c r="Z294" s="87">
        <f>IF(Y294="","",COUNTIF(Sabana8[[#This Row],[Columna4]:[Columna23]],"O")/20)</f>
        <v>0</v>
      </c>
    </row>
    <row r="295" spans="2:26" ht="15" x14ac:dyDescent="0.25">
      <c r="B295" s="96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IF($D$12="","",(SUMPRODUCT(($D$12:$W$12=Sabana8[[#This Row],[Columna4]:[Columna23]])*1)))</f>
        <v>0</v>
      </c>
      <c r="Y295" s="87">
        <f t="shared" si="5"/>
        <v>0</v>
      </c>
      <c r="Z295" s="87">
        <f>IF(Y295="","",COUNTIF(Sabana8[[#This Row],[Columna4]:[Columna23]],"O")/20)</f>
        <v>0</v>
      </c>
    </row>
    <row r="296" spans="2:26" ht="15" x14ac:dyDescent="0.25">
      <c r="B296" s="96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IF($D$12="","",(SUMPRODUCT(($D$12:$W$12=Sabana8[[#This Row],[Columna4]:[Columna23]])*1)))</f>
        <v>0</v>
      </c>
      <c r="Y296" s="87">
        <f t="shared" si="5"/>
        <v>0</v>
      </c>
      <c r="Z296" s="87">
        <f>IF(Y296="","",COUNTIF(Sabana8[[#This Row],[Columna4]:[Columna23]],"O")/20)</f>
        <v>0</v>
      </c>
    </row>
    <row r="297" spans="2:26" ht="15" x14ac:dyDescent="0.25">
      <c r="B297" s="96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IF($D$12="","",(SUMPRODUCT(($D$12:$W$12=Sabana8[[#This Row],[Columna4]:[Columna23]])*1)))</f>
        <v>0</v>
      </c>
      <c r="Y297" s="87">
        <f t="shared" si="5"/>
        <v>0</v>
      </c>
      <c r="Z297" s="87">
        <f>IF(Y297="","",COUNTIF(Sabana8[[#This Row],[Columna4]:[Columna23]],"O")/20)</f>
        <v>0</v>
      </c>
    </row>
    <row r="298" spans="2:26" ht="15" x14ac:dyDescent="0.25">
      <c r="B298" s="96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IF($D$12="","",(SUMPRODUCT(($D$12:$W$12=Sabana8[[#This Row],[Columna4]:[Columna23]])*1)))</f>
        <v>0</v>
      </c>
      <c r="Y298" s="87">
        <f t="shared" si="5"/>
        <v>0</v>
      </c>
      <c r="Z298" s="87">
        <f>IF(Y298="","",COUNTIF(Sabana8[[#This Row],[Columna4]:[Columna23]],"O")/20)</f>
        <v>0</v>
      </c>
    </row>
    <row r="299" spans="2:26" ht="15" x14ac:dyDescent="0.25">
      <c r="B299" s="96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IF($D$12="","",(SUMPRODUCT(($D$12:$W$12=Sabana8[[#This Row],[Columna4]:[Columna23]])*1)))</f>
        <v>0</v>
      </c>
      <c r="Y299" s="87">
        <f t="shared" si="5"/>
        <v>0</v>
      </c>
      <c r="Z299" s="87">
        <f>IF(Y299="","",COUNTIF(Sabana8[[#This Row],[Columna4]:[Columna23]],"O")/20)</f>
        <v>0</v>
      </c>
    </row>
    <row r="300" spans="2:26" ht="15" x14ac:dyDescent="0.25">
      <c r="B300" s="96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IF($D$12="","",(SUMPRODUCT(($D$12:$W$12=Sabana8[[#This Row],[Columna4]:[Columna23]])*1)))</f>
        <v>0</v>
      </c>
      <c r="Y300" s="87">
        <f t="shared" si="5"/>
        <v>0</v>
      </c>
      <c r="Z300" s="87">
        <f>IF(Y300="","",COUNTIF(Sabana8[[#This Row],[Columna4]:[Columna23]],"O")/20)</f>
        <v>0</v>
      </c>
    </row>
    <row r="301" spans="2:26" ht="15" x14ac:dyDescent="0.25">
      <c r="B301" s="96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IF($D$12="","",(SUMPRODUCT(($D$12:$W$12=Sabana8[[#This Row],[Columna4]:[Columna23]])*1)))</f>
        <v>0</v>
      </c>
      <c r="Y301" s="87">
        <f t="shared" si="5"/>
        <v>0</v>
      </c>
      <c r="Z301" s="87">
        <f>IF(Y301="","",COUNTIF(Sabana8[[#This Row],[Columna4]:[Columna23]],"O")/20)</f>
        <v>0</v>
      </c>
    </row>
    <row r="302" spans="2:26" ht="15" x14ac:dyDescent="0.25">
      <c r="B302" s="96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IF($D$12="","",(SUMPRODUCT(($D$12:$W$12=Sabana8[[#This Row],[Columna4]:[Columna23]])*1)))</f>
        <v>0</v>
      </c>
      <c r="Y302" s="87">
        <f t="shared" si="5"/>
        <v>0</v>
      </c>
      <c r="Z302" s="87">
        <f>IF(Y302="","",COUNTIF(Sabana8[[#This Row],[Columna4]:[Columna23]],"O")/20)</f>
        <v>0</v>
      </c>
    </row>
    <row r="303" spans="2:26" ht="15" x14ac:dyDescent="0.25">
      <c r="B303" s="96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IF($D$12="","",(SUMPRODUCT(($D$12:$W$12=Sabana8[[#This Row],[Columna4]:[Columna23]])*1)))</f>
        <v>0</v>
      </c>
      <c r="Y303" s="87">
        <f t="shared" si="5"/>
        <v>0</v>
      </c>
      <c r="Z303" s="87">
        <f>IF(Y303="","",COUNTIF(Sabana8[[#This Row],[Columna4]:[Columna23]],"O")/20)</f>
        <v>0</v>
      </c>
    </row>
    <row r="304" spans="2:26" ht="15" x14ac:dyDescent="0.25">
      <c r="B304" s="96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IF($D$12="","",(SUMPRODUCT(($D$12:$W$12=Sabana8[[#This Row],[Columna4]:[Columna23]])*1)))</f>
        <v>0</v>
      </c>
      <c r="Y304" s="87">
        <f t="shared" si="5"/>
        <v>0</v>
      </c>
      <c r="Z304" s="87">
        <f>IF(Y304="","",COUNTIF(Sabana8[[#This Row],[Columna4]:[Columna23]],"O")/20)</f>
        <v>0</v>
      </c>
    </row>
    <row r="305" spans="2:26" ht="15" x14ac:dyDescent="0.25">
      <c r="B305" s="96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IF($D$12="","",(SUMPRODUCT(($D$12:$W$12=Sabana8[[#This Row],[Columna4]:[Columna23]])*1)))</f>
        <v>0</v>
      </c>
      <c r="Y305" s="87">
        <f t="shared" si="5"/>
        <v>0</v>
      </c>
      <c r="Z305" s="87">
        <f>IF(Y305="","",COUNTIF(Sabana8[[#This Row],[Columna4]:[Columna23]],"O")/20)</f>
        <v>0</v>
      </c>
    </row>
    <row r="306" spans="2:26" ht="15" x14ac:dyDescent="0.25">
      <c r="B306" s="96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IF($D$12="","",(SUMPRODUCT(($D$12:$W$12=Sabana8[[#This Row],[Columna4]:[Columna23]])*1)))</f>
        <v>0</v>
      </c>
      <c r="Y306" s="87">
        <f t="shared" si="5"/>
        <v>0</v>
      </c>
      <c r="Z306" s="87">
        <f>IF(Y306="","",COUNTIF(Sabana8[[#This Row],[Columna4]:[Columna23]],"O")/20)</f>
        <v>0</v>
      </c>
    </row>
    <row r="307" spans="2:26" ht="15" x14ac:dyDescent="0.25">
      <c r="B307" s="96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IF($D$12="","",(SUMPRODUCT(($D$12:$W$12=Sabana8[[#This Row],[Columna4]:[Columna23]])*1)))</f>
        <v>0</v>
      </c>
      <c r="Y307" s="87">
        <f t="shared" si="5"/>
        <v>0</v>
      </c>
      <c r="Z307" s="87">
        <f>IF(Y307="","",COUNTIF(Sabana8[[#This Row],[Columna4]:[Columna23]],"O")/20)</f>
        <v>0</v>
      </c>
    </row>
    <row r="308" spans="2:26" ht="15" x14ac:dyDescent="0.25">
      <c r="B308" s="96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IF($D$12="","",(SUMPRODUCT(($D$12:$W$12=Sabana8[[#This Row],[Columna4]:[Columna23]])*1)))</f>
        <v>0</v>
      </c>
      <c r="Y308" s="87">
        <f t="shared" si="5"/>
        <v>0</v>
      </c>
      <c r="Z308" s="87">
        <f>IF(Y308="","",COUNTIF(Sabana8[[#This Row],[Columna4]:[Columna23]],"O")/20)</f>
        <v>0</v>
      </c>
    </row>
    <row r="309" spans="2:26" ht="15" x14ac:dyDescent="0.25">
      <c r="B309" s="96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IF($D$12="","",(SUMPRODUCT(($D$12:$W$12=Sabana8[[#This Row],[Columna4]:[Columna23]])*1)))</f>
        <v>0</v>
      </c>
      <c r="Y309" s="87">
        <f t="shared" si="5"/>
        <v>0</v>
      </c>
      <c r="Z309" s="87">
        <f>IF(Y309="","",COUNTIF(Sabana8[[#This Row],[Columna4]:[Columna23]],"O")/20)</f>
        <v>0</v>
      </c>
    </row>
    <row r="310" spans="2:26" ht="15" x14ac:dyDescent="0.25">
      <c r="B310" s="96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IF($D$12="","",(SUMPRODUCT(($D$12:$W$12=Sabana8[[#This Row],[Columna4]:[Columna23]])*1)))</f>
        <v>0</v>
      </c>
      <c r="Y310" s="87">
        <f t="shared" si="5"/>
        <v>0</v>
      </c>
      <c r="Z310" s="87">
        <f>IF(Y310="","",COUNTIF(Sabana8[[#This Row],[Columna4]:[Columna23]],"O")/20)</f>
        <v>0</v>
      </c>
    </row>
    <row r="311" spans="2:26" ht="15" x14ac:dyDescent="0.25">
      <c r="B311" s="96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IF($D$12="","",(SUMPRODUCT(($D$12:$W$12=Sabana8[[#This Row],[Columna4]:[Columna23]])*1)))</f>
        <v>0</v>
      </c>
      <c r="Y311" s="87">
        <f t="shared" si="5"/>
        <v>0</v>
      </c>
      <c r="Z311" s="87">
        <f>IF(Y311="","",COUNTIF(Sabana8[[#This Row],[Columna4]:[Columna23]],"O")/20)</f>
        <v>0</v>
      </c>
    </row>
    <row r="312" spans="2:26" ht="15" x14ac:dyDescent="0.25">
      <c r="B312" s="96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IF($D$12="","",(SUMPRODUCT(($D$12:$W$12=Sabana8[[#This Row],[Columna4]:[Columna23]])*1)))</f>
        <v>0</v>
      </c>
      <c r="Y312" s="87">
        <f t="shared" si="5"/>
        <v>0</v>
      </c>
      <c r="Z312" s="87">
        <f>IF(Y312="","",COUNTIF(Sabana8[[#This Row],[Columna4]:[Columna23]],"O")/20)</f>
        <v>0</v>
      </c>
    </row>
    <row r="313" spans="2:26" ht="15" x14ac:dyDescent="0.25">
      <c r="B313" s="96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IF($D$12="","",(SUMPRODUCT(($D$12:$W$12=Sabana8[[#This Row],[Columna4]:[Columna23]])*1)))</f>
        <v>0</v>
      </c>
      <c r="Y313" s="87">
        <f t="shared" si="5"/>
        <v>0</v>
      </c>
      <c r="Z313" s="87">
        <f>IF(Y313="","",COUNTIF(Sabana8[[#This Row],[Columna4]:[Columna23]],"O")/20)</f>
        <v>0</v>
      </c>
    </row>
    <row r="314" spans="2:26" ht="15" x14ac:dyDescent="0.25">
      <c r="B314" s="96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IF($D$12="","",(SUMPRODUCT(($D$12:$W$12=Sabana8[[#This Row],[Columna4]:[Columna23]])*1)))</f>
        <v>0</v>
      </c>
      <c r="Y314" s="87">
        <f t="shared" si="5"/>
        <v>0</v>
      </c>
      <c r="Z314" s="87">
        <f>IF(Y314="","",COUNTIF(Sabana8[[#This Row],[Columna4]:[Columna23]],"O")/20)</f>
        <v>0</v>
      </c>
    </row>
    <row r="315" spans="2:26" ht="15" x14ac:dyDescent="0.25">
      <c r="B315" s="96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IF($D$12="","",(SUMPRODUCT(($D$12:$W$12=Sabana8[[#This Row],[Columna4]:[Columna23]])*1)))</f>
        <v>0</v>
      </c>
      <c r="Y315" s="87">
        <f t="shared" si="5"/>
        <v>0</v>
      </c>
      <c r="Z315" s="87">
        <f>IF(Y315="","",COUNTIF(Sabana8[[#This Row],[Columna4]:[Columna23]],"O")/20)</f>
        <v>0</v>
      </c>
    </row>
    <row r="316" spans="2:26" ht="15" x14ac:dyDescent="0.25">
      <c r="B316" s="96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IF($D$12="","",(SUMPRODUCT(($D$12:$W$12=Sabana8[[#This Row],[Columna4]:[Columna23]])*1)))</f>
        <v>0</v>
      </c>
      <c r="Y316" s="87">
        <f t="shared" si="5"/>
        <v>0</v>
      </c>
      <c r="Z316" s="87">
        <f>IF(Y316="","",COUNTIF(Sabana8[[#This Row],[Columna4]:[Columna23]],"O")/20)</f>
        <v>0</v>
      </c>
    </row>
    <row r="317" spans="2:26" ht="15.75" thickBot="1" x14ac:dyDescent="0.3">
      <c r="B317" s="96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IF($D$12="","",(SUMPRODUCT(($D$12:$W$12=Sabana8[[#This Row],[Columna4]:[Columna23]])*1)))</f>
        <v>0</v>
      </c>
      <c r="Y317" s="87">
        <f t="shared" si="5"/>
        <v>0</v>
      </c>
      <c r="Z317" s="87">
        <f>IF(Y317="","",COUNTIF(Sabana8[[#This Row],[Columna4]:[Columna23]],"O")/20)</f>
        <v>0</v>
      </c>
    </row>
    <row r="318" spans="2:26" ht="30.95" customHeight="1" x14ac:dyDescent="0.25">
      <c r="B318" s="96">
        <v>309</v>
      </c>
      <c r="C318" s="82" t="s">
        <v>10</v>
      </c>
      <c r="D318" s="41" t="str">
        <f>Sabana8[[#Headers],[Columna4]]</f>
        <v>Columna4</v>
      </c>
      <c r="E318" s="41" t="str">
        <f>Sabana8[[#Headers],[Columna5]]</f>
        <v>Columna5</v>
      </c>
      <c r="F318" s="41" t="str">
        <f>Sabana8[[#Headers],[Columna6]]</f>
        <v>Columna6</v>
      </c>
      <c r="G318" s="41" t="str">
        <f>Sabana8[[#Headers],[Columna7]]</f>
        <v>Columna7</v>
      </c>
      <c r="H318" s="41" t="str">
        <f>Sabana8[[#Headers],[Columna8]]</f>
        <v>Columna8</v>
      </c>
      <c r="I318" s="41" t="str">
        <f>Sabana8[[#Headers],[Columna9]]</f>
        <v>Columna9</v>
      </c>
      <c r="J318" s="41" t="str">
        <f>Sabana8[[#Headers],[Columna10]]</f>
        <v>Columna10</v>
      </c>
      <c r="K318" s="41" t="str">
        <f>Sabana8[[#Headers],[Columna11]]</f>
        <v>Columna11</v>
      </c>
      <c r="L318" s="41" t="str">
        <f>Sabana8[[#Headers],[Columna12]]</f>
        <v>Columna12</v>
      </c>
      <c r="M318" s="41" t="str">
        <f>Sabana8[[#Headers],[Columna13]]</f>
        <v>Columna13</v>
      </c>
      <c r="N318" s="41" t="str">
        <f>Sabana8[[#Headers],[Columna14]]</f>
        <v>Columna14</v>
      </c>
      <c r="O318" s="41" t="str">
        <f>Sabana8[[#Headers],[Columna15]]</f>
        <v>Columna15</v>
      </c>
      <c r="P318" s="41" t="str">
        <f>Sabana8[[#Headers],[Columna16]]</f>
        <v>Columna16</v>
      </c>
      <c r="Q318" s="41" t="str">
        <f>Sabana8[[#Headers],[Columna17]]</f>
        <v>Columna17</v>
      </c>
      <c r="R318" s="41" t="str">
        <f>Sabana8[[#Headers],[Columna18]]</f>
        <v>Columna18</v>
      </c>
      <c r="S318" s="41" t="str">
        <f>Sabana8[[#Headers],[Columna19]]</f>
        <v>Columna19</v>
      </c>
      <c r="T318" s="41" t="str">
        <f>Sabana8[[#Headers],[Columna20]]</f>
        <v>Columna20</v>
      </c>
      <c r="U318" s="41" t="str">
        <f>Sabana8[[#Headers],[Columna21]]</f>
        <v>Columna21</v>
      </c>
      <c r="V318" s="41" t="str">
        <f>Sabana8[[#Headers],[Columna22]]</f>
        <v>Columna22</v>
      </c>
      <c r="W318" s="42" t="str">
        <f>Sabana8[[#Headers],[Columna23]]</f>
        <v>Columna23</v>
      </c>
      <c r="X318" s="112"/>
      <c r="Y318" s="113"/>
      <c r="Z318" s="114"/>
    </row>
    <row r="319" spans="2:26" ht="15" x14ac:dyDescent="0.25">
      <c r="B319" s="96">
        <v>310</v>
      </c>
      <c r="C319" s="115" t="s">
        <v>11</v>
      </c>
      <c r="D319" s="116" t="str">
        <f t="shared" ref="D319:W319" si="6">D11</f>
        <v>I_1891165</v>
      </c>
      <c r="E319" s="116" t="str">
        <f t="shared" si="6"/>
        <v>I_1891240</v>
      </c>
      <c r="F319" s="116" t="str">
        <f t="shared" si="6"/>
        <v>I_1891138</v>
      </c>
      <c r="G319" s="116" t="str">
        <f t="shared" si="6"/>
        <v>I_1890601</v>
      </c>
      <c r="H319" s="116" t="str">
        <f t="shared" si="6"/>
        <v>I_1890359</v>
      </c>
      <c r="I319" s="116" t="str">
        <f t="shared" si="6"/>
        <v>I_1892401</v>
      </c>
      <c r="J319" s="116" t="str">
        <f t="shared" si="6"/>
        <v>I_1892305</v>
      </c>
      <c r="K319" s="116" t="str">
        <f t="shared" si="6"/>
        <v>I_1891191</v>
      </c>
      <c r="L319" s="116" t="str">
        <f t="shared" si="6"/>
        <v>I_1890408</v>
      </c>
      <c r="M319" s="116" t="str">
        <f t="shared" si="6"/>
        <v>I_1892361</v>
      </c>
      <c r="N319" s="116" t="str">
        <f t="shared" si="6"/>
        <v>I_1891267</v>
      </c>
      <c r="O319" s="116" t="str">
        <f t="shared" si="6"/>
        <v>I_1892455</v>
      </c>
      <c r="P319" s="116" t="str">
        <f t="shared" si="6"/>
        <v>I_1892321</v>
      </c>
      <c r="Q319" s="116" t="str">
        <f t="shared" si="6"/>
        <v>I_1892391</v>
      </c>
      <c r="R319" s="116" t="str">
        <f t="shared" si="6"/>
        <v>I_1890268</v>
      </c>
      <c r="S319" s="116" t="str">
        <f t="shared" si="6"/>
        <v>I_1891220</v>
      </c>
      <c r="T319" s="116" t="str">
        <f t="shared" si="6"/>
        <v>I_1891286</v>
      </c>
      <c r="U319" s="116" t="str">
        <f t="shared" si="6"/>
        <v>I_1892435</v>
      </c>
      <c r="V319" s="116" t="str">
        <f t="shared" si="6"/>
        <v>I_1892338</v>
      </c>
      <c r="W319" s="117" t="str">
        <f t="shared" si="6"/>
        <v>I_1891207</v>
      </c>
      <c r="X319" s="112"/>
      <c r="Y319" s="113"/>
      <c r="Z319" s="114"/>
    </row>
    <row r="320" spans="2:26" ht="32.450000000000003" customHeight="1" x14ac:dyDescent="0.25">
      <c r="B320" s="96">
        <v>311</v>
      </c>
      <c r="C320" s="118" t="s">
        <v>9</v>
      </c>
      <c r="D320" s="107" t="str">
        <f>IF(D325="","",IF(D325&gt;=85%,"Muy Fácil",IF(D325&gt;=60%,"Facil",IF(D325&gt;=40%,"Dificultad Moderada",IF(D325&gt;=15%,"Dificil",IF(D325&gt;=0%,"Muy Difícil",""))))))</f>
        <v>Dificil</v>
      </c>
      <c r="E320" s="107" t="str">
        <f t="shared" ref="E320:W320" si="7">IF(E325="","",IF(E325&gt;=85%,"Muy Fácil",IF(E325&gt;=60%,"Facil",IF(E325&gt;=40%,"Dificultad Moderada",IF(E325&gt;=15%,"Dificil",IF(E325&gt;=0%,"Muy Difícil",""))))))</f>
        <v>Facil</v>
      </c>
      <c r="F320" s="107" t="str">
        <f t="shared" si="7"/>
        <v>Facil</v>
      </c>
      <c r="G320" s="107" t="str">
        <f t="shared" si="7"/>
        <v>Muy Difícil</v>
      </c>
      <c r="H320" s="107" t="str">
        <f t="shared" si="7"/>
        <v>Facil</v>
      </c>
      <c r="I320" s="107" t="str">
        <f t="shared" si="7"/>
        <v>Dificil</v>
      </c>
      <c r="J320" s="107" t="str">
        <f t="shared" si="7"/>
        <v>Dificultad Moderada</v>
      </c>
      <c r="K320" s="107" t="str">
        <f t="shared" si="7"/>
        <v>Dificil</v>
      </c>
      <c r="L320" s="107" t="str">
        <f t="shared" si="7"/>
        <v>Dificultad Moderada</v>
      </c>
      <c r="M320" s="107" t="str">
        <f t="shared" si="7"/>
        <v>Dificil</v>
      </c>
      <c r="N320" s="107" t="str">
        <f t="shared" si="7"/>
        <v>Dificil</v>
      </c>
      <c r="O320" s="107" t="str">
        <f t="shared" si="7"/>
        <v>Dificil</v>
      </c>
      <c r="P320" s="107" t="str">
        <f t="shared" si="7"/>
        <v>Dificil</v>
      </c>
      <c r="Q320" s="107" t="str">
        <f t="shared" si="7"/>
        <v>Dificultad Moderada</v>
      </c>
      <c r="R320" s="107" t="str">
        <f t="shared" si="7"/>
        <v>Dificil</v>
      </c>
      <c r="S320" s="107" t="str">
        <f t="shared" si="7"/>
        <v>Dificultad Moderada</v>
      </c>
      <c r="T320" s="107" t="str">
        <f t="shared" si="7"/>
        <v>Facil</v>
      </c>
      <c r="U320" s="107" t="str">
        <f t="shared" si="7"/>
        <v>Dificil</v>
      </c>
      <c r="V320" s="107" t="str">
        <f t="shared" si="7"/>
        <v>Facil</v>
      </c>
      <c r="W320" s="119" t="str">
        <f t="shared" si="7"/>
        <v>Muy Difícil</v>
      </c>
      <c r="X320" s="112"/>
      <c r="Y320" s="113"/>
      <c r="Z320" s="114"/>
    </row>
    <row r="321" spans="1:26" ht="14.45" customHeight="1" x14ac:dyDescent="0.25">
      <c r="A321" s="120"/>
      <c r="B321" s="96">
        <v>312</v>
      </c>
      <c r="C321" s="121" t="s">
        <v>3</v>
      </c>
      <c r="D321" s="122" t="str">
        <f t="shared" ref="D321:W321" si="8">D$12</f>
        <v>B</v>
      </c>
      <c r="E321" s="122" t="str">
        <f t="shared" si="8"/>
        <v>B</v>
      </c>
      <c r="F321" s="122" t="str">
        <f t="shared" si="8"/>
        <v>B</v>
      </c>
      <c r="G321" s="122" t="str">
        <f t="shared" si="8"/>
        <v>D</v>
      </c>
      <c r="H321" s="122" t="str">
        <f t="shared" si="8"/>
        <v>D</v>
      </c>
      <c r="I321" s="122" t="str">
        <f t="shared" si="8"/>
        <v>B</v>
      </c>
      <c r="J321" s="122" t="str">
        <f t="shared" si="8"/>
        <v>B</v>
      </c>
      <c r="K321" s="122" t="str">
        <f t="shared" si="8"/>
        <v>C</v>
      </c>
      <c r="L321" s="122" t="str">
        <f t="shared" si="8"/>
        <v>B</v>
      </c>
      <c r="M321" s="122" t="str">
        <f t="shared" si="8"/>
        <v>D</v>
      </c>
      <c r="N321" s="122" t="str">
        <f t="shared" si="8"/>
        <v>C</v>
      </c>
      <c r="O321" s="122" t="str">
        <f t="shared" si="8"/>
        <v>D</v>
      </c>
      <c r="P321" s="122" t="str">
        <f t="shared" si="8"/>
        <v>C</v>
      </c>
      <c r="Q321" s="122" t="str">
        <f t="shared" si="8"/>
        <v>B</v>
      </c>
      <c r="R321" s="122" t="str">
        <f t="shared" si="8"/>
        <v>B</v>
      </c>
      <c r="S321" s="122" t="str">
        <f t="shared" si="8"/>
        <v>B</v>
      </c>
      <c r="T321" s="122" t="str">
        <f t="shared" si="8"/>
        <v>A</v>
      </c>
      <c r="U321" s="122" t="str">
        <f t="shared" si="8"/>
        <v>C</v>
      </c>
      <c r="V321" s="122" t="str">
        <f t="shared" si="8"/>
        <v>C</v>
      </c>
      <c r="W321" s="46" t="str">
        <f t="shared" si="8"/>
        <v>B</v>
      </c>
      <c r="X321" s="123"/>
      <c r="Y321" s="101"/>
      <c r="Z321" s="100"/>
    </row>
    <row r="322" spans="1:26" ht="14.45" customHeight="1" x14ac:dyDescent="0.25">
      <c r="A322" s="120"/>
      <c r="C322" s="121" t="s">
        <v>39</v>
      </c>
      <c r="D322" s="124">
        <f>IF(COUNTA(D18:D317)=0,"",IFERROR(COUNTIF(D$18:D$317,"=*"),""))</f>
        <v>38</v>
      </c>
      <c r="E322" s="124">
        <f t="shared" ref="E322:W322" si="9">IF(COUNTA(E18:E317)=0,"",IFERROR(COUNTIF(E$18:E$317,"=*"),""))</f>
        <v>38</v>
      </c>
      <c r="F322" s="124">
        <f t="shared" si="9"/>
        <v>38</v>
      </c>
      <c r="G322" s="124">
        <f t="shared" si="9"/>
        <v>38</v>
      </c>
      <c r="H322" s="124">
        <f t="shared" si="9"/>
        <v>38</v>
      </c>
      <c r="I322" s="124">
        <f t="shared" si="9"/>
        <v>38</v>
      </c>
      <c r="J322" s="124">
        <f t="shared" si="9"/>
        <v>38</v>
      </c>
      <c r="K322" s="124">
        <f t="shared" si="9"/>
        <v>38</v>
      </c>
      <c r="L322" s="124">
        <f t="shared" si="9"/>
        <v>38</v>
      </c>
      <c r="M322" s="124">
        <f t="shared" si="9"/>
        <v>38</v>
      </c>
      <c r="N322" s="124">
        <f t="shared" si="9"/>
        <v>38</v>
      </c>
      <c r="O322" s="124">
        <f t="shared" si="9"/>
        <v>38</v>
      </c>
      <c r="P322" s="124">
        <f t="shared" si="9"/>
        <v>38</v>
      </c>
      <c r="Q322" s="124">
        <f t="shared" si="9"/>
        <v>38</v>
      </c>
      <c r="R322" s="124">
        <f t="shared" si="9"/>
        <v>38</v>
      </c>
      <c r="S322" s="124">
        <f t="shared" si="9"/>
        <v>38</v>
      </c>
      <c r="T322" s="124">
        <f t="shared" si="9"/>
        <v>38</v>
      </c>
      <c r="U322" s="124">
        <f t="shared" si="9"/>
        <v>38</v>
      </c>
      <c r="V322" s="124">
        <f t="shared" si="9"/>
        <v>38</v>
      </c>
      <c r="W322" s="125">
        <f t="shared" si="9"/>
        <v>38</v>
      </c>
      <c r="X322" s="123"/>
      <c r="Y322" s="101"/>
      <c r="Z322" s="101"/>
    </row>
    <row r="323" spans="1:26" ht="15" x14ac:dyDescent="0.25">
      <c r="A323" s="120"/>
      <c r="B323" s="96">
        <v>313</v>
      </c>
      <c r="C323" s="121" t="s">
        <v>44</v>
      </c>
      <c r="D323" s="124">
        <f t="shared" ref="D323:W323" si="10">IF(COUNTA(D18,D317)=0,"",IFERROR(COUNTIF(D$18:D$317,D$321),""))</f>
        <v>8</v>
      </c>
      <c r="E323" s="124">
        <f t="shared" si="10"/>
        <v>30</v>
      </c>
      <c r="F323" s="124">
        <f t="shared" si="10"/>
        <v>26</v>
      </c>
      <c r="G323" s="124">
        <f t="shared" si="10"/>
        <v>2</v>
      </c>
      <c r="H323" s="124">
        <f t="shared" si="10"/>
        <v>25</v>
      </c>
      <c r="I323" s="124">
        <f t="shared" si="10"/>
        <v>11</v>
      </c>
      <c r="J323" s="124">
        <f t="shared" si="10"/>
        <v>16</v>
      </c>
      <c r="K323" s="124">
        <f t="shared" si="10"/>
        <v>15</v>
      </c>
      <c r="L323" s="124">
        <f t="shared" si="10"/>
        <v>16</v>
      </c>
      <c r="M323" s="124">
        <f t="shared" si="10"/>
        <v>8</v>
      </c>
      <c r="N323" s="124">
        <f t="shared" si="10"/>
        <v>11</v>
      </c>
      <c r="O323" s="124">
        <f t="shared" si="10"/>
        <v>7</v>
      </c>
      <c r="P323" s="124">
        <f t="shared" si="10"/>
        <v>10</v>
      </c>
      <c r="Q323" s="124">
        <f t="shared" si="10"/>
        <v>17</v>
      </c>
      <c r="R323" s="124">
        <f t="shared" si="10"/>
        <v>10</v>
      </c>
      <c r="S323" s="124">
        <f t="shared" si="10"/>
        <v>17</v>
      </c>
      <c r="T323" s="124">
        <f t="shared" si="10"/>
        <v>28</v>
      </c>
      <c r="U323" s="124">
        <f t="shared" si="10"/>
        <v>10</v>
      </c>
      <c r="V323" s="124">
        <f t="shared" si="10"/>
        <v>26</v>
      </c>
      <c r="W323" s="125">
        <f t="shared" si="10"/>
        <v>5</v>
      </c>
      <c r="X323" s="100"/>
      <c r="Y323" s="101"/>
      <c r="Z323" s="100"/>
    </row>
    <row r="324" spans="1:26" s="63" customFormat="1" ht="15" x14ac:dyDescent="0.25">
      <c r="A324" s="126"/>
      <c r="C324" s="127" t="s">
        <v>45</v>
      </c>
      <c r="D324" s="128">
        <f t="shared" ref="D324:W324" si="11">IF(D322="","",D322-D323)</f>
        <v>30</v>
      </c>
      <c r="E324" s="128">
        <f t="shared" si="11"/>
        <v>8</v>
      </c>
      <c r="F324" s="128">
        <f t="shared" si="11"/>
        <v>12</v>
      </c>
      <c r="G324" s="128">
        <f t="shared" si="11"/>
        <v>36</v>
      </c>
      <c r="H324" s="128">
        <f t="shared" si="11"/>
        <v>13</v>
      </c>
      <c r="I324" s="128">
        <f t="shared" si="11"/>
        <v>27</v>
      </c>
      <c r="J324" s="128">
        <f t="shared" si="11"/>
        <v>22</v>
      </c>
      <c r="K324" s="128">
        <f t="shared" si="11"/>
        <v>23</v>
      </c>
      <c r="L324" s="128">
        <f t="shared" si="11"/>
        <v>22</v>
      </c>
      <c r="M324" s="128">
        <f t="shared" si="11"/>
        <v>30</v>
      </c>
      <c r="N324" s="128">
        <f t="shared" si="11"/>
        <v>27</v>
      </c>
      <c r="O324" s="128">
        <f t="shared" si="11"/>
        <v>31</v>
      </c>
      <c r="P324" s="128">
        <f t="shared" si="11"/>
        <v>28</v>
      </c>
      <c r="Q324" s="128">
        <f t="shared" si="11"/>
        <v>21</v>
      </c>
      <c r="R324" s="128">
        <f t="shared" si="11"/>
        <v>28</v>
      </c>
      <c r="S324" s="128">
        <f t="shared" si="11"/>
        <v>21</v>
      </c>
      <c r="T324" s="128">
        <f t="shared" si="11"/>
        <v>10</v>
      </c>
      <c r="U324" s="128">
        <f t="shared" si="11"/>
        <v>28</v>
      </c>
      <c r="V324" s="128">
        <f t="shared" si="11"/>
        <v>12</v>
      </c>
      <c r="W324" s="129">
        <f t="shared" si="11"/>
        <v>33</v>
      </c>
      <c r="X324" s="130"/>
      <c r="Y324" s="131"/>
      <c r="Z324" s="131"/>
    </row>
    <row r="325" spans="1:26" ht="15" x14ac:dyDescent="0.25">
      <c r="A325" s="120"/>
      <c r="B325" s="96">
        <v>314</v>
      </c>
      <c r="C325" s="121" t="s">
        <v>46</v>
      </c>
      <c r="D325" s="132">
        <f t="shared" ref="D325:W325" si="12">IFERROR(D$323/COUNTA(D$18:D$317),"")</f>
        <v>0.21052631578947367</v>
      </c>
      <c r="E325" s="132">
        <f t="shared" si="12"/>
        <v>0.78947368421052633</v>
      </c>
      <c r="F325" s="132">
        <f t="shared" si="12"/>
        <v>0.68421052631578949</v>
      </c>
      <c r="G325" s="132">
        <f t="shared" si="12"/>
        <v>5.2631578947368418E-2</v>
      </c>
      <c r="H325" s="132">
        <f t="shared" si="12"/>
        <v>0.65789473684210531</v>
      </c>
      <c r="I325" s="132">
        <f t="shared" si="12"/>
        <v>0.28947368421052633</v>
      </c>
      <c r="J325" s="132">
        <f t="shared" si="12"/>
        <v>0.42105263157894735</v>
      </c>
      <c r="K325" s="132">
        <f t="shared" si="12"/>
        <v>0.39473684210526316</v>
      </c>
      <c r="L325" s="132">
        <f t="shared" si="12"/>
        <v>0.42105263157894735</v>
      </c>
      <c r="M325" s="132">
        <f t="shared" si="12"/>
        <v>0.21052631578947367</v>
      </c>
      <c r="N325" s="132">
        <f t="shared" si="12"/>
        <v>0.28947368421052633</v>
      </c>
      <c r="O325" s="132">
        <f t="shared" si="12"/>
        <v>0.18421052631578946</v>
      </c>
      <c r="P325" s="132">
        <f t="shared" si="12"/>
        <v>0.26315789473684209</v>
      </c>
      <c r="Q325" s="132">
        <f t="shared" si="12"/>
        <v>0.44736842105263158</v>
      </c>
      <c r="R325" s="132">
        <f t="shared" si="12"/>
        <v>0.26315789473684209</v>
      </c>
      <c r="S325" s="132">
        <f t="shared" si="12"/>
        <v>0.44736842105263158</v>
      </c>
      <c r="T325" s="132">
        <f t="shared" si="12"/>
        <v>0.73684210526315785</v>
      </c>
      <c r="U325" s="132">
        <f t="shared" si="12"/>
        <v>0.26315789473684209</v>
      </c>
      <c r="V325" s="132">
        <f t="shared" si="12"/>
        <v>0.68421052631578949</v>
      </c>
      <c r="W325" s="133">
        <f t="shared" si="12"/>
        <v>0.13157894736842105</v>
      </c>
      <c r="X325" s="100"/>
      <c r="Y325" s="101"/>
      <c r="Z325" s="100"/>
    </row>
    <row r="326" spans="1:26" ht="15" x14ac:dyDescent="0.25">
      <c r="A326" s="120"/>
      <c r="B326" s="96">
        <v>315</v>
      </c>
      <c r="C326" s="121" t="s">
        <v>4</v>
      </c>
      <c r="D326" s="132">
        <f t="shared" ref="D326:W326" si="13">IFERROR(COUNTIF(D$18:D$317,"O")/COUNTA(D$18:D$317),"")</f>
        <v>0</v>
      </c>
      <c r="E326" s="132">
        <f t="shared" si="13"/>
        <v>0</v>
      </c>
      <c r="F326" s="132">
        <f t="shared" si="13"/>
        <v>0</v>
      </c>
      <c r="G326" s="132">
        <f t="shared" si="13"/>
        <v>0</v>
      </c>
      <c r="H326" s="132">
        <f t="shared" si="13"/>
        <v>0</v>
      </c>
      <c r="I326" s="132">
        <f t="shared" si="13"/>
        <v>0</v>
      </c>
      <c r="J326" s="132">
        <f t="shared" si="13"/>
        <v>0</v>
      </c>
      <c r="K326" s="132">
        <f t="shared" si="13"/>
        <v>0</v>
      </c>
      <c r="L326" s="132">
        <f t="shared" si="13"/>
        <v>0</v>
      </c>
      <c r="M326" s="132">
        <f t="shared" si="13"/>
        <v>0</v>
      </c>
      <c r="N326" s="132">
        <f t="shared" si="13"/>
        <v>0</v>
      </c>
      <c r="O326" s="132">
        <f t="shared" si="13"/>
        <v>0</v>
      </c>
      <c r="P326" s="132">
        <f t="shared" si="13"/>
        <v>0</v>
      </c>
      <c r="Q326" s="132">
        <f t="shared" si="13"/>
        <v>0</v>
      </c>
      <c r="R326" s="132">
        <f t="shared" si="13"/>
        <v>0</v>
      </c>
      <c r="S326" s="132">
        <f t="shared" si="13"/>
        <v>0</v>
      </c>
      <c r="T326" s="132">
        <f t="shared" si="13"/>
        <v>0</v>
      </c>
      <c r="U326" s="132">
        <f t="shared" si="13"/>
        <v>0</v>
      </c>
      <c r="V326" s="132">
        <f t="shared" si="13"/>
        <v>0</v>
      </c>
      <c r="W326" s="133">
        <f t="shared" si="13"/>
        <v>0</v>
      </c>
      <c r="X326" s="100"/>
      <c r="Y326" s="101"/>
      <c r="Z326" s="100"/>
    </row>
    <row r="327" spans="1:26" ht="15" x14ac:dyDescent="0.25">
      <c r="A327" s="120"/>
      <c r="B327" s="96">
        <v>316</v>
      </c>
      <c r="C327" s="121" t="s">
        <v>5</v>
      </c>
      <c r="D327" s="132">
        <f t="shared" ref="D327:W327" si="14">IFERROR(COUNTIF(D$18:D$317,"A")/COUNTA(D$18:D$317),"")</f>
        <v>0.39473684210526316</v>
      </c>
      <c r="E327" s="132">
        <f t="shared" si="14"/>
        <v>0.10526315789473684</v>
      </c>
      <c r="F327" s="132">
        <f t="shared" si="14"/>
        <v>0.21052631578947367</v>
      </c>
      <c r="G327" s="132">
        <f t="shared" si="14"/>
        <v>0.28947368421052633</v>
      </c>
      <c r="H327" s="132">
        <f t="shared" si="14"/>
        <v>0.10526315789473684</v>
      </c>
      <c r="I327" s="132">
        <f t="shared" si="14"/>
        <v>0.31578947368421051</v>
      </c>
      <c r="J327" s="132">
        <f t="shared" si="14"/>
        <v>0.10526315789473684</v>
      </c>
      <c r="K327" s="132">
        <f t="shared" si="14"/>
        <v>0.23684210526315788</v>
      </c>
      <c r="L327" s="132">
        <f t="shared" si="14"/>
        <v>0.23684210526315788</v>
      </c>
      <c r="M327" s="132">
        <f t="shared" si="14"/>
        <v>0.23684210526315788</v>
      </c>
      <c r="N327" s="132">
        <f t="shared" si="14"/>
        <v>0.26315789473684209</v>
      </c>
      <c r="O327" s="132">
        <f t="shared" si="14"/>
        <v>0.57894736842105265</v>
      </c>
      <c r="P327" s="132">
        <f t="shared" si="14"/>
        <v>0.47368421052631576</v>
      </c>
      <c r="Q327" s="132">
        <f t="shared" si="14"/>
        <v>0.31578947368421051</v>
      </c>
      <c r="R327" s="132">
        <f t="shared" si="14"/>
        <v>0.26315789473684209</v>
      </c>
      <c r="S327" s="132">
        <f t="shared" si="14"/>
        <v>0.15789473684210525</v>
      </c>
      <c r="T327" s="132">
        <f t="shared" si="14"/>
        <v>0.73684210526315785</v>
      </c>
      <c r="U327" s="132">
        <f t="shared" si="14"/>
        <v>0.42105263157894735</v>
      </c>
      <c r="V327" s="132">
        <f t="shared" si="14"/>
        <v>0.18421052631578946</v>
      </c>
      <c r="W327" s="133">
        <f t="shared" si="14"/>
        <v>5.2631578947368418E-2</v>
      </c>
      <c r="X327" s="100"/>
      <c r="Y327" s="101"/>
      <c r="Z327" s="100"/>
    </row>
    <row r="328" spans="1:26" ht="15" x14ac:dyDescent="0.25">
      <c r="B328" s="96">
        <v>317</v>
      </c>
      <c r="C328" s="121" t="s">
        <v>6</v>
      </c>
      <c r="D328" s="132">
        <f t="shared" ref="D328:W328" si="15">IFERROR(COUNTIF(D$18:D$317,"B")/COUNTA(D$18:D$317),"")</f>
        <v>0.21052631578947367</v>
      </c>
      <c r="E328" s="132">
        <f t="shared" si="15"/>
        <v>0.78947368421052633</v>
      </c>
      <c r="F328" s="132">
        <f t="shared" si="15"/>
        <v>0.68421052631578949</v>
      </c>
      <c r="G328" s="132">
        <f t="shared" si="15"/>
        <v>0.34210526315789475</v>
      </c>
      <c r="H328" s="132">
        <f t="shared" si="15"/>
        <v>0.13157894736842105</v>
      </c>
      <c r="I328" s="132">
        <f t="shared" si="15"/>
        <v>0.28947368421052633</v>
      </c>
      <c r="J328" s="132">
        <f t="shared" si="15"/>
        <v>0.42105263157894735</v>
      </c>
      <c r="K328" s="132">
        <f t="shared" si="15"/>
        <v>0.13157894736842105</v>
      </c>
      <c r="L328" s="132">
        <f t="shared" si="15"/>
        <v>0.42105263157894735</v>
      </c>
      <c r="M328" s="132">
        <f t="shared" si="15"/>
        <v>0.42105263157894735</v>
      </c>
      <c r="N328" s="132">
        <f t="shared" si="15"/>
        <v>0.21052631578947367</v>
      </c>
      <c r="O328" s="132">
        <f t="shared" si="15"/>
        <v>0.13157894736842105</v>
      </c>
      <c r="P328" s="132">
        <f t="shared" si="15"/>
        <v>0.23684210526315788</v>
      </c>
      <c r="Q328" s="132">
        <f t="shared" si="15"/>
        <v>0.44736842105263158</v>
      </c>
      <c r="R328" s="132">
        <f t="shared" si="15"/>
        <v>0.26315789473684209</v>
      </c>
      <c r="S328" s="132">
        <f t="shared" si="15"/>
        <v>0.44736842105263158</v>
      </c>
      <c r="T328" s="132">
        <f t="shared" si="15"/>
        <v>0.10526315789473684</v>
      </c>
      <c r="U328" s="132">
        <f t="shared" si="15"/>
        <v>0.21052631578947367</v>
      </c>
      <c r="V328" s="132">
        <f t="shared" si="15"/>
        <v>0.10526315789473684</v>
      </c>
      <c r="W328" s="133">
        <f t="shared" si="15"/>
        <v>0.13157894736842105</v>
      </c>
      <c r="X328" s="100"/>
      <c r="Y328" s="101"/>
      <c r="Z328" s="100"/>
    </row>
    <row r="329" spans="1:26" ht="15" x14ac:dyDescent="0.25">
      <c r="B329" s="96">
        <v>318</v>
      </c>
      <c r="C329" s="121" t="s">
        <v>7</v>
      </c>
      <c r="D329" s="132">
        <f t="shared" ref="D329:W329" si="16">IFERROR(COUNTIF(D$18:D$317,"C")/COUNTA(D$18:D$317),"")</f>
        <v>0.10526315789473684</v>
      </c>
      <c r="E329" s="132">
        <f t="shared" si="16"/>
        <v>7.8947368421052627E-2</v>
      </c>
      <c r="F329" s="132">
        <f t="shared" si="16"/>
        <v>7.8947368421052627E-2</v>
      </c>
      <c r="G329" s="132">
        <f t="shared" si="16"/>
        <v>0.31578947368421051</v>
      </c>
      <c r="H329" s="132">
        <f t="shared" si="16"/>
        <v>0.10526315789473684</v>
      </c>
      <c r="I329" s="132">
        <f t="shared" si="16"/>
        <v>0.31578947368421051</v>
      </c>
      <c r="J329" s="132">
        <f t="shared" si="16"/>
        <v>7.8947368421052627E-2</v>
      </c>
      <c r="K329" s="132">
        <f t="shared" si="16"/>
        <v>0.39473684210526316</v>
      </c>
      <c r="L329" s="132">
        <f t="shared" si="16"/>
        <v>0.18421052631578946</v>
      </c>
      <c r="M329" s="132">
        <f t="shared" si="16"/>
        <v>0.13157894736842105</v>
      </c>
      <c r="N329" s="132">
        <f t="shared" si="16"/>
        <v>0.28947368421052633</v>
      </c>
      <c r="O329" s="132">
        <f t="shared" si="16"/>
        <v>0.10526315789473684</v>
      </c>
      <c r="P329" s="132">
        <f t="shared" si="16"/>
        <v>0.26315789473684209</v>
      </c>
      <c r="Q329" s="132">
        <f t="shared" si="16"/>
        <v>0.13157894736842105</v>
      </c>
      <c r="R329" s="132">
        <f t="shared" si="16"/>
        <v>0.26315789473684209</v>
      </c>
      <c r="S329" s="132">
        <f t="shared" si="16"/>
        <v>0.18421052631578946</v>
      </c>
      <c r="T329" s="132">
        <f t="shared" si="16"/>
        <v>7.8947368421052627E-2</v>
      </c>
      <c r="U329" s="132">
        <f t="shared" si="16"/>
        <v>0.26315789473684209</v>
      </c>
      <c r="V329" s="132">
        <f t="shared" si="16"/>
        <v>0.68421052631578949</v>
      </c>
      <c r="W329" s="133">
        <f t="shared" si="16"/>
        <v>0.5</v>
      </c>
      <c r="X329" s="100"/>
      <c r="Y329" s="101"/>
      <c r="Z329" s="100"/>
    </row>
    <row r="330" spans="1:26" ht="15.75" thickBot="1" x14ac:dyDescent="0.3">
      <c r="B330" s="96">
        <v>319</v>
      </c>
      <c r="C330" s="134" t="s">
        <v>8</v>
      </c>
      <c r="D330" s="135">
        <f t="shared" ref="D330:W330" si="17">IFERROR(COUNTIF(D$18:D$317,"D")/COUNTA(D$18:D$317),"")</f>
        <v>0.28947368421052633</v>
      </c>
      <c r="E330" s="135">
        <f t="shared" si="17"/>
        <v>2.6315789473684209E-2</v>
      </c>
      <c r="F330" s="135">
        <f t="shared" si="17"/>
        <v>2.6315789473684209E-2</v>
      </c>
      <c r="G330" s="135">
        <f t="shared" si="17"/>
        <v>5.2631578947368418E-2</v>
      </c>
      <c r="H330" s="135">
        <f t="shared" si="17"/>
        <v>0.65789473684210531</v>
      </c>
      <c r="I330" s="135">
        <f t="shared" si="17"/>
        <v>7.8947368421052627E-2</v>
      </c>
      <c r="J330" s="135">
        <f t="shared" si="17"/>
        <v>0.39473684210526316</v>
      </c>
      <c r="K330" s="135">
        <f t="shared" si="17"/>
        <v>0.23684210526315788</v>
      </c>
      <c r="L330" s="135">
        <f t="shared" si="17"/>
        <v>0.15789473684210525</v>
      </c>
      <c r="M330" s="135">
        <f t="shared" si="17"/>
        <v>0.21052631578947367</v>
      </c>
      <c r="N330" s="135">
        <f t="shared" si="17"/>
        <v>0.23684210526315788</v>
      </c>
      <c r="O330" s="135">
        <f t="shared" si="17"/>
        <v>0.18421052631578946</v>
      </c>
      <c r="P330" s="135">
        <f t="shared" si="17"/>
        <v>2.6315789473684209E-2</v>
      </c>
      <c r="Q330" s="135">
        <f t="shared" si="17"/>
        <v>0.10526315789473684</v>
      </c>
      <c r="R330" s="135">
        <f t="shared" si="17"/>
        <v>0.21052631578947367</v>
      </c>
      <c r="S330" s="135">
        <f t="shared" si="17"/>
        <v>0.21052631578947367</v>
      </c>
      <c r="T330" s="135">
        <f t="shared" si="17"/>
        <v>7.8947368421052627E-2</v>
      </c>
      <c r="U330" s="135">
        <f t="shared" si="17"/>
        <v>0.10526315789473684</v>
      </c>
      <c r="V330" s="135">
        <f t="shared" si="17"/>
        <v>2.6315789473684209E-2</v>
      </c>
      <c r="W330" s="136">
        <f t="shared" si="17"/>
        <v>0.31578947368421051</v>
      </c>
      <c r="X330" s="100"/>
      <c r="Y330" s="101"/>
      <c r="Z330" s="100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496" priority="23" operator="containsText" text="Dificultad Moderada">
      <formula>NOT(ISERROR(SEARCH("Dificultad Moderada",D13)))</formula>
    </cfRule>
    <cfRule type="containsText" dxfId="495" priority="24" operator="containsText" text="Muy Fácil">
      <formula>NOT(ISERROR(SEARCH("Muy Fácil",D13)))</formula>
    </cfRule>
    <cfRule type="containsText" dxfId="494" priority="25" operator="containsText" text="Facil">
      <formula>NOT(ISERROR(SEARCH("Facil",D13)))</formula>
    </cfRule>
    <cfRule type="containsText" dxfId="493" priority="26" operator="containsText" text="Dificil">
      <formula>NOT(ISERROR(SEARCH("Dificil",D13)))</formula>
    </cfRule>
    <cfRule type="containsText" dxfId="492" priority="27" operator="containsText" text="Muy Difícil">
      <formula>NOT(ISERROR(SEARCH("Muy Difícil",D13)))</formula>
    </cfRule>
  </conditionalFormatting>
  <conditionalFormatting sqref="D321:W321">
    <cfRule type="cellIs" dxfId="491" priority="17" operator="equal">
      <formula>0</formula>
    </cfRule>
    <cfRule type="containsBlanks" dxfId="490" priority="22">
      <formula>LEN(TRIM(D321))=0</formula>
    </cfRule>
  </conditionalFormatting>
  <conditionalFormatting sqref="D18:W317">
    <cfRule type="cellIs" dxfId="489" priority="13" operator="equal">
      <formula>""</formula>
    </cfRule>
    <cfRule type="cellIs" dxfId="488" priority="14" operator="equal">
      <formula>D$321</formula>
    </cfRule>
    <cfRule type="cellIs" dxfId="487" priority="15" operator="equal">
      <formula>"O"</formula>
    </cfRule>
    <cfRule type="cellIs" dxfId="486" priority="16" operator="notEqual">
      <formula>"O(""O"";$D$110)"</formula>
    </cfRule>
  </conditionalFormatting>
  <conditionalFormatting sqref="D318:W318">
    <cfRule type="containsText" dxfId="485" priority="12" operator="containsText" text="Columna">
      <formula>NOT(ISERROR(SEARCH("Columna",D318)))</formula>
    </cfRule>
  </conditionalFormatting>
  <conditionalFormatting sqref="D319:W319">
    <cfRule type="cellIs" dxfId="484" priority="11" operator="equal">
      <formula>0</formula>
    </cfRule>
  </conditionalFormatting>
  <conditionalFormatting sqref="D320:W320">
    <cfRule type="containsText" dxfId="483" priority="6" operator="containsText" text="Dificultad Moderada">
      <formula>NOT(ISERROR(SEARCH("Dificultad Moderada",D320)))</formula>
    </cfRule>
    <cfRule type="containsText" dxfId="482" priority="7" operator="containsText" text="Muy Fácil">
      <formula>NOT(ISERROR(SEARCH("Muy Fácil",D320)))</formula>
    </cfRule>
    <cfRule type="containsText" dxfId="481" priority="8" operator="containsText" text="Facil">
      <formula>NOT(ISERROR(SEARCH("Facil",D320)))</formula>
    </cfRule>
    <cfRule type="containsText" dxfId="480" priority="9" operator="containsText" text="Dificil">
      <formula>NOT(ISERROR(SEARCH("Dificil",D320)))</formula>
    </cfRule>
    <cfRule type="containsText" dxfId="479" priority="10" operator="containsText" text="Muy Difícil">
      <formula>NOT(ISERROR(SEARCH("Muy Difícil",D320)))</formula>
    </cfRule>
  </conditionalFormatting>
  <conditionalFormatting sqref="D12:W12">
    <cfRule type="containsBlanks" dxfId="478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65320C8B-2D3D-430A-A939-3EF80ABD281F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F7707E7C-445F-4FB2-87A0-CC8AFE3AECC7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82BAAA52-B08B-409F-ACE8-30B834CDAF9D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CCF24DF4-F70D-4AB2-AF59-86D2EE7C888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B246C49F-64CC-4979-98DE-3392C0B479E6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F4D7F1F7-B0B7-46B0-A190-E836D1F99695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D5C19907-29AA-409C-B780-9778AE3671FA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555B4F8D-9026-4B29-8D21-5DAEE4649E0A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65" zoomScaleNormal="70" workbookViewId="0">
      <selection activeCell="A22" sqref="A22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162" t="s">
        <v>30</v>
      </c>
      <c r="C1" s="162"/>
      <c r="D1" s="162"/>
      <c r="E1" s="162"/>
      <c r="F1" s="162"/>
      <c r="G1" s="162"/>
      <c r="H1" s="162"/>
      <c r="I1" s="162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AF1" s="1"/>
    </row>
    <row r="2" spans="1:32" ht="25.5" customHeight="1" x14ac:dyDescent="0.25">
      <c r="B2"/>
      <c r="C2" s="50" t="s">
        <v>31</v>
      </c>
      <c r="D2" s="72" t="str">
        <f>'[8]1 Sabana5'!D5</f>
        <v>San Bernardo</v>
      </c>
      <c r="E2" s="72"/>
      <c r="F2" s="72"/>
      <c r="G2" s="73"/>
      <c r="H2" s="50" t="s">
        <v>35</v>
      </c>
      <c r="I2" s="49" t="str">
        <f>'[8]1 Sabana5'!F5</f>
        <v>principal y sedes rurales</v>
      </c>
      <c r="AF2" s="1"/>
    </row>
    <row r="3" spans="1:32" ht="14.45" customHeight="1" x14ac:dyDescent="0.25">
      <c r="B3"/>
      <c r="C3" s="74" t="s">
        <v>32</v>
      </c>
      <c r="D3" s="75">
        <f>'[8]1 Sabana5'!D6</f>
        <v>5</v>
      </c>
      <c r="E3" s="72"/>
      <c r="F3" s="72"/>
      <c r="G3" s="73"/>
      <c r="H3" s="74" t="s">
        <v>36</v>
      </c>
      <c r="I3" s="49">
        <f>'[8]1 Sabana5'!F6</f>
        <v>5</v>
      </c>
      <c r="AF3" s="1"/>
    </row>
    <row r="4" spans="1:32" ht="14.45" customHeight="1" x14ac:dyDescent="0.25">
      <c r="B4"/>
      <c r="C4" s="74" t="s">
        <v>33</v>
      </c>
      <c r="D4" s="72" t="str">
        <f>'[8]1 Sabana5'!D7</f>
        <v>matematicas</v>
      </c>
      <c r="E4" s="72"/>
      <c r="F4" s="72"/>
      <c r="G4" s="73"/>
      <c r="H4" s="74" t="s">
        <v>37</v>
      </c>
      <c r="I4" s="49">
        <f>'[8]1 Sabana5'!F7</f>
        <v>1</v>
      </c>
      <c r="AF4" s="1"/>
    </row>
    <row r="5" spans="1:32" ht="15.6" customHeight="1" x14ac:dyDescent="0.25">
      <c r="B5"/>
      <c r="C5" s="138"/>
      <c r="D5" s="138"/>
      <c r="E5" s="138"/>
      <c r="F5" s="138"/>
      <c r="G5" s="138"/>
      <c r="H5" s="138"/>
      <c r="I5" s="138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63" t="s">
        <v>40</v>
      </c>
      <c r="D7" s="163"/>
      <c r="E7"/>
      <c r="F7"/>
      <c r="G7"/>
    </row>
    <row r="8" spans="1:32" ht="13.5" customHeight="1" x14ac:dyDescent="0.25">
      <c r="A8" s="138"/>
      <c r="B8"/>
      <c r="C8" s="139"/>
      <c r="D8" s="139"/>
      <c r="E8" s="139"/>
      <c r="F8" s="139"/>
      <c r="G8" s="139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40" t="s">
        <v>38</v>
      </c>
      <c r="D9" s="141">
        <f>IF(D22="","",D22)</f>
        <v>0.21052631578947367</v>
      </c>
    </row>
    <row r="10" spans="1:32" ht="15" x14ac:dyDescent="0.25"/>
    <row r="11" spans="1:32" ht="18.75" x14ac:dyDescent="0.3">
      <c r="C11" s="142" t="s">
        <v>19</v>
      </c>
      <c r="D11" s="142" t="s">
        <v>48</v>
      </c>
    </row>
    <row r="12" spans="1:32" ht="18.75" x14ac:dyDescent="0.25">
      <c r="C12" s="143" t="s">
        <v>17</v>
      </c>
      <c r="D12" s="144" t="str">
        <f>IF(D11="","",IFERROR(HLOOKUP($D11,[8]!Sabana[[#All],[Columna4]:[Columna23]],2,FALSE),""))</f>
        <v>I_1891165</v>
      </c>
    </row>
    <row r="13" spans="1:32" ht="18.75" x14ac:dyDescent="0.25">
      <c r="C13" s="143" t="s">
        <v>3</v>
      </c>
      <c r="D13" s="144" t="str">
        <f>IF(D11="","",IFERROR(HLOOKUP($D11,[8]!Sabana[[#All],[Columna4]:[Columna23]],3,FALSE),""))</f>
        <v>B</v>
      </c>
    </row>
    <row r="14" spans="1:32" ht="18.75" x14ac:dyDescent="0.25">
      <c r="C14" s="143" t="s">
        <v>16</v>
      </c>
      <c r="D14" s="144" t="str">
        <f>IF(D11="","",IFERROR(HLOOKUP($D11,[8]!Sabana[[#All],[Columna4]:[Columna23]],4,FALSE),""))</f>
        <v>Dificil</v>
      </c>
    </row>
    <row r="15" spans="1:32" ht="18.75" x14ac:dyDescent="0.25">
      <c r="C15" s="143" t="s">
        <v>15</v>
      </c>
      <c r="D15" s="144" t="str">
        <f>IF(D11="","",IFERROR(HLOOKUP($D11,[8]!Sabana[[#All],[Columna4]:[Columna23]],5,FALSE),""))</f>
        <v>Aleatorio</v>
      </c>
    </row>
    <row r="16" spans="1:32" ht="18.75" x14ac:dyDescent="0.25">
      <c r="C16" s="143" t="s">
        <v>14</v>
      </c>
      <c r="D16" s="144" t="str">
        <f>IF(D11="","",IFERROR(HLOOKUP($D11,[8]!Sabana[[#All],[Columna4]:[Columna23]],6,FALSE),""))</f>
        <v>Comunicación-Aleatorio</v>
      </c>
    </row>
    <row r="17" spans="3:9" ht="67.5" customHeight="1" x14ac:dyDescent="0.25">
      <c r="C17" s="143" t="s">
        <v>13</v>
      </c>
      <c r="D17" s="144" t="str">
        <f>IF(D11="","",IFERROR(HLOOKUP($D11,[8]!Sabana[[#All],[Columna4]:[Columna23]],7,FALSE),""))</f>
        <v>Interpreta la naturaleza y posibilidad de ocurrencia de eventos aleatorios simples.</v>
      </c>
    </row>
    <row r="18" spans="3:9" ht="68.099999999999994" customHeight="1" x14ac:dyDescent="0.25">
      <c r="C18" s="143" t="s">
        <v>12</v>
      </c>
      <c r="D18" s="144" t="str">
        <f>IF(D11="","",IFERROR(HLOOKUP($D11,[8]!Sabana[[#All],[Columna4]:[Columna23]],8,FALSE),""))</f>
        <v>Expresar grado de probabilidad de un evento, usando frecuencias o razones.</v>
      </c>
    </row>
    <row r="19" spans="3:9" ht="18.600000000000001" customHeight="1" x14ac:dyDescent="0.25">
      <c r="C19" s="143" t="s">
        <v>39</v>
      </c>
      <c r="D19" s="145">
        <f>IF(D11="","",IFERROR(HLOOKUP($D11,[8]!Sabana[[#All],[Columna4]:[Columna23]],313,FALSE),""))</f>
        <v>38</v>
      </c>
    </row>
    <row r="20" spans="3:9" ht="18.75" x14ac:dyDescent="0.25">
      <c r="C20" s="143" t="s">
        <v>44</v>
      </c>
      <c r="D20" s="145">
        <f>IF(D11="","",IFERROR(HLOOKUP($D11,[8]!Sabana[[#All],[Columna4]:[Columna23]],314,FALSE),""))</f>
        <v>8</v>
      </c>
    </row>
    <row r="21" spans="3:9" ht="18.75" x14ac:dyDescent="0.25">
      <c r="C21" s="143" t="s">
        <v>45</v>
      </c>
      <c r="D21" s="144">
        <f>IF(D11="","",IFERROR(HLOOKUP($D11,[8]!Sabana[[#All],[Columna4]:[Columna23]],315,FALSE),""))</f>
        <v>30</v>
      </c>
    </row>
    <row r="22" spans="3:9" ht="18.75" x14ac:dyDescent="0.25">
      <c r="C22" s="143" t="s">
        <v>47</v>
      </c>
      <c r="D22" s="146">
        <f>IF(D11="","",IFERROR(HLOOKUP($D11,[8]!Sabana[[#All],[Columna4]:[Columna23]],316,FALSE),""))</f>
        <v>0.21052631578947367</v>
      </c>
      <c r="I22" s="96"/>
    </row>
    <row r="23" spans="3:9" ht="12" customHeight="1" x14ac:dyDescent="0.25"/>
    <row r="24" spans="3:9" ht="37.5" x14ac:dyDescent="0.3">
      <c r="C24" s="142" t="s">
        <v>19</v>
      </c>
      <c r="D24" s="147" t="s">
        <v>26</v>
      </c>
      <c r="E24" s="142" t="s">
        <v>28</v>
      </c>
      <c r="F24" s="142" t="s">
        <v>29</v>
      </c>
    </row>
    <row r="25" spans="3:9" ht="18.75" x14ac:dyDescent="0.3">
      <c r="C25" s="148" t="s">
        <v>4</v>
      </c>
      <c r="D25" s="149">
        <f>IF(D11="","",IFERROR(HLOOKUP($D11,[8]!Sabana[[#All],[Columna4]:[Columna23]],317,FALSE),""))</f>
        <v>0</v>
      </c>
      <c r="E25" s="150">
        <f>$D$9</f>
        <v>0.21052631578947367</v>
      </c>
      <c r="F25" s="150">
        <f>IF(Tabla47610[[#This Row],[Porcentajes de respuesta 
para cada una de las opciones   ]]&gt;$D$9,Tabla47610[[#This Row],[Porcentajes de respuesta 
para cada una de las opciones   ]], 0)</f>
        <v>0</v>
      </c>
    </row>
    <row r="26" spans="3:9" ht="18.75" x14ac:dyDescent="0.3">
      <c r="C26" s="148" t="s">
        <v>5</v>
      </c>
      <c r="D26" s="149">
        <f>IF(D11="","",IFERROR(HLOOKUP($D11,[8]!Sabana[[#All],[Columna4]:[Columna23]],318,FALSE),""))</f>
        <v>0.39473684210526316</v>
      </c>
      <c r="E26" s="150">
        <f>$D$9</f>
        <v>0.21052631578947367</v>
      </c>
      <c r="F26" s="150">
        <f>IF(Tabla47610[[#This Row],[Porcentajes de respuesta 
para cada una de las opciones   ]]&gt;$D$9,Tabla47610[[#This Row],[Porcentajes de respuesta 
para cada una de las opciones   ]], 0)</f>
        <v>0.39473684210526316</v>
      </c>
    </row>
    <row r="27" spans="3:9" ht="18.75" x14ac:dyDescent="0.3">
      <c r="C27" s="148" t="s">
        <v>6</v>
      </c>
      <c r="D27" s="149">
        <f>IF(D11="","",IFERROR(HLOOKUP($D11,[8]!Sabana[[#All],[Columna4]:[Columna23]],319,FALSE),""))</f>
        <v>0.21052631578947367</v>
      </c>
      <c r="E27" s="150">
        <f>$D$9</f>
        <v>0.21052631578947367</v>
      </c>
      <c r="F27" s="150">
        <f>IF(Tabla47610[[#This Row],[Porcentajes de respuesta 
para cada una de las opciones   ]]&gt;$D$9,Tabla47610[[#This Row],[Porcentajes de respuesta 
para cada una de las opciones   ]], 0)</f>
        <v>0</v>
      </c>
    </row>
    <row r="28" spans="3:9" ht="18.75" x14ac:dyDescent="0.3">
      <c r="C28" s="148" t="s">
        <v>7</v>
      </c>
      <c r="D28" s="149">
        <f>IF(D11="","",IFERROR(HLOOKUP($D11,[8]!Sabana[[#All],[Columna4]:[Columna23]],320,FALSE),""))</f>
        <v>0.10526315789473684</v>
      </c>
      <c r="E28" s="150">
        <f>$D$9</f>
        <v>0.21052631578947367</v>
      </c>
      <c r="F28" s="150">
        <f>IF(Tabla47610[[#This Row],[Porcentajes de respuesta 
para cada una de las opciones   ]]&gt;$D$9,Tabla47610[[#This Row],[Porcentajes de respuesta 
para cada una de las opciones   ]], 0)</f>
        <v>0</v>
      </c>
    </row>
    <row r="29" spans="3:9" ht="18.75" x14ac:dyDescent="0.3">
      <c r="C29" s="148" t="s">
        <v>8</v>
      </c>
      <c r="D29" s="149">
        <f>IF(D11="","",IFERROR(HLOOKUP($D11,[8]!Sabana[[#All],[Columna4]:[Columna23]],321,FALSE),""))</f>
        <v>0.28947368421052633</v>
      </c>
      <c r="E29" s="150">
        <f>$D$9</f>
        <v>0.21052631578947367</v>
      </c>
      <c r="F29" s="150">
        <f>IF(Tabla47610[[#This Row],[Porcentajes de respuesta 
para cada una de las opciones   ]]&gt;$D$9,Tabla47610[[#This Row],[Porcentajes de respuesta 
para cada una de las opciones   ]], 0)</f>
        <v>0.28947368421052633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442" priority="3" operator="containsText" text="Facil">
      <formula>NOT(ISERROR(SEARCH("Facil",D14)))</formula>
    </cfRule>
    <cfRule type="containsText" dxfId="441" priority="4" operator="containsText" text="Dificil">
      <formula>NOT(ISERROR(SEARCH("Dificil",D14)))</formula>
    </cfRule>
    <cfRule type="containsText" dxfId="440" priority="5" operator="containsText" text="Muy Difícil">
      <formula>NOT(ISERROR(SEARCH("Muy Difícil",D14)))</formula>
    </cfRule>
    <cfRule type="containsText" dxfId="439" priority="6" operator="containsText" text="Muy Fácil">
      <formula>NOT(ISERROR(SEARCH("Muy Fácil",D14)))</formula>
    </cfRule>
    <cfRule type="containsText" dxfId="438" priority="7" operator="containsText" text="Dificultad Moderada">
      <formula>NOT(ISERROR(SEARCH("Dificultad Moderada",D14)))</formula>
    </cfRule>
  </conditionalFormatting>
  <conditionalFormatting sqref="I2:I4">
    <cfRule type="cellIs" dxfId="437" priority="2" operator="equal">
      <formula>0</formula>
    </cfRule>
  </conditionalFormatting>
  <conditionalFormatting sqref="D2:D4">
    <cfRule type="cellIs" dxfId="436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80" zoomScaleNormal="80" zoomScaleSheetLayoutView="124" zoomScalePageLayoutView="96" workbookViewId="0">
      <selection activeCell="F9" sqref="F9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9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162" t="s">
        <v>27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192</v>
      </c>
      <c r="E5" s="89" t="s">
        <v>21</v>
      </c>
      <c r="F5" s="88" t="s">
        <v>193</v>
      </c>
      <c r="G5" s="159"/>
    </row>
    <row r="6" spans="2:32" ht="15" x14ac:dyDescent="0.25">
      <c r="C6" s="51" t="s">
        <v>22</v>
      </c>
      <c r="D6" s="2" t="s">
        <v>194</v>
      </c>
      <c r="E6" s="90" t="s">
        <v>23</v>
      </c>
      <c r="F6" s="88">
        <v>6001</v>
      </c>
      <c r="G6" s="159"/>
    </row>
    <row r="7" spans="2:32" ht="15" x14ac:dyDescent="0.25">
      <c r="C7" s="51" t="s">
        <v>24</v>
      </c>
      <c r="D7" s="2" t="s">
        <v>127</v>
      </c>
      <c r="E7" s="90" t="s">
        <v>25</v>
      </c>
      <c r="F7" s="88">
        <v>1</v>
      </c>
      <c r="G7" s="159"/>
    </row>
    <row r="8" spans="2:32" ht="15.6" customHeight="1" x14ac:dyDescent="0.25"/>
    <row r="9" spans="2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6">
        <v>1</v>
      </c>
      <c r="C10" s="97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98" t="s">
        <v>41</v>
      </c>
      <c r="Y10" s="98" t="s">
        <v>42</v>
      </c>
      <c r="Z10" s="98" t="s">
        <v>43</v>
      </c>
    </row>
    <row r="11" spans="2:32" ht="14.45" customHeight="1" x14ac:dyDescent="0.25">
      <c r="B11" s="96">
        <v>2</v>
      </c>
      <c r="C11" s="99" t="s">
        <v>17</v>
      </c>
      <c r="D11" s="2" t="s">
        <v>195</v>
      </c>
      <c r="E11" s="2" t="s">
        <v>196</v>
      </c>
      <c r="F11" s="2" t="s">
        <v>197</v>
      </c>
      <c r="G11" s="2" t="s">
        <v>198</v>
      </c>
      <c r="H11" s="2" t="s">
        <v>199</v>
      </c>
      <c r="I11" s="2" t="s">
        <v>200</v>
      </c>
      <c r="J11" s="2" t="s">
        <v>201</v>
      </c>
      <c r="K11" s="2" t="s">
        <v>202</v>
      </c>
      <c r="L11" s="2" t="s">
        <v>203</v>
      </c>
      <c r="M11" s="2" t="s">
        <v>204</v>
      </c>
      <c r="N11" s="2" t="s">
        <v>205</v>
      </c>
      <c r="O11" s="2" t="s">
        <v>206</v>
      </c>
      <c r="P11" s="2" t="s">
        <v>207</v>
      </c>
      <c r="Q11" s="2" t="s">
        <v>208</v>
      </c>
      <c r="R11" s="2" t="s">
        <v>209</v>
      </c>
      <c r="S11" s="2" t="s">
        <v>210</v>
      </c>
      <c r="T11" s="2" t="s">
        <v>211</v>
      </c>
      <c r="U11" s="2" t="s">
        <v>212</v>
      </c>
      <c r="V11" s="2" t="s">
        <v>213</v>
      </c>
      <c r="W11" s="2" t="s">
        <v>214</v>
      </c>
      <c r="X11" s="100"/>
      <c r="Y11" s="101"/>
      <c r="Z11" s="100"/>
    </row>
    <row r="12" spans="2:32" ht="14.1" customHeight="1" x14ac:dyDescent="0.25">
      <c r="B12" s="96">
        <v>3</v>
      </c>
      <c r="C12" s="102" t="s">
        <v>3</v>
      </c>
      <c r="D12" s="2" t="s">
        <v>89</v>
      </c>
      <c r="E12" s="2" t="s">
        <v>91</v>
      </c>
      <c r="F12" s="2" t="s">
        <v>91</v>
      </c>
      <c r="G12" s="2" t="s">
        <v>88</v>
      </c>
      <c r="H12" s="2" t="s">
        <v>88</v>
      </c>
      <c r="I12" s="2" t="s">
        <v>88</v>
      </c>
      <c r="J12" s="2" t="s">
        <v>89</v>
      </c>
      <c r="K12" s="2" t="s">
        <v>89</v>
      </c>
      <c r="L12" s="2" t="s">
        <v>89</v>
      </c>
      <c r="M12" s="2" t="s">
        <v>89</v>
      </c>
      <c r="N12" s="2" t="s">
        <v>90</v>
      </c>
      <c r="O12" s="2" t="s">
        <v>89</v>
      </c>
      <c r="P12" s="2" t="s">
        <v>89</v>
      </c>
      <c r="Q12" s="2" t="s">
        <v>89</v>
      </c>
      <c r="R12" s="2" t="s">
        <v>89</v>
      </c>
      <c r="S12" s="2" t="s">
        <v>88</v>
      </c>
      <c r="T12" s="2" t="s">
        <v>91</v>
      </c>
      <c r="U12" s="2" t="s">
        <v>88</v>
      </c>
      <c r="V12" s="2" t="s">
        <v>89</v>
      </c>
      <c r="W12" s="2" t="s">
        <v>91</v>
      </c>
      <c r="X12" s="104"/>
      <c r="Y12" s="105"/>
      <c r="Z12" s="105"/>
    </row>
    <row r="13" spans="2:32" s="1" customFormat="1" ht="32.1" customHeight="1" x14ac:dyDescent="0.25">
      <c r="B13" s="96">
        <v>4</v>
      </c>
      <c r="C13" s="106" t="s">
        <v>16</v>
      </c>
      <c r="D13" s="107" t="str">
        <f>D$320</f>
        <v>Dificil</v>
      </c>
      <c r="E13" s="107" t="str">
        <f>E$320</f>
        <v>Dificil</v>
      </c>
      <c r="F13" s="107" t="str">
        <f t="shared" ref="F13:W13" si="0">F$320</f>
        <v>Facil</v>
      </c>
      <c r="G13" s="107" t="str">
        <f t="shared" si="0"/>
        <v>Muy Difícil</v>
      </c>
      <c r="H13" s="107" t="str">
        <f t="shared" si="0"/>
        <v>Dificultad Moderada</v>
      </c>
      <c r="I13" s="107" t="str">
        <f t="shared" si="0"/>
        <v>Dificil</v>
      </c>
      <c r="J13" s="107" t="str">
        <f t="shared" si="0"/>
        <v>Muy Difícil</v>
      </c>
      <c r="K13" s="107" t="str">
        <f t="shared" si="0"/>
        <v>Dificil</v>
      </c>
      <c r="L13" s="107" t="str">
        <f t="shared" si="0"/>
        <v>Dificultad Moderada</v>
      </c>
      <c r="M13" s="107" t="str">
        <f t="shared" si="0"/>
        <v>Dificultad Moderada</v>
      </c>
      <c r="N13" s="107" t="str">
        <f t="shared" si="0"/>
        <v>Dificultad Moderada</v>
      </c>
      <c r="O13" s="107" t="str">
        <f t="shared" si="0"/>
        <v>Dificil</v>
      </c>
      <c r="P13" s="107" t="str">
        <f t="shared" si="0"/>
        <v>Dificultad Moderada</v>
      </c>
      <c r="Q13" s="107" t="str">
        <f t="shared" si="0"/>
        <v>Dificil</v>
      </c>
      <c r="R13" s="107" t="str">
        <f t="shared" si="0"/>
        <v>Dificultad Moderada</v>
      </c>
      <c r="S13" s="107" t="str">
        <f t="shared" si="0"/>
        <v>Dificil</v>
      </c>
      <c r="T13" s="107" t="str">
        <f t="shared" si="0"/>
        <v>Dificultad Moderada</v>
      </c>
      <c r="U13" s="107" t="str">
        <f t="shared" si="0"/>
        <v>Dificil</v>
      </c>
      <c r="V13" s="107" t="str">
        <f t="shared" si="0"/>
        <v>Dificil</v>
      </c>
      <c r="W13" s="107" t="str">
        <f t="shared" si="0"/>
        <v>Dificil</v>
      </c>
      <c r="X13" s="108"/>
      <c r="Y13" s="109"/>
      <c r="Z13" s="108"/>
      <c r="AF13" s="2"/>
    </row>
    <row r="14" spans="2:32" ht="54" customHeight="1" x14ac:dyDescent="0.25">
      <c r="B14" s="96">
        <v>5</v>
      </c>
      <c r="C14" s="99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93</v>
      </c>
      <c r="K14" s="2" t="s">
        <v>93</v>
      </c>
      <c r="L14" s="2" t="s">
        <v>93</v>
      </c>
      <c r="M14" s="2" t="s">
        <v>93</v>
      </c>
      <c r="N14" s="2" t="s">
        <v>93</v>
      </c>
      <c r="O14" s="2" t="s">
        <v>93</v>
      </c>
      <c r="P14" s="2" t="s">
        <v>94</v>
      </c>
      <c r="Q14" s="2" t="s">
        <v>94</v>
      </c>
      <c r="R14" s="2" t="s">
        <v>94</v>
      </c>
      <c r="S14" s="2" t="s">
        <v>94</v>
      </c>
      <c r="T14" s="2" t="s">
        <v>94</v>
      </c>
      <c r="U14" s="2" t="s">
        <v>94</v>
      </c>
      <c r="V14" s="2" t="s">
        <v>94</v>
      </c>
      <c r="W14" s="2" t="s">
        <v>94</v>
      </c>
      <c r="X14" s="100"/>
      <c r="Y14" s="101"/>
      <c r="Z14" s="100"/>
    </row>
    <row r="15" spans="2:32" ht="54" customHeight="1" x14ac:dyDescent="0.25">
      <c r="B15" s="96">
        <v>6</v>
      </c>
      <c r="C15" s="99" t="s">
        <v>14</v>
      </c>
      <c r="D15" s="2" t="s">
        <v>177</v>
      </c>
      <c r="E15" s="2" t="s">
        <v>177</v>
      </c>
      <c r="F15" s="2" t="s">
        <v>95</v>
      </c>
      <c r="G15" s="2" t="s">
        <v>96</v>
      </c>
      <c r="H15" s="2" t="s">
        <v>96</v>
      </c>
      <c r="I15" s="2" t="s">
        <v>96</v>
      </c>
      <c r="J15" s="2" t="s">
        <v>97</v>
      </c>
      <c r="K15" s="2" t="s">
        <v>97</v>
      </c>
      <c r="L15" s="2" t="s">
        <v>178</v>
      </c>
      <c r="M15" s="2" t="s">
        <v>178</v>
      </c>
      <c r="N15" s="2" t="s">
        <v>98</v>
      </c>
      <c r="O15" s="2" t="s">
        <v>98</v>
      </c>
      <c r="P15" s="2" t="s">
        <v>99</v>
      </c>
      <c r="Q15" s="2" t="s">
        <v>99</v>
      </c>
      <c r="R15" s="2" t="s">
        <v>99</v>
      </c>
      <c r="S15" s="2" t="s">
        <v>100</v>
      </c>
      <c r="T15" s="2" t="s">
        <v>100</v>
      </c>
      <c r="U15" s="2" t="s">
        <v>101</v>
      </c>
      <c r="V15" s="2" t="s">
        <v>101</v>
      </c>
      <c r="W15" s="2" t="s">
        <v>101</v>
      </c>
      <c r="X15" s="104"/>
      <c r="Y15" s="110"/>
      <c r="Z15" s="111"/>
    </row>
    <row r="16" spans="2:32" ht="54" customHeight="1" x14ac:dyDescent="0.25">
      <c r="B16" s="96">
        <v>7</v>
      </c>
      <c r="C16" s="99" t="s">
        <v>13</v>
      </c>
      <c r="D16" s="2" t="s">
        <v>179</v>
      </c>
      <c r="E16" s="2" t="s">
        <v>179</v>
      </c>
      <c r="F16" s="2" t="s">
        <v>180</v>
      </c>
      <c r="G16" s="2" t="s">
        <v>215</v>
      </c>
      <c r="H16" s="2" t="s">
        <v>216</v>
      </c>
      <c r="I16" s="2" t="s">
        <v>103</v>
      </c>
      <c r="J16" s="2" t="s">
        <v>104</v>
      </c>
      <c r="K16" s="2" t="s">
        <v>104</v>
      </c>
      <c r="L16" s="2" t="s">
        <v>181</v>
      </c>
      <c r="M16" s="2" t="s">
        <v>181</v>
      </c>
      <c r="N16" s="2" t="s">
        <v>182</v>
      </c>
      <c r="O16" s="2" t="s">
        <v>182</v>
      </c>
      <c r="P16" s="2" t="s">
        <v>217</v>
      </c>
      <c r="Q16" s="2" t="s">
        <v>183</v>
      </c>
      <c r="R16" s="2" t="s">
        <v>183</v>
      </c>
      <c r="S16" s="2" t="s">
        <v>184</v>
      </c>
      <c r="T16" s="2" t="s">
        <v>107</v>
      </c>
      <c r="U16" s="2" t="s">
        <v>151</v>
      </c>
      <c r="V16" s="2" t="s">
        <v>151</v>
      </c>
      <c r="W16" s="2" t="s">
        <v>151</v>
      </c>
      <c r="X16" s="104"/>
      <c r="Y16" s="105"/>
      <c r="Z16" s="104"/>
    </row>
    <row r="17" spans="2:32" ht="54" customHeight="1" x14ac:dyDescent="0.25">
      <c r="B17" s="96">
        <v>8</v>
      </c>
      <c r="C17" s="99" t="s">
        <v>12</v>
      </c>
      <c r="D17" s="2" t="s">
        <v>185</v>
      </c>
      <c r="E17" s="2" t="s">
        <v>185</v>
      </c>
      <c r="F17" s="2" t="s">
        <v>186</v>
      </c>
      <c r="G17" s="2" t="s">
        <v>218</v>
      </c>
      <c r="H17" s="2" t="s">
        <v>219</v>
      </c>
      <c r="I17" s="2" t="s">
        <v>112</v>
      </c>
      <c r="J17" s="2" t="s">
        <v>114</v>
      </c>
      <c r="K17" s="2" t="s">
        <v>114</v>
      </c>
      <c r="L17" s="2" t="s">
        <v>187</v>
      </c>
      <c r="M17" s="2" t="s">
        <v>187</v>
      </c>
      <c r="N17" s="2" t="s">
        <v>188</v>
      </c>
      <c r="O17" s="2" t="s">
        <v>220</v>
      </c>
      <c r="P17" s="2" t="s">
        <v>221</v>
      </c>
      <c r="Q17" s="2" t="s">
        <v>189</v>
      </c>
      <c r="R17" s="2" t="s">
        <v>222</v>
      </c>
      <c r="S17" s="2" t="s">
        <v>223</v>
      </c>
      <c r="T17" s="2" t="s">
        <v>119</v>
      </c>
      <c r="U17" s="2" t="s">
        <v>153</v>
      </c>
      <c r="V17" s="2" t="s">
        <v>153</v>
      </c>
      <c r="W17" s="2" t="s">
        <v>191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96">
        <v>9</v>
      </c>
      <c r="D18" s="2" t="s">
        <v>89</v>
      </c>
      <c r="E18" s="2" t="s">
        <v>89</v>
      </c>
      <c r="F18" s="2" t="s">
        <v>89</v>
      </c>
      <c r="G18" s="2" t="s">
        <v>91</v>
      </c>
      <c r="H18" s="2" t="s">
        <v>89</v>
      </c>
      <c r="I18" s="2" t="s">
        <v>91</v>
      </c>
      <c r="J18" s="2" t="s">
        <v>90</v>
      </c>
      <c r="K18" s="2" t="s">
        <v>89</v>
      </c>
      <c r="L18" s="2" t="s">
        <v>89</v>
      </c>
      <c r="M18" s="2" t="s">
        <v>89</v>
      </c>
      <c r="N18" s="2" t="s">
        <v>91</v>
      </c>
      <c r="O18" s="2" t="s">
        <v>91</v>
      </c>
      <c r="P18" s="2" t="s">
        <v>89</v>
      </c>
      <c r="Q18" s="2" t="s">
        <v>89</v>
      </c>
      <c r="R18" s="2" t="s">
        <v>89</v>
      </c>
      <c r="S18" s="2" t="s">
        <v>90</v>
      </c>
      <c r="T18" s="2" t="s">
        <v>90</v>
      </c>
      <c r="U18" s="2" t="s">
        <v>91</v>
      </c>
      <c r="V18" s="2" t="s">
        <v>90</v>
      </c>
      <c r="W18" s="2" t="s">
        <v>91</v>
      </c>
      <c r="X18" s="91">
        <f t="array" ref="X18">IF($D$12="","",(SUMPRODUCT(($D$12:$W$12=Sabana11[[#This Row],[Columna4]:[Columna23]])*1)))</f>
        <v>8</v>
      </c>
      <c r="Y18" s="87">
        <f>IF(X18="","",(X18/20))</f>
        <v>0.4</v>
      </c>
      <c r="Z18" s="87">
        <f>IF(Y18="","",COUNTIF(Sabana11[[#This Row],[Columna4]:[Columna23]],"O")/20)</f>
        <v>0</v>
      </c>
    </row>
    <row r="19" spans="2:32" ht="15" x14ac:dyDescent="0.25">
      <c r="B19" s="96">
        <v>10</v>
      </c>
      <c r="D19" s="2" t="s">
        <v>89</v>
      </c>
      <c r="E19" s="2" t="s">
        <v>91</v>
      </c>
      <c r="F19" s="2" t="s">
        <v>91</v>
      </c>
      <c r="G19" s="2" t="s">
        <v>90</v>
      </c>
      <c r="H19" s="2" t="s">
        <v>89</v>
      </c>
      <c r="I19" s="2" t="s">
        <v>91</v>
      </c>
      <c r="J19" s="2" t="s">
        <v>89</v>
      </c>
      <c r="K19" s="2" t="s">
        <v>91</v>
      </c>
      <c r="L19" s="2" t="s">
        <v>88</v>
      </c>
      <c r="M19" s="2" t="s">
        <v>89</v>
      </c>
      <c r="N19" s="2" t="s">
        <v>89</v>
      </c>
      <c r="O19" s="2" t="s">
        <v>88</v>
      </c>
      <c r="P19" s="2" t="s">
        <v>89</v>
      </c>
      <c r="Q19" s="2" t="s">
        <v>89</v>
      </c>
      <c r="R19" s="2" t="s">
        <v>90</v>
      </c>
      <c r="S19" s="2" t="s">
        <v>88</v>
      </c>
      <c r="T19" s="2" t="s">
        <v>90</v>
      </c>
      <c r="U19" s="2" t="s">
        <v>88</v>
      </c>
      <c r="V19" s="2" t="s">
        <v>89</v>
      </c>
      <c r="W19" s="2" t="s">
        <v>88</v>
      </c>
      <c r="X19" s="91">
        <f t="array" ref="X19">IF($D$12="","",(SUMPRODUCT(($D$12:$W$12=Sabana11[[#This Row],[Columna4]:[Columna23]])*1)))</f>
        <v>10</v>
      </c>
      <c r="Y19" s="87">
        <f t="shared" ref="Y19:Y82" si="1">IF(X19="","",(X19/20))</f>
        <v>0.5</v>
      </c>
      <c r="Z19" s="87">
        <f>IF(Y19="","",COUNTIF(Sabana11[[#This Row],[Columna4]:[Columna23]],"O")/20)</f>
        <v>0</v>
      </c>
    </row>
    <row r="20" spans="2:32" ht="15" x14ac:dyDescent="0.25">
      <c r="B20" s="96">
        <v>11</v>
      </c>
      <c r="D20" s="2" t="s">
        <v>91</v>
      </c>
      <c r="E20" s="2" t="s">
        <v>89</v>
      </c>
      <c r="F20" s="2" t="s">
        <v>91</v>
      </c>
      <c r="G20" s="2" t="s">
        <v>91</v>
      </c>
      <c r="H20" s="2" t="s">
        <v>89</v>
      </c>
      <c r="I20" s="2" t="s">
        <v>88</v>
      </c>
      <c r="J20" s="2" t="s">
        <v>90</v>
      </c>
      <c r="K20" s="2" t="s">
        <v>91</v>
      </c>
      <c r="L20" s="2" t="s">
        <v>91</v>
      </c>
      <c r="M20" s="2" t="s">
        <v>91</v>
      </c>
      <c r="N20" s="2" t="s">
        <v>90</v>
      </c>
      <c r="O20" s="2" t="s">
        <v>89</v>
      </c>
      <c r="P20" s="2" t="s">
        <v>89</v>
      </c>
      <c r="Q20" s="2" t="s">
        <v>89</v>
      </c>
      <c r="R20" s="2" t="s">
        <v>89</v>
      </c>
      <c r="S20" s="2" t="s">
        <v>89</v>
      </c>
      <c r="T20" s="2" t="s">
        <v>91</v>
      </c>
      <c r="U20" s="2" t="s">
        <v>91</v>
      </c>
      <c r="V20" s="2" t="s">
        <v>88</v>
      </c>
      <c r="W20" s="2" t="s">
        <v>88</v>
      </c>
      <c r="X20" s="91">
        <f t="array" ref="X20">IF($D$12="","",(SUMPRODUCT(($D$12:$W$12=Sabana11[[#This Row],[Columna4]:[Columna23]])*1)))</f>
        <v>8</v>
      </c>
      <c r="Y20" s="87">
        <f t="shared" si="1"/>
        <v>0.4</v>
      </c>
      <c r="Z20" s="87">
        <f>IF(Y20="","",COUNTIF(Sabana11[[#This Row],[Columna4]:[Columna23]],"O")/20)</f>
        <v>0</v>
      </c>
    </row>
    <row r="21" spans="2:32" ht="15" x14ac:dyDescent="0.25">
      <c r="B21" s="96">
        <v>12</v>
      </c>
      <c r="D21" s="2" t="s">
        <v>90</v>
      </c>
      <c r="E21" s="2" t="s">
        <v>91</v>
      </c>
      <c r="F21" s="2" t="s">
        <v>90</v>
      </c>
      <c r="G21" s="2" t="s">
        <v>91</v>
      </c>
      <c r="H21" s="2" t="s">
        <v>91</v>
      </c>
      <c r="I21" s="2" t="s">
        <v>90</v>
      </c>
      <c r="J21" s="2" t="s">
        <v>90</v>
      </c>
      <c r="K21" s="2" t="s">
        <v>91</v>
      </c>
      <c r="L21" s="2" t="s">
        <v>90</v>
      </c>
      <c r="M21" s="2" t="s">
        <v>91</v>
      </c>
      <c r="N21" s="2" t="s">
        <v>89</v>
      </c>
      <c r="O21" s="2" t="s">
        <v>90</v>
      </c>
      <c r="P21" s="2" t="s">
        <v>89</v>
      </c>
      <c r="Q21" s="2" t="s">
        <v>88</v>
      </c>
      <c r="R21" s="2" t="s">
        <v>88</v>
      </c>
      <c r="S21" s="2" t="s">
        <v>90</v>
      </c>
      <c r="T21" s="2" t="s">
        <v>88</v>
      </c>
      <c r="U21" s="2" t="s">
        <v>90</v>
      </c>
      <c r="V21" s="2" t="s">
        <v>88</v>
      </c>
      <c r="W21" s="2" t="s">
        <v>90</v>
      </c>
      <c r="X21" s="91">
        <f t="array" ref="X21">IF($D$12="","",(SUMPRODUCT(($D$12:$W$12=Sabana11[[#This Row],[Columna4]:[Columna23]])*1)))</f>
        <v>2</v>
      </c>
      <c r="Y21" s="87">
        <f t="shared" si="1"/>
        <v>0.1</v>
      </c>
      <c r="Z21" s="87">
        <f>IF(Y21="","",COUNTIF(Sabana11[[#This Row],[Columna4]:[Columna23]],"O")/20)</f>
        <v>0</v>
      </c>
    </row>
    <row r="22" spans="2:32" ht="15" x14ac:dyDescent="0.25">
      <c r="B22" s="96">
        <v>13</v>
      </c>
      <c r="D22" s="2" t="s">
        <v>90</v>
      </c>
      <c r="E22" s="2" t="s">
        <v>91</v>
      </c>
      <c r="F22" s="2" t="s">
        <v>90</v>
      </c>
      <c r="G22" s="2" t="s">
        <v>91</v>
      </c>
      <c r="H22" s="2" t="s">
        <v>91</v>
      </c>
      <c r="I22" s="2" t="s">
        <v>90</v>
      </c>
      <c r="J22" s="2" t="s">
        <v>90</v>
      </c>
      <c r="K22" s="2" t="s">
        <v>91</v>
      </c>
      <c r="L22" s="2" t="s">
        <v>90</v>
      </c>
      <c r="M22" s="2" t="s">
        <v>91</v>
      </c>
      <c r="N22" s="2" t="s">
        <v>91</v>
      </c>
      <c r="O22" s="2" t="s">
        <v>90</v>
      </c>
      <c r="P22" s="2" t="s">
        <v>89</v>
      </c>
      <c r="Q22" s="2" t="s">
        <v>88</v>
      </c>
      <c r="R22" s="2" t="s">
        <v>88</v>
      </c>
      <c r="S22" s="2" t="s">
        <v>90</v>
      </c>
      <c r="T22" s="2" t="s">
        <v>88</v>
      </c>
      <c r="U22" s="2" t="s">
        <v>90</v>
      </c>
      <c r="V22" s="2" t="s">
        <v>88</v>
      </c>
      <c r="W22" s="2" t="s">
        <v>90</v>
      </c>
      <c r="X22" s="91">
        <f t="array" ref="X22">IF($D$12="","",(SUMPRODUCT(($D$12:$W$12=Sabana11[[#This Row],[Columna4]:[Columna23]])*1)))</f>
        <v>2</v>
      </c>
      <c r="Y22" s="87">
        <f t="shared" si="1"/>
        <v>0.1</v>
      </c>
      <c r="Z22" s="87">
        <f>IF(Y22="","",COUNTIF(Sabana11[[#This Row],[Columna4]:[Columna23]],"O")/20)</f>
        <v>0</v>
      </c>
    </row>
    <row r="23" spans="2:32" ht="15" x14ac:dyDescent="0.25">
      <c r="B23" s="96">
        <v>14</v>
      </c>
      <c r="D23" s="2" t="s">
        <v>90</v>
      </c>
      <c r="E23" s="2" t="s">
        <v>89</v>
      </c>
      <c r="F23" s="2" t="s">
        <v>91</v>
      </c>
      <c r="G23" s="2" t="s">
        <v>88</v>
      </c>
      <c r="H23" s="2" t="s">
        <v>88</v>
      </c>
      <c r="I23" s="2" t="s">
        <v>88</v>
      </c>
      <c r="J23" s="2" t="s">
        <v>90</v>
      </c>
      <c r="K23" s="2" t="s">
        <v>89</v>
      </c>
      <c r="L23" s="2" t="s">
        <v>89</v>
      </c>
      <c r="M23" s="2" t="s">
        <v>89</v>
      </c>
      <c r="N23" s="2" t="s">
        <v>89</v>
      </c>
      <c r="O23" s="2" t="s">
        <v>90</v>
      </c>
      <c r="P23" s="2" t="s">
        <v>89</v>
      </c>
      <c r="Q23" s="2" t="s">
        <v>89</v>
      </c>
      <c r="R23" s="2" t="s">
        <v>89</v>
      </c>
      <c r="S23" s="2" t="s">
        <v>88</v>
      </c>
      <c r="T23" s="2" t="s">
        <v>91</v>
      </c>
      <c r="U23" s="2" t="s">
        <v>88</v>
      </c>
      <c r="V23" s="2" t="s">
        <v>89</v>
      </c>
      <c r="W23" s="2" t="s">
        <v>90</v>
      </c>
      <c r="X23" s="91">
        <f t="array" ref="X23">IF($D$12="","",(SUMPRODUCT(($D$12:$W$12=Sabana11[[#This Row],[Columna4]:[Columna23]])*1)))</f>
        <v>14</v>
      </c>
      <c r="Y23" s="87">
        <f t="shared" si="1"/>
        <v>0.7</v>
      </c>
      <c r="Z23" s="87">
        <f>IF(Y23="","",COUNTIF(Sabana11[[#This Row],[Columna4]:[Columna23]],"O")/20)</f>
        <v>0</v>
      </c>
    </row>
    <row r="24" spans="2:32" ht="15" x14ac:dyDescent="0.25">
      <c r="B24" s="96">
        <v>15</v>
      </c>
      <c r="D24" s="2" t="s">
        <v>90</v>
      </c>
      <c r="E24" s="2" t="s">
        <v>89</v>
      </c>
      <c r="F24" s="2" t="s">
        <v>91</v>
      </c>
      <c r="G24" s="2" t="s">
        <v>90</v>
      </c>
      <c r="H24" s="2" t="s">
        <v>89</v>
      </c>
      <c r="I24" s="2" t="s">
        <v>91</v>
      </c>
      <c r="J24" s="2" t="s">
        <v>90</v>
      </c>
      <c r="K24" s="2" t="s">
        <v>88</v>
      </c>
      <c r="L24" s="2" t="s">
        <v>89</v>
      </c>
      <c r="M24" s="2" t="s">
        <v>89</v>
      </c>
      <c r="N24" s="2" t="s">
        <v>90</v>
      </c>
      <c r="O24" s="2" t="s">
        <v>91</v>
      </c>
      <c r="P24" s="2" t="s">
        <v>89</v>
      </c>
      <c r="Q24" s="2" t="s">
        <v>89</v>
      </c>
      <c r="R24" s="2" t="s">
        <v>88</v>
      </c>
      <c r="S24" s="2" t="s">
        <v>89</v>
      </c>
      <c r="T24" s="2" t="s">
        <v>91</v>
      </c>
      <c r="U24" s="2" t="s">
        <v>89</v>
      </c>
      <c r="V24" s="2" t="s">
        <v>89</v>
      </c>
      <c r="W24" s="2" t="s">
        <v>89</v>
      </c>
      <c r="X24" s="91">
        <f t="array" ref="X24">IF($D$12="","",(SUMPRODUCT(($D$12:$W$12=Sabana11[[#This Row],[Columna4]:[Columna23]])*1)))</f>
        <v>8</v>
      </c>
      <c r="Y24" s="87">
        <f t="shared" si="1"/>
        <v>0.4</v>
      </c>
      <c r="Z24" s="87">
        <f>IF(Y24="","",COUNTIF(Sabana11[[#This Row],[Columna4]:[Columna23]],"O")/20)</f>
        <v>0</v>
      </c>
    </row>
    <row r="25" spans="2:32" ht="15" x14ac:dyDescent="0.25">
      <c r="B25" s="96">
        <v>16</v>
      </c>
      <c r="D25" s="2" t="s">
        <v>91</v>
      </c>
      <c r="E25" s="2" t="s">
        <v>89</v>
      </c>
      <c r="F25" s="2" t="s">
        <v>89</v>
      </c>
      <c r="G25" s="2" t="s">
        <v>91</v>
      </c>
      <c r="H25" s="2" t="s">
        <v>89</v>
      </c>
      <c r="I25" s="2" t="s">
        <v>91</v>
      </c>
      <c r="J25" s="2" t="s">
        <v>88</v>
      </c>
      <c r="K25" s="2" t="s">
        <v>91</v>
      </c>
      <c r="L25" s="2" t="s">
        <v>88</v>
      </c>
      <c r="M25" s="2" t="s">
        <v>91</v>
      </c>
      <c r="N25" s="2" t="s">
        <v>90</v>
      </c>
      <c r="O25" s="2" t="s">
        <v>91</v>
      </c>
      <c r="P25" s="2" t="s">
        <v>88</v>
      </c>
      <c r="Q25" s="2" t="s">
        <v>154</v>
      </c>
      <c r="R25" s="2" t="s">
        <v>88</v>
      </c>
      <c r="S25" s="2" t="s">
        <v>90</v>
      </c>
      <c r="T25" s="2" t="s">
        <v>90</v>
      </c>
      <c r="U25" s="2" t="s">
        <v>89</v>
      </c>
      <c r="V25" s="2" t="s">
        <v>90</v>
      </c>
      <c r="W25" s="2" t="s">
        <v>91</v>
      </c>
      <c r="X25" s="91">
        <f t="array" ref="X25">IF($D$12="","",(SUMPRODUCT(($D$12:$W$12=Sabana11[[#This Row],[Columna4]:[Columna23]])*1)))</f>
        <v>2</v>
      </c>
      <c r="Y25" s="87">
        <f t="shared" si="1"/>
        <v>0.1</v>
      </c>
      <c r="Z25" s="87">
        <f>IF(Y25="","",COUNTIF(Sabana11[[#This Row],[Columna4]:[Columna23]],"O")/20)</f>
        <v>0.05</v>
      </c>
    </row>
    <row r="26" spans="2:32" ht="15" x14ac:dyDescent="0.25">
      <c r="B26" s="96">
        <v>17</v>
      </c>
      <c r="D26" s="2" t="s">
        <v>90</v>
      </c>
      <c r="E26" s="2" t="s">
        <v>89</v>
      </c>
      <c r="F26" s="2" t="s">
        <v>91</v>
      </c>
      <c r="G26" s="2" t="s">
        <v>89</v>
      </c>
      <c r="H26" s="2" t="s">
        <v>88</v>
      </c>
      <c r="I26" s="2" t="s">
        <v>88</v>
      </c>
      <c r="J26" s="2" t="s">
        <v>90</v>
      </c>
      <c r="K26" s="2" t="s">
        <v>91</v>
      </c>
      <c r="L26" s="2" t="s">
        <v>89</v>
      </c>
      <c r="M26" s="2" t="s">
        <v>89</v>
      </c>
      <c r="N26" s="2" t="s">
        <v>90</v>
      </c>
      <c r="O26" s="2" t="s">
        <v>91</v>
      </c>
      <c r="P26" s="2" t="s">
        <v>91</v>
      </c>
      <c r="Q26" s="2" t="s">
        <v>88</v>
      </c>
      <c r="R26" s="2" t="s">
        <v>91</v>
      </c>
      <c r="S26" s="2" t="s">
        <v>89</v>
      </c>
      <c r="T26" s="2" t="s">
        <v>89</v>
      </c>
      <c r="U26" s="2" t="s">
        <v>88</v>
      </c>
      <c r="V26" s="2" t="s">
        <v>88</v>
      </c>
      <c r="W26" s="2" t="s">
        <v>91</v>
      </c>
      <c r="X26" s="91">
        <f t="array" ref="X26">IF($D$12="","",(SUMPRODUCT(($D$12:$W$12=Sabana11[[#This Row],[Columna4]:[Columna23]])*1)))</f>
        <v>8</v>
      </c>
      <c r="Y26" s="87">
        <f t="shared" si="1"/>
        <v>0.4</v>
      </c>
      <c r="Z26" s="87">
        <f>IF(Y26="","",COUNTIF(Sabana11[[#This Row],[Columna4]:[Columna23]],"O")/20)</f>
        <v>0</v>
      </c>
    </row>
    <row r="27" spans="2:32" ht="15" x14ac:dyDescent="0.25">
      <c r="B27" s="96">
        <v>18</v>
      </c>
      <c r="D27" s="2" t="s">
        <v>91</v>
      </c>
      <c r="E27" s="2" t="s">
        <v>89</v>
      </c>
      <c r="F27" s="2" t="s">
        <v>89</v>
      </c>
      <c r="G27" s="2" t="s">
        <v>91</v>
      </c>
      <c r="H27" s="2" t="s">
        <v>88</v>
      </c>
      <c r="I27" s="2" t="s">
        <v>90</v>
      </c>
      <c r="J27" s="2" t="s">
        <v>90</v>
      </c>
      <c r="K27" s="2" t="s">
        <v>91</v>
      </c>
      <c r="L27" s="2" t="s">
        <v>91</v>
      </c>
      <c r="M27" s="2" t="s">
        <v>89</v>
      </c>
      <c r="N27" s="2" t="s">
        <v>90</v>
      </c>
      <c r="O27" s="2" t="s">
        <v>89</v>
      </c>
      <c r="P27" s="2" t="s">
        <v>89</v>
      </c>
      <c r="Q27" s="2" t="s">
        <v>91</v>
      </c>
      <c r="R27" s="2" t="s">
        <v>89</v>
      </c>
      <c r="S27" s="2" t="s">
        <v>90</v>
      </c>
      <c r="T27" s="2" t="s">
        <v>91</v>
      </c>
      <c r="U27" s="2" t="s">
        <v>88</v>
      </c>
      <c r="V27" s="2" t="s">
        <v>90</v>
      </c>
      <c r="W27" s="2" t="s">
        <v>91</v>
      </c>
      <c r="X27" s="91">
        <f t="array" ref="X27">IF($D$12="","",(SUMPRODUCT(($D$12:$W$12=Sabana11[[#This Row],[Columna4]:[Columna23]])*1)))</f>
        <v>9</v>
      </c>
      <c r="Y27" s="87">
        <f t="shared" si="1"/>
        <v>0.45</v>
      </c>
      <c r="Z27" s="87">
        <f>IF(Y27="","",COUNTIF(Sabana11[[#This Row],[Columna4]:[Columna23]],"O")/20)</f>
        <v>0</v>
      </c>
    </row>
    <row r="28" spans="2:32" ht="15" x14ac:dyDescent="0.25">
      <c r="B28" s="96">
        <v>19</v>
      </c>
      <c r="D28" s="2" t="s">
        <v>89</v>
      </c>
      <c r="E28" s="2" t="s">
        <v>88</v>
      </c>
      <c r="F28" s="2" t="s">
        <v>91</v>
      </c>
      <c r="G28" s="2" t="s">
        <v>89</v>
      </c>
      <c r="H28" s="2" t="s">
        <v>91</v>
      </c>
      <c r="I28" s="2" t="s">
        <v>91</v>
      </c>
      <c r="J28" s="2" t="s">
        <v>88</v>
      </c>
      <c r="K28" s="2" t="s">
        <v>91</v>
      </c>
      <c r="L28" s="2" t="s">
        <v>89</v>
      </c>
      <c r="M28" s="2" t="s">
        <v>91</v>
      </c>
      <c r="N28" s="2" t="s">
        <v>91</v>
      </c>
      <c r="O28" s="2" t="s">
        <v>91</v>
      </c>
      <c r="P28" s="2" t="s">
        <v>89</v>
      </c>
      <c r="Q28" s="2" t="s">
        <v>89</v>
      </c>
      <c r="R28" s="2" t="s">
        <v>88</v>
      </c>
      <c r="S28" s="2" t="s">
        <v>91</v>
      </c>
      <c r="T28" s="2" t="s">
        <v>89</v>
      </c>
      <c r="U28" s="2" t="s">
        <v>89</v>
      </c>
      <c r="V28" s="2" t="s">
        <v>91</v>
      </c>
      <c r="W28" s="2" t="s">
        <v>89</v>
      </c>
      <c r="X28" s="91">
        <f t="array" ref="X28">IF($D$12="","",(SUMPRODUCT(($D$12:$W$12=Sabana11[[#This Row],[Columna4]:[Columna23]])*1)))</f>
        <v>5</v>
      </c>
      <c r="Y28" s="87">
        <f t="shared" si="1"/>
        <v>0.25</v>
      </c>
      <c r="Z28" s="87">
        <f>IF(Y28="","",COUNTIF(Sabana11[[#This Row],[Columna4]:[Columna23]],"O")/20)</f>
        <v>0</v>
      </c>
    </row>
    <row r="29" spans="2:32" ht="15" x14ac:dyDescent="0.25">
      <c r="B29" s="96">
        <v>20</v>
      </c>
      <c r="D29" s="2" t="s">
        <v>88</v>
      </c>
      <c r="E29" s="2" t="s">
        <v>90</v>
      </c>
      <c r="F29" s="2" t="s">
        <v>91</v>
      </c>
      <c r="G29" s="2" t="s">
        <v>91</v>
      </c>
      <c r="H29" s="2" t="s">
        <v>90</v>
      </c>
      <c r="I29" s="2" t="s">
        <v>91</v>
      </c>
      <c r="J29" s="2" t="s">
        <v>88</v>
      </c>
      <c r="K29" s="2" t="s">
        <v>91</v>
      </c>
      <c r="L29" s="2" t="s">
        <v>90</v>
      </c>
      <c r="M29" s="2" t="s">
        <v>88</v>
      </c>
      <c r="N29" s="2" t="s">
        <v>90</v>
      </c>
      <c r="O29" s="2" t="s">
        <v>89</v>
      </c>
      <c r="P29" s="2" t="s">
        <v>91</v>
      </c>
      <c r="Q29" s="2" t="s">
        <v>90</v>
      </c>
      <c r="R29" s="2" t="s">
        <v>89</v>
      </c>
      <c r="S29" s="2" t="s">
        <v>89</v>
      </c>
      <c r="T29" s="2" t="s">
        <v>88</v>
      </c>
      <c r="U29" s="2" t="s">
        <v>90</v>
      </c>
      <c r="V29" s="2" t="s">
        <v>90</v>
      </c>
      <c r="W29" s="2" t="s">
        <v>88</v>
      </c>
      <c r="X29" s="91">
        <f t="array" ref="X29">IF($D$12="","",(SUMPRODUCT(($D$12:$W$12=Sabana11[[#This Row],[Columna4]:[Columna23]])*1)))</f>
        <v>4</v>
      </c>
      <c r="Y29" s="87">
        <f t="shared" si="1"/>
        <v>0.2</v>
      </c>
      <c r="Z29" s="87">
        <f>IF(Y29="","",COUNTIF(Sabana11[[#This Row],[Columna4]:[Columna23]],"O")/20)</f>
        <v>0</v>
      </c>
    </row>
    <row r="30" spans="2:32" ht="15" x14ac:dyDescent="0.25">
      <c r="B30" s="96">
        <v>21</v>
      </c>
      <c r="D30" s="2" t="s">
        <v>91</v>
      </c>
      <c r="E30" s="2" t="s">
        <v>89</v>
      </c>
      <c r="F30" s="2" t="s">
        <v>91</v>
      </c>
      <c r="G30" s="2" t="s">
        <v>88</v>
      </c>
      <c r="H30" s="2" t="s">
        <v>88</v>
      </c>
      <c r="I30" s="2" t="s">
        <v>91</v>
      </c>
      <c r="J30" s="2" t="s">
        <v>90</v>
      </c>
      <c r="K30" s="2" t="s">
        <v>91</v>
      </c>
      <c r="L30" s="2" t="s">
        <v>89</v>
      </c>
      <c r="M30" s="2" t="s">
        <v>89</v>
      </c>
      <c r="N30" s="2" t="s">
        <v>91</v>
      </c>
      <c r="O30" s="2" t="s">
        <v>88</v>
      </c>
      <c r="P30" s="2" t="s">
        <v>89</v>
      </c>
      <c r="Q30" s="2" t="s">
        <v>91</v>
      </c>
      <c r="R30" s="2" t="s">
        <v>88</v>
      </c>
      <c r="S30" s="2" t="s">
        <v>88</v>
      </c>
      <c r="T30" s="2" t="s">
        <v>88</v>
      </c>
      <c r="U30" s="2" t="s">
        <v>91</v>
      </c>
      <c r="V30" s="2" t="s">
        <v>89</v>
      </c>
      <c r="W30" s="2" t="s">
        <v>89</v>
      </c>
      <c r="X30" s="91">
        <f t="array" ref="X30">IF($D$12="","",(SUMPRODUCT(($D$12:$W$12=Sabana11[[#This Row],[Columna4]:[Columna23]])*1)))</f>
        <v>8</v>
      </c>
      <c r="Y30" s="87">
        <f t="shared" si="1"/>
        <v>0.4</v>
      </c>
      <c r="Z30" s="87">
        <f>IF(Y30="","",COUNTIF(Sabana11[[#This Row],[Columna4]:[Columna23]],"O")/20)</f>
        <v>0</v>
      </c>
    </row>
    <row r="31" spans="2:32" ht="15" x14ac:dyDescent="0.25">
      <c r="B31" s="96">
        <v>22</v>
      </c>
      <c r="D31" s="2" t="s">
        <v>90</v>
      </c>
      <c r="E31" s="2" t="s">
        <v>89</v>
      </c>
      <c r="F31" s="2" t="s">
        <v>91</v>
      </c>
      <c r="G31" s="2" t="s">
        <v>90</v>
      </c>
      <c r="H31" s="2" t="s">
        <v>88</v>
      </c>
      <c r="I31" s="2" t="s">
        <v>91</v>
      </c>
      <c r="J31" s="2" t="s">
        <v>91</v>
      </c>
      <c r="K31" s="2" t="s">
        <v>89</v>
      </c>
      <c r="L31" s="2" t="s">
        <v>91</v>
      </c>
      <c r="M31" s="2" t="s">
        <v>89</v>
      </c>
      <c r="N31" s="2" t="s">
        <v>90</v>
      </c>
      <c r="O31" s="2" t="s">
        <v>90</v>
      </c>
      <c r="P31" s="2" t="s">
        <v>89</v>
      </c>
      <c r="Q31" s="2" t="s">
        <v>91</v>
      </c>
      <c r="R31" s="2" t="s">
        <v>88</v>
      </c>
      <c r="S31" s="2" t="s">
        <v>88</v>
      </c>
      <c r="T31" s="2" t="s">
        <v>88</v>
      </c>
      <c r="U31" s="2" t="s">
        <v>89</v>
      </c>
      <c r="V31" s="2" t="s">
        <v>89</v>
      </c>
      <c r="W31" s="2" t="s">
        <v>91</v>
      </c>
      <c r="X31" s="91">
        <f t="array" ref="X31">IF($D$12="","",(SUMPRODUCT(($D$12:$W$12=Sabana11[[#This Row],[Columna4]:[Columna23]])*1)))</f>
        <v>9</v>
      </c>
      <c r="Y31" s="87">
        <f t="shared" si="1"/>
        <v>0.45</v>
      </c>
      <c r="Z31" s="87">
        <f>IF(Y31="","",COUNTIF(Sabana11[[#This Row],[Columna4]:[Columna23]],"O")/20)</f>
        <v>0</v>
      </c>
    </row>
    <row r="32" spans="2:32" ht="15" x14ac:dyDescent="0.25">
      <c r="B32" s="96">
        <v>23</v>
      </c>
      <c r="D32" s="2" t="s">
        <v>89</v>
      </c>
      <c r="E32" s="2" t="s">
        <v>89</v>
      </c>
      <c r="F32" s="2" t="s">
        <v>91</v>
      </c>
      <c r="G32" s="2" t="s">
        <v>88</v>
      </c>
      <c r="H32" s="2" t="s">
        <v>89</v>
      </c>
      <c r="I32" s="2" t="s">
        <v>89</v>
      </c>
      <c r="J32" s="2" t="s">
        <v>91</v>
      </c>
      <c r="K32" s="2" t="s">
        <v>91</v>
      </c>
      <c r="L32" s="2" t="s">
        <v>91</v>
      </c>
      <c r="M32" s="2" t="s">
        <v>88</v>
      </c>
      <c r="N32" s="2" t="s">
        <v>88</v>
      </c>
      <c r="O32" s="2" t="s">
        <v>89</v>
      </c>
      <c r="P32" s="2" t="s">
        <v>89</v>
      </c>
      <c r="Q32" s="2" t="s">
        <v>89</v>
      </c>
      <c r="R32" s="2" t="s">
        <v>90</v>
      </c>
      <c r="S32" s="2" t="s">
        <v>91</v>
      </c>
      <c r="T32" s="2" t="s">
        <v>91</v>
      </c>
      <c r="U32" s="2" t="s">
        <v>91</v>
      </c>
      <c r="V32" s="2" t="s">
        <v>91</v>
      </c>
      <c r="W32" s="2" t="s">
        <v>89</v>
      </c>
      <c r="X32" s="91">
        <f t="array" ref="X32">IF($D$12="","",(SUMPRODUCT(($D$12:$W$12=Sabana11[[#This Row],[Columna4]:[Columna23]])*1)))</f>
        <v>7</v>
      </c>
      <c r="Y32" s="87">
        <f t="shared" si="1"/>
        <v>0.35</v>
      </c>
      <c r="Z32" s="87">
        <f>IF(Y32="","",COUNTIF(Sabana11[[#This Row],[Columna4]:[Columna23]],"O")/20)</f>
        <v>0</v>
      </c>
    </row>
    <row r="33" spans="2:26" ht="15" x14ac:dyDescent="0.25">
      <c r="B33" s="96">
        <v>24</v>
      </c>
      <c r="D33" s="2" t="s">
        <v>89</v>
      </c>
      <c r="E33" s="2" t="s">
        <v>89</v>
      </c>
      <c r="F33" s="2" t="s">
        <v>91</v>
      </c>
      <c r="G33" s="2" t="s">
        <v>90</v>
      </c>
      <c r="H33" s="2" t="s">
        <v>89</v>
      </c>
      <c r="I33" s="2" t="s">
        <v>91</v>
      </c>
      <c r="J33" s="2" t="s">
        <v>88</v>
      </c>
      <c r="K33" s="2" t="s">
        <v>89</v>
      </c>
      <c r="L33" s="2" t="s">
        <v>89</v>
      </c>
      <c r="M33" s="2" t="s">
        <v>89</v>
      </c>
      <c r="N33" s="2" t="s">
        <v>91</v>
      </c>
      <c r="O33" s="2" t="s">
        <v>91</v>
      </c>
      <c r="P33" s="2" t="s">
        <v>89</v>
      </c>
      <c r="Q33" s="2" t="s">
        <v>90</v>
      </c>
      <c r="R33" s="2" t="s">
        <v>89</v>
      </c>
      <c r="S33" s="2" t="s">
        <v>91</v>
      </c>
      <c r="T33" s="2" t="s">
        <v>91</v>
      </c>
      <c r="U33" s="2" t="s">
        <v>89</v>
      </c>
      <c r="V33" s="2" t="s">
        <v>91</v>
      </c>
      <c r="W33" s="2" t="s">
        <v>89</v>
      </c>
      <c r="X33" s="91">
        <f t="array" ref="X33">IF($D$12="","",(SUMPRODUCT(($D$12:$W$12=Sabana11[[#This Row],[Columna4]:[Columna23]])*1)))</f>
        <v>8</v>
      </c>
      <c r="Y33" s="87">
        <f t="shared" si="1"/>
        <v>0.4</v>
      </c>
      <c r="Z33" s="87">
        <f>IF(Y33="","",COUNTIF(Sabana11[[#This Row],[Columna4]:[Columna23]],"O")/20)</f>
        <v>0</v>
      </c>
    </row>
    <row r="34" spans="2:26" ht="15" x14ac:dyDescent="0.25">
      <c r="B34" s="96">
        <v>25</v>
      </c>
      <c r="D34" s="2" t="s">
        <v>90</v>
      </c>
      <c r="E34" s="2" t="s">
        <v>89</v>
      </c>
      <c r="F34" s="2" t="s">
        <v>91</v>
      </c>
      <c r="G34" s="2" t="s">
        <v>154</v>
      </c>
      <c r="H34" s="2" t="s">
        <v>88</v>
      </c>
      <c r="I34" s="2" t="s">
        <v>88</v>
      </c>
      <c r="J34" s="2" t="s">
        <v>90</v>
      </c>
      <c r="K34" s="2" t="s">
        <v>88</v>
      </c>
      <c r="L34" s="2" t="s">
        <v>89</v>
      </c>
      <c r="M34" s="2" t="s">
        <v>89</v>
      </c>
      <c r="N34" s="2" t="s">
        <v>91</v>
      </c>
      <c r="O34" s="2" t="s">
        <v>91</v>
      </c>
      <c r="P34" s="2" t="s">
        <v>90</v>
      </c>
      <c r="Q34" s="2" t="s">
        <v>91</v>
      </c>
      <c r="R34" s="2" t="s">
        <v>91</v>
      </c>
      <c r="S34" s="2" t="s">
        <v>89</v>
      </c>
      <c r="T34" s="2" t="s">
        <v>88</v>
      </c>
      <c r="U34" s="2" t="s">
        <v>88</v>
      </c>
      <c r="V34" s="2" t="s">
        <v>89</v>
      </c>
      <c r="W34" s="2" t="s">
        <v>89</v>
      </c>
      <c r="X34" s="91">
        <f t="array" ref="X34">IF($D$12="","",(SUMPRODUCT(($D$12:$W$12=Sabana11[[#This Row],[Columna4]:[Columna23]])*1)))</f>
        <v>7</v>
      </c>
      <c r="Y34" s="87">
        <f t="shared" si="1"/>
        <v>0.35</v>
      </c>
      <c r="Z34" s="87">
        <f>IF(Y34="","",COUNTIF(Sabana11[[#This Row],[Columna4]:[Columna23]],"O")/20)</f>
        <v>0.05</v>
      </c>
    </row>
    <row r="35" spans="2:26" ht="15" x14ac:dyDescent="0.25">
      <c r="B35" s="96">
        <v>26</v>
      </c>
      <c r="D35" s="2" t="s">
        <v>91</v>
      </c>
      <c r="E35" s="2" t="s">
        <v>88</v>
      </c>
      <c r="F35" s="2" t="s">
        <v>90</v>
      </c>
      <c r="G35" s="2" t="s">
        <v>90</v>
      </c>
      <c r="H35" s="2" t="s">
        <v>88</v>
      </c>
      <c r="I35" s="2" t="s">
        <v>88</v>
      </c>
      <c r="J35" s="2" t="s">
        <v>88</v>
      </c>
      <c r="K35" s="2" t="s">
        <v>91</v>
      </c>
      <c r="L35" s="2" t="s">
        <v>88</v>
      </c>
      <c r="M35" s="2" t="s">
        <v>89</v>
      </c>
      <c r="N35" s="2" t="s">
        <v>91</v>
      </c>
      <c r="O35" s="2" t="s">
        <v>88</v>
      </c>
      <c r="P35" s="2" t="s">
        <v>91</v>
      </c>
      <c r="Q35" s="2" t="s">
        <v>88</v>
      </c>
      <c r="R35" s="2" t="s">
        <v>90</v>
      </c>
      <c r="S35" s="2" t="s">
        <v>90</v>
      </c>
      <c r="T35" s="2" t="s">
        <v>91</v>
      </c>
      <c r="U35" s="2" t="s">
        <v>89</v>
      </c>
      <c r="V35" s="2" t="s">
        <v>90</v>
      </c>
      <c r="W35" s="2" t="s">
        <v>88</v>
      </c>
      <c r="X35" s="91">
        <f t="array" ref="X35">IF($D$12="","",(SUMPRODUCT(($D$12:$W$12=Sabana11[[#This Row],[Columna4]:[Columna23]])*1)))</f>
        <v>4</v>
      </c>
      <c r="Y35" s="87">
        <f t="shared" si="1"/>
        <v>0.2</v>
      </c>
      <c r="Z35" s="87">
        <f>IF(Y35="","",COUNTIF(Sabana11[[#This Row],[Columna4]:[Columna23]],"O")/20)</f>
        <v>0</v>
      </c>
    </row>
    <row r="36" spans="2:26" ht="15" x14ac:dyDescent="0.25">
      <c r="B36" s="96">
        <v>27</v>
      </c>
      <c r="D36" s="2" t="s">
        <v>91</v>
      </c>
      <c r="E36" s="2" t="s">
        <v>89</v>
      </c>
      <c r="F36" s="2" t="s">
        <v>91</v>
      </c>
      <c r="G36" s="2" t="s">
        <v>90</v>
      </c>
      <c r="H36" s="2" t="s">
        <v>88</v>
      </c>
      <c r="I36" s="2" t="s">
        <v>88</v>
      </c>
      <c r="J36" s="2" t="s">
        <v>88</v>
      </c>
      <c r="K36" s="2" t="s">
        <v>88</v>
      </c>
      <c r="L36" s="2" t="s">
        <v>89</v>
      </c>
      <c r="M36" s="2" t="s">
        <v>91</v>
      </c>
      <c r="N36" s="2" t="s">
        <v>90</v>
      </c>
      <c r="O36" s="2" t="s">
        <v>90</v>
      </c>
      <c r="P36" s="2" t="s">
        <v>88</v>
      </c>
      <c r="Q36" s="2" t="s">
        <v>91</v>
      </c>
      <c r="R36" s="2" t="s">
        <v>90</v>
      </c>
      <c r="S36" s="2" t="s">
        <v>89</v>
      </c>
      <c r="T36" s="2" t="s">
        <v>89</v>
      </c>
      <c r="U36" s="2" t="s">
        <v>91</v>
      </c>
      <c r="V36" s="2" t="s">
        <v>88</v>
      </c>
      <c r="W36" s="2" t="s">
        <v>88</v>
      </c>
      <c r="X36" s="91">
        <f t="array" ref="X36">IF($D$12="","",(SUMPRODUCT(($D$12:$W$12=Sabana11[[#This Row],[Columna4]:[Columna23]])*1)))</f>
        <v>5</v>
      </c>
      <c r="Y36" s="87">
        <f t="shared" si="1"/>
        <v>0.25</v>
      </c>
      <c r="Z36" s="87">
        <f>IF(Y36="","",COUNTIF(Sabana11[[#This Row],[Columna4]:[Columna23]],"O")/20)</f>
        <v>0</v>
      </c>
    </row>
    <row r="37" spans="2:26" ht="15" x14ac:dyDescent="0.25">
      <c r="B37" s="96">
        <v>28</v>
      </c>
      <c r="D37" s="2" t="s">
        <v>91</v>
      </c>
      <c r="E37" s="2" t="s">
        <v>88</v>
      </c>
      <c r="F37" s="2" t="s">
        <v>89</v>
      </c>
      <c r="G37" s="2" t="s">
        <v>88</v>
      </c>
      <c r="H37" s="2" t="s">
        <v>89</v>
      </c>
      <c r="I37" s="2" t="s">
        <v>90</v>
      </c>
      <c r="J37" s="2" t="s">
        <v>89</v>
      </c>
      <c r="K37" s="2" t="s">
        <v>91</v>
      </c>
      <c r="L37" s="2" t="s">
        <v>88</v>
      </c>
      <c r="M37" s="2" t="s">
        <v>90</v>
      </c>
      <c r="N37" s="2" t="s">
        <v>90</v>
      </c>
      <c r="O37" s="2" t="s">
        <v>91</v>
      </c>
      <c r="P37" s="2" t="s">
        <v>89</v>
      </c>
      <c r="Q37" s="2" t="s">
        <v>88</v>
      </c>
      <c r="R37" s="2" t="s">
        <v>89</v>
      </c>
      <c r="S37" s="2" t="s">
        <v>91</v>
      </c>
      <c r="T37" s="2" t="s">
        <v>88</v>
      </c>
      <c r="U37" s="2" t="s">
        <v>88</v>
      </c>
      <c r="V37" s="2" t="s">
        <v>90</v>
      </c>
      <c r="W37" s="2" t="s">
        <v>91</v>
      </c>
      <c r="X37" s="91">
        <f t="array" ref="X37">IF($D$12="","",(SUMPRODUCT(($D$12:$W$12=Sabana11[[#This Row],[Columna4]:[Columna23]])*1)))</f>
        <v>7</v>
      </c>
      <c r="Y37" s="87">
        <f t="shared" si="1"/>
        <v>0.35</v>
      </c>
      <c r="Z37" s="87">
        <f>IF(Y37="","",COUNTIF(Sabana11[[#This Row],[Columna4]:[Columna23]],"O")/20)</f>
        <v>0</v>
      </c>
    </row>
    <row r="38" spans="2:26" ht="15" x14ac:dyDescent="0.25">
      <c r="B38" s="96">
        <v>29</v>
      </c>
      <c r="D38" s="2" t="s">
        <v>88</v>
      </c>
      <c r="E38" s="2" t="s">
        <v>91</v>
      </c>
      <c r="F38" s="2" t="s">
        <v>88</v>
      </c>
      <c r="G38" s="2" t="s">
        <v>89</v>
      </c>
      <c r="H38" s="2" t="s">
        <v>88</v>
      </c>
      <c r="I38" s="2" t="s">
        <v>88</v>
      </c>
      <c r="J38" s="2" t="s">
        <v>88</v>
      </c>
      <c r="K38" s="2" t="s">
        <v>89</v>
      </c>
      <c r="L38" s="2" t="s">
        <v>88</v>
      </c>
      <c r="M38" s="2" t="s">
        <v>89</v>
      </c>
      <c r="N38" s="2" t="s">
        <v>88</v>
      </c>
      <c r="O38" s="2" t="s">
        <v>88</v>
      </c>
      <c r="P38" s="2" t="s">
        <v>88</v>
      </c>
      <c r="Q38" s="2" t="s">
        <v>90</v>
      </c>
      <c r="R38" s="2" t="s">
        <v>91</v>
      </c>
      <c r="S38" s="2" t="s">
        <v>91</v>
      </c>
      <c r="T38" s="2" t="s">
        <v>89</v>
      </c>
      <c r="U38" s="2" t="s">
        <v>88</v>
      </c>
      <c r="V38" s="2" t="s">
        <v>88</v>
      </c>
      <c r="W38" s="2" t="s">
        <v>91</v>
      </c>
      <c r="X38" s="91">
        <f t="array" ref="X38">IF($D$12="","",(SUMPRODUCT(($D$12:$W$12=Sabana11[[#This Row],[Columna4]:[Columna23]])*1)))</f>
        <v>7</v>
      </c>
      <c r="Y38" s="87">
        <f t="shared" si="1"/>
        <v>0.35</v>
      </c>
      <c r="Z38" s="87">
        <f>IF(Y38="","",COUNTIF(Sabana11[[#This Row],[Columna4]:[Columna23]],"O")/20)</f>
        <v>0</v>
      </c>
    </row>
    <row r="39" spans="2:26" ht="15" x14ac:dyDescent="0.25">
      <c r="B39" s="96">
        <v>30</v>
      </c>
      <c r="D39" s="2" t="s">
        <v>89</v>
      </c>
      <c r="E39" s="2" t="s">
        <v>89</v>
      </c>
      <c r="F39" s="2" t="s">
        <v>91</v>
      </c>
      <c r="G39" s="2" t="s">
        <v>91</v>
      </c>
      <c r="H39" s="2" t="s">
        <v>90</v>
      </c>
      <c r="I39" s="2" t="s">
        <v>90</v>
      </c>
      <c r="J39" s="2" t="s">
        <v>90</v>
      </c>
      <c r="K39" s="2" t="s">
        <v>91</v>
      </c>
      <c r="L39" s="2" t="s">
        <v>90</v>
      </c>
      <c r="M39" s="2" t="s">
        <v>91</v>
      </c>
      <c r="N39" s="2" t="s">
        <v>88</v>
      </c>
      <c r="O39" s="2" t="s">
        <v>90</v>
      </c>
      <c r="P39" s="2" t="s">
        <v>90</v>
      </c>
      <c r="Q39" s="2" t="s">
        <v>89</v>
      </c>
      <c r="R39" s="2" t="s">
        <v>88</v>
      </c>
      <c r="S39" s="2" t="s">
        <v>90</v>
      </c>
      <c r="T39" s="2" t="s">
        <v>91</v>
      </c>
      <c r="U39" s="2" t="s">
        <v>91</v>
      </c>
      <c r="V39" s="2" t="s">
        <v>90</v>
      </c>
      <c r="W39" s="2" t="s">
        <v>91</v>
      </c>
      <c r="X39" s="91">
        <f t="array" ref="X39">IF($D$12="","",(SUMPRODUCT(($D$12:$W$12=Sabana11[[#This Row],[Columna4]:[Columna23]])*1)))</f>
        <v>5</v>
      </c>
      <c r="Y39" s="87">
        <f t="shared" si="1"/>
        <v>0.25</v>
      </c>
      <c r="Z39" s="87">
        <f>IF(Y39="","",COUNTIF(Sabana11[[#This Row],[Columna4]:[Columna23]],"O")/20)</f>
        <v>0</v>
      </c>
    </row>
    <row r="40" spans="2:26" ht="15" x14ac:dyDescent="0.25">
      <c r="B40" s="96">
        <v>31</v>
      </c>
      <c r="D40" s="2" t="s">
        <v>91</v>
      </c>
      <c r="E40" s="2" t="s">
        <v>89</v>
      </c>
      <c r="F40" s="2" t="s">
        <v>91</v>
      </c>
      <c r="G40" s="2" t="s">
        <v>88</v>
      </c>
      <c r="H40" s="2" t="s">
        <v>88</v>
      </c>
      <c r="I40" s="2" t="s">
        <v>91</v>
      </c>
      <c r="J40" s="2" t="s">
        <v>90</v>
      </c>
      <c r="K40" s="2" t="s">
        <v>91</v>
      </c>
      <c r="L40" s="2" t="s">
        <v>89</v>
      </c>
      <c r="M40" s="2" t="s">
        <v>89</v>
      </c>
      <c r="N40" s="2" t="s">
        <v>91</v>
      </c>
      <c r="O40" s="2" t="s">
        <v>88</v>
      </c>
      <c r="P40" s="2" t="s">
        <v>89</v>
      </c>
      <c r="Q40" s="2" t="s">
        <v>91</v>
      </c>
      <c r="R40" s="2" t="s">
        <v>89</v>
      </c>
      <c r="S40" s="2" t="s">
        <v>88</v>
      </c>
      <c r="T40" s="2" t="s">
        <v>88</v>
      </c>
      <c r="U40" s="2" t="s">
        <v>91</v>
      </c>
      <c r="V40" s="2" t="s">
        <v>89</v>
      </c>
      <c r="W40" s="2" t="s">
        <v>89</v>
      </c>
      <c r="X40" s="91">
        <f t="array" ref="X40">IF($D$12="","",(SUMPRODUCT(($D$12:$W$12=Sabana11[[#This Row],[Columna4]:[Columna23]])*1)))</f>
        <v>9</v>
      </c>
      <c r="Y40" s="87">
        <f t="shared" si="1"/>
        <v>0.45</v>
      </c>
      <c r="Z40" s="87">
        <f>IF(Y40="","",COUNTIF(Sabana11[[#This Row],[Columna4]:[Columna23]],"O")/20)</f>
        <v>0</v>
      </c>
    </row>
    <row r="41" spans="2:26" ht="15" x14ac:dyDescent="0.25">
      <c r="B41" s="96">
        <v>32</v>
      </c>
      <c r="D41" s="2" t="s">
        <v>89</v>
      </c>
      <c r="E41" s="2" t="s">
        <v>91</v>
      </c>
      <c r="F41" s="2" t="s">
        <v>91</v>
      </c>
      <c r="G41" s="2" t="s">
        <v>90</v>
      </c>
      <c r="H41" s="2" t="s">
        <v>89</v>
      </c>
      <c r="I41" s="2" t="s">
        <v>91</v>
      </c>
      <c r="J41" s="2" t="s">
        <v>89</v>
      </c>
      <c r="K41" s="2" t="s">
        <v>91</v>
      </c>
      <c r="L41" s="2" t="s">
        <v>91</v>
      </c>
      <c r="M41" s="2" t="s">
        <v>90</v>
      </c>
      <c r="N41" s="2" t="s">
        <v>91</v>
      </c>
      <c r="O41" s="2" t="s">
        <v>89</v>
      </c>
      <c r="P41" s="2" t="s">
        <v>88</v>
      </c>
      <c r="Q41" s="2" t="s">
        <v>90</v>
      </c>
      <c r="R41" s="2" t="s">
        <v>89</v>
      </c>
      <c r="S41" s="2" t="s">
        <v>90</v>
      </c>
      <c r="T41" s="2" t="s">
        <v>88</v>
      </c>
      <c r="U41" s="2" t="s">
        <v>89</v>
      </c>
      <c r="V41" s="2" t="s">
        <v>91</v>
      </c>
      <c r="W41" s="2" t="s">
        <v>89</v>
      </c>
      <c r="X41" s="91">
        <f t="array" ref="X41">IF($D$12="","",(SUMPRODUCT(($D$12:$W$12=Sabana11[[#This Row],[Columna4]:[Columna23]])*1)))</f>
        <v>6</v>
      </c>
      <c r="Y41" s="87">
        <f t="shared" si="1"/>
        <v>0.3</v>
      </c>
      <c r="Z41" s="87">
        <f>IF(Y41="","",COUNTIF(Sabana11[[#This Row],[Columna4]:[Columna23]],"O")/20)</f>
        <v>0</v>
      </c>
    </row>
    <row r="42" spans="2:26" ht="15" x14ac:dyDescent="0.25">
      <c r="B42" s="96">
        <v>33</v>
      </c>
      <c r="D42" s="2" t="s">
        <v>90</v>
      </c>
      <c r="E42" s="2" t="s">
        <v>90</v>
      </c>
      <c r="F42" s="2" t="s">
        <v>91</v>
      </c>
      <c r="G42" s="2" t="s">
        <v>89</v>
      </c>
      <c r="H42" s="2" t="s">
        <v>88</v>
      </c>
      <c r="I42" s="2" t="s">
        <v>88</v>
      </c>
      <c r="J42" s="2" t="s">
        <v>91</v>
      </c>
      <c r="K42" s="2" t="s">
        <v>88</v>
      </c>
      <c r="L42" s="2" t="s">
        <v>88</v>
      </c>
      <c r="M42" s="2" t="s">
        <v>91</v>
      </c>
      <c r="N42" s="2" t="s">
        <v>90</v>
      </c>
      <c r="O42" s="2" t="s">
        <v>89</v>
      </c>
      <c r="P42" s="2" t="s">
        <v>88</v>
      </c>
      <c r="Q42" s="2" t="s">
        <v>90</v>
      </c>
      <c r="R42" s="2" t="s">
        <v>88</v>
      </c>
      <c r="S42" s="2" t="s">
        <v>88</v>
      </c>
      <c r="T42" s="2" t="s">
        <v>91</v>
      </c>
      <c r="U42" s="2" t="s">
        <v>88</v>
      </c>
      <c r="V42" s="2" t="s">
        <v>88</v>
      </c>
      <c r="W42" s="2" t="s">
        <v>91</v>
      </c>
      <c r="X42" s="91">
        <f t="array" ref="X42">IF($D$12="","",(SUMPRODUCT(($D$12:$W$12=Sabana11[[#This Row],[Columna4]:[Columna23]])*1)))</f>
        <v>9</v>
      </c>
      <c r="Y42" s="87">
        <f t="shared" si="1"/>
        <v>0.45</v>
      </c>
      <c r="Z42" s="87">
        <f>IF(Y42="","",COUNTIF(Sabana11[[#This Row],[Columna4]:[Columna23]],"O")/20)</f>
        <v>0</v>
      </c>
    </row>
    <row r="43" spans="2:26" ht="15" x14ac:dyDescent="0.25">
      <c r="B43" s="96">
        <v>34</v>
      </c>
      <c r="D43" s="2" t="s">
        <v>91</v>
      </c>
      <c r="E43" s="2" t="s">
        <v>91</v>
      </c>
      <c r="F43" s="2" t="s">
        <v>88</v>
      </c>
      <c r="G43" s="2" t="s">
        <v>91</v>
      </c>
      <c r="H43" s="2" t="s">
        <v>88</v>
      </c>
      <c r="I43" s="2" t="s">
        <v>91</v>
      </c>
      <c r="J43" s="2" t="s">
        <v>91</v>
      </c>
      <c r="K43" s="2" t="s">
        <v>91</v>
      </c>
      <c r="L43" s="2" t="s">
        <v>91</v>
      </c>
      <c r="M43" s="2" t="s">
        <v>89</v>
      </c>
      <c r="N43" s="2" t="s">
        <v>91</v>
      </c>
      <c r="O43" s="2" t="s">
        <v>88</v>
      </c>
      <c r="P43" s="2" t="s">
        <v>91</v>
      </c>
      <c r="Q43" s="2" t="s">
        <v>91</v>
      </c>
      <c r="R43" s="2" t="s">
        <v>88</v>
      </c>
      <c r="S43" s="2" t="s">
        <v>88</v>
      </c>
      <c r="T43" s="2" t="s">
        <v>88</v>
      </c>
      <c r="U43" s="2" t="s">
        <v>91</v>
      </c>
      <c r="V43" s="2" t="s">
        <v>88</v>
      </c>
      <c r="W43" s="2" t="s">
        <v>91</v>
      </c>
      <c r="X43" s="91">
        <f t="array" ref="X43">IF($D$12="","",(SUMPRODUCT(($D$12:$W$12=Sabana11[[#This Row],[Columna4]:[Columna23]])*1)))</f>
        <v>5</v>
      </c>
      <c r="Y43" s="87">
        <f t="shared" si="1"/>
        <v>0.25</v>
      </c>
      <c r="Z43" s="87">
        <f>IF(Y43="","",COUNTIF(Sabana11[[#This Row],[Columna4]:[Columna23]],"O")/20)</f>
        <v>0</v>
      </c>
    </row>
    <row r="44" spans="2:26" ht="15" x14ac:dyDescent="0.25">
      <c r="B44" s="96">
        <v>35</v>
      </c>
      <c r="D44" s="2" t="s">
        <v>88</v>
      </c>
      <c r="E44" s="2" t="s">
        <v>89</v>
      </c>
      <c r="F44" s="2" t="s">
        <v>88</v>
      </c>
      <c r="G44" s="2" t="s">
        <v>91</v>
      </c>
      <c r="H44" s="2" t="s">
        <v>88</v>
      </c>
      <c r="I44" s="2" t="s">
        <v>91</v>
      </c>
      <c r="J44" s="2" t="s">
        <v>88</v>
      </c>
      <c r="K44" s="2" t="s">
        <v>91</v>
      </c>
      <c r="L44" s="2" t="s">
        <v>88</v>
      </c>
      <c r="M44" s="2" t="s">
        <v>91</v>
      </c>
      <c r="N44" s="2" t="s">
        <v>90</v>
      </c>
      <c r="O44" s="2" t="s">
        <v>91</v>
      </c>
      <c r="P44" s="2" t="s">
        <v>89</v>
      </c>
      <c r="Q44" s="2" t="s">
        <v>88</v>
      </c>
      <c r="R44" s="2" t="s">
        <v>88</v>
      </c>
      <c r="S44" s="2" t="s">
        <v>90</v>
      </c>
      <c r="T44" s="2" t="s">
        <v>90</v>
      </c>
      <c r="U44" s="2" t="s">
        <v>89</v>
      </c>
      <c r="V44" s="2" t="s">
        <v>89</v>
      </c>
      <c r="W44" s="2" t="s">
        <v>88</v>
      </c>
      <c r="X44" s="91">
        <f t="array" ref="X44">IF($D$12="","",(SUMPRODUCT(($D$12:$W$12=Sabana11[[#This Row],[Columna4]:[Columna23]])*1)))</f>
        <v>4</v>
      </c>
      <c r="Y44" s="87">
        <f t="shared" si="1"/>
        <v>0.2</v>
      </c>
      <c r="Z44" s="87">
        <f>IF(Y44="","",COUNTIF(Sabana11[[#This Row],[Columna4]:[Columna23]],"O")/20)</f>
        <v>0</v>
      </c>
    </row>
    <row r="45" spans="2:26" ht="15" x14ac:dyDescent="0.25">
      <c r="B45" s="96">
        <v>36</v>
      </c>
      <c r="D45" s="2" t="s">
        <v>89</v>
      </c>
      <c r="E45" s="2" t="s">
        <v>90</v>
      </c>
      <c r="F45" s="2" t="s">
        <v>91</v>
      </c>
      <c r="G45" s="2" t="s">
        <v>89</v>
      </c>
      <c r="H45" s="2" t="s">
        <v>88</v>
      </c>
      <c r="I45" s="2" t="s">
        <v>91</v>
      </c>
      <c r="J45" s="2" t="s">
        <v>90</v>
      </c>
      <c r="K45" s="2" t="s">
        <v>89</v>
      </c>
      <c r="L45" s="2" t="s">
        <v>90</v>
      </c>
      <c r="M45" s="2" t="s">
        <v>91</v>
      </c>
      <c r="N45" s="2" t="s">
        <v>89</v>
      </c>
      <c r="O45" s="2" t="s">
        <v>89</v>
      </c>
      <c r="P45" s="2" t="s">
        <v>91</v>
      </c>
      <c r="Q45" s="2" t="s">
        <v>88</v>
      </c>
      <c r="R45" s="2" t="s">
        <v>91</v>
      </c>
      <c r="S45" s="2" t="s">
        <v>89</v>
      </c>
      <c r="T45" s="2" t="s">
        <v>89</v>
      </c>
      <c r="U45" s="2" t="s">
        <v>90</v>
      </c>
      <c r="V45" s="2" t="s">
        <v>91</v>
      </c>
      <c r="W45" s="2" t="s">
        <v>91</v>
      </c>
      <c r="X45" s="91">
        <f t="array" ref="X45">IF($D$12="","",(SUMPRODUCT(($D$12:$W$12=Sabana11[[#This Row],[Columna4]:[Columna23]])*1)))</f>
        <v>6</v>
      </c>
      <c r="Y45" s="87">
        <f t="shared" si="1"/>
        <v>0.3</v>
      </c>
      <c r="Z45" s="87">
        <f>IF(Y45="","",COUNTIF(Sabana11[[#This Row],[Columna4]:[Columna23]],"O")/20)</f>
        <v>0</v>
      </c>
    </row>
    <row r="46" spans="2:26" ht="15" x14ac:dyDescent="0.25">
      <c r="B46" s="96">
        <v>37</v>
      </c>
      <c r="D46" s="2" t="s">
        <v>91</v>
      </c>
      <c r="E46" s="2" t="s">
        <v>89</v>
      </c>
      <c r="F46" s="2" t="s">
        <v>91</v>
      </c>
      <c r="G46" s="2" t="s">
        <v>90</v>
      </c>
      <c r="H46" s="2" t="s">
        <v>91</v>
      </c>
      <c r="I46" s="2" t="s">
        <v>88</v>
      </c>
      <c r="J46" s="2" t="s">
        <v>90</v>
      </c>
      <c r="K46" s="2" t="s">
        <v>91</v>
      </c>
      <c r="L46" s="2" t="s">
        <v>90</v>
      </c>
      <c r="M46" s="2" t="s">
        <v>89</v>
      </c>
      <c r="N46" s="2" t="s">
        <v>88</v>
      </c>
      <c r="O46" s="2" t="s">
        <v>89</v>
      </c>
      <c r="P46" s="2" t="s">
        <v>90</v>
      </c>
      <c r="Q46" s="2" t="s">
        <v>91</v>
      </c>
      <c r="R46" s="2" t="s">
        <v>89</v>
      </c>
      <c r="S46" s="2" t="s">
        <v>88</v>
      </c>
      <c r="T46" s="2" t="s">
        <v>91</v>
      </c>
      <c r="U46" s="2" t="s">
        <v>88</v>
      </c>
      <c r="V46" s="2" t="s">
        <v>90</v>
      </c>
      <c r="W46" s="2" t="s">
        <v>90</v>
      </c>
      <c r="X46" s="91">
        <f t="array" ref="X46">IF($D$12="","",(SUMPRODUCT(($D$12:$W$12=Sabana11[[#This Row],[Columna4]:[Columna23]])*1)))</f>
        <v>8</v>
      </c>
      <c r="Y46" s="87">
        <f t="shared" si="1"/>
        <v>0.4</v>
      </c>
      <c r="Z46" s="87">
        <f>IF(Y46="","",COUNTIF(Sabana11[[#This Row],[Columna4]:[Columna23]],"O")/20)</f>
        <v>0</v>
      </c>
    </row>
    <row r="47" spans="2:26" ht="15" x14ac:dyDescent="0.25">
      <c r="B47" s="96">
        <v>38</v>
      </c>
      <c r="D47" s="2" t="s">
        <v>91</v>
      </c>
      <c r="E47" s="2" t="s">
        <v>89</v>
      </c>
      <c r="F47" s="2" t="s">
        <v>91</v>
      </c>
      <c r="G47" s="2" t="s">
        <v>91</v>
      </c>
      <c r="H47" s="2" t="s">
        <v>88</v>
      </c>
      <c r="I47" s="2" t="s">
        <v>89</v>
      </c>
      <c r="J47" s="2" t="s">
        <v>89</v>
      </c>
      <c r="K47" s="2" t="s">
        <v>89</v>
      </c>
      <c r="L47" s="2" t="s">
        <v>89</v>
      </c>
      <c r="M47" s="2" t="s">
        <v>91</v>
      </c>
      <c r="N47" s="2" t="s">
        <v>90</v>
      </c>
      <c r="O47" s="2" t="s">
        <v>89</v>
      </c>
      <c r="P47" s="2" t="s">
        <v>88</v>
      </c>
      <c r="Q47" s="2" t="s">
        <v>89</v>
      </c>
      <c r="R47" s="2" t="s">
        <v>91</v>
      </c>
      <c r="S47" s="2" t="s">
        <v>88</v>
      </c>
      <c r="T47" s="2" t="s">
        <v>91</v>
      </c>
      <c r="U47" s="2" t="s">
        <v>88</v>
      </c>
      <c r="V47" s="2" t="s">
        <v>88</v>
      </c>
      <c r="W47" s="2" t="s">
        <v>91</v>
      </c>
      <c r="X47" s="91">
        <f t="array" ref="X47">IF($D$12="","",(SUMPRODUCT(($D$12:$W$12=Sabana11[[#This Row],[Columna4]:[Columna23]])*1)))</f>
        <v>12</v>
      </c>
      <c r="Y47" s="87">
        <f t="shared" si="1"/>
        <v>0.6</v>
      </c>
      <c r="Z47" s="87">
        <f>IF(Y47="","",COUNTIF(Sabana11[[#This Row],[Columna4]:[Columna23]],"O")/20)</f>
        <v>0</v>
      </c>
    </row>
    <row r="48" spans="2:26" ht="15" x14ac:dyDescent="0.25">
      <c r="B48" s="96">
        <v>39</v>
      </c>
      <c r="C48" s="81"/>
      <c r="D48" s="2" t="s">
        <v>90</v>
      </c>
      <c r="E48" s="2" t="s">
        <v>88</v>
      </c>
      <c r="F48" s="2" t="s">
        <v>90</v>
      </c>
      <c r="G48" s="2" t="s">
        <v>90</v>
      </c>
      <c r="H48" s="2" t="s">
        <v>89</v>
      </c>
      <c r="I48" s="2" t="s">
        <v>91</v>
      </c>
      <c r="J48" s="2" t="s">
        <v>88</v>
      </c>
      <c r="K48" s="2" t="s">
        <v>89</v>
      </c>
      <c r="L48" s="2" t="s">
        <v>89</v>
      </c>
      <c r="M48" s="2" t="s">
        <v>88</v>
      </c>
      <c r="N48" s="2" t="s">
        <v>91</v>
      </c>
      <c r="O48" s="2" t="s">
        <v>91</v>
      </c>
      <c r="P48" s="2" t="s">
        <v>90</v>
      </c>
      <c r="Q48" s="2" t="s">
        <v>89</v>
      </c>
      <c r="R48" s="2" t="s">
        <v>89</v>
      </c>
      <c r="S48" s="2" t="s">
        <v>90</v>
      </c>
      <c r="T48" s="2" t="s">
        <v>91</v>
      </c>
      <c r="U48" s="2" t="s">
        <v>88</v>
      </c>
      <c r="V48" s="2" t="s">
        <v>91</v>
      </c>
      <c r="W48" s="2" t="s">
        <v>88</v>
      </c>
      <c r="X48" s="91">
        <f t="array" ref="X48">IF($D$12="","",(SUMPRODUCT(($D$12:$W$12=Sabana11[[#This Row],[Columna4]:[Columna23]])*1)))</f>
        <v>6</v>
      </c>
      <c r="Y48" s="87">
        <f t="shared" si="1"/>
        <v>0.3</v>
      </c>
      <c r="Z48" s="87">
        <f>IF(Y48="","",COUNTIF(Sabana11[[#This Row],[Columna4]:[Columna23]],"O")/20)</f>
        <v>0</v>
      </c>
    </row>
    <row r="49" spans="2:26" ht="15" x14ac:dyDescent="0.25">
      <c r="B49" s="96">
        <v>40</v>
      </c>
      <c r="C49" s="81"/>
      <c r="D49" s="2" t="s">
        <v>89</v>
      </c>
      <c r="E49" s="2" t="s">
        <v>89</v>
      </c>
      <c r="F49" s="2" t="s">
        <v>91</v>
      </c>
      <c r="G49" s="2" t="s">
        <v>91</v>
      </c>
      <c r="H49" s="2" t="s">
        <v>88</v>
      </c>
      <c r="I49" s="2" t="s">
        <v>91</v>
      </c>
      <c r="J49" s="2" t="s">
        <v>88</v>
      </c>
      <c r="K49" s="2" t="s">
        <v>89</v>
      </c>
      <c r="L49" s="2" t="s">
        <v>91</v>
      </c>
      <c r="M49" s="2" t="s">
        <v>89</v>
      </c>
      <c r="N49" s="2" t="s">
        <v>88</v>
      </c>
      <c r="O49" s="2" t="s">
        <v>91</v>
      </c>
      <c r="P49" s="2" t="s">
        <v>89</v>
      </c>
      <c r="Q49" s="2" t="s">
        <v>91</v>
      </c>
      <c r="R49" s="2" t="s">
        <v>89</v>
      </c>
      <c r="S49" s="2" t="s">
        <v>91</v>
      </c>
      <c r="T49" s="2" t="s">
        <v>91</v>
      </c>
      <c r="U49" s="2" t="s">
        <v>91</v>
      </c>
      <c r="V49" s="2" t="s">
        <v>91</v>
      </c>
      <c r="W49" s="2" t="s">
        <v>89</v>
      </c>
      <c r="X49" s="91">
        <f t="array" ref="X49">IF($D$12="","",(SUMPRODUCT(($D$12:$W$12=Sabana11[[#This Row],[Columna4]:[Columna23]])*1)))</f>
        <v>8</v>
      </c>
      <c r="Y49" s="87">
        <f t="shared" si="1"/>
        <v>0.4</v>
      </c>
      <c r="Z49" s="87">
        <f>IF(Y49="","",COUNTIF(Sabana11[[#This Row],[Columna4]:[Columna23]],"O")/20)</f>
        <v>0</v>
      </c>
    </row>
    <row r="50" spans="2:26" ht="15" x14ac:dyDescent="0.25">
      <c r="B50" s="96">
        <v>41</v>
      </c>
      <c r="C50" s="81"/>
      <c r="D50" s="2" t="s">
        <v>91</v>
      </c>
      <c r="E50" s="2" t="s">
        <v>89</v>
      </c>
      <c r="F50" s="2" t="s">
        <v>89</v>
      </c>
      <c r="G50" s="2" t="s">
        <v>91</v>
      </c>
      <c r="H50" s="2" t="s">
        <v>88</v>
      </c>
      <c r="I50" s="2" t="s">
        <v>90</v>
      </c>
      <c r="J50" s="2" t="s">
        <v>90</v>
      </c>
      <c r="K50" s="2" t="s">
        <v>91</v>
      </c>
      <c r="L50" s="2" t="s">
        <v>91</v>
      </c>
      <c r="M50" s="2" t="s">
        <v>89</v>
      </c>
      <c r="N50" s="2" t="s">
        <v>90</v>
      </c>
      <c r="O50" s="2" t="s">
        <v>89</v>
      </c>
      <c r="P50" s="2" t="s">
        <v>89</v>
      </c>
      <c r="Q50" s="2" t="s">
        <v>91</v>
      </c>
      <c r="R50" s="2" t="s">
        <v>89</v>
      </c>
      <c r="S50" s="2" t="s">
        <v>90</v>
      </c>
      <c r="T50" s="2" t="s">
        <v>91</v>
      </c>
      <c r="U50" s="2" t="s">
        <v>88</v>
      </c>
      <c r="V50" s="2" t="s">
        <v>90</v>
      </c>
      <c r="W50" s="2" t="s">
        <v>91</v>
      </c>
      <c r="X50" s="91">
        <f t="array" ref="X50">IF($D$12="","",(SUMPRODUCT(($D$12:$W$12=Sabana11[[#This Row],[Columna4]:[Columna23]])*1)))</f>
        <v>9</v>
      </c>
      <c r="Y50" s="87">
        <f t="shared" si="1"/>
        <v>0.45</v>
      </c>
      <c r="Z50" s="87">
        <f>IF(Y50="","",COUNTIF(Sabana11[[#This Row],[Columna4]:[Columna23]],"O")/20)</f>
        <v>0</v>
      </c>
    </row>
    <row r="51" spans="2:26" ht="14.25" customHeight="1" x14ac:dyDescent="0.25">
      <c r="B51" s="96">
        <v>42</v>
      </c>
      <c r="C51" s="81"/>
      <c r="D51" s="2" t="s">
        <v>90</v>
      </c>
      <c r="E51" s="2" t="s">
        <v>88</v>
      </c>
      <c r="F51" s="2" t="s">
        <v>91</v>
      </c>
      <c r="G51" s="2" t="s">
        <v>89</v>
      </c>
      <c r="H51" s="2" t="s">
        <v>89</v>
      </c>
      <c r="I51" s="2" t="s">
        <v>91</v>
      </c>
      <c r="J51" s="2" t="s">
        <v>89</v>
      </c>
      <c r="K51" s="2" t="s">
        <v>154</v>
      </c>
      <c r="L51" s="2" t="s">
        <v>89</v>
      </c>
      <c r="M51" s="2" t="s">
        <v>90</v>
      </c>
      <c r="N51" s="2" t="s">
        <v>89</v>
      </c>
      <c r="O51" s="2" t="s">
        <v>90</v>
      </c>
      <c r="P51" s="2" t="s">
        <v>88</v>
      </c>
      <c r="Q51" s="2" t="s">
        <v>154</v>
      </c>
      <c r="R51" s="2" t="s">
        <v>88</v>
      </c>
      <c r="S51" s="2" t="s">
        <v>89</v>
      </c>
      <c r="T51" s="2" t="s">
        <v>88</v>
      </c>
      <c r="U51" s="2" t="s">
        <v>91</v>
      </c>
      <c r="V51" s="2" t="s">
        <v>89</v>
      </c>
      <c r="W51" s="2" t="s">
        <v>89</v>
      </c>
      <c r="X51" s="91">
        <f t="array" ref="X51">IF($D$12="","",(SUMPRODUCT(($D$12:$W$12=Sabana11[[#This Row],[Columna4]:[Columna23]])*1)))</f>
        <v>4</v>
      </c>
      <c r="Y51" s="87">
        <f t="shared" si="1"/>
        <v>0.2</v>
      </c>
      <c r="Z51" s="87">
        <f>IF(Y51="","",COUNTIF(Sabana11[[#This Row],[Columna4]:[Columna23]],"O")/20)</f>
        <v>0.1</v>
      </c>
    </row>
    <row r="52" spans="2:26" ht="15" x14ac:dyDescent="0.25">
      <c r="B52" s="96">
        <v>43</v>
      </c>
      <c r="D52" s="2" t="s">
        <v>88</v>
      </c>
      <c r="E52" s="2" t="s">
        <v>88</v>
      </c>
      <c r="F52" s="2" t="s">
        <v>91</v>
      </c>
      <c r="G52" s="2" t="s">
        <v>91</v>
      </c>
      <c r="H52" s="2" t="s">
        <v>88</v>
      </c>
      <c r="I52" s="2" t="s">
        <v>91</v>
      </c>
      <c r="J52" s="2" t="s">
        <v>88</v>
      </c>
      <c r="K52" s="2" t="s">
        <v>91</v>
      </c>
      <c r="L52" s="2" t="s">
        <v>89</v>
      </c>
      <c r="M52" s="2" t="s">
        <v>88</v>
      </c>
      <c r="N52" s="2" t="s">
        <v>90</v>
      </c>
      <c r="O52" s="2" t="s">
        <v>89</v>
      </c>
      <c r="P52" s="2" t="s">
        <v>91</v>
      </c>
      <c r="Q52" s="2" t="s">
        <v>88</v>
      </c>
      <c r="R52" s="2" t="s">
        <v>89</v>
      </c>
      <c r="S52" s="2" t="s">
        <v>89</v>
      </c>
      <c r="T52" s="2" t="s">
        <v>88</v>
      </c>
      <c r="U52" s="2" t="s">
        <v>90</v>
      </c>
      <c r="V52" s="2" t="s">
        <v>88</v>
      </c>
      <c r="W52" s="2" t="s">
        <v>88</v>
      </c>
      <c r="X52" s="91">
        <f t="array" ref="X52">IF($D$12="","",(SUMPRODUCT(($D$12:$W$12=Sabana11[[#This Row],[Columna4]:[Columna23]])*1)))</f>
        <v>6</v>
      </c>
      <c r="Y52" s="87">
        <f t="shared" si="1"/>
        <v>0.3</v>
      </c>
      <c r="Z52" s="87">
        <f>IF(Y52="","",COUNTIF(Sabana11[[#This Row],[Columna4]:[Columna23]],"O")/20)</f>
        <v>0</v>
      </c>
    </row>
    <row r="53" spans="2:26" ht="15" x14ac:dyDescent="0.25">
      <c r="B53" s="96">
        <v>44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91">
        <f t="array" ref="X53">IF($D$12="","",(SUMPRODUCT(($D$12:$W$12=Sabana11[[#This Row],[Columna4]:[Columna23]])*1)))</f>
        <v>0</v>
      </c>
      <c r="Y53" s="87">
        <f t="shared" si="1"/>
        <v>0</v>
      </c>
      <c r="Z53" s="87">
        <f>IF(Y53="","",COUNTIF(Sabana11[[#This Row],[Columna4]:[Columna23]],"O")/20)</f>
        <v>0</v>
      </c>
    </row>
    <row r="54" spans="2:26" ht="15" x14ac:dyDescent="0.25">
      <c r="B54" s="96">
        <v>45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91">
        <f t="array" ref="X54">IF($D$12="","",(SUMPRODUCT(($D$12:$W$12=Sabana11[[#This Row],[Columna4]:[Columna23]])*1)))</f>
        <v>0</v>
      </c>
      <c r="Y54" s="87">
        <f t="shared" si="1"/>
        <v>0</v>
      </c>
      <c r="Z54" s="87">
        <f>IF(Y54="","",COUNTIF(Sabana11[[#This Row],[Columna4]:[Columna23]],"O")/20)</f>
        <v>0</v>
      </c>
    </row>
    <row r="55" spans="2:26" ht="15" x14ac:dyDescent="0.25">
      <c r="B55" s="96">
        <v>46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91">
        <f t="array" ref="X55">IF($D$12="","",(SUMPRODUCT(($D$12:$W$12=Sabana11[[#This Row],[Columna4]:[Columna23]])*1)))</f>
        <v>0</v>
      </c>
      <c r="Y55" s="87">
        <f t="shared" si="1"/>
        <v>0</v>
      </c>
      <c r="Z55" s="87">
        <f>IF(Y55="","",COUNTIF(Sabana11[[#This Row],[Columna4]:[Columna23]],"O")/20)</f>
        <v>0</v>
      </c>
    </row>
    <row r="56" spans="2:26" ht="15" x14ac:dyDescent="0.25">
      <c r="B56" s="96">
        <v>47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91">
        <f t="array" ref="X56">IF($D$12="","",(SUMPRODUCT(($D$12:$W$12=Sabana11[[#This Row],[Columna4]:[Columna23]])*1)))</f>
        <v>0</v>
      </c>
      <c r="Y56" s="87">
        <f t="shared" si="1"/>
        <v>0</v>
      </c>
      <c r="Z56" s="87">
        <f>IF(Y56="","",COUNTIF(Sabana11[[#This Row],[Columna4]:[Columna23]],"O")/20)</f>
        <v>0</v>
      </c>
    </row>
    <row r="57" spans="2:26" ht="15" x14ac:dyDescent="0.25">
      <c r="B57" s="96">
        <v>48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91">
        <f t="array" ref="X57">IF($D$12="","",(SUMPRODUCT(($D$12:$W$12=Sabana11[[#This Row],[Columna4]:[Columna23]])*1)))</f>
        <v>0</v>
      </c>
      <c r="Y57" s="87">
        <f t="shared" si="1"/>
        <v>0</v>
      </c>
      <c r="Z57" s="87">
        <f>IF(Y57="","",COUNTIF(Sabana11[[#This Row],[Columna4]:[Columna23]],"O")/20)</f>
        <v>0</v>
      </c>
    </row>
    <row r="58" spans="2:26" ht="15" x14ac:dyDescent="0.25">
      <c r="B58" s="96">
        <v>49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91">
        <f t="array" ref="X58">IF($D$12="","",(SUMPRODUCT(($D$12:$W$12=Sabana11[[#This Row],[Columna4]:[Columna23]])*1)))</f>
        <v>0</v>
      </c>
      <c r="Y58" s="87">
        <f t="shared" si="1"/>
        <v>0</v>
      </c>
      <c r="Z58" s="87">
        <f>IF(Y58="","",COUNTIF(Sabana11[[#This Row],[Columna4]:[Columna23]],"O")/20)</f>
        <v>0</v>
      </c>
    </row>
    <row r="59" spans="2:26" ht="15" x14ac:dyDescent="0.25">
      <c r="B59" s="96">
        <v>50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91">
        <f t="array" ref="X59">IF($D$12="","",(SUMPRODUCT(($D$12:$W$12=Sabana11[[#This Row],[Columna4]:[Columna23]])*1)))</f>
        <v>0</v>
      </c>
      <c r="Y59" s="87">
        <f t="shared" si="1"/>
        <v>0</v>
      </c>
      <c r="Z59" s="87">
        <f>IF(Y59="","",COUNTIF(Sabana11[[#This Row],[Columna4]:[Columna23]],"O")/20)</f>
        <v>0</v>
      </c>
    </row>
    <row r="60" spans="2:26" ht="15" x14ac:dyDescent="0.25">
      <c r="B60" s="96">
        <v>51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91">
        <f t="array" ref="X60">IF($D$12="","",(SUMPRODUCT(($D$12:$W$12=Sabana11[[#This Row],[Columna4]:[Columna23]])*1)))</f>
        <v>0</v>
      </c>
      <c r="Y60" s="87">
        <f t="shared" si="1"/>
        <v>0</v>
      </c>
      <c r="Z60" s="87">
        <f>IF(Y60="","",COUNTIF(Sabana11[[#This Row],[Columna4]:[Columna23]],"O")/20)</f>
        <v>0</v>
      </c>
    </row>
    <row r="61" spans="2:26" ht="15" x14ac:dyDescent="0.25">
      <c r="B61" s="96">
        <v>52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91">
        <f t="array" ref="X61">IF($D$12="","",(SUMPRODUCT(($D$12:$W$12=Sabana11[[#This Row],[Columna4]:[Columna23]])*1)))</f>
        <v>0</v>
      </c>
      <c r="Y61" s="87">
        <f t="shared" si="1"/>
        <v>0</v>
      </c>
      <c r="Z61" s="87">
        <f>IF(Y61="","",COUNTIF(Sabana11[[#This Row],[Columna4]:[Columna23]],"O")/20)</f>
        <v>0</v>
      </c>
    </row>
    <row r="62" spans="2:26" ht="15" x14ac:dyDescent="0.25">
      <c r="B62" s="96">
        <v>53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91">
        <f t="array" ref="X62">IF($D$12="","",(SUMPRODUCT(($D$12:$W$12=Sabana11[[#This Row],[Columna4]:[Columna23]])*1)))</f>
        <v>0</v>
      </c>
      <c r="Y62" s="87">
        <f t="shared" si="1"/>
        <v>0</v>
      </c>
      <c r="Z62" s="87">
        <f>IF(Y62="","",COUNTIF(Sabana11[[#This Row],[Columna4]:[Columna23]],"O")/20)</f>
        <v>0</v>
      </c>
    </row>
    <row r="63" spans="2:26" ht="15" x14ac:dyDescent="0.25">
      <c r="B63" s="96">
        <v>54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91">
        <f t="array" ref="X63">IF($D$12="","",(SUMPRODUCT(($D$12:$W$12=Sabana11[[#This Row],[Columna4]:[Columna23]])*1)))</f>
        <v>0</v>
      </c>
      <c r="Y63" s="87">
        <f t="shared" si="1"/>
        <v>0</v>
      </c>
      <c r="Z63" s="87">
        <f>IF(Y63="","",COUNTIF(Sabana11[[#This Row],[Columna4]:[Columna23]],"O")/20)</f>
        <v>0</v>
      </c>
    </row>
    <row r="64" spans="2:26" ht="15" x14ac:dyDescent="0.25">
      <c r="B64" s="96">
        <v>55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91">
        <f t="array" ref="X64">IF($D$12="","",(SUMPRODUCT(($D$12:$W$12=Sabana11[[#This Row],[Columna4]:[Columna23]])*1)))</f>
        <v>0</v>
      </c>
      <c r="Y64" s="87">
        <f t="shared" si="1"/>
        <v>0</v>
      </c>
      <c r="Z64" s="87">
        <f>IF(Y64="","",COUNTIF(Sabana11[[#This Row],[Columna4]:[Columna23]],"O")/20)</f>
        <v>0</v>
      </c>
    </row>
    <row r="65" spans="2:26" ht="15" x14ac:dyDescent="0.25">
      <c r="B65" s="96">
        <v>56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91">
        <f t="array" ref="X65">IF($D$12="","",(SUMPRODUCT(($D$12:$W$12=Sabana11[[#This Row],[Columna4]:[Columna23]])*1)))</f>
        <v>0</v>
      </c>
      <c r="Y65" s="87">
        <f t="shared" si="1"/>
        <v>0</v>
      </c>
      <c r="Z65" s="87">
        <f>IF(Y65="","",COUNTIF(Sabana11[[#This Row],[Columna4]:[Columna23]],"O")/20)</f>
        <v>0</v>
      </c>
    </row>
    <row r="66" spans="2:26" ht="15" x14ac:dyDescent="0.25">
      <c r="B66" s="96">
        <v>57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91">
        <f t="array" ref="X66">IF($D$12="","",(SUMPRODUCT(($D$12:$W$12=Sabana11[[#This Row],[Columna4]:[Columna23]])*1)))</f>
        <v>0</v>
      </c>
      <c r="Y66" s="87">
        <f t="shared" si="1"/>
        <v>0</v>
      </c>
      <c r="Z66" s="87">
        <f>IF(Y66="","",COUNTIF(Sabana11[[#This Row],[Columna4]:[Columna23]],"O")/20)</f>
        <v>0</v>
      </c>
    </row>
    <row r="67" spans="2:26" ht="15" x14ac:dyDescent="0.25">
      <c r="B67" s="96">
        <v>58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91">
        <f t="array" ref="X67">IF($D$12="","",(SUMPRODUCT(($D$12:$W$12=Sabana11[[#This Row],[Columna4]:[Columna23]])*1)))</f>
        <v>0</v>
      </c>
      <c r="Y67" s="87">
        <f t="shared" si="1"/>
        <v>0</v>
      </c>
      <c r="Z67" s="87">
        <f>IF(Y67="","",COUNTIF(Sabana11[[#This Row],[Columna4]:[Columna23]],"O")/20)</f>
        <v>0</v>
      </c>
    </row>
    <row r="68" spans="2:26" ht="15" x14ac:dyDescent="0.25">
      <c r="B68" s="96">
        <v>59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91">
        <f t="array" ref="X68">IF($D$12="","",(SUMPRODUCT(($D$12:$W$12=Sabana11[[#This Row],[Columna4]:[Columna23]])*1)))</f>
        <v>0</v>
      </c>
      <c r="Y68" s="87">
        <f t="shared" si="1"/>
        <v>0</v>
      </c>
      <c r="Z68" s="87">
        <f>IF(Y68="","",COUNTIF(Sabana11[[#This Row],[Columna4]:[Columna23]],"O")/20)</f>
        <v>0</v>
      </c>
    </row>
    <row r="69" spans="2:26" ht="15" x14ac:dyDescent="0.25">
      <c r="B69" s="96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IF($D$12="","",(SUMPRODUCT(($D$12:$W$12=Sabana11[[#This Row],[Columna4]:[Columna23]])*1)))</f>
        <v>0</v>
      </c>
      <c r="Y69" s="87">
        <f t="shared" si="1"/>
        <v>0</v>
      </c>
      <c r="Z69" s="87">
        <f>IF(Y69="","",COUNTIF(Sabana11[[#This Row],[Columna4]:[Columna23]],"O")/20)</f>
        <v>0</v>
      </c>
    </row>
    <row r="70" spans="2:26" ht="15" x14ac:dyDescent="0.25">
      <c r="B70" s="96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IF($D$12="","",(SUMPRODUCT(($D$12:$W$12=Sabana11[[#This Row],[Columna4]:[Columna23]])*1)))</f>
        <v>0</v>
      </c>
      <c r="Y70" s="87">
        <f t="shared" si="1"/>
        <v>0</v>
      </c>
      <c r="Z70" s="87">
        <f>IF(Y70="","",COUNTIF(Sabana11[[#This Row],[Columna4]:[Columna23]],"O")/20)</f>
        <v>0</v>
      </c>
    </row>
    <row r="71" spans="2:26" ht="15" x14ac:dyDescent="0.25">
      <c r="B71" s="96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IF($D$12="","",(SUMPRODUCT(($D$12:$W$12=Sabana11[[#This Row],[Columna4]:[Columna23]])*1)))</f>
        <v>0</v>
      </c>
      <c r="Y71" s="87">
        <f t="shared" si="1"/>
        <v>0</v>
      </c>
      <c r="Z71" s="87">
        <f>IF(Y71="","",COUNTIF(Sabana11[[#This Row],[Columna4]:[Columna23]],"O")/20)</f>
        <v>0</v>
      </c>
    </row>
    <row r="72" spans="2:26" ht="15" x14ac:dyDescent="0.25">
      <c r="B72" s="96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IF($D$12="","",(SUMPRODUCT(($D$12:$W$12=Sabana11[[#This Row],[Columna4]:[Columna23]])*1)))</f>
        <v>0</v>
      </c>
      <c r="Y72" s="87">
        <f t="shared" si="1"/>
        <v>0</v>
      </c>
      <c r="Z72" s="87">
        <f>IF(Y72="","",COUNTIF(Sabana11[[#This Row],[Columna4]:[Columna23]],"O")/20)</f>
        <v>0</v>
      </c>
    </row>
    <row r="73" spans="2:26" ht="15" x14ac:dyDescent="0.25">
      <c r="B73" s="96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IF($D$12="","",(SUMPRODUCT(($D$12:$W$12=Sabana11[[#This Row],[Columna4]:[Columna23]])*1)))</f>
        <v>0</v>
      </c>
      <c r="Y73" s="87">
        <f t="shared" si="1"/>
        <v>0</v>
      </c>
      <c r="Z73" s="87">
        <f>IF(Y73="","",COUNTIF(Sabana11[[#This Row],[Columna4]:[Columna23]],"O")/20)</f>
        <v>0</v>
      </c>
    </row>
    <row r="74" spans="2:26" ht="15" x14ac:dyDescent="0.25">
      <c r="B74" s="96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IF($D$12="","",(SUMPRODUCT(($D$12:$W$12=Sabana11[[#This Row],[Columna4]:[Columna23]])*1)))</f>
        <v>0</v>
      </c>
      <c r="Y74" s="87">
        <f t="shared" si="1"/>
        <v>0</v>
      </c>
      <c r="Z74" s="87">
        <f>IF(Y74="","",COUNTIF(Sabana11[[#This Row],[Columna4]:[Columna23]],"O")/20)</f>
        <v>0</v>
      </c>
    </row>
    <row r="75" spans="2:26" ht="15" x14ac:dyDescent="0.25">
      <c r="B75" s="96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IF($D$12="","",(SUMPRODUCT(($D$12:$W$12=Sabana11[[#This Row],[Columna4]:[Columna23]])*1)))</f>
        <v>0</v>
      </c>
      <c r="Y75" s="87">
        <f t="shared" si="1"/>
        <v>0</v>
      </c>
      <c r="Z75" s="87">
        <f>IF(Y75="","",COUNTIF(Sabana11[[#This Row],[Columna4]:[Columna23]],"O")/20)</f>
        <v>0</v>
      </c>
    </row>
    <row r="76" spans="2:26" ht="15" x14ac:dyDescent="0.25">
      <c r="B76" s="96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IF($D$12="","",(SUMPRODUCT(($D$12:$W$12=Sabana11[[#This Row],[Columna4]:[Columna23]])*1)))</f>
        <v>0</v>
      </c>
      <c r="Y76" s="87">
        <f t="shared" si="1"/>
        <v>0</v>
      </c>
      <c r="Z76" s="87">
        <f>IF(Y76="","",COUNTIF(Sabana11[[#This Row],[Columna4]:[Columna23]],"O")/20)</f>
        <v>0</v>
      </c>
    </row>
    <row r="77" spans="2:26" ht="15" x14ac:dyDescent="0.25">
      <c r="B77" s="96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IF($D$12="","",(SUMPRODUCT(($D$12:$W$12=Sabana11[[#This Row],[Columna4]:[Columna23]])*1)))</f>
        <v>0</v>
      </c>
      <c r="Y77" s="87">
        <f t="shared" si="1"/>
        <v>0</v>
      </c>
      <c r="Z77" s="87">
        <f>IF(Y77="","",COUNTIF(Sabana11[[#This Row],[Columna4]:[Columna23]],"O")/20)</f>
        <v>0</v>
      </c>
    </row>
    <row r="78" spans="2:26" ht="15" x14ac:dyDescent="0.25">
      <c r="B78" s="96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IF($D$12="","",(SUMPRODUCT(($D$12:$W$12=Sabana11[[#This Row],[Columna4]:[Columna23]])*1)))</f>
        <v>0</v>
      </c>
      <c r="Y78" s="87">
        <f t="shared" si="1"/>
        <v>0</v>
      </c>
      <c r="Z78" s="87">
        <f>IF(Y78="","",COUNTIF(Sabana11[[#This Row],[Columna4]:[Columna23]],"O")/20)</f>
        <v>0</v>
      </c>
    </row>
    <row r="79" spans="2:26" ht="15" x14ac:dyDescent="0.25">
      <c r="B79" s="96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IF($D$12="","",(SUMPRODUCT(($D$12:$W$12=Sabana11[[#This Row],[Columna4]:[Columna23]])*1)))</f>
        <v>0</v>
      </c>
      <c r="Y79" s="87">
        <f t="shared" si="1"/>
        <v>0</v>
      </c>
      <c r="Z79" s="87">
        <f>IF(Y79="","",COUNTIF(Sabana11[[#This Row],[Columna4]:[Columna23]],"O")/20)</f>
        <v>0</v>
      </c>
    </row>
    <row r="80" spans="2:26" ht="15" x14ac:dyDescent="0.25">
      <c r="B80" s="96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IF($D$12="","",(SUMPRODUCT(($D$12:$W$12=Sabana11[[#This Row],[Columna4]:[Columna23]])*1)))</f>
        <v>0</v>
      </c>
      <c r="Y80" s="87">
        <f t="shared" si="1"/>
        <v>0</v>
      </c>
      <c r="Z80" s="87">
        <f>IF(Y80="","",COUNTIF(Sabana11[[#This Row],[Columna4]:[Columna23]],"O")/20)</f>
        <v>0</v>
      </c>
    </row>
    <row r="81" spans="2:26" ht="15" x14ac:dyDescent="0.25">
      <c r="B81" s="96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IF($D$12="","",(SUMPRODUCT(($D$12:$W$12=Sabana11[[#This Row],[Columna4]:[Columna23]])*1)))</f>
        <v>0</v>
      </c>
      <c r="Y81" s="87">
        <f t="shared" si="1"/>
        <v>0</v>
      </c>
      <c r="Z81" s="87">
        <f>IF(Y81="","",COUNTIF(Sabana11[[#This Row],[Columna4]:[Columna23]],"O")/20)</f>
        <v>0</v>
      </c>
    </row>
    <row r="82" spans="2:26" ht="15" x14ac:dyDescent="0.25">
      <c r="B82" s="96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IF($D$12="","",(SUMPRODUCT(($D$12:$W$12=Sabana11[[#This Row],[Columna4]:[Columna23]])*1)))</f>
        <v>0</v>
      </c>
      <c r="Y82" s="87">
        <f t="shared" si="1"/>
        <v>0</v>
      </c>
      <c r="Z82" s="87">
        <f>IF(Y82="","",COUNTIF(Sabana11[[#This Row],[Columna4]:[Columna23]],"O")/20)</f>
        <v>0</v>
      </c>
    </row>
    <row r="83" spans="2:26" ht="15" x14ac:dyDescent="0.25">
      <c r="B83" s="96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IF($D$12="","",(SUMPRODUCT(($D$12:$W$12=Sabana11[[#This Row],[Columna4]:[Columna23]])*1)))</f>
        <v>0</v>
      </c>
      <c r="Y83" s="87">
        <f t="shared" ref="Y83:Y146" si="2">IF(X83="","",(X83/20))</f>
        <v>0</v>
      </c>
      <c r="Z83" s="87">
        <f>IF(Y83="","",COUNTIF(Sabana11[[#This Row],[Columna4]:[Columna23]],"O")/20)</f>
        <v>0</v>
      </c>
    </row>
    <row r="84" spans="2:26" ht="15" x14ac:dyDescent="0.25">
      <c r="B84" s="96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IF($D$12="","",(SUMPRODUCT(($D$12:$W$12=Sabana11[[#This Row],[Columna4]:[Columna23]])*1)))</f>
        <v>0</v>
      </c>
      <c r="Y84" s="87">
        <f t="shared" si="2"/>
        <v>0</v>
      </c>
      <c r="Z84" s="87">
        <f>IF(Y84="","",COUNTIF(Sabana11[[#This Row],[Columna4]:[Columna23]],"O")/20)</f>
        <v>0</v>
      </c>
    </row>
    <row r="85" spans="2:26" ht="15" x14ac:dyDescent="0.25">
      <c r="B85" s="96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IF($D$12="","",(SUMPRODUCT(($D$12:$W$12=Sabana11[[#This Row],[Columna4]:[Columna23]])*1)))</f>
        <v>0</v>
      </c>
      <c r="Y85" s="87">
        <f t="shared" si="2"/>
        <v>0</v>
      </c>
      <c r="Z85" s="87">
        <f>IF(Y85="","",COUNTIF(Sabana11[[#This Row],[Columna4]:[Columna23]],"O")/20)</f>
        <v>0</v>
      </c>
    </row>
    <row r="86" spans="2:26" ht="15" x14ac:dyDescent="0.25">
      <c r="B86" s="96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IF($D$12="","",(SUMPRODUCT(($D$12:$W$12=Sabana11[[#This Row],[Columna4]:[Columna23]])*1)))</f>
        <v>0</v>
      </c>
      <c r="Y86" s="87">
        <f t="shared" si="2"/>
        <v>0</v>
      </c>
      <c r="Z86" s="87">
        <f>IF(Y86="","",COUNTIF(Sabana11[[#This Row],[Columna4]:[Columna23]],"O")/20)</f>
        <v>0</v>
      </c>
    </row>
    <row r="87" spans="2:26" ht="15" x14ac:dyDescent="0.25">
      <c r="B87" s="96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IF($D$12="","",(SUMPRODUCT(($D$12:$W$12=Sabana11[[#This Row],[Columna4]:[Columna23]])*1)))</f>
        <v>0</v>
      </c>
      <c r="Y87" s="87">
        <f t="shared" si="2"/>
        <v>0</v>
      </c>
      <c r="Z87" s="87">
        <f>IF(Y87="","",COUNTIF(Sabana11[[#This Row],[Columna4]:[Columna23]],"O")/20)</f>
        <v>0</v>
      </c>
    </row>
    <row r="88" spans="2:26" ht="15" x14ac:dyDescent="0.25">
      <c r="B88" s="96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IF($D$12="","",(SUMPRODUCT(($D$12:$W$12=Sabana11[[#This Row],[Columna4]:[Columna23]])*1)))</f>
        <v>0</v>
      </c>
      <c r="Y88" s="87">
        <f t="shared" si="2"/>
        <v>0</v>
      </c>
      <c r="Z88" s="87">
        <f>IF(Y88="","",COUNTIF(Sabana11[[#This Row],[Columna4]:[Columna23]],"O")/20)</f>
        <v>0</v>
      </c>
    </row>
    <row r="89" spans="2:26" ht="15" x14ac:dyDescent="0.25">
      <c r="B89" s="96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IF($D$12="","",(SUMPRODUCT(($D$12:$W$12=Sabana11[[#This Row],[Columna4]:[Columna23]])*1)))</f>
        <v>0</v>
      </c>
      <c r="Y89" s="87">
        <f t="shared" si="2"/>
        <v>0</v>
      </c>
      <c r="Z89" s="87">
        <f>IF(Y89="","",COUNTIF(Sabana11[[#This Row],[Columna4]:[Columna23]],"O")/20)</f>
        <v>0</v>
      </c>
    </row>
    <row r="90" spans="2:26" ht="15" x14ac:dyDescent="0.25">
      <c r="B90" s="96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IF($D$12="","",(SUMPRODUCT(($D$12:$W$12=Sabana11[[#This Row],[Columna4]:[Columna23]])*1)))</f>
        <v>0</v>
      </c>
      <c r="Y90" s="87">
        <f t="shared" si="2"/>
        <v>0</v>
      </c>
      <c r="Z90" s="87">
        <f>IF(Y90="","",COUNTIF(Sabana11[[#This Row],[Columna4]:[Columna23]],"O")/20)</f>
        <v>0</v>
      </c>
    </row>
    <row r="91" spans="2:26" ht="15" x14ac:dyDescent="0.25">
      <c r="B91" s="96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IF($D$12="","",(SUMPRODUCT(($D$12:$W$12=Sabana11[[#This Row],[Columna4]:[Columna23]])*1)))</f>
        <v>0</v>
      </c>
      <c r="Y91" s="87">
        <f t="shared" si="2"/>
        <v>0</v>
      </c>
      <c r="Z91" s="87">
        <f>IF(Y91="","",COUNTIF(Sabana11[[#This Row],[Columna4]:[Columna23]],"O")/20)</f>
        <v>0</v>
      </c>
    </row>
    <row r="92" spans="2:26" ht="15" x14ac:dyDescent="0.25">
      <c r="B92" s="96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IF($D$12="","",(SUMPRODUCT(($D$12:$W$12=Sabana11[[#This Row],[Columna4]:[Columna23]])*1)))</f>
        <v>0</v>
      </c>
      <c r="Y92" s="87">
        <f t="shared" si="2"/>
        <v>0</v>
      </c>
      <c r="Z92" s="87">
        <f>IF(Y92="","",COUNTIF(Sabana11[[#This Row],[Columna4]:[Columna23]],"O")/20)</f>
        <v>0</v>
      </c>
    </row>
    <row r="93" spans="2:26" ht="15" x14ac:dyDescent="0.25">
      <c r="B93" s="96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IF($D$12="","",(SUMPRODUCT(($D$12:$W$12=Sabana11[[#This Row],[Columna4]:[Columna23]])*1)))</f>
        <v>0</v>
      </c>
      <c r="Y93" s="87">
        <f t="shared" si="2"/>
        <v>0</v>
      </c>
      <c r="Z93" s="87">
        <f>IF(Y93="","",COUNTIF(Sabana11[[#This Row],[Columna4]:[Columna23]],"O")/20)</f>
        <v>0</v>
      </c>
    </row>
    <row r="94" spans="2:26" ht="15" x14ac:dyDescent="0.25">
      <c r="B94" s="96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IF($D$12="","",(SUMPRODUCT(($D$12:$W$12=Sabana11[[#This Row],[Columna4]:[Columna23]])*1)))</f>
        <v>0</v>
      </c>
      <c r="Y94" s="87">
        <f t="shared" si="2"/>
        <v>0</v>
      </c>
      <c r="Z94" s="87">
        <f>IF(Y94="","",COUNTIF(Sabana11[[#This Row],[Columna4]:[Columna23]],"O")/20)</f>
        <v>0</v>
      </c>
    </row>
    <row r="95" spans="2:26" ht="15" x14ac:dyDescent="0.25">
      <c r="B95" s="96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IF($D$12="","",(SUMPRODUCT(($D$12:$W$12=Sabana11[[#This Row],[Columna4]:[Columna23]])*1)))</f>
        <v>0</v>
      </c>
      <c r="Y95" s="87">
        <f t="shared" si="2"/>
        <v>0</v>
      </c>
      <c r="Z95" s="87">
        <f>IF(Y95="","",COUNTIF(Sabana11[[#This Row],[Columna4]:[Columna23]],"O")/20)</f>
        <v>0</v>
      </c>
    </row>
    <row r="96" spans="2:26" ht="15" x14ac:dyDescent="0.25">
      <c r="B96" s="96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IF($D$12="","",(SUMPRODUCT(($D$12:$W$12=Sabana11[[#This Row],[Columna4]:[Columna23]])*1)))</f>
        <v>0</v>
      </c>
      <c r="Y96" s="87">
        <f t="shared" si="2"/>
        <v>0</v>
      </c>
      <c r="Z96" s="87">
        <f>IF(Y96="","",COUNTIF(Sabana11[[#This Row],[Columna4]:[Columna23]],"O")/20)</f>
        <v>0</v>
      </c>
    </row>
    <row r="97" spans="2:26" ht="15" x14ac:dyDescent="0.25">
      <c r="B97" s="96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IF($D$12="","",(SUMPRODUCT(($D$12:$W$12=Sabana11[[#This Row],[Columna4]:[Columna23]])*1)))</f>
        <v>0</v>
      </c>
      <c r="Y97" s="87">
        <f t="shared" si="2"/>
        <v>0</v>
      </c>
      <c r="Z97" s="87">
        <f>IF(Y97="","",COUNTIF(Sabana11[[#This Row],[Columna4]:[Columna23]],"O")/20)</f>
        <v>0</v>
      </c>
    </row>
    <row r="98" spans="2:26" ht="15" x14ac:dyDescent="0.25">
      <c r="B98" s="96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IF($D$12="","",(SUMPRODUCT(($D$12:$W$12=Sabana11[[#This Row],[Columna4]:[Columna23]])*1)))</f>
        <v>0</v>
      </c>
      <c r="Y98" s="87">
        <f t="shared" si="2"/>
        <v>0</v>
      </c>
      <c r="Z98" s="87">
        <f>IF(Y98="","",COUNTIF(Sabana11[[#This Row],[Columna4]:[Columna23]],"O")/20)</f>
        <v>0</v>
      </c>
    </row>
    <row r="99" spans="2:26" ht="15" x14ac:dyDescent="0.25">
      <c r="B99" s="96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IF($D$12="","",(SUMPRODUCT(($D$12:$W$12=Sabana11[[#This Row],[Columna4]:[Columna23]])*1)))</f>
        <v>0</v>
      </c>
      <c r="Y99" s="87">
        <f t="shared" si="2"/>
        <v>0</v>
      </c>
      <c r="Z99" s="87">
        <f>IF(Y99="","",COUNTIF(Sabana11[[#This Row],[Columna4]:[Columna23]],"O")/20)</f>
        <v>0</v>
      </c>
    </row>
    <row r="100" spans="2:26" ht="15" x14ac:dyDescent="0.25">
      <c r="B100" s="96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IF($D$12="","",(SUMPRODUCT(($D$12:$W$12=Sabana11[[#This Row],[Columna4]:[Columna23]])*1)))</f>
        <v>0</v>
      </c>
      <c r="Y100" s="87">
        <f t="shared" si="2"/>
        <v>0</v>
      </c>
      <c r="Z100" s="87">
        <f>IF(Y100="","",COUNTIF(Sabana11[[#This Row],[Columna4]:[Columna23]],"O")/20)</f>
        <v>0</v>
      </c>
    </row>
    <row r="101" spans="2:26" ht="15" x14ac:dyDescent="0.25">
      <c r="B101" s="96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IF($D$12="","",(SUMPRODUCT(($D$12:$W$12=Sabana11[[#This Row],[Columna4]:[Columna23]])*1)))</f>
        <v>0</v>
      </c>
      <c r="Y101" s="87">
        <f t="shared" si="2"/>
        <v>0</v>
      </c>
      <c r="Z101" s="87">
        <f>IF(Y101="","",COUNTIF(Sabana11[[#This Row],[Columna4]:[Columna23]],"O")/20)</f>
        <v>0</v>
      </c>
    </row>
    <row r="102" spans="2:26" ht="15" x14ac:dyDescent="0.25">
      <c r="B102" s="96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IF($D$12="","",(SUMPRODUCT(($D$12:$W$12=Sabana11[[#This Row],[Columna4]:[Columna23]])*1)))</f>
        <v>0</v>
      </c>
      <c r="Y102" s="87">
        <f t="shared" si="2"/>
        <v>0</v>
      </c>
      <c r="Z102" s="87">
        <f>IF(Y102="","",COUNTIF(Sabana11[[#This Row],[Columna4]:[Columna23]],"O")/20)</f>
        <v>0</v>
      </c>
    </row>
    <row r="103" spans="2:26" ht="15" x14ac:dyDescent="0.25">
      <c r="B103" s="96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IF($D$12="","",(SUMPRODUCT(($D$12:$W$12=Sabana11[[#This Row],[Columna4]:[Columna23]])*1)))</f>
        <v>0</v>
      </c>
      <c r="Y103" s="87">
        <f t="shared" si="2"/>
        <v>0</v>
      </c>
      <c r="Z103" s="87">
        <f>IF(Y103="","",COUNTIF(Sabana11[[#This Row],[Columna4]:[Columna23]],"O")/20)</f>
        <v>0</v>
      </c>
    </row>
    <row r="104" spans="2:26" ht="15" x14ac:dyDescent="0.25">
      <c r="B104" s="96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IF($D$12="","",(SUMPRODUCT(($D$12:$W$12=Sabana11[[#This Row],[Columna4]:[Columna23]])*1)))</f>
        <v>0</v>
      </c>
      <c r="Y104" s="87">
        <f t="shared" si="2"/>
        <v>0</v>
      </c>
      <c r="Z104" s="87">
        <f>IF(Y104="","",COUNTIF(Sabana11[[#This Row],[Columna4]:[Columna23]],"O")/20)</f>
        <v>0</v>
      </c>
    </row>
    <row r="105" spans="2:26" ht="15" x14ac:dyDescent="0.25">
      <c r="B105" s="96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IF($D$12="","",(SUMPRODUCT(($D$12:$W$12=Sabana11[[#This Row],[Columna4]:[Columna23]])*1)))</f>
        <v>0</v>
      </c>
      <c r="Y105" s="87">
        <f t="shared" si="2"/>
        <v>0</v>
      </c>
      <c r="Z105" s="87">
        <f>IF(Y105="","",COUNTIF(Sabana11[[#This Row],[Columna4]:[Columna23]],"O")/20)</f>
        <v>0</v>
      </c>
    </row>
    <row r="106" spans="2:26" ht="15" x14ac:dyDescent="0.25">
      <c r="B106" s="96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IF($D$12="","",(SUMPRODUCT(($D$12:$W$12=Sabana11[[#This Row],[Columna4]:[Columna23]])*1)))</f>
        <v>0</v>
      </c>
      <c r="Y106" s="87">
        <f t="shared" si="2"/>
        <v>0</v>
      </c>
      <c r="Z106" s="87">
        <f>IF(Y106="","",COUNTIF(Sabana11[[#This Row],[Columna4]:[Columna23]],"O")/20)</f>
        <v>0</v>
      </c>
    </row>
    <row r="107" spans="2:26" ht="15" x14ac:dyDescent="0.25">
      <c r="B107" s="96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IF($D$12="","",(SUMPRODUCT(($D$12:$W$12=Sabana11[[#This Row],[Columna4]:[Columna23]])*1)))</f>
        <v>0</v>
      </c>
      <c r="Y107" s="87">
        <f t="shared" si="2"/>
        <v>0</v>
      </c>
      <c r="Z107" s="87">
        <f>IF(Y107="","",COUNTIF(Sabana11[[#This Row],[Columna4]:[Columna23]],"O")/20)</f>
        <v>0</v>
      </c>
    </row>
    <row r="108" spans="2:26" ht="15" x14ac:dyDescent="0.25">
      <c r="B108" s="96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IF($D$12="","",(SUMPRODUCT(($D$12:$W$12=Sabana11[[#This Row],[Columna4]:[Columna23]])*1)))</f>
        <v>0</v>
      </c>
      <c r="Y108" s="87">
        <f t="shared" si="2"/>
        <v>0</v>
      </c>
      <c r="Z108" s="87">
        <f>IF(Y108="","",COUNTIF(Sabana11[[#This Row],[Columna4]:[Columna23]],"O")/20)</f>
        <v>0</v>
      </c>
    </row>
    <row r="109" spans="2:26" ht="15" x14ac:dyDescent="0.25">
      <c r="B109" s="96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IF($D$12="","",(SUMPRODUCT(($D$12:$W$12=Sabana11[[#This Row],[Columna4]:[Columna23]])*1)))</f>
        <v>0</v>
      </c>
      <c r="Y109" s="87">
        <f t="shared" si="2"/>
        <v>0</v>
      </c>
      <c r="Z109" s="87">
        <f>IF(Y109="","",COUNTIF(Sabana11[[#This Row],[Columna4]:[Columna23]],"O")/20)</f>
        <v>0</v>
      </c>
    </row>
    <row r="110" spans="2:26" ht="15" x14ac:dyDescent="0.25">
      <c r="B110" s="96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IF($D$12="","",(SUMPRODUCT(($D$12:$W$12=Sabana11[[#This Row],[Columna4]:[Columna23]])*1)))</f>
        <v>0</v>
      </c>
      <c r="Y110" s="87">
        <f t="shared" si="2"/>
        <v>0</v>
      </c>
      <c r="Z110" s="87">
        <f>IF(Y110="","",COUNTIF(Sabana11[[#This Row],[Columna4]:[Columna23]],"O")/20)</f>
        <v>0</v>
      </c>
    </row>
    <row r="111" spans="2:26" ht="15" x14ac:dyDescent="0.25">
      <c r="B111" s="96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IF($D$12="","",(SUMPRODUCT(($D$12:$W$12=Sabana11[[#This Row],[Columna4]:[Columna23]])*1)))</f>
        <v>0</v>
      </c>
      <c r="Y111" s="87">
        <f t="shared" si="2"/>
        <v>0</v>
      </c>
      <c r="Z111" s="87">
        <f>IF(Y111="","",COUNTIF(Sabana11[[#This Row],[Columna4]:[Columna23]],"O")/20)</f>
        <v>0</v>
      </c>
    </row>
    <row r="112" spans="2:26" ht="15" x14ac:dyDescent="0.25">
      <c r="B112" s="96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IF($D$12="","",(SUMPRODUCT(($D$12:$W$12=Sabana11[[#This Row],[Columna4]:[Columna23]])*1)))</f>
        <v>0</v>
      </c>
      <c r="Y112" s="87">
        <f t="shared" si="2"/>
        <v>0</v>
      </c>
      <c r="Z112" s="87">
        <f>IF(Y112="","",COUNTIF(Sabana11[[#This Row],[Columna4]:[Columna23]],"O")/20)</f>
        <v>0</v>
      </c>
    </row>
    <row r="113" spans="2:26" ht="15" x14ac:dyDescent="0.25">
      <c r="B113" s="96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IF($D$12="","",(SUMPRODUCT(($D$12:$W$12=Sabana11[[#This Row],[Columna4]:[Columna23]])*1)))</f>
        <v>0</v>
      </c>
      <c r="Y113" s="87">
        <f t="shared" si="2"/>
        <v>0</v>
      </c>
      <c r="Z113" s="87">
        <f>IF(Y113="","",COUNTIF(Sabana11[[#This Row],[Columna4]:[Columna23]],"O")/20)</f>
        <v>0</v>
      </c>
    </row>
    <row r="114" spans="2:26" ht="15" x14ac:dyDescent="0.25">
      <c r="B114" s="96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IF($D$12="","",(SUMPRODUCT(($D$12:$W$12=Sabana11[[#This Row],[Columna4]:[Columna23]])*1)))</f>
        <v>0</v>
      </c>
      <c r="Y114" s="87">
        <f t="shared" si="2"/>
        <v>0</v>
      </c>
      <c r="Z114" s="87">
        <f>IF(Y114="","",COUNTIF(Sabana11[[#This Row],[Columna4]:[Columna23]],"O")/20)</f>
        <v>0</v>
      </c>
    </row>
    <row r="115" spans="2:26" ht="15" x14ac:dyDescent="0.25">
      <c r="B115" s="96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IF($D$12="","",(SUMPRODUCT(($D$12:$W$12=Sabana11[[#This Row],[Columna4]:[Columna23]])*1)))</f>
        <v>0</v>
      </c>
      <c r="Y115" s="87">
        <f t="shared" si="2"/>
        <v>0</v>
      </c>
      <c r="Z115" s="87">
        <f>IF(Y115="","",COUNTIF(Sabana11[[#This Row],[Columna4]:[Columna23]],"O")/20)</f>
        <v>0</v>
      </c>
    </row>
    <row r="116" spans="2:26" ht="15" x14ac:dyDescent="0.25">
      <c r="B116" s="96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IF($D$12="","",(SUMPRODUCT(($D$12:$W$12=Sabana11[[#This Row],[Columna4]:[Columna23]])*1)))</f>
        <v>0</v>
      </c>
      <c r="Y116" s="87">
        <f t="shared" si="2"/>
        <v>0</v>
      </c>
      <c r="Z116" s="87">
        <f>IF(Y116="","",COUNTIF(Sabana11[[#This Row],[Columna4]:[Columna23]],"O")/20)</f>
        <v>0</v>
      </c>
    </row>
    <row r="117" spans="2:26" ht="15" x14ac:dyDescent="0.25">
      <c r="B117" s="96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IF($D$12="","",(SUMPRODUCT(($D$12:$W$12=Sabana11[[#This Row],[Columna4]:[Columna23]])*1)))</f>
        <v>0</v>
      </c>
      <c r="Y117" s="87">
        <f t="shared" si="2"/>
        <v>0</v>
      </c>
      <c r="Z117" s="87">
        <f>IF(Y117="","",COUNTIF(Sabana11[[#This Row],[Columna4]:[Columna23]],"O")/20)</f>
        <v>0</v>
      </c>
    </row>
    <row r="118" spans="2:26" ht="15" x14ac:dyDescent="0.25">
      <c r="B118" s="96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IF($D$12="","",(SUMPRODUCT(($D$12:$W$12=Sabana11[[#This Row],[Columna4]:[Columna23]])*1)))</f>
        <v>0</v>
      </c>
      <c r="Y118" s="87">
        <f t="shared" si="2"/>
        <v>0</v>
      </c>
      <c r="Z118" s="87">
        <f>IF(Y118="","",COUNTIF(Sabana11[[#This Row],[Columna4]:[Columna23]],"O")/20)</f>
        <v>0</v>
      </c>
    </row>
    <row r="119" spans="2:26" ht="15" x14ac:dyDescent="0.25">
      <c r="B119" s="96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IF($D$12="","",(SUMPRODUCT(($D$12:$W$12=Sabana11[[#This Row],[Columna4]:[Columna23]])*1)))</f>
        <v>0</v>
      </c>
      <c r="Y119" s="87">
        <f t="shared" si="2"/>
        <v>0</v>
      </c>
      <c r="Z119" s="87">
        <f>IF(Y119="","",COUNTIF(Sabana11[[#This Row],[Columna4]:[Columna23]],"O")/20)</f>
        <v>0</v>
      </c>
    </row>
    <row r="120" spans="2:26" ht="15" x14ac:dyDescent="0.25">
      <c r="B120" s="96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IF($D$12="","",(SUMPRODUCT(($D$12:$W$12=Sabana11[[#This Row],[Columna4]:[Columna23]])*1)))</f>
        <v>0</v>
      </c>
      <c r="Y120" s="87">
        <f t="shared" si="2"/>
        <v>0</v>
      </c>
      <c r="Z120" s="87">
        <f>IF(Y120="","",COUNTIF(Sabana11[[#This Row],[Columna4]:[Columna23]],"O")/20)</f>
        <v>0</v>
      </c>
    </row>
    <row r="121" spans="2:26" ht="15" x14ac:dyDescent="0.25">
      <c r="B121" s="96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IF($D$12="","",(SUMPRODUCT(($D$12:$W$12=Sabana11[[#This Row],[Columna4]:[Columna23]])*1)))</f>
        <v>0</v>
      </c>
      <c r="Y121" s="87">
        <f t="shared" si="2"/>
        <v>0</v>
      </c>
      <c r="Z121" s="87">
        <f>IF(Y121="","",COUNTIF(Sabana11[[#This Row],[Columna4]:[Columna23]],"O")/20)</f>
        <v>0</v>
      </c>
    </row>
    <row r="122" spans="2:26" ht="15" x14ac:dyDescent="0.25">
      <c r="B122" s="96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IF($D$12="","",(SUMPRODUCT(($D$12:$W$12=Sabana11[[#This Row],[Columna4]:[Columna23]])*1)))</f>
        <v>0</v>
      </c>
      <c r="Y122" s="87">
        <f t="shared" si="2"/>
        <v>0</v>
      </c>
      <c r="Z122" s="87">
        <f>IF(Y122="","",COUNTIF(Sabana11[[#This Row],[Columna4]:[Columna23]],"O")/20)</f>
        <v>0</v>
      </c>
    </row>
    <row r="123" spans="2:26" ht="15" x14ac:dyDescent="0.25">
      <c r="B123" s="96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IF($D$12="","",(SUMPRODUCT(($D$12:$W$12=Sabana11[[#This Row],[Columna4]:[Columna23]])*1)))</f>
        <v>0</v>
      </c>
      <c r="Y123" s="87">
        <f t="shared" si="2"/>
        <v>0</v>
      </c>
      <c r="Z123" s="87">
        <f>IF(Y123="","",COUNTIF(Sabana11[[#This Row],[Columna4]:[Columna23]],"O")/20)</f>
        <v>0</v>
      </c>
    </row>
    <row r="124" spans="2:26" ht="15" x14ac:dyDescent="0.25">
      <c r="B124" s="96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IF($D$12="","",(SUMPRODUCT(($D$12:$W$12=Sabana11[[#This Row],[Columna4]:[Columna23]])*1)))</f>
        <v>0</v>
      </c>
      <c r="Y124" s="87">
        <f t="shared" si="2"/>
        <v>0</v>
      </c>
      <c r="Z124" s="87">
        <f>IF(Y124="","",COUNTIF(Sabana11[[#This Row],[Columna4]:[Columna23]],"O")/20)</f>
        <v>0</v>
      </c>
    </row>
    <row r="125" spans="2:26" ht="15" x14ac:dyDescent="0.25">
      <c r="B125" s="96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IF($D$12="","",(SUMPRODUCT(($D$12:$W$12=Sabana11[[#This Row],[Columna4]:[Columna23]])*1)))</f>
        <v>0</v>
      </c>
      <c r="Y125" s="87">
        <f t="shared" si="2"/>
        <v>0</v>
      </c>
      <c r="Z125" s="87">
        <f>IF(Y125="","",COUNTIF(Sabana11[[#This Row],[Columna4]:[Columna23]],"O")/20)</f>
        <v>0</v>
      </c>
    </row>
    <row r="126" spans="2:26" ht="15" x14ac:dyDescent="0.25">
      <c r="B126" s="96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IF($D$12="","",(SUMPRODUCT(($D$12:$W$12=Sabana11[[#This Row],[Columna4]:[Columna23]])*1)))</f>
        <v>0</v>
      </c>
      <c r="Y126" s="87">
        <f t="shared" si="2"/>
        <v>0</v>
      </c>
      <c r="Z126" s="87">
        <f>IF(Y126="","",COUNTIF(Sabana11[[#This Row],[Columna4]:[Columna23]],"O")/20)</f>
        <v>0</v>
      </c>
    </row>
    <row r="127" spans="2:26" ht="15" x14ac:dyDescent="0.25">
      <c r="B127" s="96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IF($D$12="","",(SUMPRODUCT(($D$12:$W$12=Sabana11[[#This Row],[Columna4]:[Columna23]])*1)))</f>
        <v>0</v>
      </c>
      <c r="Y127" s="87">
        <f t="shared" si="2"/>
        <v>0</v>
      </c>
      <c r="Z127" s="87">
        <f>IF(Y127="","",COUNTIF(Sabana11[[#This Row],[Columna4]:[Columna23]],"O")/20)</f>
        <v>0</v>
      </c>
    </row>
    <row r="128" spans="2:26" ht="15" x14ac:dyDescent="0.25">
      <c r="B128" s="96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IF($D$12="","",(SUMPRODUCT(($D$12:$W$12=Sabana11[[#This Row],[Columna4]:[Columna23]])*1)))</f>
        <v>0</v>
      </c>
      <c r="Y128" s="87">
        <f t="shared" si="2"/>
        <v>0</v>
      </c>
      <c r="Z128" s="87">
        <f>IF(Y128="","",COUNTIF(Sabana11[[#This Row],[Columna4]:[Columna23]],"O")/20)</f>
        <v>0</v>
      </c>
    </row>
    <row r="129" spans="2:26" ht="15" x14ac:dyDescent="0.25">
      <c r="B129" s="96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IF($D$12="","",(SUMPRODUCT(($D$12:$W$12=Sabana11[[#This Row],[Columna4]:[Columna23]])*1)))</f>
        <v>0</v>
      </c>
      <c r="Y129" s="87">
        <f t="shared" si="2"/>
        <v>0</v>
      </c>
      <c r="Z129" s="87">
        <f>IF(Y129="","",COUNTIF(Sabana11[[#This Row],[Columna4]:[Columna23]],"O")/20)</f>
        <v>0</v>
      </c>
    </row>
    <row r="130" spans="2:26" ht="15" x14ac:dyDescent="0.25">
      <c r="B130" s="96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IF($D$12="","",(SUMPRODUCT(($D$12:$W$12=Sabana11[[#This Row],[Columna4]:[Columna23]])*1)))</f>
        <v>0</v>
      </c>
      <c r="Y130" s="87">
        <f t="shared" si="2"/>
        <v>0</v>
      </c>
      <c r="Z130" s="87">
        <f>IF(Y130="","",COUNTIF(Sabana11[[#This Row],[Columna4]:[Columna23]],"O")/20)</f>
        <v>0</v>
      </c>
    </row>
    <row r="131" spans="2:26" ht="15" x14ac:dyDescent="0.25">
      <c r="B131" s="96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IF($D$12="","",(SUMPRODUCT(($D$12:$W$12=Sabana11[[#This Row],[Columna4]:[Columna23]])*1)))</f>
        <v>0</v>
      </c>
      <c r="Y131" s="87">
        <f t="shared" si="2"/>
        <v>0</v>
      </c>
      <c r="Z131" s="87">
        <f>IF(Y131="","",COUNTIF(Sabana11[[#This Row],[Columna4]:[Columna23]],"O")/20)</f>
        <v>0</v>
      </c>
    </row>
    <row r="132" spans="2:26" ht="15" x14ac:dyDescent="0.25">
      <c r="B132" s="96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IF($D$12="","",(SUMPRODUCT(($D$12:$W$12=Sabana11[[#This Row],[Columna4]:[Columna23]])*1)))</f>
        <v>0</v>
      </c>
      <c r="Y132" s="87">
        <f t="shared" si="2"/>
        <v>0</v>
      </c>
      <c r="Z132" s="87">
        <f>IF(Y132="","",COUNTIF(Sabana11[[#This Row],[Columna4]:[Columna23]],"O")/20)</f>
        <v>0</v>
      </c>
    </row>
    <row r="133" spans="2:26" ht="15" x14ac:dyDescent="0.25">
      <c r="B133" s="96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IF($D$12="","",(SUMPRODUCT(($D$12:$W$12=Sabana11[[#This Row],[Columna4]:[Columna23]])*1)))</f>
        <v>0</v>
      </c>
      <c r="Y133" s="87">
        <f t="shared" si="2"/>
        <v>0</v>
      </c>
      <c r="Z133" s="87">
        <f>IF(Y133="","",COUNTIF(Sabana11[[#This Row],[Columna4]:[Columna23]],"O")/20)</f>
        <v>0</v>
      </c>
    </row>
    <row r="134" spans="2:26" ht="15" x14ac:dyDescent="0.25">
      <c r="B134" s="96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IF($D$12="","",(SUMPRODUCT(($D$12:$W$12=Sabana11[[#This Row],[Columna4]:[Columna23]])*1)))</f>
        <v>0</v>
      </c>
      <c r="Y134" s="87">
        <f t="shared" si="2"/>
        <v>0</v>
      </c>
      <c r="Z134" s="87">
        <f>IF(Y134="","",COUNTIF(Sabana11[[#This Row],[Columna4]:[Columna23]],"O")/20)</f>
        <v>0</v>
      </c>
    </row>
    <row r="135" spans="2:26" ht="15" x14ac:dyDescent="0.25">
      <c r="B135" s="96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IF($D$12="","",(SUMPRODUCT(($D$12:$W$12=Sabana11[[#This Row],[Columna4]:[Columna23]])*1)))</f>
        <v>0</v>
      </c>
      <c r="Y135" s="87">
        <f t="shared" si="2"/>
        <v>0</v>
      </c>
      <c r="Z135" s="87">
        <f>IF(Y135="","",COUNTIF(Sabana11[[#This Row],[Columna4]:[Columna23]],"O")/20)</f>
        <v>0</v>
      </c>
    </row>
    <row r="136" spans="2:26" ht="15" x14ac:dyDescent="0.25">
      <c r="B136" s="96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IF($D$12="","",(SUMPRODUCT(($D$12:$W$12=Sabana11[[#This Row],[Columna4]:[Columna23]])*1)))</f>
        <v>0</v>
      </c>
      <c r="Y136" s="87">
        <f t="shared" si="2"/>
        <v>0</v>
      </c>
      <c r="Z136" s="87">
        <f>IF(Y136="","",COUNTIF(Sabana11[[#This Row],[Columna4]:[Columna23]],"O")/20)</f>
        <v>0</v>
      </c>
    </row>
    <row r="137" spans="2:26" ht="15" x14ac:dyDescent="0.25">
      <c r="B137" s="96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IF($D$12="","",(SUMPRODUCT(($D$12:$W$12=Sabana11[[#This Row],[Columna4]:[Columna23]])*1)))</f>
        <v>0</v>
      </c>
      <c r="Y137" s="87">
        <f t="shared" si="2"/>
        <v>0</v>
      </c>
      <c r="Z137" s="87">
        <f>IF(Y137="","",COUNTIF(Sabana11[[#This Row],[Columna4]:[Columna23]],"O")/20)</f>
        <v>0</v>
      </c>
    </row>
    <row r="138" spans="2:26" ht="15" x14ac:dyDescent="0.25">
      <c r="B138" s="96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IF($D$12="","",(SUMPRODUCT(($D$12:$W$12=Sabana11[[#This Row],[Columna4]:[Columna23]])*1)))</f>
        <v>0</v>
      </c>
      <c r="Y138" s="87">
        <f t="shared" si="2"/>
        <v>0</v>
      </c>
      <c r="Z138" s="87">
        <f>IF(Y138="","",COUNTIF(Sabana11[[#This Row],[Columna4]:[Columna23]],"O")/20)</f>
        <v>0</v>
      </c>
    </row>
    <row r="139" spans="2:26" ht="15" x14ac:dyDescent="0.25">
      <c r="B139" s="96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IF($D$12="","",(SUMPRODUCT(($D$12:$W$12=Sabana11[[#This Row],[Columna4]:[Columna23]])*1)))</f>
        <v>0</v>
      </c>
      <c r="Y139" s="87">
        <f t="shared" si="2"/>
        <v>0</v>
      </c>
      <c r="Z139" s="87">
        <f>IF(Y139="","",COUNTIF(Sabana11[[#This Row],[Columna4]:[Columna23]],"O")/20)</f>
        <v>0</v>
      </c>
    </row>
    <row r="140" spans="2:26" ht="15" x14ac:dyDescent="0.25">
      <c r="B140" s="96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IF($D$12="","",(SUMPRODUCT(($D$12:$W$12=Sabana11[[#This Row],[Columna4]:[Columna23]])*1)))</f>
        <v>0</v>
      </c>
      <c r="Y140" s="87">
        <f t="shared" si="2"/>
        <v>0</v>
      </c>
      <c r="Z140" s="87">
        <f>IF(Y140="","",COUNTIF(Sabana11[[#This Row],[Columna4]:[Columna23]],"O")/20)</f>
        <v>0</v>
      </c>
    </row>
    <row r="141" spans="2:26" ht="15" x14ac:dyDescent="0.25">
      <c r="B141" s="96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IF($D$12="","",(SUMPRODUCT(($D$12:$W$12=Sabana11[[#This Row],[Columna4]:[Columna23]])*1)))</f>
        <v>0</v>
      </c>
      <c r="Y141" s="87">
        <f t="shared" si="2"/>
        <v>0</v>
      </c>
      <c r="Z141" s="87">
        <f>IF(Y141="","",COUNTIF(Sabana11[[#This Row],[Columna4]:[Columna23]],"O")/20)</f>
        <v>0</v>
      </c>
    </row>
    <row r="142" spans="2:26" ht="15" x14ac:dyDescent="0.25">
      <c r="B142" s="96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IF($D$12="","",(SUMPRODUCT(($D$12:$W$12=Sabana11[[#This Row],[Columna4]:[Columna23]])*1)))</f>
        <v>0</v>
      </c>
      <c r="Y142" s="87">
        <f t="shared" si="2"/>
        <v>0</v>
      </c>
      <c r="Z142" s="87">
        <f>IF(Y142="","",COUNTIF(Sabana11[[#This Row],[Columna4]:[Columna23]],"O")/20)</f>
        <v>0</v>
      </c>
    </row>
    <row r="143" spans="2:26" ht="15" x14ac:dyDescent="0.25">
      <c r="B143" s="96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IF($D$12="","",(SUMPRODUCT(($D$12:$W$12=Sabana11[[#This Row],[Columna4]:[Columna23]])*1)))</f>
        <v>0</v>
      </c>
      <c r="Y143" s="87">
        <f t="shared" si="2"/>
        <v>0</v>
      </c>
      <c r="Z143" s="87">
        <f>IF(Y143="","",COUNTIF(Sabana11[[#This Row],[Columna4]:[Columna23]],"O")/20)</f>
        <v>0</v>
      </c>
    </row>
    <row r="144" spans="2:26" ht="15" x14ac:dyDescent="0.25">
      <c r="B144" s="96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IF($D$12="","",(SUMPRODUCT(($D$12:$W$12=Sabana11[[#This Row],[Columna4]:[Columna23]])*1)))</f>
        <v>0</v>
      </c>
      <c r="Y144" s="87">
        <f t="shared" si="2"/>
        <v>0</v>
      </c>
      <c r="Z144" s="87">
        <f>IF(Y144="","",COUNTIF(Sabana11[[#This Row],[Columna4]:[Columna23]],"O")/20)</f>
        <v>0</v>
      </c>
    </row>
    <row r="145" spans="2:26" ht="15" x14ac:dyDescent="0.25">
      <c r="B145" s="96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IF($D$12="","",(SUMPRODUCT(($D$12:$W$12=Sabana11[[#This Row],[Columna4]:[Columna23]])*1)))</f>
        <v>0</v>
      </c>
      <c r="Y145" s="87">
        <f t="shared" si="2"/>
        <v>0</v>
      </c>
      <c r="Z145" s="87">
        <f>IF(Y145="","",COUNTIF(Sabana11[[#This Row],[Columna4]:[Columna23]],"O")/20)</f>
        <v>0</v>
      </c>
    </row>
    <row r="146" spans="2:26" ht="15" x14ac:dyDescent="0.25">
      <c r="B146" s="96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IF($D$12="","",(SUMPRODUCT(($D$12:$W$12=Sabana11[[#This Row],[Columna4]:[Columna23]])*1)))</f>
        <v>0</v>
      </c>
      <c r="Y146" s="87">
        <f t="shared" si="2"/>
        <v>0</v>
      </c>
      <c r="Z146" s="87">
        <f>IF(Y146="","",COUNTIF(Sabana11[[#This Row],[Columna4]:[Columna23]],"O")/20)</f>
        <v>0</v>
      </c>
    </row>
    <row r="147" spans="2:26" ht="15" x14ac:dyDescent="0.25">
      <c r="B147" s="96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IF($D$12="","",(SUMPRODUCT(($D$12:$W$12=Sabana11[[#This Row],[Columna4]:[Columna23]])*1)))</f>
        <v>0</v>
      </c>
      <c r="Y147" s="87">
        <f t="shared" ref="Y147:Y210" si="3">IF(X147="","",(X147/20))</f>
        <v>0</v>
      </c>
      <c r="Z147" s="87">
        <f>IF(Y147="","",COUNTIF(Sabana11[[#This Row],[Columna4]:[Columna23]],"O")/20)</f>
        <v>0</v>
      </c>
    </row>
    <row r="148" spans="2:26" ht="15" x14ac:dyDescent="0.25">
      <c r="B148" s="96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IF($D$12="","",(SUMPRODUCT(($D$12:$W$12=Sabana11[[#This Row],[Columna4]:[Columna23]])*1)))</f>
        <v>0</v>
      </c>
      <c r="Y148" s="87">
        <f t="shared" si="3"/>
        <v>0</v>
      </c>
      <c r="Z148" s="87">
        <f>IF(Y148="","",COUNTIF(Sabana11[[#This Row],[Columna4]:[Columna23]],"O")/20)</f>
        <v>0</v>
      </c>
    </row>
    <row r="149" spans="2:26" ht="15" x14ac:dyDescent="0.25">
      <c r="B149" s="96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IF($D$12="","",(SUMPRODUCT(($D$12:$W$12=Sabana11[[#This Row],[Columna4]:[Columna23]])*1)))</f>
        <v>0</v>
      </c>
      <c r="Y149" s="87">
        <f t="shared" si="3"/>
        <v>0</v>
      </c>
      <c r="Z149" s="87">
        <f>IF(Y149="","",COUNTIF(Sabana11[[#This Row],[Columna4]:[Columna23]],"O")/20)</f>
        <v>0</v>
      </c>
    </row>
    <row r="150" spans="2:26" ht="15" x14ac:dyDescent="0.25">
      <c r="B150" s="96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IF($D$12="","",(SUMPRODUCT(($D$12:$W$12=Sabana11[[#This Row],[Columna4]:[Columna23]])*1)))</f>
        <v>0</v>
      </c>
      <c r="Y150" s="87">
        <f t="shared" si="3"/>
        <v>0</v>
      </c>
      <c r="Z150" s="87">
        <f>IF(Y150="","",COUNTIF(Sabana11[[#This Row],[Columna4]:[Columna23]],"O")/20)</f>
        <v>0</v>
      </c>
    </row>
    <row r="151" spans="2:26" ht="15" x14ac:dyDescent="0.25">
      <c r="B151" s="96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IF($D$12="","",(SUMPRODUCT(($D$12:$W$12=Sabana11[[#This Row],[Columna4]:[Columna23]])*1)))</f>
        <v>0</v>
      </c>
      <c r="Y151" s="87">
        <f t="shared" si="3"/>
        <v>0</v>
      </c>
      <c r="Z151" s="87">
        <f>IF(Y151="","",COUNTIF(Sabana11[[#This Row],[Columna4]:[Columna23]],"O")/20)</f>
        <v>0</v>
      </c>
    </row>
    <row r="152" spans="2:26" ht="15" x14ac:dyDescent="0.25">
      <c r="B152" s="96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IF($D$12="","",(SUMPRODUCT(($D$12:$W$12=Sabana11[[#This Row],[Columna4]:[Columna23]])*1)))</f>
        <v>0</v>
      </c>
      <c r="Y152" s="87">
        <f t="shared" si="3"/>
        <v>0</v>
      </c>
      <c r="Z152" s="87">
        <f>IF(Y152="","",COUNTIF(Sabana11[[#This Row],[Columna4]:[Columna23]],"O")/20)</f>
        <v>0</v>
      </c>
    </row>
    <row r="153" spans="2:26" ht="15" x14ac:dyDescent="0.25">
      <c r="B153" s="96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IF($D$12="","",(SUMPRODUCT(($D$12:$W$12=Sabana11[[#This Row],[Columna4]:[Columna23]])*1)))</f>
        <v>0</v>
      </c>
      <c r="Y153" s="87">
        <f t="shared" si="3"/>
        <v>0</v>
      </c>
      <c r="Z153" s="87">
        <f>IF(Y153="","",COUNTIF(Sabana11[[#This Row],[Columna4]:[Columna23]],"O")/20)</f>
        <v>0</v>
      </c>
    </row>
    <row r="154" spans="2:26" ht="15" x14ac:dyDescent="0.25">
      <c r="B154" s="96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IF($D$12="","",(SUMPRODUCT(($D$12:$W$12=Sabana11[[#This Row],[Columna4]:[Columna23]])*1)))</f>
        <v>0</v>
      </c>
      <c r="Y154" s="87">
        <f t="shared" si="3"/>
        <v>0</v>
      </c>
      <c r="Z154" s="87">
        <f>IF(Y154="","",COUNTIF(Sabana11[[#This Row],[Columna4]:[Columna23]],"O")/20)</f>
        <v>0</v>
      </c>
    </row>
    <row r="155" spans="2:26" ht="15" x14ac:dyDescent="0.25">
      <c r="B155" s="96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IF($D$12="","",(SUMPRODUCT(($D$12:$W$12=Sabana11[[#This Row],[Columna4]:[Columna23]])*1)))</f>
        <v>0</v>
      </c>
      <c r="Y155" s="87">
        <f t="shared" si="3"/>
        <v>0</v>
      </c>
      <c r="Z155" s="87">
        <f>IF(Y155="","",COUNTIF(Sabana11[[#This Row],[Columna4]:[Columna23]],"O")/20)</f>
        <v>0</v>
      </c>
    </row>
    <row r="156" spans="2:26" ht="15" x14ac:dyDescent="0.25">
      <c r="B156" s="96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IF($D$12="","",(SUMPRODUCT(($D$12:$W$12=Sabana11[[#This Row],[Columna4]:[Columna23]])*1)))</f>
        <v>0</v>
      </c>
      <c r="Y156" s="87">
        <f t="shared" si="3"/>
        <v>0</v>
      </c>
      <c r="Z156" s="87">
        <f>IF(Y156="","",COUNTIF(Sabana11[[#This Row],[Columna4]:[Columna23]],"O")/20)</f>
        <v>0</v>
      </c>
    </row>
    <row r="157" spans="2:26" ht="15" x14ac:dyDescent="0.25">
      <c r="B157" s="96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IF($D$12="","",(SUMPRODUCT(($D$12:$W$12=Sabana11[[#This Row],[Columna4]:[Columna23]])*1)))</f>
        <v>0</v>
      </c>
      <c r="Y157" s="87">
        <f t="shared" si="3"/>
        <v>0</v>
      </c>
      <c r="Z157" s="87">
        <f>IF(Y157="","",COUNTIF(Sabana11[[#This Row],[Columna4]:[Columna23]],"O")/20)</f>
        <v>0</v>
      </c>
    </row>
    <row r="158" spans="2:26" ht="15" x14ac:dyDescent="0.25">
      <c r="B158" s="96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IF($D$12="","",(SUMPRODUCT(($D$12:$W$12=Sabana11[[#This Row],[Columna4]:[Columna23]])*1)))</f>
        <v>0</v>
      </c>
      <c r="Y158" s="87">
        <f t="shared" si="3"/>
        <v>0</v>
      </c>
      <c r="Z158" s="87">
        <f>IF(Y158="","",COUNTIF(Sabana11[[#This Row],[Columna4]:[Columna23]],"O")/20)</f>
        <v>0</v>
      </c>
    </row>
    <row r="159" spans="2:26" ht="15" x14ac:dyDescent="0.25">
      <c r="B159" s="96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IF($D$12="","",(SUMPRODUCT(($D$12:$W$12=Sabana11[[#This Row],[Columna4]:[Columna23]])*1)))</f>
        <v>0</v>
      </c>
      <c r="Y159" s="87">
        <f t="shared" si="3"/>
        <v>0</v>
      </c>
      <c r="Z159" s="87">
        <f>IF(Y159="","",COUNTIF(Sabana11[[#This Row],[Columna4]:[Columna23]],"O")/20)</f>
        <v>0</v>
      </c>
    </row>
    <row r="160" spans="2:26" ht="15" x14ac:dyDescent="0.25">
      <c r="B160" s="96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IF($D$12="","",(SUMPRODUCT(($D$12:$W$12=Sabana11[[#This Row],[Columna4]:[Columna23]])*1)))</f>
        <v>0</v>
      </c>
      <c r="Y160" s="87">
        <f t="shared" si="3"/>
        <v>0</v>
      </c>
      <c r="Z160" s="87">
        <f>IF(Y160="","",COUNTIF(Sabana11[[#This Row],[Columna4]:[Columna23]],"O")/20)</f>
        <v>0</v>
      </c>
    </row>
    <row r="161" spans="2:26" ht="15" x14ac:dyDescent="0.25">
      <c r="B161" s="96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IF($D$12="","",(SUMPRODUCT(($D$12:$W$12=Sabana11[[#This Row],[Columna4]:[Columna23]])*1)))</f>
        <v>0</v>
      </c>
      <c r="Y161" s="87">
        <f t="shared" si="3"/>
        <v>0</v>
      </c>
      <c r="Z161" s="87">
        <f>IF(Y161="","",COUNTIF(Sabana11[[#This Row],[Columna4]:[Columna23]],"O")/20)</f>
        <v>0</v>
      </c>
    </row>
    <row r="162" spans="2:26" ht="15" x14ac:dyDescent="0.25">
      <c r="B162" s="96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IF($D$12="","",(SUMPRODUCT(($D$12:$W$12=Sabana11[[#This Row],[Columna4]:[Columna23]])*1)))</f>
        <v>0</v>
      </c>
      <c r="Y162" s="87">
        <f t="shared" si="3"/>
        <v>0</v>
      </c>
      <c r="Z162" s="87">
        <f>IF(Y162="","",COUNTIF(Sabana11[[#This Row],[Columna4]:[Columna23]],"O")/20)</f>
        <v>0</v>
      </c>
    </row>
    <row r="163" spans="2:26" ht="15" x14ac:dyDescent="0.25">
      <c r="B163" s="96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IF($D$12="","",(SUMPRODUCT(($D$12:$W$12=Sabana11[[#This Row],[Columna4]:[Columna23]])*1)))</f>
        <v>0</v>
      </c>
      <c r="Y163" s="87">
        <f t="shared" si="3"/>
        <v>0</v>
      </c>
      <c r="Z163" s="87">
        <f>IF(Y163="","",COUNTIF(Sabana11[[#This Row],[Columna4]:[Columna23]],"O")/20)</f>
        <v>0</v>
      </c>
    </row>
    <row r="164" spans="2:26" ht="15" x14ac:dyDescent="0.25">
      <c r="B164" s="96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IF($D$12="","",(SUMPRODUCT(($D$12:$W$12=Sabana11[[#This Row],[Columna4]:[Columna23]])*1)))</f>
        <v>0</v>
      </c>
      <c r="Y164" s="87">
        <f t="shared" si="3"/>
        <v>0</v>
      </c>
      <c r="Z164" s="87">
        <f>IF(Y164="","",COUNTIF(Sabana11[[#This Row],[Columna4]:[Columna23]],"O")/20)</f>
        <v>0</v>
      </c>
    </row>
    <row r="165" spans="2:26" ht="15" x14ac:dyDescent="0.25">
      <c r="B165" s="96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IF($D$12="","",(SUMPRODUCT(($D$12:$W$12=Sabana11[[#This Row],[Columna4]:[Columna23]])*1)))</f>
        <v>0</v>
      </c>
      <c r="Y165" s="87">
        <f t="shared" si="3"/>
        <v>0</v>
      </c>
      <c r="Z165" s="87">
        <f>IF(Y165="","",COUNTIF(Sabana11[[#This Row],[Columna4]:[Columna23]],"O")/20)</f>
        <v>0</v>
      </c>
    </row>
    <row r="166" spans="2:26" ht="15" x14ac:dyDescent="0.25">
      <c r="B166" s="96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IF($D$12="","",(SUMPRODUCT(($D$12:$W$12=Sabana11[[#This Row],[Columna4]:[Columna23]])*1)))</f>
        <v>0</v>
      </c>
      <c r="Y166" s="87">
        <f t="shared" si="3"/>
        <v>0</v>
      </c>
      <c r="Z166" s="87">
        <f>IF(Y166="","",COUNTIF(Sabana11[[#This Row],[Columna4]:[Columna23]],"O")/20)</f>
        <v>0</v>
      </c>
    </row>
    <row r="167" spans="2:26" ht="15" x14ac:dyDescent="0.25">
      <c r="B167" s="96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IF($D$12="","",(SUMPRODUCT(($D$12:$W$12=Sabana11[[#This Row],[Columna4]:[Columna23]])*1)))</f>
        <v>0</v>
      </c>
      <c r="Y167" s="87">
        <f t="shared" si="3"/>
        <v>0</v>
      </c>
      <c r="Z167" s="87">
        <f>IF(Y167="","",COUNTIF(Sabana11[[#This Row],[Columna4]:[Columna23]],"O")/20)</f>
        <v>0</v>
      </c>
    </row>
    <row r="168" spans="2:26" ht="15" x14ac:dyDescent="0.25">
      <c r="B168" s="96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IF($D$12="","",(SUMPRODUCT(($D$12:$W$12=Sabana11[[#This Row],[Columna4]:[Columna23]])*1)))</f>
        <v>0</v>
      </c>
      <c r="Y168" s="87">
        <f t="shared" si="3"/>
        <v>0</v>
      </c>
      <c r="Z168" s="87">
        <f>IF(Y168="","",COUNTIF(Sabana11[[#This Row],[Columna4]:[Columna23]],"O")/20)</f>
        <v>0</v>
      </c>
    </row>
    <row r="169" spans="2:26" ht="15" x14ac:dyDescent="0.25">
      <c r="B169" s="96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IF($D$12="","",(SUMPRODUCT(($D$12:$W$12=Sabana11[[#This Row],[Columna4]:[Columna23]])*1)))</f>
        <v>0</v>
      </c>
      <c r="Y169" s="87">
        <f t="shared" si="3"/>
        <v>0</v>
      </c>
      <c r="Z169" s="87">
        <f>IF(Y169="","",COUNTIF(Sabana11[[#This Row],[Columna4]:[Columna23]],"O")/20)</f>
        <v>0</v>
      </c>
    </row>
    <row r="170" spans="2:26" ht="15" x14ac:dyDescent="0.25">
      <c r="B170" s="96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IF($D$12="","",(SUMPRODUCT(($D$12:$W$12=Sabana11[[#This Row],[Columna4]:[Columna23]])*1)))</f>
        <v>0</v>
      </c>
      <c r="Y170" s="87">
        <f t="shared" si="3"/>
        <v>0</v>
      </c>
      <c r="Z170" s="87">
        <f>IF(Y170="","",COUNTIF(Sabana11[[#This Row],[Columna4]:[Columna23]],"O")/20)</f>
        <v>0</v>
      </c>
    </row>
    <row r="171" spans="2:26" ht="15" x14ac:dyDescent="0.25">
      <c r="B171" s="96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IF($D$12="","",(SUMPRODUCT(($D$12:$W$12=Sabana11[[#This Row],[Columna4]:[Columna23]])*1)))</f>
        <v>0</v>
      </c>
      <c r="Y171" s="87">
        <f t="shared" si="3"/>
        <v>0</v>
      </c>
      <c r="Z171" s="87">
        <f>IF(Y171="","",COUNTIF(Sabana11[[#This Row],[Columna4]:[Columna23]],"O")/20)</f>
        <v>0</v>
      </c>
    </row>
    <row r="172" spans="2:26" ht="15" x14ac:dyDescent="0.25">
      <c r="B172" s="96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IF($D$12="","",(SUMPRODUCT(($D$12:$W$12=Sabana11[[#This Row],[Columna4]:[Columna23]])*1)))</f>
        <v>0</v>
      </c>
      <c r="Y172" s="87">
        <f t="shared" si="3"/>
        <v>0</v>
      </c>
      <c r="Z172" s="87">
        <f>IF(Y172="","",COUNTIF(Sabana11[[#This Row],[Columna4]:[Columna23]],"O")/20)</f>
        <v>0</v>
      </c>
    </row>
    <row r="173" spans="2:26" ht="15" x14ac:dyDescent="0.25">
      <c r="B173" s="96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IF($D$12="","",(SUMPRODUCT(($D$12:$W$12=Sabana11[[#This Row],[Columna4]:[Columna23]])*1)))</f>
        <v>0</v>
      </c>
      <c r="Y173" s="87">
        <f t="shared" si="3"/>
        <v>0</v>
      </c>
      <c r="Z173" s="87">
        <f>IF(Y173="","",COUNTIF(Sabana11[[#This Row],[Columna4]:[Columna23]],"O")/20)</f>
        <v>0</v>
      </c>
    </row>
    <row r="174" spans="2:26" ht="15" x14ac:dyDescent="0.25">
      <c r="B174" s="96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IF($D$12="","",(SUMPRODUCT(($D$12:$W$12=Sabana11[[#This Row],[Columna4]:[Columna23]])*1)))</f>
        <v>0</v>
      </c>
      <c r="Y174" s="87">
        <f t="shared" si="3"/>
        <v>0</v>
      </c>
      <c r="Z174" s="87">
        <f>IF(Y174="","",COUNTIF(Sabana11[[#This Row],[Columna4]:[Columna23]],"O")/20)</f>
        <v>0</v>
      </c>
    </row>
    <row r="175" spans="2:26" ht="15" x14ac:dyDescent="0.25">
      <c r="B175" s="96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IF($D$12="","",(SUMPRODUCT(($D$12:$W$12=Sabana11[[#This Row],[Columna4]:[Columna23]])*1)))</f>
        <v>0</v>
      </c>
      <c r="Y175" s="87">
        <f t="shared" si="3"/>
        <v>0</v>
      </c>
      <c r="Z175" s="87">
        <f>IF(Y175="","",COUNTIF(Sabana11[[#This Row],[Columna4]:[Columna23]],"O")/20)</f>
        <v>0</v>
      </c>
    </row>
    <row r="176" spans="2:26" ht="15" x14ac:dyDescent="0.25">
      <c r="B176" s="96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IF($D$12="","",(SUMPRODUCT(($D$12:$W$12=Sabana11[[#This Row],[Columna4]:[Columna23]])*1)))</f>
        <v>0</v>
      </c>
      <c r="Y176" s="87">
        <f t="shared" si="3"/>
        <v>0</v>
      </c>
      <c r="Z176" s="87">
        <f>IF(Y176="","",COUNTIF(Sabana11[[#This Row],[Columna4]:[Columna23]],"O")/20)</f>
        <v>0</v>
      </c>
    </row>
    <row r="177" spans="2:26" ht="15" x14ac:dyDescent="0.25">
      <c r="B177" s="96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IF($D$12="","",(SUMPRODUCT(($D$12:$W$12=Sabana11[[#This Row],[Columna4]:[Columna23]])*1)))</f>
        <v>0</v>
      </c>
      <c r="Y177" s="87">
        <f t="shared" si="3"/>
        <v>0</v>
      </c>
      <c r="Z177" s="87">
        <f>IF(Y177="","",COUNTIF(Sabana11[[#This Row],[Columna4]:[Columna23]],"O")/20)</f>
        <v>0</v>
      </c>
    </row>
    <row r="178" spans="2:26" ht="15" x14ac:dyDescent="0.25">
      <c r="B178" s="96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IF($D$12="","",(SUMPRODUCT(($D$12:$W$12=Sabana11[[#This Row],[Columna4]:[Columna23]])*1)))</f>
        <v>0</v>
      </c>
      <c r="Y178" s="87">
        <f t="shared" si="3"/>
        <v>0</v>
      </c>
      <c r="Z178" s="87">
        <f>IF(Y178="","",COUNTIF(Sabana11[[#This Row],[Columna4]:[Columna23]],"O")/20)</f>
        <v>0</v>
      </c>
    </row>
    <row r="179" spans="2:26" ht="15" x14ac:dyDescent="0.25">
      <c r="B179" s="96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IF($D$12="","",(SUMPRODUCT(($D$12:$W$12=Sabana11[[#This Row],[Columna4]:[Columna23]])*1)))</f>
        <v>0</v>
      </c>
      <c r="Y179" s="87">
        <f t="shared" si="3"/>
        <v>0</v>
      </c>
      <c r="Z179" s="87">
        <f>IF(Y179="","",COUNTIF(Sabana11[[#This Row],[Columna4]:[Columna23]],"O")/20)</f>
        <v>0</v>
      </c>
    </row>
    <row r="180" spans="2:26" ht="15" x14ac:dyDescent="0.25">
      <c r="B180" s="96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IF($D$12="","",(SUMPRODUCT(($D$12:$W$12=Sabana11[[#This Row],[Columna4]:[Columna23]])*1)))</f>
        <v>0</v>
      </c>
      <c r="Y180" s="87">
        <f t="shared" si="3"/>
        <v>0</v>
      </c>
      <c r="Z180" s="87">
        <f>IF(Y180="","",COUNTIF(Sabana11[[#This Row],[Columna4]:[Columna23]],"O")/20)</f>
        <v>0</v>
      </c>
    </row>
    <row r="181" spans="2:26" ht="15" x14ac:dyDescent="0.25">
      <c r="B181" s="96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IF($D$12="","",(SUMPRODUCT(($D$12:$W$12=Sabana11[[#This Row],[Columna4]:[Columna23]])*1)))</f>
        <v>0</v>
      </c>
      <c r="Y181" s="87">
        <f t="shared" si="3"/>
        <v>0</v>
      </c>
      <c r="Z181" s="87">
        <f>IF(Y181="","",COUNTIF(Sabana11[[#This Row],[Columna4]:[Columna23]],"O")/20)</f>
        <v>0</v>
      </c>
    </row>
    <row r="182" spans="2:26" ht="15" x14ac:dyDescent="0.25">
      <c r="B182" s="96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IF($D$12="","",(SUMPRODUCT(($D$12:$W$12=Sabana11[[#This Row],[Columna4]:[Columna23]])*1)))</f>
        <v>0</v>
      </c>
      <c r="Y182" s="87">
        <f t="shared" si="3"/>
        <v>0</v>
      </c>
      <c r="Z182" s="87">
        <f>IF(Y182="","",COUNTIF(Sabana11[[#This Row],[Columna4]:[Columna23]],"O")/20)</f>
        <v>0</v>
      </c>
    </row>
    <row r="183" spans="2:26" ht="15" x14ac:dyDescent="0.25">
      <c r="B183" s="96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IF($D$12="","",(SUMPRODUCT(($D$12:$W$12=Sabana11[[#This Row],[Columna4]:[Columna23]])*1)))</f>
        <v>0</v>
      </c>
      <c r="Y183" s="87">
        <f t="shared" si="3"/>
        <v>0</v>
      </c>
      <c r="Z183" s="87">
        <f>IF(Y183="","",COUNTIF(Sabana11[[#This Row],[Columna4]:[Columna23]],"O")/20)</f>
        <v>0</v>
      </c>
    </row>
    <row r="184" spans="2:26" ht="15" x14ac:dyDescent="0.25">
      <c r="B184" s="96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IF($D$12="","",(SUMPRODUCT(($D$12:$W$12=Sabana11[[#This Row],[Columna4]:[Columna23]])*1)))</f>
        <v>0</v>
      </c>
      <c r="Y184" s="87">
        <f t="shared" si="3"/>
        <v>0</v>
      </c>
      <c r="Z184" s="87">
        <f>IF(Y184="","",COUNTIF(Sabana11[[#This Row],[Columna4]:[Columna23]],"O")/20)</f>
        <v>0</v>
      </c>
    </row>
    <row r="185" spans="2:26" ht="15" x14ac:dyDescent="0.25">
      <c r="B185" s="96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IF($D$12="","",(SUMPRODUCT(($D$12:$W$12=Sabana11[[#This Row],[Columna4]:[Columna23]])*1)))</f>
        <v>0</v>
      </c>
      <c r="Y185" s="87">
        <f t="shared" si="3"/>
        <v>0</v>
      </c>
      <c r="Z185" s="87">
        <f>IF(Y185="","",COUNTIF(Sabana11[[#This Row],[Columna4]:[Columna23]],"O")/20)</f>
        <v>0</v>
      </c>
    </row>
    <row r="186" spans="2:26" ht="15" x14ac:dyDescent="0.25">
      <c r="B186" s="96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IF($D$12="","",(SUMPRODUCT(($D$12:$W$12=Sabana11[[#This Row],[Columna4]:[Columna23]])*1)))</f>
        <v>0</v>
      </c>
      <c r="Y186" s="87">
        <f t="shared" si="3"/>
        <v>0</v>
      </c>
      <c r="Z186" s="87">
        <f>IF(Y186="","",COUNTIF(Sabana11[[#This Row],[Columna4]:[Columna23]],"O")/20)</f>
        <v>0</v>
      </c>
    </row>
    <row r="187" spans="2:26" ht="15" x14ac:dyDescent="0.25">
      <c r="B187" s="96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IF($D$12="","",(SUMPRODUCT(($D$12:$W$12=Sabana11[[#This Row],[Columna4]:[Columna23]])*1)))</f>
        <v>0</v>
      </c>
      <c r="Y187" s="87">
        <f t="shared" si="3"/>
        <v>0</v>
      </c>
      <c r="Z187" s="87">
        <f>IF(Y187="","",COUNTIF(Sabana11[[#This Row],[Columna4]:[Columna23]],"O")/20)</f>
        <v>0</v>
      </c>
    </row>
    <row r="188" spans="2:26" ht="15" x14ac:dyDescent="0.25">
      <c r="B188" s="96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IF($D$12="","",(SUMPRODUCT(($D$12:$W$12=Sabana11[[#This Row],[Columna4]:[Columna23]])*1)))</f>
        <v>0</v>
      </c>
      <c r="Y188" s="87">
        <f t="shared" si="3"/>
        <v>0</v>
      </c>
      <c r="Z188" s="87">
        <f>IF(Y188="","",COUNTIF(Sabana11[[#This Row],[Columna4]:[Columna23]],"O")/20)</f>
        <v>0</v>
      </c>
    </row>
    <row r="189" spans="2:26" ht="15" x14ac:dyDescent="0.25">
      <c r="B189" s="96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IF($D$12="","",(SUMPRODUCT(($D$12:$W$12=Sabana11[[#This Row],[Columna4]:[Columna23]])*1)))</f>
        <v>0</v>
      </c>
      <c r="Y189" s="87">
        <f t="shared" si="3"/>
        <v>0</v>
      </c>
      <c r="Z189" s="87">
        <f>IF(Y189="","",COUNTIF(Sabana11[[#This Row],[Columna4]:[Columna23]],"O")/20)</f>
        <v>0</v>
      </c>
    </row>
    <row r="190" spans="2:26" ht="15" x14ac:dyDescent="0.25">
      <c r="B190" s="96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IF($D$12="","",(SUMPRODUCT(($D$12:$W$12=Sabana11[[#This Row],[Columna4]:[Columna23]])*1)))</f>
        <v>0</v>
      </c>
      <c r="Y190" s="87">
        <f t="shared" si="3"/>
        <v>0</v>
      </c>
      <c r="Z190" s="87">
        <f>IF(Y190="","",COUNTIF(Sabana11[[#This Row],[Columna4]:[Columna23]],"O")/20)</f>
        <v>0</v>
      </c>
    </row>
    <row r="191" spans="2:26" ht="15" x14ac:dyDescent="0.25">
      <c r="B191" s="96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IF($D$12="","",(SUMPRODUCT(($D$12:$W$12=Sabana11[[#This Row],[Columna4]:[Columna23]])*1)))</f>
        <v>0</v>
      </c>
      <c r="Y191" s="87">
        <f t="shared" si="3"/>
        <v>0</v>
      </c>
      <c r="Z191" s="87">
        <f>IF(Y191="","",COUNTIF(Sabana11[[#This Row],[Columna4]:[Columna23]],"O")/20)</f>
        <v>0</v>
      </c>
    </row>
    <row r="192" spans="2:26" ht="15" x14ac:dyDescent="0.25">
      <c r="B192" s="96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IF($D$12="","",(SUMPRODUCT(($D$12:$W$12=Sabana11[[#This Row],[Columna4]:[Columna23]])*1)))</f>
        <v>0</v>
      </c>
      <c r="Y192" s="87">
        <f t="shared" si="3"/>
        <v>0</v>
      </c>
      <c r="Z192" s="87">
        <f>IF(Y192="","",COUNTIF(Sabana11[[#This Row],[Columna4]:[Columna23]],"O")/20)</f>
        <v>0</v>
      </c>
    </row>
    <row r="193" spans="2:26" ht="15" x14ac:dyDescent="0.25">
      <c r="B193" s="96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IF($D$12="","",(SUMPRODUCT(($D$12:$W$12=Sabana11[[#This Row],[Columna4]:[Columna23]])*1)))</f>
        <v>0</v>
      </c>
      <c r="Y193" s="87">
        <f t="shared" si="3"/>
        <v>0</v>
      </c>
      <c r="Z193" s="87">
        <f>IF(Y193="","",COUNTIF(Sabana11[[#This Row],[Columna4]:[Columna23]],"O")/20)</f>
        <v>0</v>
      </c>
    </row>
    <row r="194" spans="2:26" ht="15" x14ac:dyDescent="0.25">
      <c r="B194" s="96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IF($D$12="","",(SUMPRODUCT(($D$12:$W$12=Sabana11[[#This Row],[Columna4]:[Columna23]])*1)))</f>
        <v>0</v>
      </c>
      <c r="Y194" s="87">
        <f t="shared" si="3"/>
        <v>0</v>
      </c>
      <c r="Z194" s="87">
        <f>IF(Y194="","",COUNTIF(Sabana11[[#This Row],[Columna4]:[Columna23]],"O")/20)</f>
        <v>0</v>
      </c>
    </row>
    <row r="195" spans="2:26" ht="15" x14ac:dyDescent="0.25">
      <c r="B195" s="96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IF($D$12="","",(SUMPRODUCT(($D$12:$W$12=Sabana11[[#This Row],[Columna4]:[Columna23]])*1)))</f>
        <v>0</v>
      </c>
      <c r="Y195" s="87">
        <f t="shared" si="3"/>
        <v>0</v>
      </c>
      <c r="Z195" s="87">
        <f>IF(Y195="","",COUNTIF(Sabana11[[#This Row],[Columna4]:[Columna23]],"O")/20)</f>
        <v>0</v>
      </c>
    </row>
    <row r="196" spans="2:26" ht="15" x14ac:dyDescent="0.25">
      <c r="B196" s="96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IF($D$12="","",(SUMPRODUCT(($D$12:$W$12=Sabana11[[#This Row],[Columna4]:[Columna23]])*1)))</f>
        <v>0</v>
      </c>
      <c r="Y196" s="87">
        <f t="shared" si="3"/>
        <v>0</v>
      </c>
      <c r="Z196" s="87">
        <f>IF(Y196="","",COUNTIF(Sabana11[[#This Row],[Columna4]:[Columna23]],"O")/20)</f>
        <v>0</v>
      </c>
    </row>
    <row r="197" spans="2:26" ht="15" x14ac:dyDescent="0.25">
      <c r="B197" s="96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IF($D$12="","",(SUMPRODUCT(($D$12:$W$12=Sabana11[[#This Row],[Columna4]:[Columna23]])*1)))</f>
        <v>0</v>
      </c>
      <c r="Y197" s="87">
        <f t="shared" si="3"/>
        <v>0</v>
      </c>
      <c r="Z197" s="87">
        <f>IF(Y197="","",COUNTIF(Sabana11[[#This Row],[Columna4]:[Columna23]],"O")/20)</f>
        <v>0</v>
      </c>
    </row>
    <row r="198" spans="2:26" ht="15" x14ac:dyDescent="0.25">
      <c r="B198" s="96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IF($D$12="","",(SUMPRODUCT(($D$12:$W$12=Sabana11[[#This Row],[Columna4]:[Columna23]])*1)))</f>
        <v>0</v>
      </c>
      <c r="Y198" s="87">
        <f t="shared" si="3"/>
        <v>0</v>
      </c>
      <c r="Z198" s="87">
        <f>IF(Y198="","",COUNTIF(Sabana11[[#This Row],[Columna4]:[Columna23]],"O")/20)</f>
        <v>0</v>
      </c>
    </row>
    <row r="199" spans="2:26" ht="15" x14ac:dyDescent="0.25">
      <c r="B199" s="96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IF($D$12="","",(SUMPRODUCT(($D$12:$W$12=Sabana11[[#This Row],[Columna4]:[Columna23]])*1)))</f>
        <v>0</v>
      </c>
      <c r="Y199" s="87">
        <f t="shared" si="3"/>
        <v>0</v>
      </c>
      <c r="Z199" s="87">
        <f>IF(Y199="","",COUNTIF(Sabana11[[#This Row],[Columna4]:[Columna23]],"O")/20)</f>
        <v>0</v>
      </c>
    </row>
    <row r="200" spans="2:26" ht="15" x14ac:dyDescent="0.25">
      <c r="B200" s="96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IF($D$12="","",(SUMPRODUCT(($D$12:$W$12=Sabana11[[#This Row],[Columna4]:[Columna23]])*1)))</f>
        <v>0</v>
      </c>
      <c r="Y200" s="87">
        <f t="shared" si="3"/>
        <v>0</v>
      </c>
      <c r="Z200" s="87">
        <f>IF(Y200="","",COUNTIF(Sabana11[[#This Row],[Columna4]:[Columna23]],"O")/20)</f>
        <v>0</v>
      </c>
    </row>
    <row r="201" spans="2:26" ht="15" x14ac:dyDescent="0.25">
      <c r="B201" s="96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IF($D$12="","",(SUMPRODUCT(($D$12:$W$12=Sabana11[[#This Row],[Columna4]:[Columna23]])*1)))</f>
        <v>0</v>
      </c>
      <c r="Y201" s="87">
        <f t="shared" si="3"/>
        <v>0</v>
      </c>
      <c r="Z201" s="87">
        <f>IF(Y201="","",COUNTIF(Sabana11[[#This Row],[Columna4]:[Columna23]],"O")/20)</f>
        <v>0</v>
      </c>
    </row>
    <row r="202" spans="2:26" ht="15" x14ac:dyDescent="0.25">
      <c r="B202" s="96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IF($D$12="","",(SUMPRODUCT(($D$12:$W$12=Sabana11[[#This Row],[Columna4]:[Columna23]])*1)))</f>
        <v>0</v>
      </c>
      <c r="Y202" s="87">
        <f t="shared" si="3"/>
        <v>0</v>
      </c>
      <c r="Z202" s="87">
        <f>IF(Y202="","",COUNTIF(Sabana11[[#This Row],[Columna4]:[Columna23]],"O")/20)</f>
        <v>0</v>
      </c>
    </row>
    <row r="203" spans="2:26" ht="15" x14ac:dyDescent="0.25">
      <c r="B203" s="96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IF($D$12="","",(SUMPRODUCT(($D$12:$W$12=Sabana11[[#This Row],[Columna4]:[Columna23]])*1)))</f>
        <v>0</v>
      </c>
      <c r="Y203" s="87">
        <f t="shared" si="3"/>
        <v>0</v>
      </c>
      <c r="Z203" s="87">
        <f>IF(Y203="","",COUNTIF(Sabana11[[#This Row],[Columna4]:[Columna23]],"O")/20)</f>
        <v>0</v>
      </c>
    </row>
    <row r="204" spans="2:26" ht="15" x14ac:dyDescent="0.25">
      <c r="B204" s="96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IF($D$12="","",(SUMPRODUCT(($D$12:$W$12=Sabana11[[#This Row],[Columna4]:[Columna23]])*1)))</f>
        <v>0</v>
      </c>
      <c r="Y204" s="87">
        <f t="shared" si="3"/>
        <v>0</v>
      </c>
      <c r="Z204" s="87">
        <f>IF(Y204="","",COUNTIF(Sabana11[[#This Row],[Columna4]:[Columna23]],"O")/20)</f>
        <v>0</v>
      </c>
    </row>
    <row r="205" spans="2:26" ht="15" x14ac:dyDescent="0.25">
      <c r="B205" s="96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IF($D$12="","",(SUMPRODUCT(($D$12:$W$12=Sabana11[[#This Row],[Columna4]:[Columna23]])*1)))</f>
        <v>0</v>
      </c>
      <c r="Y205" s="87">
        <f t="shared" si="3"/>
        <v>0</v>
      </c>
      <c r="Z205" s="87">
        <f>IF(Y205="","",COUNTIF(Sabana11[[#This Row],[Columna4]:[Columna23]],"O")/20)</f>
        <v>0</v>
      </c>
    </row>
    <row r="206" spans="2:26" ht="15" x14ac:dyDescent="0.25">
      <c r="B206" s="96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IF($D$12="","",(SUMPRODUCT(($D$12:$W$12=Sabana11[[#This Row],[Columna4]:[Columna23]])*1)))</f>
        <v>0</v>
      </c>
      <c r="Y206" s="87">
        <f t="shared" si="3"/>
        <v>0</v>
      </c>
      <c r="Z206" s="87">
        <f>IF(Y206="","",COUNTIF(Sabana11[[#This Row],[Columna4]:[Columna23]],"O")/20)</f>
        <v>0</v>
      </c>
    </row>
    <row r="207" spans="2:26" ht="15" x14ac:dyDescent="0.25">
      <c r="B207" s="96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IF($D$12="","",(SUMPRODUCT(($D$12:$W$12=Sabana11[[#This Row],[Columna4]:[Columna23]])*1)))</f>
        <v>0</v>
      </c>
      <c r="Y207" s="87">
        <f t="shared" si="3"/>
        <v>0</v>
      </c>
      <c r="Z207" s="87">
        <f>IF(Y207="","",COUNTIF(Sabana11[[#This Row],[Columna4]:[Columna23]],"O")/20)</f>
        <v>0</v>
      </c>
    </row>
    <row r="208" spans="2:26" ht="15" x14ac:dyDescent="0.25">
      <c r="B208" s="96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IF($D$12="","",(SUMPRODUCT(($D$12:$W$12=Sabana11[[#This Row],[Columna4]:[Columna23]])*1)))</f>
        <v>0</v>
      </c>
      <c r="Y208" s="87">
        <f t="shared" si="3"/>
        <v>0</v>
      </c>
      <c r="Z208" s="87">
        <f>IF(Y208="","",COUNTIF(Sabana11[[#This Row],[Columna4]:[Columna23]],"O")/20)</f>
        <v>0</v>
      </c>
    </row>
    <row r="209" spans="2:26" ht="15" x14ac:dyDescent="0.25">
      <c r="B209" s="96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IF($D$12="","",(SUMPRODUCT(($D$12:$W$12=Sabana11[[#This Row],[Columna4]:[Columna23]])*1)))</f>
        <v>0</v>
      </c>
      <c r="Y209" s="87">
        <f t="shared" si="3"/>
        <v>0</v>
      </c>
      <c r="Z209" s="87">
        <f>IF(Y209="","",COUNTIF(Sabana11[[#This Row],[Columna4]:[Columna23]],"O")/20)</f>
        <v>0</v>
      </c>
    </row>
    <row r="210" spans="2:26" ht="15" x14ac:dyDescent="0.25">
      <c r="B210" s="96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IF($D$12="","",(SUMPRODUCT(($D$12:$W$12=Sabana11[[#This Row],[Columna4]:[Columna23]])*1)))</f>
        <v>0</v>
      </c>
      <c r="Y210" s="87">
        <f t="shared" si="3"/>
        <v>0</v>
      </c>
      <c r="Z210" s="87">
        <f>IF(Y210="","",COUNTIF(Sabana11[[#This Row],[Columna4]:[Columna23]],"O")/20)</f>
        <v>0</v>
      </c>
    </row>
    <row r="211" spans="2:26" ht="15" x14ac:dyDescent="0.25">
      <c r="B211" s="96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IF($D$12="","",(SUMPRODUCT(($D$12:$W$12=Sabana11[[#This Row],[Columna4]:[Columna23]])*1)))</f>
        <v>0</v>
      </c>
      <c r="Y211" s="87">
        <f t="shared" ref="Y211:Y274" si="4">IF(X211="","",(X211/20))</f>
        <v>0</v>
      </c>
      <c r="Z211" s="87">
        <f>IF(Y211="","",COUNTIF(Sabana11[[#This Row],[Columna4]:[Columna23]],"O")/20)</f>
        <v>0</v>
      </c>
    </row>
    <row r="212" spans="2:26" ht="15" x14ac:dyDescent="0.25">
      <c r="B212" s="96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IF($D$12="","",(SUMPRODUCT(($D$12:$W$12=Sabana11[[#This Row],[Columna4]:[Columna23]])*1)))</f>
        <v>0</v>
      </c>
      <c r="Y212" s="87">
        <f t="shared" si="4"/>
        <v>0</v>
      </c>
      <c r="Z212" s="87">
        <f>IF(Y212="","",COUNTIF(Sabana11[[#This Row],[Columna4]:[Columna23]],"O")/20)</f>
        <v>0</v>
      </c>
    </row>
    <row r="213" spans="2:26" ht="15" x14ac:dyDescent="0.25">
      <c r="B213" s="96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IF($D$12="","",(SUMPRODUCT(($D$12:$W$12=Sabana11[[#This Row],[Columna4]:[Columna23]])*1)))</f>
        <v>0</v>
      </c>
      <c r="Y213" s="87">
        <f t="shared" si="4"/>
        <v>0</v>
      </c>
      <c r="Z213" s="87">
        <f>IF(Y213="","",COUNTIF(Sabana11[[#This Row],[Columna4]:[Columna23]],"O")/20)</f>
        <v>0</v>
      </c>
    </row>
    <row r="214" spans="2:26" ht="15" x14ac:dyDescent="0.25">
      <c r="B214" s="96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IF($D$12="","",(SUMPRODUCT(($D$12:$W$12=Sabana11[[#This Row],[Columna4]:[Columna23]])*1)))</f>
        <v>0</v>
      </c>
      <c r="Y214" s="87">
        <f t="shared" si="4"/>
        <v>0</v>
      </c>
      <c r="Z214" s="87">
        <f>IF(Y214="","",COUNTIF(Sabana11[[#This Row],[Columna4]:[Columna23]],"O")/20)</f>
        <v>0</v>
      </c>
    </row>
    <row r="215" spans="2:26" ht="15" x14ac:dyDescent="0.25">
      <c r="B215" s="96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IF($D$12="","",(SUMPRODUCT(($D$12:$W$12=Sabana11[[#This Row],[Columna4]:[Columna23]])*1)))</f>
        <v>0</v>
      </c>
      <c r="Y215" s="87">
        <f t="shared" si="4"/>
        <v>0</v>
      </c>
      <c r="Z215" s="87">
        <f>IF(Y215="","",COUNTIF(Sabana11[[#This Row],[Columna4]:[Columna23]],"O")/20)</f>
        <v>0</v>
      </c>
    </row>
    <row r="216" spans="2:26" ht="15" x14ac:dyDescent="0.25">
      <c r="B216" s="96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IF($D$12="","",(SUMPRODUCT(($D$12:$W$12=Sabana11[[#This Row],[Columna4]:[Columna23]])*1)))</f>
        <v>0</v>
      </c>
      <c r="Y216" s="87">
        <f t="shared" si="4"/>
        <v>0</v>
      </c>
      <c r="Z216" s="87">
        <f>IF(Y216="","",COUNTIF(Sabana11[[#This Row],[Columna4]:[Columna23]],"O")/20)</f>
        <v>0</v>
      </c>
    </row>
    <row r="217" spans="2:26" ht="15" x14ac:dyDescent="0.25">
      <c r="B217" s="96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IF($D$12="","",(SUMPRODUCT(($D$12:$W$12=Sabana11[[#This Row],[Columna4]:[Columna23]])*1)))</f>
        <v>0</v>
      </c>
      <c r="Y217" s="87">
        <f t="shared" si="4"/>
        <v>0</v>
      </c>
      <c r="Z217" s="87">
        <f>IF(Y217="","",COUNTIF(Sabana11[[#This Row],[Columna4]:[Columna23]],"O")/20)</f>
        <v>0</v>
      </c>
    </row>
    <row r="218" spans="2:26" ht="15" x14ac:dyDescent="0.25">
      <c r="B218" s="96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IF($D$12="","",(SUMPRODUCT(($D$12:$W$12=Sabana11[[#This Row],[Columna4]:[Columna23]])*1)))</f>
        <v>0</v>
      </c>
      <c r="Y218" s="87">
        <f t="shared" si="4"/>
        <v>0</v>
      </c>
      <c r="Z218" s="87">
        <f>IF(Y218="","",COUNTIF(Sabana11[[#This Row],[Columna4]:[Columna23]],"O")/20)</f>
        <v>0</v>
      </c>
    </row>
    <row r="219" spans="2:26" ht="15" x14ac:dyDescent="0.25">
      <c r="B219" s="96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IF($D$12="","",(SUMPRODUCT(($D$12:$W$12=Sabana11[[#This Row],[Columna4]:[Columna23]])*1)))</f>
        <v>0</v>
      </c>
      <c r="Y219" s="87">
        <f t="shared" si="4"/>
        <v>0</v>
      </c>
      <c r="Z219" s="87">
        <f>IF(Y219="","",COUNTIF(Sabana11[[#This Row],[Columna4]:[Columna23]],"O")/20)</f>
        <v>0</v>
      </c>
    </row>
    <row r="220" spans="2:26" ht="15" x14ac:dyDescent="0.25">
      <c r="B220" s="96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IF($D$12="","",(SUMPRODUCT(($D$12:$W$12=Sabana11[[#This Row],[Columna4]:[Columna23]])*1)))</f>
        <v>0</v>
      </c>
      <c r="Y220" s="87">
        <f t="shared" si="4"/>
        <v>0</v>
      </c>
      <c r="Z220" s="87">
        <f>IF(Y220="","",COUNTIF(Sabana11[[#This Row],[Columna4]:[Columna23]],"O")/20)</f>
        <v>0</v>
      </c>
    </row>
    <row r="221" spans="2:26" ht="15" x14ac:dyDescent="0.25">
      <c r="B221" s="96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IF($D$12="","",(SUMPRODUCT(($D$12:$W$12=Sabana11[[#This Row],[Columna4]:[Columna23]])*1)))</f>
        <v>0</v>
      </c>
      <c r="Y221" s="87">
        <f t="shared" si="4"/>
        <v>0</v>
      </c>
      <c r="Z221" s="87">
        <f>IF(Y221="","",COUNTIF(Sabana11[[#This Row],[Columna4]:[Columna23]],"O")/20)</f>
        <v>0</v>
      </c>
    </row>
    <row r="222" spans="2:26" ht="15" x14ac:dyDescent="0.25">
      <c r="B222" s="96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IF($D$12="","",(SUMPRODUCT(($D$12:$W$12=Sabana11[[#This Row],[Columna4]:[Columna23]])*1)))</f>
        <v>0</v>
      </c>
      <c r="Y222" s="87">
        <f t="shared" si="4"/>
        <v>0</v>
      </c>
      <c r="Z222" s="87">
        <f>IF(Y222="","",COUNTIF(Sabana11[[#This Row],[Columna4]:[Columna23]],"O")/20)</f>
        <v>0</v>
      </c>
    </row>
    <row r="223" spans="2:26" ht="15" x14ac:dyDescent="0.25">
      <c r="B223" s="96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IF($D$12="","",(SUMPRODUCT(($D$12:$W$12=Sabana11[[#This Row],[Columna4]:[Columna23]])*1)))</f>
        <v>0</v>
      </c>
      <c r="Y223" s="87">
        <f t="shared" si="4"/>
        <v>0</v>
      </c>
      <c r="Z223" s="87">
        <f>IF(Y223="","",COUNTIF(Sabana11[[#This Row],[Columna4]:[Columna23]],"O")/20)</f>
        <v>0</v>
      </c>
    </row>
    <row r="224" spans="2:26" ht="15" x14ac:dyDescent="0.25">
      <c r="B224" s="96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IF($D$12="","",(SUMPRODUCT(($D$12:$W$12=Sabana11[[#This Row],[Columna4]:[Columna23]])*1)))</f>
        <v>0</v>
      </c>
      <c r="Y224" s="87">
        <f t="shared" si="4"/>
        <v>0</v>
      </c>
      <c r="Z224" s="87">
        <f>IF(Y224="","",COUNTIF(Sabana11[[#This Row],[Columna4]:[Columna23]],"O")/20)</f>
        <v>0</v>
      </c>
    </row>
    <row r="225" spans="2:26" ht="15" x14ac:dyDescent="0.25">
      <c r="B225" s="96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IF($D$12="","",(SUMPRODUCT(($D$12:$W$12=Sabana11[[#This Row],[Columna4]:[Columna23]])*1)))</f>
        <v>0</v>
      </c>
      <c r="Y225" s="87">
        <f t="shared" si="4"/>
        <v>0</v>
      </c>
      <c r="Z225" s="87">
        <f>IF(Y225="","",COUNTIF(Sabana11[[#This Row],[Columna4]:[Columna23]],"O")/20)</f>
        <v>0</v>
      </c>
    </row>
    <row r="226" spans="2:26" ht="15" x14ac:dyDescent="0.25">
      <c r="B226" s="96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IF($D$12="","",(SUMPRODUCT(($D$12:$W$12=Sabana11[[#This Row],[Columna4]:[Columna23]])*1)))</f>
        <v>0</v>
      </c>
      <c r="Y226" s="87">
        <f t="shared" si="4"/>
        <v>0</v>
      </c>
      <c r="Z226" s="87">
        <f>IF(Y226="","",COUNTIF(Sabana11[[#This Row],[Columna4]:[Columna23]],"O")/20)</f>
        <v>0</v>
      </c>
    </row>
    <row r="227" spans="2:26" ht="15" x14ac:dyDescent="0.25">
      <c r="B227" s="96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IF($D$12="","",(SUMPRODUCT(($D$12:$W$12=Sabana11[[#This Row],[Columna4]:[Columna23]])*1)))</f>
        <v>0</v>
      </c>
      <c r="Y227" s="87">
        <f t="shared" si="4"/>
        <v>0</v>
      </c>
      <c r="Z227" s="87">
        <f>IF(Y227="","",COUNTIF(Sabana11[[#This Row],[Columna4]:[Columna23]],"O")/20)</f>
        <v>0</v>
      </c>
    </row>
    <row r="228" spans="2:26" ht="15" x14ac:dyDescent="0.25">
      <c r="B228" s="96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IF($D$12="","",(SUMPRODUCT(($D$12:$W$12=Sabana11[[#This Row],[Columna4]:[Columna23]])*1)))</f>
        <v>0</v>
      </c>
      <c r="Y228" s="87">
        <f t="shared" si="4"/>
        <v>0</v>
      </c>
      <c r="Z228" s="87">
        <f>IF(Y228="","",COUNTIF(Sabana11[[#This Row],[Columna4]:[Columna23]],"O")/20)</f>
        <v>0</v>
      </c>
    </row>
    <row r="229" spans="2:26" ht="15" x14ac:dyDescent="0.25">
      <c r="B229" s="96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IF($D$12="","",(SUMPRODUCT(($D$12:$W$12=Sabana11[[#This Row],[Columna4]:[Columna23]])*1)))</f>
        <v>0</v>
      </c>
      <c r="Y229" s="87">
        <f t="shared" si="4"/>
        <v>0</v>
      </c>
      <c r="Z229" s="87">
        <f>IF(Y229="","",COUNTIF(Sabana11[[#This Row],[Columna4]:[Columna23]],"O")/20)</f>
        <v>0</v>
      </c>
    </row>
    <row r="230" spans="2:26" ht="15" x14ac:dyDescent="0.25">
      <c r="B230" s="96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IF($D$12="","",(SUMPRODUCT(($D$12:$W$12=Sabana11[[#This Row],[Columna4]:[Columna23]])*1)))</f>
        <v>0</v>
      </c>
      <c r="Y230" s="87">
        <f t="shared" si="4"/>
        <v>0</v>
      </c>
      <c r="Z230" s="87">
        <f>IF(Y230="","",COUNTIF(Sabana11[[#This Row],[Columna4]:[Columna23]],"O")/20)</f>
        <v>0</v>
      </c>
    </row>
    <row r="231" spans="2:26" ht="15" x14ac:dyDescent="0.25">
      <c r="B231" s="96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IF($D$12="","",(SUMPRODUCT(($D$12:$W$12=Sabana11[[#This Row],[Columna4]:[Columna23]])*1)))</f>
        <v>0</v>
      </c>
      <c r="Y231" s="87">
        <f t="shared" si="4"/>
        <v>0</v>
      </c>
      <c r="Z231" s="87">
        <f>IF(Y231="","",COUNTIF(Sabana11[[#This Row],[Columna4]:[Columna23]],"O")/20)</f>
        <v>0</v>
      </c>
    </row>
    <row r="232" spans="2:26" ht="15" x14ac:dyDescent="0.25">
      <c r="B232" s="96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IF($D$12="","",(SUMPRODUCT(($D$12:$W$12=Sabana11[[#This Row],[Columna4]:[Columna23]])*1)))</f>
        <v>0</v>
      </c>
      <c r="Y232" s="87">
        <f t="shared" si="4"/>
        <v>0</v>
      </c>
      <c r="Z232" s="87">
        <f>IF(Y232="","",COUNTIF(Sabana11[[#This Row],[Columna4]:[Columna23]],"O")/20)</f>
        <v>0</v>
      </c>
    </row>
    <row r="233" spans="2:26" ht="15" x14ac:dyDescent="0.25">
      <c r="B233" s="96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IF($D$12="","",(SUMPRODUCT(($D$12:$W$12=Sabana11[[#This Row],[Columna4]:[Columna23]])*1)))</f>
        <v>0</v>
      </c>
      <c r="Y233" s="87">
        <f t="shared" si="4"/>
        <v>0</v>
      </c>
      <c r="Z233" s="87">
        <f>IF(Y233="","",COUNTIF(Sabana11[[#This Row],[Columna4]:[Columna23]],"O")/20)</f>
        <v>0</v>
      </c>
    </row>
    <row r="234" spans="2:26" ht="15" x14ac:dyDescent="0.25">
      <c r="B234" s="96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IF($D$12="","",(SUMPRODUCT(($D$12:$W$12=Sabana11[[#This Row],[Columna4]:[Columna23]])*1)))</f>
        <v>0</v>
      </c>
      <c r="Y234" s="87">
        <f t="shared" si="4"/>
        <v>0</v>
      </c>
      <c r="Z234" s="87">
        <f>IF(Y234="","",COUNTIF(Sabana11[[#This Row],[Columna4]:[Columna23]],"O")/20)</f>
        <v>0</v>
      </c>
    </row>
    <row r="235" spans="2:26" ht="15" x14ac:dyDescent="0.25">
      <c r="B235" s="96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IF($D$12="","",(SUMPRODUCT(($D$12:$W$12=Sabana11[[#This Row],[Columna4]:[Columna23]])*1)))</f>
        <v>0</v>
      </c>
      <c r="Y235" s="87">
        <f t="shared" si="4"/>
        <v>0</v>
      </c>
      <c r="Z235" s="87">
        <f>IF(Y235="","",COUNTIF(Sabana11[[#This Row],[Columna4]:[Columna23]],"O")/20)</f>
        <v>0</v>
      </c>
    </row>
    <row r="236" spans="2:26" ht="15" x14ac:dyDescent="0.25">
      <c r="B236" s="96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IF($D$12="","",(SUMPRODUCT(($D$12:$W$12=Sabana11[[#This Row],[Columna4]:[Columna23]])*1)))</f>
        <v>0</v>
      </c>
      <c r="Y236" s="87">
        <f t="shared" si="4"/>
        <v>0</v>
      </c>
      <c r="Z236" s="87">
        <f>IF(Y236="","",COUNTIF(Sabana11[[#This Row],[Columna4]:[Columna23]],"O")/20)</f>
        <v>0</v>
      </c>
    </row>
    <row r="237" spans="2:26" ht="15" x14ac:dyDescent="0.25">
      <c r="B237" s="96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IF($D$12="","",(SUMPRODUCT(($D$12:$W$12=Sabana11[[#This Row],[Columna4]:[Columna23]])*1)))</f>
        <v>0</v>
      </c>
      <c r="Y237" s="87">
        <f t="shared" si="4"/>
        <v>0</v>
      </c>
      <c r="Z237" s="87">
        <f>IF(Y237="","",COUNTIF(Sabana11[[#This Row],[Columna4]:[Columna23]],"O")/20)</f>
        <v>0</v>
      </c>
    </row>
    <row r="238" spans="2:26" ht="15" x14ac:dyDescent="0.25">
      <c r="B238" s="96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IF($D$12="","",(SUMPRODUCT(($D$12:$W$12=Sabana11[[#This Row],[Columna4]:[Columna23]])*1)))</f>
        <v>0</v>
      </c>
      <c r="Y238" s="87">
        <f t="shared" si="4"/>
        <v>0</v>
      </c>
      <c r="Z238" s="87">
        <f>IF(Y238="","",COUNTIF(Sabana11[[#This Row],[Columna4]:[Columna23]],"O")/20)</f>
        <v>0</v>
      </c>
    </row>
    <row r="239" spans="2:26" ht="15" x14ac:dyDescent="0.25">
      <c r="B239" s="96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IF($D$12="","",(SUMPRODUCT(($D$12:$W$12=Sabana11[[#This Row],[Columna4]:[Columna23]])*1)))</f>
        <v>0</v>
      </c>
      <c r="Y239" s="87">
        <f t="shared" si="4"/>
        <v>0</v>
      </c>
      <c r="Z239" s="87">
        <f>IF(Y239="","",COUNTIF(Sabana11[[#This Row],[Columna4]:[Columna23]],"O")/20)</f>
        <v>0</v>
      </c>
    </row>
    <row r="240" spans="2:26" ht="15" x14ac:dyDescent="0.25">
      <c r="B240" s="96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IF($D$12="","",(SUMPRODUCT(($D$12:$W$12=Sabana11[[#This Row],[Columna4]:[Columna23]])*1)))</f>
        <v>0</v>
      </c>
      <c r="Y240" s="87">
        <f t="shared" si="4"/>
        <v>0</v>
      </c>
      <c r="Z240" s="87">
        <f>IF(Y240="","",COUNTIF(Sabana11[[#This Row],[Columna4]:[Columna23]],"O")/20)</f>
        <v>0</v>
      </c>
    </row>
    <row r="241" spans="2:26" ht="15" x14ac:dyDescent="0.25">
      <c r="B241" s="96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IF($D$12="","",(SUMPRODUCT(($D$12:$W$12=Sabana11[[#This Row],[Columna4]:[Columna23]])*1)))</f>
        <v>0</v>
      </c>
      <c r="Y241" s="87">
        <f t="shared" si="4"/>
        <v>0</v>
      </c>
      <c r="Z241" s="87">
        <f>IF(Y241="","",COUNTIF(Sabana11[[#This Row],[Columna4]:[Columna23]],"O")/20)</f>
        <v>0</v>
      </c>
    </row>
    <row r="242" spans="2:26" ht="15" x14ac:dyDescent="0.25">
      <c r="B242" s="96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IF($D$12="","",(SUMPRODUCT(($D$12:$W$12=Sabana11[[#This Row],[Columna4]:[Columna23]])*1)))</f>
        <v>0</v>
      </c>
      <c r="Y242" s="87">
        <f t="shared" si="4"/>
        <v>0</v>
      </c>
      <c r="Z242" s="87">
        <f>IF(Y242="","",COUNTIF(Sabana11[[#This Row],[Columna4]:[Columna23]],"O")/20)</f>
        <v>0</v>
      </c>
    </row>
    <row r="243" spans="2:26" ht="15" x14ac:dyDescent="0.25">
      <c r="B243" s="96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IF($D$12="","",(SUMPRODUCT(($D$12:$W$12=Sabana11[[#This Row],[Columna4]:[Columna23]])*1)))</f>
        <v>0</v>
      </c>
      <c r="Y243" s="87">
        <f t="shared" si="4"/>
        <v>0</v>
      </c>
      <c r="Z243" s="87">
        <f>IF(Y243="","",COUNTIF(Sabana11[[#This Row],[Columna4]:[Columna23]],"O")/20)</f>
        <v>0</v>
      </c>
    </row>
    <row r="244" spans="2:26" ht="15" x14ac:dyDescent="0.25">
      <c r="B244" s="96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IF($D$12="","",(SUMPRODUCT(($D$12:$W$12=Sabana11[[#This Row],[Columna4]:[Columna23]])*1)))</f>
        <v>0</v>
      </c>
      <c r="Y244" s="87">
        <f t="shared" si="4"/>
        <v>0</v>
      </c>
      <c r="Z244" s="87">
        <f>IF(Y244="","",COUNTIF(Sabana11[[#This Row],[Columna4]:[Columna23]],"O")/20)</f>
        <v>0</v>
      </c>
    </row>
    <row r="245" spans="2:26" ht="15" x14ac:dyDescent="0.25">
      <c r="B245" s="96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IF($D$12="","",(SUMPRODUCT(($D$12:$W$12=Sabana11[[#This Row],[Columna4]:[Columna23]])*1)))</f>
        <v>0</v>
      </c>
      <c r="Y245" s="87">
        <f t="shared" si="4"/>
        <v>0</v>
      </c>
      <c r="Z245" s="87">
        <f>IF(Y245="","",COUNTIF(Sabana11[[#This Row],[Columna4]:[Columna23]],"O")/20)</f>
        <v>0</v>
      </c>
    </row>
    <row r="246" spans="2:26" ht="15" x14ac:dyDescent="0.25">
      <c r="B246" s="96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IF($D$12="","",(SUMPRODUCT(($D$12:$W$12=Sabana11[[#This Row],[Columna4]:[Columna23]])*1)))</f>
        <v>0</v>
      </c>
      <c r="Y246" s="87">
        <f t="shared" si="4"/>
        <v>0</v>
      </c>
      <c r="Z246" s="87">
        <f>IF(Y246="","",COUNTIF(Sabana11[[#This Row],[Columna4]:[Columna23]],"O")/20)</f>
        <v>0</v>
      </c>
    </row>
    <row r="247" spans="2:26" ht="15" x14ac:dyDescent="0.25">
      <c r="B247" s="96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IF($D$12="","",(SUMPRODUCT(($D$12:$W$12=Sabana11[[#This Row],[Columna4]:[Columna23]])*1)))</f>
        <v>0</v>
      </c>
      <c r="Y247" s="87">
        <f t="shared" si="4"/>
        <v>0</v>
      </c>
      <c r="Z247" s="87">
        <f>IF(Y247="","",COUNTIF(Sabana11[[#This Row],[Columna4]:[Columna23]],"O")/20)</f>
        <v>0</v>
      </c>
    </row>
    <row r="248" spans="2:26" ht="15" x14ac:dyDescent="0.25">
      <c r="B248" s="96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IF($D$12="","",(SUMPRODUCT(($D$12:$W$12=Sabana11[[#This Row],[Columna4]:[Columna23]])*1)))</f>
        <v>0</v>
      </c>
      <c r="Y248" s="87">
        <f t="shared" si="4"/>
        <v>0</v>
      </c>
      <c r="Z248" s="87">
        <f>IF(Y248="","",COUNTIF(Sabana11[[#This Row],[Columna4]:[Columna23]],"O")/20)</f>
        <v>0</v>
      </c>
    </row>
    <row r="249" spans="2:26" ht="15" x14ac:dyDescent="0.25">
      <c r="B249" s="96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IF($D$12="","",(SUMPRODUCT(($D$12:$W$12=Sabana11[[#This Row],[Columna4]:[Columna23]])*1)))</f>
        <v>0</v>
      </c>
      <c r="Y249" s="87">
        <f t="shared" si="4"/>
        <v>0</v>
      </c>
      <c r="Z249" s="87">
        <f>IF(Y249="","",COUNTIF(Sabana11[[#This Row],[Columna4]:[Columna23]],"O")/20)</f>
        <v>0</v>
      </c>
    </row>
    <row r="250" spans="2:26" ht="15" x14ac:dyDescent="0.25">
      <c r="B250" s="96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IF($D$12="","",(SUMPRODUCT(($D$12:$W$12=Sabana11[[#This Row],[Columna4]:[Columna23]])*1)))</f>
        <v>0</v>
      </c>
      <c r="Y250" s="87">
        <f t="shared" si="4"/>
        <v>0</v>
      </c>
      <c r="Z250" s="87">
        <f>IF(Y250="","",COUNTIF(Sabana11[[#This Row],[Columna4]:[Columna23]],"O")/20)</f>
        <v>0</v>
      </c>
    </row>
    <row r="251" spans="2:26" ht="15" x14ac:dyDescent="0.25">
      <c r="B251" s="96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IF($D$12="","",(SUMPRODUCT(($D$12:$W$12=Sabana11[[#This Row],[Columna4]:[Columna23]])*1)))</f>
        <v>0</v>
      </c>
      <c r="Y251" s="87">
        <f t="shared" si="4"/>
        <v>0</v>
      </c>
      <c r="Z251" s="87">
        <f>IF(Y251="","",COUNTIF(Sabana11[[#This Row],[Columna4]:[Columna23]],"O")/20)</f>
        <v>0</v>
      </c>
    </row>
    <row r="252" spans="2:26" ht="15" x14ac:dyDescent="0.25">
      <c r="B252" s="96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IF($D$12="","",(SUMPRODUCT(($D$12:$W$12=Sabana11[[#This Row],[Columna4]:[Columna23]])*1)))</f>
        <v>0</v>
      </c>
      <c r="Y252" s="87">
        <f t="shared" si="4"/>
        <v>0</v>
      </c>
      <c r="Z252" s="87">
        <f>IF(Y252="","",COUNTIF(Sabana11[[#This Row],[Columna4]:[Columna23]],"O")/20)</f>
        <v>0</v>
      </c>
    </row>
    <row r="253" spans="2:26" ht="15" x14ac:dyDescent="0.25">
      <c r="B253" s="96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IF($D$12="","",(SUMPRODUCT(($D$12:$W$12=Sabana11[[#This Row],[Columna4]:[Columna23]])*1)))</f>
        <v>0</v>
      </c>
      <c r="Y253" s="87">
        <f t="shared" si="4"/>
        <v>0</v>
      </c>
      <c r="Z253" s="87">
        <f>IF(Y253="","",COUNTIF(Sabana11[[#This Row],[Columna4]:[Columna23]],"O")/20)</f>
        <v>0</v>
      </c>
    </row>
    <row r="254" spans="2:26" ht="15" x14ac:dyDescent="0.25">
      <c r="B254" s="96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IF($D$12="","",(SUMPRODUCT(($D$12:$W$12=Sabana11[[#This Row],[Columna4]:[Columna23]])*1)))</f>
        <v>0</v>
      </c>
      <c r="Y254" s="87">
        <f t="shared" si="4"/>
        <v>0</v>
      </c>
      <c r="Z254" s="87">
        <f>IF(Y254="","",COUNTIF(Sabana11[[#This Row],[Columna4]:[Columna23]],"O")/20)</f>
        <v>0</v>
      </c>
    </row>
    <row r="255" spans="2:26" ht="15" x14ac:dyDescent="0.25">
      <c r="B255" s="96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IF($D$12="","",(SUMPRODUCT(($D$12:$W$12=Sabana11[[#This Row],[Columna4]:[Columna23]])*1)))</f>
        <v>0</v>
      </c>
      <c r="Y255" s="87">
        <f t="shared" si="4"/>
        <v>0</v>
      </c>
      <c r="Z255" s="87">
        <f>IF(Y255="","",COUNTIF(Sabana11[[#This Row],[Columna4]:[Columna23]],"O")/20)</f>
        <v>0</v>
      </c>
    </row>
    <row r="256" spans="2:26" ht="15" x14ac:dyDescent="0.25">
      <c r="B256" s="96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IF($D$12="","",(SUMPRODUCT(($D$12:$W$12=Sabana11[[#This Row],[Columna4]:[Columna23]])*1)))</f>
        <v>0</v>
      </c>
      <c r="Y256" s="87">
        <f t="shared" si="4"/>
        <v>0</v>
      </c>
      <c r="Z256" s="87">
        <f>IF(Y256="","",COUNTIF(Sabana11[[#This Row],[Columna4]:[Columna23]],"O")/20)</f>
        <v>0</v>
      </c>
    </row>
    <row r="257" spans="2:26" ht="15" x14ac:dyDescent="0.25">
      <c r="B257" s="96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IF($D$12="","",(SUMPRODUCT(($D$12:$W$12=Sabana11[[#This Row],[Columna4]:[Columna23]])*1)))</f>
        <v>0</v>
      </c>
      <c r="Y257" s="87">
        <f t="shared" si="4"/>
        <v>0</v>
      </c>
      <c r="Z257" s="87">
        <f>IF(Y257="","",COUNTIF(Sabana11[[#This Row],[Columna4]:[Columna23]],"O")/20)</f>
        <v>0</v>
      </c>
    </row>
    <row r="258" spans="2:26" ht="15" x14ac:dyDescent="0.25">
      <c r="B258" s="96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IF($D$12="","",(SUMPRODUCT(($D$12:$W$12=Sabana11[[#This Row],[Columna4]:[Columna23]])*1)))</f>
        <v>0</v>
      </c>
      <c r="Y258" s="87">
        <f t="shared" si="4"/>
        <v>0</v>
      </c>
      <c r="Z258" s="87">
        <f>IF(Y258="","",COUNTIF(Sabana11[[#This Row],[Columna4]:[Columna23]],"O")/20)</f>
        <v>0</v>
      </c>
    </row>
    <row r="259" spans="2:26" ht="15" x14ac:dyDescent="0.25">
      <c r="B259" s="96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IF($D$12="","",(SUMPRODUCT(($D$12:$W$12=Sabana11[[#This Row],[Columna4]:[Columna23]])*1)))</f>
        <v>0</v>
      </c>
      <c r="Y259" s="87">
        <f t="shared" si="4"/>
        <v>0</v>
      </c>
      <c r="Z259" s="87">
        <f>IF(Y259="","",COUNTIF(Sabana11[[#This Row],[Columna4]:[Columna23]],"O")/20)</f>
        <v>0</v>
      </c>
    </row>
    <row r="260" spans="2:26" ht="15" x14ac:dyDescent="0.25">
      <c r="B260" s="96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IF($D$12="","",(SUMPRODUCT(($D$12:$W$12=Sabana11[[#This Row],[Columna4]:[Columna23]])*1)))</f>
        <v>0</v>
      </c>
      <c r="Y260" s="87">
        <f t="shared" si="4"/>
        <v>0</v>
      </c>
      <c r="Z260" s="87">
        <f>IF(Y260="","",COUNTIF(Sabana11[[#This Row],[Columna4]:[Columna23]],"O")/20)</f>
        <v>0</v>
      </c>
    </row>
    <row r="261" spans="2:26" ht="15" x14ac:dyDescent="0.25">
      <c r="B261" s="96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IF($D$12="","",(SUMPRODUCT(($D$12:$W$12=Sabana11[[#This Row],[Columna4]:[Columna23]])*1)))</f>
        <v>0</v>
      </c>
      <c r="Y261" s="87">
        <f t="shared" si="4"/>
        <v>0</v>
      </c>
      <c r="Z261" s="87">
        <f>IF(Y261="","",COUNTIF(Sabana11[[#This Row],[Columna4]:[Columna23]],"O")/20)</f>
        <v>0</v>
      </c>
    </row>
    <row r="262" spans="2:26" ht="15" x14ac:dyDescent="0.25">
      <c r="B262" s="96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IF($D$12="","",(SUMPRODUCT(($D$12:$W$12=Sabana11[[#This Row],[Columna4]:[Columna23]])*1)))</f>
        <v>0</v>
      </c>
      <c r="Y262" s="87">
        <f t="shared" si="4"/>
        <v>0</v>
      </c>
      <c r="Z262" s="87">
        <f>IF(Y262="","",COUNTIF(Sabana11[[#This Row],[Columna4]:[Columna23]],"O")/20)</f>
        <v>0</v>
      </c>
    </row>
    <row r="263" spans="2:26" ht="15" x14ac:dyDescent="0.25">
      <c r="B263" s="96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IF($D$12="","",(SUMPRODUCT(($D$12:$W$12=Sabana11[[#This Row],[Columna4]:[Columna23]])*1)))</f>
        <v>0</v>
      </c>
      <c r="Y263" s="87">
        <f t="shared" si="4"/>
        <v>0</v>
      </c>
      <c r="Z263" s="87">
        <f>IF(Y263="","",COUNTIF(Sabana11[[#This Row],[Columna4]:[Columna23]],"O")/20)</f>
        <v>0</v>
      </c>
    </row>
    <row r="264" spans="2:26" ht="15" x14ac:dyDescent="0.25">
      <c r="B264" s="96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IF($D$12="","",(SUMPRODUCT(($D$12:$W$12=Sabana11[[#This Row],[Columna4]:[Columna23]])*1)))</f>
        <v>0</v>
      </c>
      <c r="Y264" s="87">
        <f t="shared" si="4"/>
        <v>0</v>
      </c>
      <c r="Z264" s="87">
        <f>IF(Y264="","",COUNTIF(Sabana11[[#This Row],[Columna4]:[Columna23]],"O")/20)</f>
        <v>0</v>
      </c>
    </row>
    <row r="265" spans="2:26" ht="15" x14ac:dyDescent="0.25">
      <c r="B265" s="96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IF($D$12="","",(SUMPRODUCT(($D$12:$W$12=Sabana11[[#This Row],[Columna4]:[Columna23]])*1)))</f>
        <v>0</v>
      </c>
      <c r="Y265" s="87">
        <f t="shared" si="4"/>
        <v>0</v>
      </c>
      <c r="Z265" s="87">
        <f>IF(Y265="","",COUNTIF(Sabana11[[#This Row],[Columna4]:[Columna23]],"O")/20)</f>
        <v>0</v>
      </c>
    </row>
    <row r="266" spans="2:26" ht="15" x14ac:dyDescent="0.25">
      <c r="B266" s="96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IF($D$12="","",(SUMPRODUCT(($D$12:$W$12=Sabana11[[#This Row],[Columna4]:[Columna23]])*1)))</f>
        <v>0</v>
      </c>
      <c r="Y266" s="87">
        <f t="shared" si="4"/>
        <v>0</v>
      </c>
      <c r="Z266" s="87">
        <f>IF(Y266="","",COUNTIF(Sabana11[[#This Row],[Columna4]:[Columna23]],"O")/20)</f>
        <v>0</v>
      </c>
    </row>
    <row r="267" spans="2:26" ht="15" x14ac:dyDescent="0.25">
      <c r="B267" s="96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IF($D$12="","",(SUMPRODUCT(($D$12:$W$12=Sabana11[[#This Row],[Columna4]:[Columna23]])*1)))</f>
        <v>0</v>
      </c>
      <c r="Y267" s="87">
        <f t="shared" si="4"/>
        <v>0</v>
      </c>
      <c r="Z267" s="87">
        <f>IF(Y267="","",COUNTIF(Sabana11[[#This Row],[Columna4]:[Columna23]],"O")/20)</f>
        <v>0</v>
      </c>
    </row>
    <row r="268" spans="2:26" ht="15" x14ac:dyDescent="0.25">
      <c r="B268" s="96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IF($D$12="","",(SUMPRODUCT(($D$12:$W$12=Sabana11[[#This Row],[Columna4]:[Columna23]])*1)))</f>
        <v>0</v>
      </c>
      <c r="Y268" s="87">
        <f t="shared" si="4"/>
        <v>0</v>
      </c>
      <c r="Z268" s="87">
        <f>IF(Y268="","",COUNTIF(Sabana11[[#This Row],[Columna4]:[Columna23]],"O")/20)</f>
        <v>0</v>
      </c>
    </row>
    <row r="269" spans="2:26" ht="15" x14ac:dyDescent="0.25">
      <c r="B269" s="96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IF($D$12="","",(SUMPRODUCT(($D$12:$W$12=Sabana11[[#This Row],[Columna4]:[Columna23]])*1)))</f>
        <v>0</v>
      </c>
      <c r="Y269" s="87">
        <f t="shared" si="4"/>
        <v>0</v>
      </c>
      <c r="Z269" s="87">
        <f>IF(Y269="","",COUNTIF(Sabana11[[#This Row],[Columna4]:[Columna23]],"O")/20)</f>
        <v>0</v>
      </c>
    </row>
    <row r="270" spans="2:26" ht="15" x14ac:dyDescent="0.25">
      <c r="B270" s="96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IF($D$12="","",(SUMPRODUCT(($D$12:$W$12=Sabana11[[#This Row],[Columna4]:[Columna23]])*1)))</f>
        <v>0</v>
      </c>
      <c r="Y270" s="87">
        <f t="shared" si="4"/>
        <v>0</v>
      </c>
      <c r="Z270" s="87">
        <f>IF(Y270="","",COUNTIF(Sabana11[[#This Row],[Columna4]:[Columna23]],"O")/20)</f>
        <v>0</v>
      </c>
    </row>
    <row r="271" spans="2:26" ht="15" x14ac:dyDescent="0.25">
      <c r="B271" s="96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IF($D$12="","",(SUMPRODUCT(($D$12:$W$12=Sabana11[[#This Row],[Columna4]:[Columna23]])*1)))</f>
        <v>0</v>
      </c>
      <c r="Y271" s="87">
        <f t="shared" si="4"/>
        <v>0</v>
      </c>
      <c r="Z271" s="87">
        <f>IF(Y271="","",COUNTIF(Sabana11[[#This Row],[Columna4]:[Columna23]],"O")/20)</f>
        <v>0</v>
      </c>
    </row>
    <row r="272" spans="2:26" ht="15" x14ac:dyDescent="0.25">
      <c r="B272" s="96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IF($D$12="","",(SUMPRODUCT(($D$12:$W$12=Sabana11[[#This Row],[Columna4]:[Columna23]])*1)))</f>
        <v>0</v>
      </c>
      <c r="Y272" s="87">
        <f t="shared" si="4"/>
        <v>0</v>
      </c>
      <c r="Z272" s="87">
        <f>IF(Y272="","",COUNTIF(Sabana11[[#This Row],[Columna4]:[Columna23]],"O")/20)</f>
        <v>0</v>
      </c>
    </row>
    <row r="273" spans="2:26" ht="15" x14ac:dyDescent="0.25">
      <c r="B273" s="96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IF($D$12="","",(SUMPRODUCT(($D$12:$W$12=Sabana11[[#This Row],[Columna4]:[Columna23]])*1)))</f>
        <v>0</v>
      </c>
      <c r="Y273" s="87">
        <f t="shared" si="4"/>
        <v>0</v>
      </c>
      <c r="Z273" s="87">
        <f>IF(Y273="","",COUNTIF(Sabana11[[#This Row],[Columna4]:[Columna23]],"O")/20)</f>
        <v>0</v>
      </c>
    </row>
    <row r="274" spans="2:26" ht="15" x14ac:dyDescent="0.25">
      <c r="B274" s="96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IF($D$12="","",(SUMPRODUCT(($D$12:$W$12=Sabana11[[#This Row],[Columna4]:[Columna23]])*1)))</f>
        <v>0</v>
      </c>
      <c r="Y274" s="87">
        <f t="shared" si="4"/>
        <v>0</v>
      </c>
      <c r="Z274" s="87">
        <f>IF(Y274="","",COUNTIF(Sabana11[[#This Row],[Columna4]:[Columna23]],"O")/20)</f>
        <v>0</v>
      </c>
    </row>
    <row r="275" spans="2:26" ht="15" x14ac:dyDescent="0.25">
      <c r="B275" s="96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IF($D$12="","",(SUMPRODUCT(($D$12:$W$12=Sabana11[[#This Row],[Columna4]:[Columna23]])*1)))</f>
        <v>0</v>
      </c>
      <c r="Y275" s="87">
        <f t="shared" ref="Y275:Y317" si="5">IF(X275="","",(X275/20))</f>
        <v>0</v>
      </c>
      <c r="Z275" s="87">
        <f>IF(Y275="","",COUNTIF(Sabana11[[#This Row],[Columna4]:[Columna23]],"O")/20)</f>
        <v>0</v>
      </c>
    </row>
    <row r="276" spans="2:26" ht="15" x14ac:dyDescent="0.25">
      <c r="B276" s="96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IF($D$12="","",(SUMPRODUCT(($D$12:$W$12=Sabana11[[#This Row],[Columna4]:[Columna23]])*1)))</f>
        <v>0</v>
      </c>
      <c r="Y276" s="87">
        <f t="shared" si="5"/>
        <v>0</v>
      </c>
      <c r="Z276" s="87">
        <f>IF(Y276="","",COUNTIF(Sabana11[[#This Row],[Columna4]:[Columna23]],"O")/20)</f>
        <v>0</v>
      </c>
    </row>
    <row r="277" spans="2:26" ht="15" x14ac:dyDescent="0.25">
      <c r="B277" s="96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IF($D$12="","",(SUMPRODUCT(($D$12:$W$12=Sabana11[[#This Row],[Columna4]:[Columna23]])*1)))</f>
        <v>0</v>
      </c>
      <c r="Y277" s="87">
        <f t="shared" si="5"/>
        <v>0</v>
      </c>
      <c r="Z277" s="87">
        <f>IF(Y277="","",COUNTIF(Sabana11[[#This Row],[Columna4]:[Columna23]],"O")/20)</f>
        <v>0</v>
      </c>
    </row>
    <row r="278" spans="2:26" ht="15" x14ac:dyDescent="0.25">
      <c r="B278" s="96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IF($D$12="","",(SUMPRODUCT(($D$12:$W$12=Sabana11[[#This Row],[Columna4]:[Columna23]])*1)))</f>
        <v>0</v>
      </c>
      <c r="Y278" s="87">
        <f t="shared" si="5"/>
        <v>0</v>
      </c>
      <c r="Z278" s="87">
        <f>IF(Y278="","",COUNTIF(Sabana11[[#This Row],[Columna4]:[Columna23]],"O")/20)</f>
        <v>0</v>
      </c>
    </row>
    <row r="279" spans="2:26" ht="15" x14ac:dyDescent="0.25">
      <c r="B279" s="96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IF($D$12="","",(SUMPRODUCT(($D$12:$W$12=Sabana11[[#This Row],[Columna4]:[Columna23]])*1)))</f>
        <v>0</v>
      </c>
      <c r="Y279" s="87">
        <f t="shared" si="5"/>
        <v>0</v>
      </c>
      <c r="Z279" s="87">
        <f>IF(Y279="","",COUNTIF(Sabana11[[#This Row],[Columna4]:[Columna23]],"O")/20)</f>
        <v>0</v>
      </c>
    </row>
    <row r="280" spans="2:26" ht="15" x14ac:dyDescent="0.25">
      <c r="B280" s="96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IF($D$12="","",(SUMPRODUCT(($D$12:$W$12=Sabana11[[#This Row],[Columna4]:[Columna23]])*1)))</f>
        <v>0</v>
      </c>
      <c r="Y280" s="87">
        <f t="shared" si="5"/>
        <v>0</v>
      </c>
      <c r="Z280" s="87">
        <f>IF(Y280="","",COUNTIF(Sabana11[[#This Row],[Columna4]:[Columna23]],"O")/20)</f>
        <v>0</v>
      </c>
    </row>
    <row r="281" spans="2:26" ht="15" x14ac:dyDescent="0.25">
      <c r="B281" s="96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IF($D$12="","",(SUMPRODUCT(($D$12:$W$12=Sabana11[[#This Row],[Columna4]:[Columna23]])*1)))</f>
        <v>0</v>
      </c>
      <c r="Y281" s="87">
        <f t="shared" si="5"/>
        <v>0</v>
      </c>
      <c r="Z281" s="87">
        <f>IF(Y281="","",COUNTIF(Sabana11[[#This Row],[Columna4]:[Columna23]],"O")/20)</f>
        <v>0</v>
      </c>
    </row>
    <row r="282" spans="2:26" ht="15" x14ac:dyDescent="0.25">
      <c r="B282" s="96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IF($D$12="","",(SUMPRODUCT(($D$12:$W$12=Sabana11[[#This Row],[Columna4]:[Columna23]])*1)))</f>
        <v>0</v>
      </c>
      <c r="Y282" s="87">
        <f t="shared" si="5"/>
        <v>0</v>
      </c>
      <c r="Z282" s="87">
        <f>IF(Y282="","",COUNTIF(Sabana11[[#This Row],[Columna4]:[Columna23]],"O")/20)</f>
        <v>0</v>
      </c>
    </row>
    <row r="283" spans="2:26" ht="15" x14ac:dyDescent="0.25">
      <c r="B283" s="96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IF($D$12="","",(SUMPRODUCT(($D$12:$W$12=Sabana11[[#This Row],[Columna4]:[Columna23]])*1)))</f>
        <v>0</v>
      </c>
      <c r="Y283" s="87">
        <f t="shared" si="5"/>
        <v>0</v>
      </c>
      <c r="Z283" s="87">
        <f>IF(Y283="","",COUNTIF(Sabana11[[#This Row],[Columna4]:[Columna23]],"O")/20)</f>
        <v>0</v>
      </c>
    </row>
    <row r="284" spans="2:26" ht="15" x14ac:dyDescent="0.25">
      <c r="B284" s="96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IF($D$12="","",(SUMPRODUCT(($D$12:$W$12=Sabana11[[#This Row],[Columna4]:[Columna23]])*1)))</f>
        <v>0</v>
      </c>
      <c r="Y284" s="87">
        <f t="shared" si="5"/>
        <v>0</v>
      </c>
      <c r="Z284" s="87">
        <f>IF(Y284="","",COUNTIF(Sabana11[[#This Row],[Columna4]:[Columna23]],"O")/20)</f>
        <v>0</v>
      </c>
    </row>
    <row r="285" spans="2:26" ht="15" x14ac:dyDescent="0.25">
      <c r="B285" s="96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IF($D$12="","",(SUMPRODUCT(($D$12:$W$12=Sabana11[[#This Row],[Columna4]:[Columna23]])*1)))</f>
        <v>0</v>
      </c>
      <c r="Y285" s="87">
        <f t="shared" si="5"/>
        <v>0</v>
      </c>
      <c r="Z285" s="87">
        <f>IF(Y285="","",COUNTIF(Sabana11[[#This Row],[Columna4]:[Columna23]],"O")/20)</f>
        <v>0</v>
      </c>
    </row>
    <row r="286" spans="2:26" ht="15" x14ac:dyDescent="0.25">
      <c r="B286" s="96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IF($D$12="","",(SUMPRODUCT(($D$12:$W$12=Sabana11[[#This Row],[Columna4]:[Columna23]])*1)))</f>
        <v>0</v>
      </c>
      <c r="Y286" s="87">
        <f t="shared" si="5"/>
        <v>0</v>
      </c>
      <c r="Z286" s="87">
        <f>IF(Y286="","",COUNTIF(Sabana11[[#This Row],[Columna4]:[Columna23]],"O")/20)</f>
        <v>0</v>
      </c>
    </row>
    <row r="287" spans="2:26" ht="15" x14ac:dyDescent="0.25">
      <c r="B287" s="96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IF($D$12="","",(SUMPRODUCT(($D$12:$W$12=Sabana11[[#This Row],[Columna4]:[Columna23]])*1)))</f>
        <v>0</v>
      </c>
      <c r="Y287" s="87">
        <f t="shared" si="5"/>
        <v>0</v>
      </c>
      <c r="Z287" s="87">
        <f>IF(Y287="","",COUNTIF(Sabana11[[#This Row],[Columna4]:[Columna23]],"O")/20)</f>
        <v>0</v>
      </c>
    </row>
    <row r="288" spans="2:26" ht="15" x14ac:dyDescent="0.25">
      <c r="B288" s="96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IF($D$12="","",(SUMPRODUCT(($D$12:$W$12=Sabana11[[#This Row],[Columna4]:[Columna23]])*1)))</f>
        <v>0</v>
      </c>
      <c r="Y288" s="87">
        <f t="shared" si="5"/>
        <v>0</v>
      </c>
      <c r="Z288" s="87">
        <f>IF(Y288="","",COUNTIF(Sabana11[[#This Row],[Columna4]:[Columna23]],"O")/20)</f>
        <v>0</v>
      </c>
    </row>
    <row r="289" spans="2:26" ht="15" x14ac:dyDescent="0.25">
      <c r="B289" s="96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IF($D$12="","",(SUMPRODUCT(($D$12:$W$12=Sabana11[[#This Row],[Columna4]:[Columna23]])*1)))</f>
        <v>0</v>
      </c>
      <c r="Y289" s="87">
        <f t="shared" si="5"/>
        <v>0</v>
      </c>
      <c r="Z289" s="87">
        <f>IF(Y289="","",COUNTIF(Sabana11[[#This Row],[Columna4]:[Columna23]],"O")/20)</f>
        <v>0</v>
      </c>
    </row>
    <row r="290" spans="2:26" ht="15" x14ac:dyDescent="0.25">
      <c r="B290" s="96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IF($D$12="","",(SUMPRODUCT(($D$12:$W$12=Sabana11[[#This Row],[Columna4]:[Columna23]])*1)))</f>
        <v>0</v>
      </c>
      <c r="Y290" s="87">
        <f t="shared" si="5"/>
        <v>0</v>
      </c>
      <c r="Z290" s="87">
        <f>IF(Y290="","",COUNTIF(Sabana11[[#This Row],[Columna4]:[Columna23]],"O")/20)</f>
        <v>0</v>
      </c>
    </row>
    <row r="291" spans="2:26" ht="15" x14ac:dyDescent="0.25">
      <c r="B291" s="96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IF($D$12="","",(SUMPRODUCT(($D$12:$W$12=Sabana11[[#This Row],[Columna4]:[Columna23]])*1)))</f>
        <v>0</v>
      </c>
      <c r="Y291" s="87">
        <f t="shared" si="5"/>
        <v>0</v>
      </c>
      <c r="Z291" s="87">
        <f>IF(Y291="","",COUNTIF(Sabana11[[#This Row],[Columna4]:[Columna23]],"O")/20)</f>
        <v>0</v>
      </c>
    </row>
    <row r="292" spans="2:26" ht="15" x14ac:dyDescent="0.25">
      <c r="B292" s="96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IF($D$12="","",(SUMPRODUCT(($D$12:$W$12=Sabana11[[#This Row],[Columna4]:[Columna23]])*1)))</f>
        <v>0</v>
      </c>
      <c r="Y292" s="87">
        <f t="shared" si="5"/>
        <v>0</v>
      </c>
      <c r="Z292" s="87">
        <f>IF(Y292="","",COUNTIF(Sabana11[[#This Row],[Columna4]:[Columna23]],"O")/20)</f>
        <v>0</v>
      </c>
    </row>
    <row r="293" spans="2:26" ht="15" x14ac:dyDescent="0.25">
      <c r="B293" s="96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IF($D$12="","",(SUMPRODUCT(($D$12:$W$12=Sabana11[[#This Row],[Columna4]:[Columna23]])*1)))</f>
        <v>0</v>
      </c>
      <c r="Y293" s="87">
        <f t="shared" si="5"/>
        <v>0</v>
      </c>
      <c r="Z293" s="87">
        <f>IF(Y293="","",COUNTIF(Sabana11[[#This Row],[Columna4]:[Columna23]],"O")/20)</f>
        <v>0</v>
      </c>
    </row>
    <row r="294" spans="2:26" ht="15" x14ac:dyDescent="0.25">
      <c r="B294" s="96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IF($D$12="","",(SUMPRODUCT(($D$12:$W$12=Sabana11[[#This Row],[Columna4]:[Columna23]])*1)))</f>
        <v>0</v>
      </c>
      <c r="Y294" s="87">
        <f t="shared" si="5"/>
        <v>0</v>
      </c>
      <c r="Z294" s="87">
        <f>IF(Y294="","",COUNTIF(Sabana11[[#This Row],[Columna4]:[Columna23]],"O")/20)</f>
        <v>0</v>
      </c>
    </row>
    <row r="295" spans="2:26" ht="15" x14ac:dyDescent="0.25">
      <c r="B295" s="96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IF($D$12="","",(SUMPRODUCT(($D$12:$W$12=Sabana11[[#This Row],[Columna4]:[Columna23]])*1)))</f>
        <v>0</v>
      </c>
      <c r="Y295" s="87">
        <f t="shared" si="5"/>
        <v>0</v>
      </c>
      <c r="Z295" s="87">
        <f>IF(Y295="","",COUNTIF(Sabana11[[#This Row],[Columna4]:[Columna23]],"O")/20)</f>
        <v>0</v>
      </c>
    </row>
    <row r="296" spans="2:26" ht="15" x14ac:dyDescent="0.25">
      <c r="B296" s="96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IF($D$12="","",(SUMPRODUCT(($D$12:$W$12=Sabana11[[#This Row],[Columna4]:[Columna23]])*1)))</f>
        <v>0</v>
      </c>
      <c r="Y296" s="87">
        <f t="shared" si="5"/>
        <v>0</v>
      </c>
      <c r="Z296" s="87">
        <f>IF(Y296="","",COUNTIF(Sabana11[[#This Row],[Columna4]:[Columna23]],"O")/20)</f>
        <v>0</v>
      </c>
    </row>
    <row r="297" spans="2:26" ht="15" x14ac:dyDescent="0.25">
      <c r="B297" s="96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IF($D$12="","",(SUMPRODUCT(($D$12:$W$12=Sabana11[[#This Row],[Columna4]:[Columna23]])*1)))</f>
        <v>0</v>
      </c>
      <c r="Y297" s="87">
        <f t="shared" si="5"/>
        <v>0</v>
      </c>
      <c r="Z297" s="87">
        <f>IF(Y297="","",COUNTIF(Sabana11[[#This Row],[Columna4]:[Columna23]],"O")/20)</f>
        <v>0</v>
      </c>
    </row>
    <row r="298" spans="2:26" ht="15" x14ac:dyDescent="0.25">
      <c r="B298" s="96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IF($D$12="","",(SUMPRODUCT(($D$12:$W$12=Sabana11[[#This Row],[Columna4]:[Columna23]])*1)))</f>
        <v>0</v>
      </c>
      <c r="Y298" s="87">
        <f t="shared" si="5"/>
        <v>0</v>
      </c>
      <c r="Z298" s="87">
        <f>IF(Y298="","",COUNTIF(Sabana11[[#This Row],[Columna4]:[Columna23]],"O")/20)</f>
        <v>0</v>
      </c>
    </row>
    <row r="299" spans="2:26" ht="15" x14ac:dyDescent="0.25">
      <c r="B299" s="96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IF($D$12="","",(SUMPRODUCT(($D$12:$W$12=Sabana11[[#This Row],[Columna4]:[Columna23]])*1)))</f>
        <v>0</v>
      </c>
      <c r="Y299" s="87">
        <f t="shared" si="5"/>
        <v>0</v>
      </c>
      <c r="Z299" s="87">
        <f>IF(Y299="","",COUNTIF(Sabana11[[#This Row],[Columna4]:[Columna23]],"O")/20)</f>
        <v>0</v>
      </c>
    </row>
    <row r="300" spans="2:26" ht="15" x14ac:dyDescent="0.25">
      <c r="B300" s="96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IF($D$12="","",(SUMPRODUCT(($D$12:$W$12=Sabana11[[#This Row],[Columna4]:[Columna23]])*1)))</f>
        <v>0</v>
      </c>
      <c r="Y300" s="87">
        <f t="shared" si="5"/>
        <v>0</v>
      </c>
      <c r="Z300" s="87">
        <f>IF(Y300="","",COUNTIF(Sabana11[[#This Row],[Columna4]:[Columna23]],"O")/20)</f>
        <v>0</v>
      </c>
    </row>
    <row r="301" spans="2:26" ht="15" x14ac:dyDescent="0.25">
      <c r="B301" s="96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IF($D$12="","",(SUMPRODUCT(($D$12:$W$12=Sabana11[[#This Row],[Columna4]:[Columna23]])*1)))</f>
        <v>0</v>
      </c>
      <c r="Y301" s="87">
        <f t="shared" si="5"/>
        <v>0</v>
      </c>
      <c r="Z301" s="87">
        <f>IF(Y301="","",COUNTIF(Sabana11[[#This Row],[Columna4]:[Columna23]],"O")/20)</f>
        <v>0</v>
      </c>
    </row>
    <row r="302" spans="2:26" ht="15" x14ac:dyDescent="0.25">
      <c r="B302" s="96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IF($D$12="","",(SUMPRODUCT(($D$12:$W$12=Sabana11[[#This Row],[Columna4]:[Columna23]])*1)))</f>
        <v>0</v>
      </c>
      <c r="Y302" s="87">
        <f t="shared" si="5"/>
        <v>0</v>
      </c>
      <c r="Z302" s="87">
        <f>IF(Y302="","",COUNTIF(Sabana11[[#This Row],[Columna4]:[Columna23]],"O")/20)</f>
        <v>0</v>
      </c>
    </row>
    <row r="303" spans="2:26" ht="15" x14ac:dyDescent="0.25">
      <c r="B303" s="96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IF($D$12="","",(SUMPRODUCT(($D$12:$W$12=Sabana11[[#This Row],[Columna4]:[Columna23]])*1)))</f>
        <v>0</v>
      </c>
      <c r="Y303" s="87">
        <f t="shared" si="5"/>
        <v>0</v>
      </c>
      <c r="Z303" s="87">
        <f>IF(Y303="","",COUNTIF(Sabana11[[#This Row],[Columna4]:[Columna23]],"O")/20)</f>
        <v>0</v>
      </c>
    </row>
    <row r="304" spans="2:26" ht="15" x14ac:dyDescent="0.25">
      <c r="B304" s="96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IF($D$12="","",(SUMPRODUCT(($D$12:$W$12=Sabana11[[#This Row],[Columna4]:[Columna23]])*1)))</f>
        <v>0</v>
      </c>
      <c r="Y304" s="87">
        <f t="shared" si="5"/>
        <v>0</v>
      </c>
      <c r="Z304" s="87">
        <f>IF(Y304="","",COUNTIF(Sabana11[[#This Row],[Columna4]:[Columna23]],"O")/20)</f>
        <v>0</v>
      </c>
    </row>
    <row r="305" spans="2:26" ht="15" x14ac:dyDescent="0.25">
      <c r="B305" s="96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IF($D$12="","",(SUMPRODUCT(($D$12:$W$12=Sabana11[[#This Row],[Columna4]:[Columna23]])*1)))</f>
        <v>0</v>
      </c>
      <c r="Y305" s="87">
        <f t="shared" si="5"/>
        <v>0</v>
      </c>
      <c r="Z305" s="87">
        <f>IF(Y305="","",COUNTIF(Sabana11[[#This Row],[Columna4]:[Columna23]],"O")/20)</f>
        <v>0</v>
      </c>
    </row>
    <row r="306" spans="2:26" ht="15" x14ac:dyDescent="0.25">
      <c r="B306" s="96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IF($D$12="","",(SUMPRODUCT(($D$12:$W$12=Sabana11[[#This Row],[Columna4]:[Columna23]])*1)))</f>
        <v>0</v>
      </c>
      <c r="Y306" s="87">
        <f t="shared" si="5"/>
        <v>0</v>
      </c>
      <c r="Z306" s="87">
        <f>IF(Y306="","",COUNTIF(Sabana11[[#This Row],[Columna4]:[Columna23]],"O")/20)</f>
        <v>0</v>
      </c>
    </row>
    <row r="307" spans="2:26" ht="15" x14ac:dyDescent="0.25">
      <c r="B307" s="96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IF($D$12="","",(SUMPRODUCT(($D$12:$W$12=Sabana11[[#This Row],[Columna4]:[Columna23]])*1)))</f>
        <v>0</v>
      </c>
      <c r="Y307" s="87">
        <f t="shared" si="5"/>
        <v>0</v>
      </c>
      <c r="Z307" s="87">
        <f>IF(Y307="","",COUNTIF(Sabana11[[#This Row],[Columna4]:[Columna23]],"O")/20)</f>
        <v>0</v>
      </c>
    </row>
    <row r="308" spans="2:26" ht="15" x14ac:dyDescent="0.25">
      <c r="B308" s="96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IF($D$12="","",(SUMPRODUCT(($D$12:$W$12=Sabana11[[#This Row],[Columna4]:[Columna23]])*1)))</f>
        <v>0</v>
      </c>
      <c r="Y308" s="87">
        <f t="shared" si="5"/>
        <v>0</v>
      </c>
      <c r="Z308" s="87">
        <f>IF(Y308="","",COUNTIF(Sabana11[[#This Row],[Columna4]:[Columna23]],"O")/20)</f>
        <v>0</v>
      </c>
    </row>
    <row r="309" spans="2:26" ht="15" x14ac:dyDescent="0.25">
      <c r="B309" s="96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IF($D$12="","",(SUMPRODUCT(($D$12:$W$12=Sabana11[[#This Row],[Columna4]:[Columna23]])*1)))</f>
        <v>0</v>
      </c>
      <c r="Y309" s="87">
        <f t="shared" si="5"/>
        <v>0</v>
      </c>
      <c r="Z309" s="87">
        <f>IF(Y309="","",COUNTIF(Sabana11[[#This Row],[Columna4]:[Columna23]],"O")/20)</f>
        <v>0</v>
      </c>
    </row>
    <row r="310" spans="2:26" ht="15" x14ac:dyDescent="0.25">
      <c r="B310" s="96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IF($D$12="","",(SUMPRODUCT(($D$12:$W$12=Sabana11[[#This Row],[Columna4]:[Columna23]])*1)))</f>
        <v>0</v>
      </c>
      <c r="Y310" s="87">
        <f t="shared" si="5"/>
        <v>0</v>
      </c>
      <c r="Z310" s="87">
        <f>IF(Y310="","",COUNTIF(Sabana11[[#This Row],[Columna4]:[Columna23]],"O")/20)</f>
        <v>0</v>
      </c>
    </row>
    <row r="311" spans="2:26" ht="15" x14ac:dyDescent="0.25">
      <c r="B311" s="96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IF($D$12="","",(SUMPRODUCT(($D$12:$W$12=Sabana11[[#This Row],[Columna4]:[Columna23]])*1)))</f>
        <v>0</v>
      </c>
      <c r="Y311" s="87">
        <f t="shared" si="5"/>
        <v>0</v>
      </c>
      <c r="Z311" s="87">
        <f>IF(Y311="","",COUNTIF(Sabana11[[#This Row],[Columna4]:[Columna23]],"O")/20)</f>
        <v>0</v>
      </c>
    </row>
    <row r="312" spans="2:26" ht="15" x14ac:dyDescent="0.25">
      <c r="B312" s="96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IF($D$12="","",(SUMPRODUCT(($D$12:$W$12=Sabana11[[#This Row],[Columna4]:[Columna23]])*1)))</f>
        <v>0</v>
      </c>
      <c r="Y312" s="87">
        <f t="shared" si="5"/>
        <v>0</v>
      </c>
      <c r="Z312" s="87">
        <f>IF(Y312="","",COUNTIF(Sabana11[[#This Row],[Columna4]:[Columna23]],"O")/20)</f>
        <v>0</v>
      </c>
    </row>
    <row r="313" spans="2:26" ht="15" x14ac:dyDescent="0.25">
      <c r="B313" s="96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IF($D$12="","",(SUMPRODUCT(($D$12:$W$12=Sabana11[[#This Row],[Columna4]:[Columna23]])*1)))</f>
        <v>0</v>
      </c>
      <c r="Y313" s="87">
        <f t="shared" si="5"/>
        <v>0</v>
      </c>
      <c r="Z313" s="87">
        <f>IF(Y313="","",COUNTIF(Sabana11[[#This Row],[Columna4]:[Columna23]],"O")/20)</f>
        <v>0</v>
      </c>
    </row>
    <row r="314" spans="2:26" ht="15" x14ac:dyDescent="0.25">
      <c r="B314" s="96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IF($D$12="","",(SUMPRODUCT(($D$12:$W$12=Sabana11[[#This Row],[Columna4]:[Columna23]])*1)))</f>
        <v>0</v>
      </c>
      <c r="Y314" s="87">
        <f t="shared" si="5"/>
        <v>0</v>
      </c>
      <c r="Z314" s="87">
        <f>IF(Y314="","",COUNTIF(Sabana11[[#This Row],[Columna4]:[Columna23]],"O")/20)</f>
        <v>0</v>
      </c>
    </row>
    <row r="315" spans="2:26" ht="15" x14ac:dyDescent="0.25">
      <c r="B315" s="96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IF($D$12="","",(SUMPRODUCT(($D$12:$W$12=Sabana11[[#This Row],[Columna4]:[Columna23]])*1)))</f>
        <v>0</v>
      </c>
      <c r="Y315" s="87">
        <f t="shared" si="5"/>
        <v>0</v>
      </c>
      <c r="Z315" s="87">
        <f>IF(Y315="","",COUNTIF(Sabana11[[#This Row],[Columna4]:[Columna23]],"O")/20)</f>
        <v>0</v>
      </c>
    </row>
    <row r="316" spans="2:26" ht="15" x14ac:dyDescent="0.25">
      <c r="B316" s="96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IF($D$12="","",(SUMPRODUCT(($D$12:$W$12=Sabana11[[#This Row],[Columna4]:[Columna23]])*1)))</f>
        <v>0</v>
      </c>
      <c r="Y316" s="87">
        <f t="shared" si="5"/>
        <v>0</v>
      </c>
      <c r="Z316" s="87">
        <f>IF(Y316="","",COUNTIF(Sabana11[[#This Row],[Columna4]:[Columna23]],"O")/20)</f>
        <v>0</v>
      </c>
    </row>
    <row r="317" spans="2:26" ht="15.75" thickBot="1" x14ac:dyDescent="0.3">
      <c r="B317" s="96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IF($D$12="","",(SUMPRODUCT(($D$12:$W$12=Sabana11[[#This Row],[Columna4]:[Columna23]])*1)))</f>
        <v>0</v>
      </c>
      <c r="Y317" s="87">
        <f t="shared" si="5"/>
        <v>0</v>
      </c>
      <c r="Z317" s="87">
        <f>IF(Y317="","",COUNTIF(Sabana11[[#This Row],[Columna4]:[Columna23]],"O")/20)</f>
        <v>0</v>
      </c>
    </row>
    <row r="318" spans="2:26" ht="30.95" customHeight="1" x14ac:dyDescent="0.25">
      <c r="B318" s="96">
        <v>309</v>
      </c>
      <c r="C318" s="82" t="s">
        <v>10</v>
      </c>
      <c r="D318" s="41" t="str">
        <f>Sabana11[[#Headers],[Columna4]]</f>
        <v>Columna4</v>
      </c>
      <c r="E318" s="41" t="str">
        <f>Sabana11[[#Headers],[Columna5]]</f>
        <v>Columna5</v>
      </c>
      <c r="F318" s="41" t="str">
        <f>Sabana11[[#Headers],[Columna6]]</f>
        <v>Columna6</v>
      </c>
      <c r="G318" s="41" t="str">
        <f>Sabana11[[#Headers],[Columna7]]</f>
        <v>Columna7</v>
      </c>
      <c r="H318" s="41" t="str">
        <f>Sabana11[[#Headers],[Columna8]]</f>
        <v>Columna8</v>
      </c>
      <c r="I318" s="41" t="str">
        <f>Sabana11[[#Headers],[Columna9]]</f>
        <v>Columna9</v>
      </c>
      <c r="J318" s="41" t="str">
        <f>Sabana11[[#Headers],[Columna10]]</f>
        <v>Columna10</v>
      </c>
      <c r="K318" s="41" t="str">
        <f>Sabana11[[#Headers],[Columna11]]</f>
        <v>Columna11</v>
      </c>
      <c r="L318" s="41" t="str">
        <f>Sabana11[[#Headers],[Columna12]]</f>
        <v>Columna12</v>
      </c>
      <c r="M318" s="41" t="str">
        <f>Sabana11[[#Headers],[Columna13]]</f>
        <v>Columna13</v>
      </c>
      <c r="N318" s="41" t="str">
        <f>Sabana11[[#Headers],[Columna14]]</f>
        <v>Columna14</v>
      </c>
      <c r="O318" s="41" t="str">
        <f>Sabana11[[#Headers],[Columna15]]</f>
        <v>Columna15</v>
      </c>
      <c r="P318" s="41" t="str">
        <f>Sabana11[[#Headers],[Columna16]]</f>
        <v>Columna16</v>
      </c>
      <c r="Q318" s="41" t="str">
        <f>Sabana11[[#Headers],[Columna17]]</f>
        <v>Columna17</v>
      </c>
      <c r="R318" s="41" t="str">
        <f>Sabana11[[#Headers],[Columna18]]</f>
        <v>Columna18</v>
      </c>
      <c r="S318" s="41" t="str">
        <f>Sabana11[[#Headers],[Columna19]]</f>
        <v>Columna19</v>
      </c>
      <c r="T318" s="41" t="str">
        <f>Sabana11[[#Headers],[Columna20]]</f>
        <v>Columna20</v>
      </c>
      <c r="U318" s="41" t="str">
        <f>Sabana11[[#Headers],[Columna21]]</f>
        <v>Columna21</v>
      </c>
      <c r="V318" s="41" t="str">
        <f>Sabana11[[#Headers],[Columna22]]</f>
        <v>Columna22</v>
      </c>
      <c r="W318" s="42" t="str">
        <f>Sabana11[[#Headers],[Columna23]]</f>
        <v>Columna23</v>
      </c>
      <c r="X318" s="112"/>
      <c r="Y318" s="113"/>
      <c r="Z318" s="114"/>
    </row>
    <row r="319" spans="2:26" ht="15" x14ac:dyDescent="0.25">
      <c r="B319" s="96">
        <v>310</v>
      </c>
      <c r="C319" s="115" t="s">
        <v>11</v>
      </c>
      <c r="D319" s="116" t="str">
        <f t="shared" ref="D319:W319" si="6">D11</f>
        <v>I_1892347</v>
      </c>
      <c r="E319" s="116" t="str">
        <f t="shared" si="6"/>
        <v>I_1891177</v>
      </c>
      <c r="F319" s="116" t="str">
        <f t="shared" si="6"/>
        <v>I_1892294</v>
      </c>
      <c r="G319" s="116" t="str">
        <f t="shared" si="6"/>
        <v>I_1890636</v>
      </c>
      <c r="H319" s="116" t="str">
        <f t="shared" si="6"/>
        <v>I_1891308</v>
      </c>
      <c r="I319" s="116" t="str">
        <f t="shared" si="6"/>
        <v>I_1890085</v>
      </c>
      <c r="J319" s="116" t="str">
        <f t="shared" si="6"/>
        <v>I_1890596</v>
      </c>
      <c r="K319" s="116" t="str">
        <f t="shared" si="6"/>
        <v>I_1890387</v>
      </c>
      <c r="L319" s="116" t="str">
        <f t="shared" si="6"/>
        <v>I_1891145</v>
      </c>
      <c r="M319" s="116" t="str">
        <f t="shared" si="6"/>
        <v>I_1891252</v>
      </c>
      <c r="N319" s="116" t="str">
        <f t="shared" si="6"/>
        <v>I_1892374</v>
      </c>
      <c r="O319" s="116" t="str">
        <f t="shared" si="6"/>
        <v>I_1891156</v>
      </c>
      <c r="P319" s="116" t="str">
        <f t="shared" si="6"/>
        <v>I_1890783</v>
      </c>
      <c r="Q319" s="116" t="str">
        <f t="shared" si="6"/>
        <v>I_1891273</v>
      </c>
      <c r="R319" s="116" t="str">
        <f t="shared" si="6"/>
        <v>I_1892444</v>
      </c>
      <c r="S319" s="116" t="str">
        <f t="shared" si="6"/>
        <v>I_1892471</v>
      </c>
      <c r="T319" s="116" t="str">
        <f t="shared" si="6"/>
        <v>I_1890276</v>
      </c>
      <c r="U319" s="116" t="str">
        <f t="shared" si="6"/>
        <v>I_1892384</v>
      </c>
      <c r="V319" s="116" t="str">
        <f t="shared" si="6"/>
        <v>I_1892420</v>
      </c>
      <c r="W319" s="117" t="str">
        <f t="shared" si="6"/>
        <v>I_1891297</v>
      </c>
      <c r="X319" s="112"/>
      <c r="Y319" s="113"/>
      <c r="Z319" s="114"/>
    </row>
    <row r="320" spans="2:26" ht="32.450000000000003" customHeight="1" x14ac:dyDescent="0.25">
      <c r="B320" s="96">
        <v>311</v>
      </c>
      <c r="C320" s="118" t="s">
        <v>9</v>
      </c>
      <c r="D320" s="107" t="str">
        <f>IF(D325="","",IF(D325&gt;=85%,"Muy Fácil",IF(D325&gt;=60%,"Facil",IF(D325&gt;=40%,"Dificultad Moderada",IF(D325&gt;=15%,"Dificil",IF(D325&gt;=0%,"Muy Difícil",""))))))</f>
        <v>Dificil</v>
      </c>
      <c r="E320" s="107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107" t="str">
        <f t="shared" si="7"/>
        <v>Facil</v>
      </c>
      <c r="G320" s="107" t="str">
        <f t="shared" si="7"/>
        <v>Muy Difícil</v>
      </c>
      <c r="H320" s="107" t="str">
        <f t="shared" si="7"/>
        <v>Dificultad Moderada</v>
      </c>
      <c r="I320" s="107" t="str">
        <f t="shared" si="7"/>
        <v>Dificil</v>
      </c>
      <c r="J320" s="107" t="str">
        <f t="shared" si="7"/>
        <v>Muy Difícil</v>
      </c>
      <c r="K320" s="107" t="str">
        <f t="shared" si="7"/>
        <v>Dificil</v>
      </c>
      <c r="L320" s="107" t="str">
        <f t="shared" si="7"/>
        <v>Dificultad Moderada</v>
      </c>
      <c r="M320" s="107" t="str">
        <f t="shared" si="7"/>
        <v>Dificultad Moderada</v>
      </c>
      <c r="N320" s="107" t="str">
        <f t="shared" si="7"/>
        <v>Dificultad Moderada</v>
      </c>
      <c r="O320" s="107" t="str">
        <f t="shared" si="7"/>
        <v>Dificil</v>
      </c>
      <c r="P320" s="107" t="str">
        <f t="shared" si="7"/>
        <v>Dificultad Moderada</v>
      </c>
      <c r="Q320" s="107" t="str">
        <f t="shared" si="7"/>
        <v>Dificil</v>
      </c>
      <c r="R320" s="107" t="str">
        <f t="shared" si="7"/>
        <v>Dificultad Moderada</v>
      </c>
      <c r="S320" s="107" t="str">
        <f t="shared" si="7"/>
        <v>Dificil</v>
      </c>
      <c r="T320" s="107" t="str">
        <f t="shared" si="7"/>
        <v>Dificultad Moderada</v>
      </c>
      <c r="U320" s="107" t="str">
        <f t="shared" si="7"/>
        <v>Dificil</v>
      </c>
      <c r="V320" s="107" t="str">
        <f t="shared" si="7"/>
        <v>Dificil</v>
      </c>
      <c r="W320" s="119" t="str">
        <f t="shared" si="7"/>
        <v>Dificil</v>
      </c>
      <c r="X320" s="112"/>
      <c r="Y320" s="113"/>
      <c r="Z320" s="114"/>
    </row>
    <row r="321" spans="1:26" ht="14.45" customHeight="1" x14ac:dyDescent="0.25">
      <c r="A321" s="120"/>
      <c r="B321" s="96">
        <v>312</v>
      </c>
      <c r="C321" s="121" t="s">
        <v>3</v>
      </c>
      <c r="D321" s="122" t="str">
        <f t="shared" ref="D321:W321" si="8">D$12</f>
        <v>B</v>
      </c>
      <c r="E321" s="122" t="str">
        <f t="shared" si="8"/>
        <v>A</v>
      </c>
      <c r="F321" s="122" t="str">
        <f t="shared" si="8"/>
        <v>A</v>
      </c>
      <c r="G321" s="122" t="str">
        <f t="shared" si="8"/>
        <v>C</v>
      </c>
      <c r="H321" s="122" t="str">
        <f t="shared" si="8"/>
        <v>C</v>
      </c>
      <c r="I321" s="122" t="str">
        <f t="shared" si="8"/>
        <v>C</v>
      </c>
      <c r="J321" s="122" t="str">
        <f t="shared" si="8"/>
        <v>B</v>
      </c>
      <c r="K321" s="122" t="str">
        <f t="shared" si="8"/>
        <v>B</v>
      </c>
      <c r="L321" s="122" t="str">
        <f t="shared" si="8"/>
        <v>B</v>
      </c>
      <c r="M321" s="122" t="str">
        <f t="shared" si="8"/>
        <v>B</v>
      </c>
      <c r="N321" s="122" t="str">
        <f t="shared" si="8"/>
        <v>D</v>
      </c>
      <c r="O321" s="122" t="str">
        <f t="shared" si="8"/>
        <v>B</v>
      </c>
      <c r="P321" s="122" t="str">
        <f t="shared" si="8"/>
        <v>B</v>
      </c>
      <c r="Q321" s="122" t="str">
        <f t="shared" si="8"/>
        <v>B</v>
      </c>
      <c r="R321" s="122" t="str">
        <f t="shared" si="8"/>
        <v>B</v>
      </c>
      <c r="S321" s="122" t="str">
        <f t="shared" si="8"/>
        <v>C</v>
      </c>
      <c r="T321" s="122" t="str">
        <f t="shared" si="8"/>
        <v>A</v>
      </c>
      <c r="U321" s="122" t="str">
        <f t="shared" si="8"/>
        <v>C</v>
      </c>
      <c r="V321" s="122" t="str">
        <f t="shared" si="8"/>
        <v>B</v>
      </c>
      <c r="W321" s="46" t="str">
        <f t="shared" si="8"/>
        <v>A</v>
      </c>
      <c r="X321" s="123"/>
      <c r="Y321" s="101"/>
      <c r="Z321" s="100"/>
    </row>
    <row r="322" spans="1:26" ht="14.45" customHeight="1" x14ac:dyDescent="0.25">
      <c r="A322" s="120"/>
      <c r="C322" s="121" t="s">
        <v>39</v>
      </c>
      <c r="D322" s="124">
        <f>IF(COUNTA(D18:D317)=0,"",IFERROR(COUNTIF(D$18:D$317,"=*"),""))</f>
        <v>35</v>
      </c>
      <c r="E322" s="124">
        <f t="shared" ref="E322:W322" si="9">IF(COUNTA(E18:E317)=0,"",IFERROR(COUNTIF(E$18:E$317,"=*"),""))</f>
        <v>35</v>
      </c>
      <c r="F322" s="124">
        <f t="shared" si="9"/>
        <v>35</v>
      </c>
      <c r="G322" s="124">
        <f t="shared" si="9"/>
        <v>35</v>
      </c>
      <c r="H322" s="124">
        <f t="shared" si="9"/>
        <v>35</v>
      </c>
      <c r="I322" s="124">
        <f t="shared" si="9"/>
        <v>35</v>
      </c>
      <c r="J322" s="124">
        <f t="shared" si="9"/>
        <v>35</v>
      </c>
      <c r="K322" s="124">
        <f t="shared" si="9"/>
        <v>35</v>
      </c>
      <c r="L322" s="124">
        <f t="shared" si="9"/>
        <v>35</v>
      </c>
      <c r="M322" s="124">
        <f t="shared" si="9"/>
        <v>35</v>
      </c>
      <c r="N322" s="124">
        <f t="shared" si="9"/>
        <v>35</v>
      </c>
      <c r="O322" s="124">
        <f t="shared" si="9"/>
        <v>35</v>
      </c>
      <c r="P322" s="124">
        <f t="shared" si="9"/>
        <v>35</v>
      </c>
      <c r="Q322" s="124">
        <f t="shared" si="9"/>
        <v>35</v>
      </c>
      <c r="R322" s="124">
        <f t="shared" si="9"/>
        <v>35</v>
      </c>
      <c r="S322" s="124">
        <f t="shared" si="9"/>
        <v>35</v>
      </c>
      <c r="T322" s="124">
        <f t="shared" si="9"/>
        <v>35</v>
      </c>
      <c r="U322" s="124">
        <f t="shared" si="9"/>
        <v>35</v>
      </c>
      <c r="V322" s="124">
        <f t="shared" si="9"/>
        <v>35</v>
      </c>
      <c r="W322" s="125">
        <f t="shared" si="9"/>
        <v>35</v>
      </c>
      <c r="X322" s="123"/>
      <c r="Y322" s="101"/>
      <c r="Z322" s="101"/>
    </row>
    <row r="323" spans="1:26" ht="15" x14ac:dyDescent="0.25">
      <c r="A323" s="120"/>
      <c r="B323" s="96">
        <v>313</v>
      </c>
      <c r="C323" s="121" t="s">
        <v>44</v>
      </c>
      <c r="D323" s="124">
        <f t="shared" ref="D323:W323" si="10">IF(COUNTA(D18,D317)=0,"",IFERROR(COUNTIF(D$18:D$317,D$321),""))</f>
        <v>9</v>
      </c>
      <c r="E323" s="124">
        <f t="shared" si="10"/>
        <v>6</v>
      </c>
      <c r="F323" s="124">
        <f t="shared" si="10"/>
        <v>23</v>
      </c>
      <c r="G323" s="124">
        <f t="shared" si="10"/>
        <v>5</v>
      </c>
      <c r="H323" s="124">
        <f t="shared" si="10"/>
        <v>18</v>
      </c>
      <c r="I323" s="124">
        <f t="shared" si="10"/>
        <v>9</v>
      </c>
      <c r="J323" s="124">
        <f t="shared" si="10"/>
        <v>5</v>
      </c>
      <c r="K323" s="124">
        <f t="shared" si="10"/>
        <v>9</v>
      </c>
      <c r="L323" s="124">
        <f t="shared" si="10"/>
        <v>14</v>
      </c>
      <c r="M323" s="124">
        <f t="shared" si="10"/>
        <v>17</v>
      </c>
      <c r="N323" s="124">
        <f t="shared" si="10"/>
        <v>14</v>
      </c>
      <c r="O323" s="124">
        <f t="shared" si="10"/>
        <v>11</v>
      </c>
      <c r="P323" s="124">
        <f t="shared" si="10"/>
        <v>18</v>
      </c>
      <c r="Q323" s="124">
        <f t="shared" si="10"/>
        <v>10</v>
      </c>
      <c r="R323" s="124">
        <f t="shared" si="10"/>
        <v>14</v>
      </c>
      <c r="S323" s="124">
        <f t="shared" si="10"/>
        <v>9</v>
      </c>
      <c r="T323" s="124">
        <f t="shared" si="10"/>
        <v>14</v>
      </c>
      <c r="U323" s="124">
        <f t="shared" si="10"/>
        <v>12</v>
      </c>
      <c r="V323" s="124">
        <f t="shared" si="10"/>
        <v>9</v>
      </c>
      <c r="W323" s="125">
        <f t="shared" si="10"/>
        <v>13</v>
      </c>
      <c r="X323" s="100"/>
      <c r="Y323" s="101"/>
      <c r="Z323" s="100"/>
    </row>
    <row r="324" spans="1:26" s="63" customFormat="1" ht="15" x14ac:dyDescent="0.25">
      <c r="A324" s="126"/>
      <c r="C324" s="127" t="s">
        <v>45</v>
      </c>
      <c r="D324" s="128">
        <f t="shared" ref="D324:W324" si="11">IF(D322="","",D322-D323)</f>
        <v>26</v>
      </c>
      <c r="E324" s="128">
        <f t="shared" si="11"/>
        <v>29</v>
      </c>
      <c r="F324" s="128">
        <f t="shared" si="11"/>
        <v>12</v>
      </c>
      <c r="G324" s="128">
        <f t="shared" si="11"/>
        <v>30</v>
      </c>
      <c r="H324" s="128">
        <f t="shared" si="11"/>
        <v>17</v>
      </c>
      <c r="I324" s="128">
        <f t="shared" si="11"/>
        <v>26</v>
      </c>
      <c r="J324" s="128">
        <f t="shared" si="11"/>
        <v>30</v>
      </c>
      <c r="K324" s="128">
        <f t="shared" si="11"/>
        <v>26</v>
      </c>
      <c r="L324" s="128">
        <f t="shared" si="11"/>
        <v>21</v>
      </c>
      <c r="M324" s="128">
        <f t="shared" si="11"/>
        <v>18</v>
      </c>
      <c r="N324" s="128">
        <f t="shared" si="11"/>
        <v>21</v>
      </c>
      <c r="O324" s="128">
        <f t="shared" si="11"/>
        <v>24</v>
      </c>
      <c r="P324" s="128">
        <f t="shared" si="11"/>
        <v>17</v>
      </c>
      <c r="Q324" s="128">
        <f t="shared" si="11"/>
        <v>25</v>
      </c>
      <c r="R324" s="128">
        <f t="shared" si="11"/>
        <v>21</v>
      </c>
      <c r="S324" s="128">
        <f t="shared" si="11"/>
        <v>26</v>
      </c>
      <c r="T324" s="128">
        <f t="shared" si="11"/>
        <v>21</v>
      </c>
      <c r="U324" s="128">
        <f t="shared" si="11"/>
        <v>23</v>
      </c>
      <c r="V324" s="128">
        <f t="shared" si="11"/>
        <v>26</v>
      </c>
      <c r="W324" s="129">
        <f t="shared" si="11"/>
        <v>22</v>
      </c>
      <c r="X324" s="130"/>
      <c r="Y324" s="131"/>
      <c r="Z324" s="131"/>
    </row>
    <row r="325" spans="1:26" ht="15" x14ac:dyDescent="0.25">
      <c r="A325" s="120"/>
      <c r="B325" s="96">
        <v>314</v>
      </c>
      <c r="C325" s="121" t="s">
        <v>46</v>
      </c>
      <c r="D325" s="132">
        <f t="shared" ref="D325:W325" si="12">IFERROR(D$323/COUNTA(D$18:D$317),"")</f>
        <v>0.25714285714285712</v>
      </c>
      <c r="E325" s="132">
        <f t="shared" si="12"/>
        <v>0.17142857142857143</v>
      </c>
      <c r="F325" s="132">
        <f t="shared" si="12"/>
        <v>0.65714285714285714</v>
      </c>
      <c r="G325" s="132">
        <f t="shared" si="12"/>
        <v>0.14285714285714285</v>
      </c>
      <c r="H325" s="132">
        <f t="shared" si="12"/>
        <v>0.51428571428571423</v>
      </c>
      <c r="I325" s="132">
        <f t="shared" si="12"/>
        <v>0.25714285714285712</v>
      </c>
      <c r="J325" s="132">
        <f t="shared" si="12"/>
        <v>0.14285714285714285</v>
      </c>
      <c r="K325" s="132">
        <f t="shared" si="12"/>
        <v>0.25714285714285712</v>
      </c>
      <c r="L325" s="132">
        <f t="shared" si="12"/>
        <v>0.4</v>
      </c>
      <c r="M325" s="132">
        <f t="shared" si="12"/>
        <v>0.48571428571428571</v>
      </c>
      <c r="N325" s="132">
        <f t="shared" si="12"/>
        <v>0.4</v>
      </c>
      <c r="O325" s="132">
        <f t="shared" si="12"/>
        <v>0.31428571428571428</v>
      </c>
      <c r="P325" s="132">
        <f t="shared" si="12"/>
        <v>0.51428571428571423</v>
      </c>
      <c r="Q325" s="132">
        <f t="shared" si="12"/>
        <v>0.2857142857142857</v>
      </c>
      <c r="R325" s="132">
        <f t="shared" si="12"/>
        <v>0.4</v>
      </c>
      <c r="S325" s="132">
        <f t="shared" si="12"/>
        <v>0.25714285714285712</v>
      </c>
      <c r="T325" s="132">
        <f t="shared" si="12"/>
        <v>0.4</v>
      </c>
      <c r="U325" s="132">
        <f t="shared" si="12"/>
        <v>0.34285714285714286</v>
      </c>
      <c r="V325" s="132">
        <f t="shared" si="12"/>
        <v>0.25714285714285712</v>
      </c>
      <c r="W325" s="133">
        <f t="shared" si="12"/>
        <v>0.37142857142857144</v>
      </c>
      <c r="X325" s="100"/>
      <c r="Y325" s="101"/>
      <c r="Z325" s="100"/>
    </row>
    <row r="326" spans="1:26" ht="15" x14ac:dyDescent="0.25">
      <c r="A326" s="120"/>
      <c r="B326" s="96">
        <v>315</v>
      </c>
      <c r="C326" s="121" t="s">
        <v>4</v>
      </c>
      <c r="D326" s="132">
        <f t="shared" ref="D326:W326" si="13">IFERROR(COUNTIF(D$18:D$317,"O")/COUNTA(D$18:D$317),"")</f>
        <v>0</v>
      </c>
      <c r="E326" s="132">
        <f t="shared" si="13"/>
        <v>0</v>
      </c>
      <c r="F326" s="132">
        <f t="shared" si="13"/>
        <v>0</v>
      </c>
      <c r="G326" s="132">
        <f t="shared" si="13"/>
        <v>2.8571428571428571E-2</v>
      </c>
      <c r="H326" s="132">
        <f t="shared" si="13"/>
        <v>0</v>
      </c>
      <c r="I326" s="132">
        <f t="shared" si="13"/>
        <v>0</v>
      </c>
      <c r="J326" s="132">
        <f t="shared" si="13"/>
        <v>0</v>
      </c>
      <c r="K326" s="132">
        <f t="shared" si="13"/>
        <v>2.8571428571428571E-2</v>
      </c>
      <c r="L326" s="132">
        <f t="shared" si="13"/>
        <v>0</v>
      </c>
      <c r="M326" s="132">
        <f t="shared" si="13"/>
        <v>0</v>
      </c>
      <c r="N326" s="132">
        <f t="shared" si="13"/>
        <v>0</v>
      </c>
      <c r="O326" s="132">
        <f t="shared" si="13"/>
        <v>0</v>
      </c>
      <c r="P326" s="132">
        <f t="shared" si="13"/>
        <v>0</v>
      </c>
      <c r="Q326" s="132">
        <f t="shared" si="13"/>
        <v>5.7142857142857141E-2</v>
      </c>
      <c r="R326" s="132">
        <f t="shared" si="13"/>
        <v>0</v>
      </c>
      <c r="S326" s="132">
        <f t="shared" si="13"/>
        <v>0</v>
      </c>
      <c r="T326" s="132">
        <f t="shared" si="13"/>
        <v>0</v>
      </c>
      <c r="U326" s="132">
        <f t="shared" si="13"/>
        <v>0</v>
      </c>
      <c r="V326" s="132">
        <f t="shared" si="13"/>
        <v>0</v>
      </c>
      <c r="W326" s="133">
        <f t="shared" si="13"/>
        <v>0</v>
      </c>
      <c r="X326" s="100"/>
      <c r="Y326" s="101"/>
      <c r="Z326" s="100"/>
    </row>
    <row r="327" spans="1:26" ht="15" x14ac:dyDescent="0.25">
      <c r="A327" s="120"/>
      <c r="B327" s="96">
        <v>316</v>
      </c>
      <c r="C327" s="121" t="s">
        <v>5</v>
      </c>
      <c r="D327" s="132">
        <f t="shared" ref="D327:W327" si="14">IFERROR(COUNTIF(D$18:D$317,"A")/COUNTA(D$18:D$317),"")</f>
        <v>0.34285714285714286</v>
      </c>
      <c r="E327" s="132">
        <f t="shared" si="14"/>
        <v>0.17142857142857143</v>
      </c>
      <c r="F327" s="132">
        <f t="shared" si="14"/>
        <v>0.65714285714285714</v>
      </c>
      <c r="G327" s="132">
        <f t="shared" si="14"/>
        <v>0.4</v>
      </c>
      <c r="H327" s="132">
        <f t="shared" si="14"/>
        <v>0.11428571428571428</v>
      </c>
      <c r="I327" s="132">
        <f t="shared" si="14"/>
        <v>0.51428571428571423</v>
      </c>
      <c r="J327" s="132">
        <f t="shared" si="14"/>
        <v>0.11428571428571428</v>
      </c>
      <c r="K327" s="132">
        <f t="shared" si="14"/>
        <v>0.6</v>
      </c>
      <c r="L327" s="132">
        <f t="shared" si="14"/>
        <v>0.22857142857142856</v>
      </c>
      <c r="M327" s="132">
        <f t="shared" si="14"/>
        <v>0.31428571428571428</v>
      </c>
      <c r="N327" s="132">
        <f t="shared" si="14"/>
        <v>0.31428571428571428</v>
      </c>
      <c r="O327" s="132">
        <f t="shared" si="14"/>
        <v>0.31428571428571428</v>
      </c>
      <c r="P327" s="132">
        <f t="shared" si="14"/>
        <v>0.17142857142857143</v>
      </c>
      <c r="Q327" s="132">
        <f t="shared" si="14"/>
        <v>0.2857142857142857</v>
      </c>
      <c r="R327" s="132">
        <f t="shared" si="14"/>
        <v>0.14285714285714285</v>
      </c>
      <c r="S327" s="132">
        <f t="shared" si="14"/>
        <v>0.17142857142857143</v>
      </c>
      <c r="T327" s="132">
        <f t="shared" si="14"/>
        <v>0.4</v>
      </c>
      <c r="U327" s="132">
        <f t="shared" si="14"/>
        <v>0.2857142857142857</v>
      </c>
      <c r="V327" s="132">
        <f t="shared" si="14"/>
        <v>0.2</v>
      </c>
      <c r="W327" s="133">
        <f t="shared" si="14"/>
        <v>0.37142857142857144</v>
      </c>
      <c r="X327" s="100"/>
      <c r="Y327" s="101"/>
      <c r="Z327" s="100"/>
    </row>
    <row r="328" spans="1:26" ht="15" x14ac:dyDescent="0.25">
      <c r="B328" s="96">
        <v>317</v>
      </c>
      <c r="C328" s="121" t="s">
        <v>6</v>
      </c>
      <c r="D328" s="132">
        <f t="shared" ref="D328:W328" si="15">IFERROR(COUNTIF(D$18:D$317,"B")/COUNTA(D$18:D$317),"")</f>
        <v>0.25714285714285712</v>
      </c>
      <c r="E328" s="132">
        <f t="shared" si="15"/>
        <v>0.5714285714285714</v>
      </c>
      <c r="F328" s="132">
        <f t="shared" si="15"/>
        <v>0.14285714285714285</v>
      </c>
      <c r="G328" s="132">
        <f t="shared" si="15"/>
        <v>0.17142857142857143</v>
      </c>
      <c r="H328" s="132">
        <f t="shared" si="15"/>
        <v>0.31428571428571428</v>
      </c>
      <c r="I328" s="132">
        <f t="shared" si="15"/>
        <v>5.7142857142857141E-2</v>
      </c>
      <c r="J328" s="132">
        <f t="shared" si="15"/>
        <v>0.14285714285714285</v>
      </c>
      <c r="K328" s="132">
        <f t="shared" si="15"/>
        <v>0.25714285714285712</v>
      </c>
      <c r="L328" s="132">
        <f t="shared" si="15"/>
        <v>0.4</v>
      </c>
      <c r="M328" s="132">
        <f t="shared" si="15"/>
        <v>0.48571428571428571</v>
      </c>
      <c r="N328" s="132">
        <f t="shared" si="15"/>
        <v>0.14285714285714285</v>
      </c>
      <c r="O328" s="132">
        <f t="shared" si="15"/>
        <v>0.31428571428571428</v>
      </c>
      <c r="P328" s="132">
        <f t="shared" si="15"/>
        <v>0.51428571428571423</v>
      </c>
      <c r="Q328" s="132">
        <f t="shared" si="15"/>
        <v>0.2857142857142857</v>
      </c>
      <c r="R328" s="132">
        <f t="shared" si="15"/>
        <v>0.4</v>
      </c>
      <c r="S328" s="132">
        <f t="shared" si="15"/>
        <v>0.25714285714285712</v>
      </c>
      <c r="T328" s="132">
        <f t="shared" si="15"/>
        <v>0.14285714285714285</v>
      </c>
      <c r="U328" s="132">
        <f t="shared" si="15"/>
        <v>0.22857142857142856</v>
      </c>
      <c r="V328" s="132">
        <f t="shared" si="15"/>
        <v>0.25714285714285712</v>
      </c>
      <c r="W328" s="133">
        <f t="shared" si="15"/>
        <v>0.2857142857142857</v>
      </c>
      <c r="X328" s="100"/>
      <c r="Y328" s="101"/>
      <c r="Z328" s="100"/>
    </row>
    <row r="329" spans="1:26" ht="15" x14ac:dyDescent="0.25">
      <c r="B329" s="96">
        <v>318</v>
      </c>
      <c r="C329" s="121" t="s">
        <v>7</v>
      </c>
      <c r="D329" s="132">
        <f t="shared" ref="D329:W329" si="16">IFERROR(COUNTIF(D$18:D$317,"C")/COUNTA(D$18:D$317),"")</f>
        <v>0.11428571428571428</v>
      </c>
      <c r="E329" s="132">
        <f t="shared" si="16"/>
        <v>0.17142857142857143</v>
      </c>
      <c r="F329" s="132">
        <f t="shared" si="16"/>
        <v>8.5714285714285715E-2</v>
      </c>
      <c r="G329" s="132">
        <f t="shared" si="16"/>
        <v>0.14285714285714285</v>
      </c>
      <c r="H329" s="132">
        <f t="shared" si="16"/>
        <v>0.51428571428571423</v>
      </c>
      <c r="I329" s="132">
        <f t="shared" si="16"/>
        <v>0.25714285714285712</v>
      </c>
      <c r="J329" s="132">
        <f t="shared" si="16"/>
        <v>0.31428571428571428</v>
      </c>
      <c r="K329" s="132">
        <f t="shared" si="16"/>
        <v>0.11428571428571428</v>
      </c>
      <c r="L329" s="132">
        <f t="shared" si="16"/>
        <v>0.2</v>
      </c>
      <c r="M329" s="132">
        <f t="shared" si="16"/>
        <v>0.11428571428571428</v>
      </c>
      <c r="N329" s="132">
        <f t="shared" si="16"/>
        <v>0.14285714285714285</v>
      </c>
      <c r="O329" s="132">
        <f t="shared" si="16"/>
        <v>0.17142857142857143</v>
      </c>
      <c r="P329" s="132">
        <f t="shared" si="16"/>
        <v>0.2</v>
      </c>
      <c r="Q329" s="132">
        <f t="shared" si="16"/>
        <v>0.22857142857142856</v>
      </c>
      <c r="R329" s="132">
        <f t="shared" si="16"/>
        <v>0.34285714285714286</v>
      </c>
      <c r="S329" s="132">
        <f t="shared" si="16"/>
        <v>0.25714285714285712</v>
      </c>
      <c r="T329" s="132">
        <f t="shared" si="16"/>
        <v>0.34285714285714286</v>
      </c>
      <c r="U329" s="132">
        <f t="shared" si="16"/>
        <v>0.34285714285714286</v>
      </c>
      <c r="V329" s="132">
        <f t="shared" si="16"/>
        <v>0.2857142857142857</v>
      </c>
      <c r="W329" s="133">
        <f t="shared" si="16"/>
        <v>0.22857142857142856</v>
      </c>
      <c r="X329" s="100"/>
      <c r="Y329" s="101"/>
      <c r="Z329" s="100"/>
    </row>
    <row r="330" spans="1:26" ht="15.75" thickBot="1" x14ac:dyDescent="0.3">
      <c r="B330" s="96">
        <v>319</v>
      </c>
      <c r="C330" s="134" t="s">
        <v>8</v>
      </c>
      <c r="D330" s="135">
        <f t="shared" ref="D330:W330" si="17">IFERROR(COUNTIF(D$18:D$317,"D")/COUNTA(D$18:D$317),"")</f>
        <v>0.2857142857142857</v>
      </c>
      <c r="E330" s="135">
        <f t="shared" si="17"/>
        <v>8.5714285714285715E-2</v>
      </c>
      <c r="F330" s="135">
        <f t="shared" si="17"/>
        <v>0.11428571428571428</v>
      </c>
      <c r="G330" s="135">
        <f t="shared" si="17"/>
        <v>0.25714285714285712</v>
      </c>
      <c r="H330" s="135">
        <f t="shared" si="17"/>
        <v>5.7142857142857141E-2</v>
      </c>
      <c r="I330" s="135">
        <f t="shared" si="17"/>
        <v>0.17142857142857143</v>
      </c>
      <c r="J330" s="135">
        <f t="shared" si="17"/>
        <v>0.42857142857142855</v>
      </c>
      <c r="K330" s="135">
        <f t="shared" si="17"/>
        <v>0</v>
      </c>
      <c r="L330" s="135">
        <f t="shared" si="17"/>
        <v>0.17142857142857143</v>
      </c>
      <c r="M330" s="135">
        <f t="shared" si="17"/>
        <v>8.5714285714285715E-2</v>
      </c>
      <c r="N330" s="135">
        <f t="shared" si="17"/>
        <v>0.4</v>
      </c>
      <c r="O330" s="135">
        <f t="shared" si="17"/>
        <v>0.2</v>
      </c>
      <c r="P330" s="135">
        <f t="shared" si="17"/>
        <v>0.11428571428571428</v>
      </c>
      <c r="Q330" s="135">
        <f t="shared" si="17"/>
        <v>0.14285714285714285</v>
      </c>
      <c r="R330" s="135">
        <f t="shared" si="17"/>
        <v>0.11428571428571428</v>
      </c>
      <c r="S330" s="135">
        <f t="shared" si="17"/>
        <v>0.31428571428571428</v>
      </c>
      <c r="T330" s="135">
        <f t="shared" si="17"/>
        <v>0.11428571428571428</v>
      </c>
      <c r="U330" s="135">
        <f t="shared" si="17"/>
        <v>0.14285714285714285</v>
      </c>
      <c r="V330" s="135">
        <f t="shared" si="17"/>
        <v>0.25714285714285712</v>
      </c>
      <c r="W330" s="136">
        <f t="shared" si="17"/>
        <v>0.11428571428571428</v>
      </c>
      <c r="X330" s="100"/>
      <c r="Y330" s="101"/>
      <c r="Z330" s="100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425" priority="23" operator="containsText" text="Dificultad Moderada">
      <formula>NOT(ISERROR(SEARCH("Dificultad Moderada",D13)))</formula>
    </cfRule>
    <cfRule type="containsText" dxfId="424" priority="24" operator="containsText" text="Muy Fácil">
      <formula>NOT(ISERROR(SEARCH("Muy Fácil",D13)))</formula>
    </cfRule>
    <cfRule type="containsText" dxfId="423" priority="25" operator="containsText" text="Facil">
      <formula>NOT(ISERROR(SEARCH("Facil",D13)))</formula>
    </cfRule>
    <cfRule type="containsText" dxfId="422" priority="26" operator="containsText" text="Dificil">
      <formula>NOT(ISERROR(SEARCH("Dificil",D13)))</formula>
    </cfRule>
    <cfRule type="containsText" dxfId="421" priority="27" operator="containsText" text="Muy Difícil">
      <formula>NOT(ISERROR(SEARCH("Muy Difícil",D13)))</formula>
    </cfRule>
  </conditionalFormatting>
  <conditionalFormatting sqref="D321:W321">
    <cfRule type="cellIs" dxfId="420" priority="17" operator="equal">
      <formula>0</formula>
    </cfRule>
    <cfRule type="containsBlanks" dxfId="419" priority="22">
      <formula>LEN(TRIM(D321))=0</formula>
    </cfRule>
  </conditionalFormatting>
  <conditionalFormatting sqref="D18:W317">
    <cfRule type="cellIs" dxfId="418" priority="13" operator="equal">
      <formula>""</formula>
    </cfRule>
    <cfRule type="cellIs" dxfId="417" priority="14" operator="equal">
      <formula>D$321</formula>
    </cfRule>
    <cfRule type="cellIs" dxfId="416" priority="15" operator="equal">
      <formula>"O"</formula>
    </cfRule>
    <cfRule type="cellIs" dxfId="415" priority="16" operator="notEqual">
      <formula>"O(""O"";$D$110)"</formula>
    </cfRule>
  </conditionalFormatting>
  <conditionalFormatting sqref="D318:W318">
    <cfRule type="containsText" dxfId="414" priority="12" operator="containsText" text="Columna">
      <formula>NOT(ISERROR(SEARCH("Columna",D318)))</formula>
    </cfRule>
  </conditionalFormatting>
  <conditionalFormatting sqref="D319:W319">
    <cfRule type="cellIs" dxfId="413" priority="11" operator="equal">
      <formula>0</formula>
    </cfRule>
  </conditionalFormatting>
  <conditionalFormatting sqref="D320:W320">
    <cfRule type="containsText" dxfId="412" priority="6" operator="containsText" text="Dificultad Moderada">
      <formula>NOT(ISERROR(SEARCH("Dificultad Moderada",D320)))</formula>
    </cfRule>
    <cfRule type="containsText" dxfId="411" priority="7" operator="containsText" text="Muy Fácil">
      <formula>NOT(ISERROR(SEARCH("Muy Fácil",D320)))</formula>
    </cfRule>
    <cfRule type="containsText" dxfId="410" priority="8" operator="containsText" text="Facil">
      <formula>NOT(ISERROR(SEARCH("Facil",D320)))</formula>
    </cfRule>
    <cfRule type="containsText" dxfId="409" priority="9" operator="containsText" text="Dificil">
      <formula>NOT(ISERROR(SEARCH("Dificil",D320)))</formula>
    </cfRule>
    <cfRule type="containsText" dxfId="408" priority="10" operator="containsText" text="Muy Difícil">
      <formula>NOT(ISERROR(SEARCH("Muy Difícil",D320)))</formula>
    </cfRule>
  </conditionalFormatting>
  <conditionalFormatting sqref="D12:W12">
    <cfRule type="containsBlanks" dxfId="407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E34AA93-D58D-441D-89E8-AD802B8E34E3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B2F17F06-C76E-45D0-9B3F-F2A51B126C8C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4BE2C2CA-3D8B-4AFC-8E5B-A174C617AA02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FBA6555E-AACC-4B5B-BCE4-8B10C009F6DE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9C06696D-E3B1-44A7-9BCB-C797162EBD74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D394DD8B-4BA4-4CB2-8635-7D45BAF3844D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1F2AE87E-E888-4941-BA9D-AA59C698F477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384B6C82-6679-492D-AEFB-77BF8E5B736D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70" zoomScaleNormal="70" workbookViewId="0">
      <selection activeCell="D11" sqref="D11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162" t="s">
        <v>30</v>
      </c>
      <c r="C1" s="162"/>
      <c r="D1" s="162"/>
      <c r="E1" s="162"/>
      <c r="F1" s="162"/>
      <c r="G1" s="162"/>
      <c r="H1" s="162"/>
      <c r="I1" s="162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AF1" s="1"/>
    </row>
    <row r="2" spans="1:32" ht="25.5" customHeight="1" x14ac:dyDescent="0.25">
      <c r="B2"/>
      <c r="C2" s="50" t="s">
        <v>31</v>
      </c>
      <c r="D2" s="72" t="str">
        <f>'[4] Sabana 6'!D5</f>
        <v>San Bernardo-Toledo</v>
      </c>
      <c r="E2" s="72"/>
      <c r="F2" s="72"/>
      <c r="G2" s="73"/>
      <c r="H2" s="50" t="s">
        <v>35</v>
      </c>
      <c r="I2" s="49" t="str">
        <f>'[4] Sabana 6'!F5</f>
        <v>Principal</v>
      </c>
      <c r="AF2" s="1"/>
    </row>
    <row r="3" spans="1:32" ht="14.45" customHeight="1" x14ac:dyDescent="0.25">
      <c r="B3"/>
      <c r="C3" s="74" t="s">
        <v>32</v>
      </c>
      <c r="D3" s="75" t="str">
        <f>'[4] Sabana 6'!D6</f>
        <v>Sexto</v>
      </c>
      <c r="E3" s="72"/>
      <c r="F3" s="72"/>
      <c r="G3" s="73"/>
      <c r="H3" s="74" t="s">
        <v>36</v>
      </c>
      <c r="I3" s="49">
        <f>'[4] Sabana 6'!F6</f>
        <v>6001</v>
      </c>
      <c r="AF3" s="1"/>
    </row>
    <row r="4" spans="1:32" ht="14.45" customHeight="1" x14ac:dyDescent="0.25">
      <c r="B4"/>
      <c r="C4" s="74" t="s">
        <v>33</v>
      </c>
      <c r="D4" s="72" t="str">
        <f>'[4] Sabana 6'!D7</f>
        <v>Matematicas</v>
      </c>
      <c r="E4" s="72"/>
      <c r="F4" s="72"/>
      <c r="G4" s="73"/>
      <c r="H4" s="74" t="s">
        <v>37</v>
      </c>
      <c r="I4" s="49">
        <f>'[4] Sabana 6'!F7</f>
        <v>1</v>
      </c>
      <c r="AF4" s="1"/>
    </row>
    <row r="5" spans="1:32" ht="15.6" customHeight="1" x14ac:dyDescent="0.25">
      <c r="B5"/>
      <c r="C5" s="138"/>
      <c r="D5" s="138"/>
      <c r="E5" s="138"/>
      <c r="F5" s="138"/>
      <c r="G5" s="138"/>
      <c r="H5" s="138"/>
      <c r="I5" s="138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163" t="s">
        <v>40</v>
      </c>
      <c r="D7" s="163"/>
      <c r="E7"/>
      <c r="F7"/>
      <c r="G7"/>
    </row>
    <row r="8" spans="1:32" ht="13.5" customHeight="1" x14ac:dyDescent="0.25">
      <c r="A8" s="138"/>
      <c r="B8"/>
      <c r="C8" s="139"/>
      <c r="D8" s="139"/>
      <c r="E8" s="139"/>
      <c r="F8" s="139"/>
      <c r="G8" s="139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F8" s="1"/>
    </row>
    <row r="9" spans="1:32" ht="29.1" customHeight="1" x14ac:dyDescent="0.25">
      <c r="C9" s="140" t="s">
        <v>38</v>
      </c>
      <c r="D9" s="141">
        <f>IF(D22="","",D22)</f>
        <v>0.25714285714285712</v>
      </c>
    </row>
    <row r="10" spans="1:32" ht="15" x14ac:dyDescent="0.25"/>
    <row r="11" spans="1:32" ht="18.75" x14ac:dyDescent="0.3">
      <c r="C11" s="142" t="s">
        <v>19</v>
      </c>
      <c r="D11" s="142" t="s">
        <v>48</v>
      </c>
    </row>
    <row r="12" spans="1:32" ht="18.75" x14ac:dyDescent="0.25">
      <c r="C12" s="143" t="s">
        <v>17</v>
      </c>
      <c r="D12" s="144" t="str">
        <f>IF(D11="","",IFERROR(HLOOKUP($D11,[4]!Sabana[[#All],[Columna4]:[Columna23]],2,FALSE),""))</f>
        <v>I_1892347</v>
      </c>
    </row>
    <row r="13" spans="1:32" ht="18.75" x14ac:dyDescent="0.25">
      <c r="C13" s="143" t="s">
        <v>3</v>
      </c>
      <c r="D13" s="144" t="str">
        <f>IF(D11="","",IFERROR(HLOOKUP($D11,[4]!Sabana[[#All],[Columna4]:[Columna23]],3,FALSE),""))</f>
        <v>B</v>
      </c>
    </row>
    <row r="14" spans="1:32" ht="18.75" x14ac:dyDescent="0.25">
      <c r="C14" s="143" t="s">
        <v>16</v>
      </c>
      <c r="D14" s="144" t="str">
        <f>IF(D11="","",IFERROR(HLOOKUP($D11,[4]!Sabana[[#All],[Columna4]:[Columna23]],4,FALSE),""))</f>
        <v>Dificil</v>
      </c>
    </row>
    <row r="15" spans="1:32" ht="18.75" x14ac:dyDescent="0.25">
      <c r="C15" s="143" t="s">
        <v>15</v>
      </c>
      <c r="D15" s="144" t="str">
        <f>IF(D11="","",IFERROR(HLOOKUP($D11,[4]!Sabana[[#All],[Columna4]:[Columna23]],5,FALSE),""))</f>
        <v>Aleatorio</v>
      </c>
    </row>
    <row r="16" spans="1:32" ht="18.75" x14ac:dyDescent="0.25">
      <c r="C16" s="143" t="s">
        <v>14</v>
      </c>
      <c r="D16" s="144" t="str">
        <f>IF(D11="","",IFERROR(HLOOKUP($D11,[4]!Sabana[[#All],[Columna4]:[Columna23]],6,FALSE),""))</f>
        <v>Comunicación-Aleatorio</v>
      </c>
    </row>
    <row r="17" spans="3:9" ht="67.5" customHeight="1" x14ac:dyDescent="0.25">
      <c r="C17" s="143" t="s">
        <v>13</v>
      </c>
      <c r="D17" s="144" t="str">
        <f>IF(D11="","",IFERROR(HLOOKUP($D11,[4]!Sabana[[#All],[Columna4]:[Columna23]],7,FALSE),""))</f>
        <v>Interpreta la naturaleza y posibilidad de ocurrencia de eventos aleatorios simples.</v>
      </c>
    </row>
    <row r="18" spans="3:9" ht="68.099999999999994" customHeight="1" x14ac:dyDescent="0.25">
      <c r="C18" s="143" t="s">
        <v>12</v>
      </c>
      <c r="D18" s="144" t="str">
        <f>IF(D11="","",IFERROR(HLOOKUP($D11,[4]!Sabana[[#All],[Columna4]:[Columna23]],8,FALSE),""))</f>
        <v>Expresar grado de probabilidad de un evento, usando frecuencias o razones.</v>
      </c>
    </row>
    <row r="19" spans="3:9" ht="18.600000000000001" customHeight="1" x14ac:dyDescent="0.25">
      <c r="C19" s="143" t="s">
        <v>39</v>
      </c>
      <c r="D19" s="145">
        <f>IF(D11="","",IFERROR(HLOOKUP($D11,[4]!Sabana[[#All],[Columna4]:[Columna23]],313,FALSE),""))</f>
        <v>35</v>
      </c>
    </row>
    <row r="20" spans="3:9" ht="18.75" x14ac:dyDescent="0.25">
      <c r="C20" s="143" t="s">
        <v>44</v>
      </c>
      <c r="D20" s="145">
        <f>IF(D11="","",IFERROR(HLOOKUP($D11,[4]!Sabana[[#All],[Columna4]:[Columna23]],314,FALSE),""))</f>
        <v>9</v>
      </c>
    </row>
    <row r="21" spans="3:9" ht="18.75" x14ac:dyDescent="0.25">
      <c r="C21" s="143" t="s">
        <v>45</v>
      </c>
      <c r="D21" s="144">
        <f>IF(D11="","",IFERROR(HLOOKUP($D11,[4]!Sabana[[#All],[Columna4]:[Columna23]],315,FALSE),""))</f>
        <v>26</v>
      </c>
    </row>
    <row r="22" spans="3:9" ht="18.75" x14ac:dyDescent="0.25">
      <c r="C22" s="143" t="s">
        <v>47</v>
      </c>
      <c r="D22" s="146">
        <f>IF(D11="","",IFERROR(HLOOKUP($D11,[4]!Sabana[[#All],[Columna4]:[Columna23]],316,FALSE),""))</f>
        <v>0.25714285714285712</v>
      </c>
      <c r="I22" s="96"/>
    </row>
    <row r="23" spans="3:9" ht="12" customHeight="1" x14ac:dyDescent="0.25"/>
    <row r="24" spans="3:9" ht="37.5" x14ac:dyDescent="0.3">
      <c r="C24" s="142" t="s">
        <v>19</v>
      </c>
      <c r="D24" s="147" t="s">
        <v>26</v>
      </c>
      <c r="E24" s="142" t="s">
        <v>28</v>
      </c>
      <c r="F24" s="142" t="s">
        <v>29</v>
      </c>
    </row>
    <row r="25" spans="3:9" ht="18.75" x14ac:dyDescent="0.3">
      <c r="C25" s="148" t="s">
        <v>4</v>
      </c>
      <c r="D25" s="149">
        <f>IF(D11="","",IFERROR(HLOOKUP($D11,[4]!Sabana[[#All],[Columna4]:[Columna23]],317,FALSE),""))</f>
        <v>0</v>
      </c>
      <c r="E25" s="150">
        <f>$D$9</f>
        <v>0.25714285714285712</v>
      </c>
      <c r="F25" s="150">
        <f>IF(Tabla47615[[#This Row],[Porcentajes de respuesta 
para cada una de las opciones   ]]&gt;$D$9,Tabla47615[[#This Row],[Porcentajes de respuesta 
para cada una de las opciones   ]], 0)</f>
        <v>0</v>
      </c>
    </row>
    <row r="26" spans="3:9" ht="18.75" x14ac:dyDescent="0.3">
      <c r="C26" s="148" t="s">
        <v>5</v>
      </c>
      <c r="D26" s="149">
        <f>IF(D11="","",IFERROR(HLOOKUP($D11,[4]!Sabana[[#All],[Columna4]:[Columna23]],318,FALSE),""))</f>
        <v>0.34285714285714286</v>
      </c>
      <c r="E26" s="150">
        <f>$D$9</f>
        <v>0.25714285714285712</v>
      </c>
      <c r="F26" s="150">
        <f>IF(Tabla47615[[#This Row],[Porcentajes de respuesta 
para cada una de las opciones   ]]&gt;$D$9,Tabla47615[[#This Row],[Porcentajes de respuesta 
para cada una de las opciones   ]], 0)</f>
        <v>0.34285714285714286</v>
      </c>
    </row>
    <row r="27" spans="3:9" ht="18.75" x14ac:dyDescent="0.3">
      <c r="C27" s="148" t="s">
        <v>6</v>
      </c>
      <c r="D27" s="149">
        <f>IF(D11="","",IFERROR(HLOOKUP($D11,[4]!Sabana[[#All],[Columna4]:[Columna23]],319,FALSE),""))</f>
        <v>0.25714285714285712</v>
      </c>
      <c r="E27" s="150">
        <f>$D$9</f>
        <v>0.25714285714285712</v>
      </c>
      <c r="F27" s="150">
        <f>IF(Tabla47615[[#This Row],[Porcentajes de respuesta 
para cada una de las opciones   ]]&gt;$D$9,Tabla47615[[#This Row],[Porcentajes de respuesta 
para cada una de las opciones   ]], 0)</f>
        <v>0</v>
      </c>
    </row>
    <row r="28" spans="3:9" ht="18.75" x14ac:dyDescent="0.3">
      <c r="C28" s="148" t="s">
        <v>7</v>
      </c>
      <c r="D28" s="149">
        <f>IF(D11="","",IFERROR(HLOOKUP($D11,[4]!Sabana[[#All],[Columna4]:[Columna23]],320,FALSE),""))</f>
        <v>0.11428571428571428</v>
      </c>
      <c r="E28" s="150">
        <f>$D$9</f>
        <v>0.25714285714285712</v>
      </c>
      <c r="F28" s="150">
        <f>IF(Tabla47615[[#This Row],[Porcentajes de respuesta 
para cada una de las opciones   ]]&gt;$D$9,Tabla47615[[#This Row],[Porcentajes de respuesta 
para cada una de las opciones   ]], 0)</f>
        <v>0</v>
      </c>
    </row>
    <row r="29" spans="3:9" ht="18.75" x14ac:dyDescent="0.3">
      <c r="C29" s="148" t="s">
        <v>8</v>
      </c>
      <c r="D29" s="149">
        <f>IF(D11="","",IFERROR(HLOOKUP($D11,[4]!Sabana[[#All],[Columna4]:[Columna23]],321,FALSE),""))</f>
        <v>0.2857142857142857</v>
      </c>
      <c r="E29" s="150">
        <f>$D$9</f>
        <v>0.25714285714285712</v>
      </c>
      <c r="F29" s="150">
        <f>IF(Tabla47615[[#This Row],[Porcentajes de respuesta 
para cada una de las opciones   ]]&gt;$D$9,Tabla47615[[#This Row],[Porcentajes de respuesta 
para cada una de las opciones   ]], 0)</f>
        <v>0.2857142857142857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371" priority="3" operator="containsText" text="Facil">
      <formula>NOT(ISERROR(SEARCH("Facil",D14)))</formula>
    </cfRule>
    <cfRule type="containsText" dxfId="370" priority="4" operator="containsText" text="Dificil">
      <formula>NOT(ISERROR(SEARCH("Dificil",D14)))</formula>
    </cfRule>
    <cfRule type="containsText" dxfId="369" priority="5" operator="containsText" text="Muy Difícil">
      <formula>NOT(ISERROR(SEARCH("Muy Difícil",D14)))</formula>
    </cfRule>
    <cfRule type="containsText" dxfId="368" priority="6" operator="containsText" text="Muy Fácil">
      <formula>NOT(ISERROR(SEARCH("Muy Fácil",D14)))</formula>
    </cfRule>
    <cfRule type="containsText" dxfId="367" priority="7" operator="containsText" text="Dificultad Moderada">
      <formula>NOT(ISERROR(SEARCH("Dificultad Moderada",D14)))</formula>
    </cfRule>
  </conditionalFormatting>
  <conditionalFormatting sqref="I2:I4">
    <cfRule type="cellIs" dxfId="366" priority="2" operator="equal">
      <formula>0</formula>
    </cfRule>
  </conditionalFormatting>
  <conditionalFormatting sqref="D2:D4">
    <cfRule type="cellIs" dxfId="365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topLeftCell="A10" zoomScale="110" zoomScaleNormal="110" zoomScaleSheetLayoutView="124" zoomScalePageLayoutView="96" workbookViewId="0">
      <selection activeCell="F7" sqref="F7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9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162" t="s">
        <v>27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32" ht="15" x14ac:dyDescent="0.25"/>
    <row r="3" spans="2:32" ht="15" x14ac:dyDescent="0.25"/>
    <row r="4" spans="2:32" ht="15" x14ac:dyDescent="0.25"/>
    <row r="5" spans="2:32" ht="15" x14ac:dyDescent="0.25">
      <c r="C5" s="50" t="s">
        <v>20</v>
      </c>
      <c r="D5" s="2" t="s">
        <v>192</v>
      </c>
      <c r="E5" s="89" t="s">
        <v>21</v>
      </c>
      <c r="F5" s="88" t="s">
        <v>193</v>
      </c>
      <c r="G5" s="159"/>
    </row>
    <row r="6" spans="2:32" ht="15" x14ac:dyDescent="0.25">
      <c r="C6" s="51" t="s">
        <v>22</v>
      </c>
      <c r="D6" s="2" t="s">
        <v>224</v>
      </c>
      <c r="E6" s="90" t="s">
        <v>23</v>
      </c>
      <c r="F6" s="88" t="s">
        <v>225</v>
      </c>
      <c r="G6" s="159"/>
    </row>
    <row r="7" spans="2:32" ht="15" x14ac:dyDescent="0.25">
      <c r="C7" s="51" t="s">
        <v>24</v>
      </c>
      <c r="D7" s="2" t="s">
        <v>127</v>
      </c>
      <c r="E7" s="90" t="s">
        <v>25</v>
      </c>
      <c r="F7" s="88">
        <v>1</v>
      </c>
      <c r="G7" s="159"/>
    </row>
    <row r="8" spans="2:32" ht="15.6" customHeight="1" x14ac:dyDescent="0.25"/>
    <row r="9" spans="2:32" ht="39.950000000000003" customHeight="1" x14ac:dyDescent="0.25">
      <c r="C9" s="23"/>
      <c r="D9" s="23"/>
      <c r="E9" s="23"/>
      <c r="F9" s="23"/>
      <c r="G9" s="23"/>
      <c r="H9" s="23"/>
      <c r="I9" s="23"/>
      <c r="J9" s="23"/>
      <c r="K9" s="160" t="s">
        <v>34</v>
      </c>
      <c r="L9" s="160"/>
      <c r="M9" s="160"/>
      <c r="N9" s="160"/>
      <c r="O9" s="160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2:32" ht="72.599999999999994" customHeight="1" x14ac:dyDescent="0.25">
      <c r="B10" s="96">
        <v>1</v>
      </c>
      <c r="C10" s="97" t="s">
        <v>18</v>
      </c>
      <c r="D10" s="77" t="s">
        <v>48</v>
      </c>
      <c r="E10" s="77" t="s">
        <v>49</v>
      </c>
      <c r="F10" s="77" t="s">
        <v>50</v>
      </c>
      <c r="G10" s="77" t="s">
        <v>51</v>
      </c>
      <c r="H10" s="77" t="s">
        <v>52</v>
      </c>
      <c r="I10" s="77" t="s">
        <v>53</v>
      </c>
      <c r="J10" s="77" t="s">
        <v>54</v>
      </c>
      <c r="K10" s="77" t="s">
        <v>55</v>
      </c>
      <c r="L10" s="77" t="s">
        <v>56</v>
      </c>
      <c r="M10" s="77" t="s">
        <v>57</v>
      </c>
      <c r="N10" s="77" t="s">
        <v>58</v>
      </c>
      <c r="O10" s="77" t="s">
        <v>59</v>
      </c>
      <c r="P10" s="77" t="s">
        <v>60</v>
      </c>
      <c r="Q10" s="77" t="s">
        <v>61</v>
      </c>
      <c r="R10" s="77" t="s">
        <v>62</v>
      </c>
      <c r="S10" s="77" t="s">
        <v>63</v>
      </c>
      <c r="T10" s="77" t="s">
        <v>64</v>
      </c>
      <c r="U10" s="77" t="s">
        <v>65</v>
      </c>
      <c r="V10" s="77" t="s">
        <v>66</v>
      </c>
      <c r="W10" s="77" t="s">
        <v>67</v>
      </c>
      <c r="X10" s="98" t="s">
        <v>41</v>
      </c>
      <c r="Y10" s="98" t="s">
        <v>42</v>
      </c>
      <c r="Z10" s="98" t="s">
        <v>43</v>
      </c>
    </row>
    <row r="11" spans="2:32" ht="14.45" customHeight="1" x14ac:dyDescent="0.25">
      <c r="B11" s="96">
        <v>2</v>
      </c>
      <c r="C11" s="99" t="s">
        <v>17</v>
      </c>
      <c r="D11" s="94" t="s">
        <v>226</v>
      </c>
      <c r="E11" s="94" t="s">
        <v>227</v>
      </c>
      <c r="F11" s="94" t="s">
        <v>228</v>
      </c>
      <c r="G11" s="94" t="s">
        <v>229</v>
      </c>
      <c r="H11" s="94" t="s">
        <v>230</v>
      </c>
      <c r="I11" s="94" t="s">
        <v>231</v>
      </c>
      <c r="J11" s="94" t="s">
        <v>232</v>
      </c>
      <c r="K11" s="94" t="s">
        <v>233</v>
      </c>
      <c r="L11" s="94" t="s">
        <v>234</v>
      </c>
      <c r="M11" s="94" t="s">
        <v>235</v>
      </c>
      <c r="N11" s="94" t="s">
        <v>236</v>
      </c>
      <c r="O11" s="94" t="s">
        <v>237</v>
      </c>
      <c r="P11" s="94" t="s">
        <v>238</v>
      </c>
      <c r="Q11" s="94" t="s">
        <v>239</v>
      </c>
      <c r="R11" s="94" t="s">
        <v>240</v>
      </c>
      <c r="S11" s="94" t="s">
        <v>241</v>
      </c>
      <c r="T11" s="94" t="s">
        <v>242</v>
      </c>
      <c r="U11" s="94" t="s">
        <v>243</v>
      </c>
      <c r="V11" s="94" t="s">
        <v>244</v>
      </c>
      <c r="W11" s="94" t="s">
        <v>245</v>
      </c>
      <c r="X11" s="100"/>
      <c r="Y11" s="101"/>
      <c r="Z11" s="100"/>
    </row>
    <row r="12" spans="2:32" ht="14.1" customHeight="1" x14ac:dyDescent="0.25">
      <c r="B12" s="96">
        <v>3</v>
      </c>
      <c r="C12" s="102" t="s">
        <v>3</v>
      </c>
      <c r="D12" s="95" t="s">
        <v>90</v>
      </c>
      <c r="E12" s="95" t="s">
        <v>91</v>
      </c>
      <c r="F12" s="95" t="s">
        <v>89</v>
      </c>
      <c r="G12" s="95" t="s">
        <v>88</v>
      </c>
      <c r="H12" s="95" t="s">
        <v>89</v>
      </c>
      <c r="I12" s="95" t="s">
        <v>89</v>
      </c>
      <c r="J12" s="95" t="s">
        <v>91</v>
      </c>
      <c r="K12" s="95" t="s">
        <v>88</v>
      </c>
      <c r="L12" s="95" t="s">
        <v>89</v>
      </c>
      <c r="M12" s="95" t="s">
        <v>89</v>
      </c>
      <c r="N12" s="95" t="s">
        <v>88</v>
      </c>
      <c r="O12" s="95" t="s">
        <v>89</v>
      </c>
      <c r="P12" s="95" t="s">
        <v>91</v>
      </c>
      <c r="Q12" s="95" t="s">
        <v>90</v>
      </c>
      <c r="R12" s="95" t="s">
        <v>91</v>
      </c>
      <c r="S12" s="95" t="s">
        <v>89</v>
      </c>
      <c r="T12" s="95" t="s">
        <v>90</v>
      </c>
      <c r="U12" s="95" t="s">
        <v>88</v>
      </c>
      <c r="V12" s="95" t="s">
        <v>89</v>
      </c>
      <c r="W12" s="95" t="s">
        <v>89</v>
      </c>
      <c r="X12" s="104"/>
      <c r="Y12" s="105"/>
      <c r="Z12" s="105"/>
    </row>
    <row r="13" spans="2:32" s="1" customFormat="1" ht="32.1" customHeight="1" x14ac:dyDescent="0.25">
      <c r="B13" s="96">
        <v>4</v>
      </c>
      <c r="C13" s="106" t="s">
        <v>16</v>
      </c>
      <c r="D13" s="107" t="str">
        <f>D$320</f>
        <v>Dificil</v>
      </c>
      <c r="E13" s="107" t="str">
        <f>E$320</f>
        <v>Facil</v>
      </c>
      <c r="F13" s="107" t="str">
        <f t="shared" ref="F13:W13" si="0">F$320</f>
        <v>Dificultad Moderada</v>
      </c>
      <c r="G13" s="107" t="str">
        <f t="shared" si="0"/>
        <v>Dificil</v>
      </c>
      <c r="H13" s="107" t="str">
        <f t="shared" si="0"/>
        <v>Facil</v>
      </c>
      <c r="I13" s="107" t="str">
        <f t="shared" si="0"/>
        <v>Dificultad Moderada</v>
      </c>
      <c r="J13" s="107" t="str">
        <f t="shared" si="0"/>
        <v>Dificil</v>
      </c>
      <c r="K13" s="107" t="str">
        <f t="shared" si="0"/>
        <v>Muy Difícil</v>
      </c>
      <c r="L13" s="107" t="str">
        <f t="shared" si="0"/>
        <v>Dificil</v>
      </c>
      <c r="M13" s="107" t="str">
        <f t="shared" si="0"/>
        <v>Dificil</v>
      </c>
      <c r="N13" s="107" t="str">
        <f t="shared" si="0"/>
        <v>Dificil</v>
      </c>
      <c r="O13" s="107" t="str">
        <f t="shared" si="0"/>
        <v>Dificil</v>
      </c>
      <c r="P13" s="107" t="str">
        <f t="shared" si="0"/>
        <v>Muy Difícil</v>
      </c>
      <c r="Q13" s="107" t="str">
        <f t="shared" si="0"/>
        <v>Dificil</v>
      </c>
      <c r="R13" s="107" t="str">
        <f t="shared" si="0"/>
        <v>Muy Difícil</v>
      </c>
      <c r="S13" s="107" t="str">
        <f t="shared" si="0"/>
        <v>Dificil</v>
      </c>
      <c r="T13" s="107" t="str">
        <f t="shared" si="0"/>
        <v>Dificil</v>
      </c>
      <c r="U13" s="107" t="str">
        <f t="shared" si="0"/>
        <v>Dificil</v>
      </c>
      <c r="V13" s="107" t="str">
        <f t="shared" si="0"/>
        <v>Facil</v>
      </c>
      <c r="W13" s="107" t="str">
        <f t="shared" si="0"/>
        <v>Muy Difícil</v>
      </c>
      <c r="X13" s="108"/>
      <c r="Y13" s="109"/>
      <c r="Z13" s="108"/>
      <c r="AF13" s="2"/>
    </row>
    <row r="14" spans="2:32" ht="54" customHeight="1" x14ac:dyDescent="0.25">
      <c r="B14" s="96">
        <v>5</v>
      </c>
      <c r="C14" s="99" t="s">
        <v>15</v>
      </c>
      <c r="D14" s="151" t="s">
        <v>92</v>
      </c>
      <c r="E14" s="151" t="s">
        <v>92</v>
      </c>
      <c r="F14" s="151" t="s">
        <v>92</v>
      </c>
      <c r="G14" s="151" t="s">
        <v>92</v>
      </c>
      <c r="H14" s="151" t="s">
        <v>92</v>
      </c>
      <c r="I14" s="151" t="s">
        <v>92</v>
      </c>
      <c r="J14" s="151" t="s">
        <v>93</v>
      </c>
      <c r="K14" s="151" t="s">
        <v>93</v>
      </c>
      <c r="L14" s="151" t="s">
        <v>93</v>
      </c>
      <c r="M14" s="151" t="s">
        <v>93</v>
      </c>
      <c r="N14" s="151" t="s">
        <v>93</v>
      </c>
      <c r="O14" s="151" t="s">
        <v>93</v>
      </c>
      <c r="P14" s="151" t="s">
        <v>94</v>
      </c>
      <c r="Q14" s="151" t="s">
        <v>94</v>
      </c>
      <c r="R14" s="151" t="s">
        <v>94</v>
      </c>
      <c r="S14" s="151" t="s">
        <v>94</v>
      </c>
      <c r="T14" s="151" t="s">
        <v>94</v>
      </c>
      <c r="U14" s="151" t="s">
        <v>94</v>
      </c>
      <c r="V14" s="151" t="s">
        <v>94</v>
      </c>
      <c r="W14" s="151" t="s">
        <v>94</v>
      </c>
      <c r="X14" s="100"/>
      <c r="Y14" s="101"/>
      <c r="Z14" s="100"/>
    </row>
    <row r="15" spans="2:32" ht="54" customHeight="1" x14ac:dyDescent="0.25">
      <c r="B15" s="96">
        <v>6</v>
      </c>
      <c r="C15" s="99" t="s">
        <v>14</v>
      </c>
      <c r="D15" s="151" t="s">
        <v>177</v>
      </c>
      <c r="E15" s="151" t="s">
        <v>177</v>
      </c>
      <c r="F15" s="151" t="s">
        <v>95</v>
      </c>
      <c r="G15" s="151" t="s">
        <v>95</v>
      </c>
      <c r="H15" s="151" t="s">
        <v>96</v>
      </c>
      <c r="I15" s="151" t="s">
        <v>96</v>
      </c>
      <c r="J15" s="151" t="s">
        <v>97</v>
      </c>
      <c r="K15" s="151" t="s">
        <v>97</v>
      </c>
      <c r="L15" s="151" t="s">
        <v>97</v>
      </c>
      <c r="M15" s="151" t="s">
        <v>178</v>
      </c>
      <c r="N15" s="151" t="s">
        <v>178</v>
      </c>
      <c r="O15" s="151" t="s">
        <v>98</v>
      </c>
      <c r="P15" s="151" t="s">
        <v>99</v>
      </c>
      <c r="Q15" s="151" t="s">
        <v>99</v>
      </c>
      <c r="R15" s="151" t="s">
        <v>100</v>
      </c>
      <c r="S15" s="151" t="s">
        <v>100</v>
      </c>
      <c r="T15" s="151" t="s">
        <v>101</v>
      </c>
      <c r="U15" s="151" t="s">
        <v>101</v>
      </c>
      <c r="V15" s="151" t="s">
        <v>101</v>
      </c>
      <c r="W15" s="151" t="s">
        <v>101</v>
      </c>
      <c r="X15" s="104"/>
      <c r="Y15" s="110"/>
      <c r="Z15" s="111"/>
    </row>
    <row r="16" spans="2:32" ht="54" customHeight="1" x14ac:dyDescent="0.25">
      <c r="B16" s="96">
        <v>7</v>
      </c>
      <c r="C16" s="99" t="s">
        <v>13</v>
      </c>
      <c r="D16" s="151" t="s">
        <v>246</v>
      </c>
      <c r="E16" s="151" t="s">
        <v>246</v>
      </c>
      <c r="F16" s="151" t="s">
        <v>180</v>
      </c>
      <c r="G16" s="151" t="s">
        <v>180</v>
      </c>
      <c r="H16" s="151" t="s">
        <v>215</v>
      </c>
      <c r="I16" s="151" t="s">
        <v>103</v>
      </c>
      <c r="J16" s="151" t="s">
        <v>104</v>
      </c>
      <c r="K16" s="151" t="s">
        <v>104</v>
      </c>
      <c r="L16" s="151" t="s">
        <v>104</v>
      </c>
      <c r="M16" s="151" t="s">
        <v>181</v>
      </c>
      <c r="N16" s="151" t="s">
        <v>181</v>
      </c>
      <c r="O16" s="151" t="s">
        <v>247</v>
      </c>
      <c r="P16" s="151" t="s">
        <v>248</v>
      </c>
      <c r="Q16" s="151" t="s">
        <v>217</v>
      </c>
      <c r="R16" s="151" t="s">
        <v>184</v>
      </c>
      <c r="S16" s="151" t="s">
        <v>184</v>
      </c>
      <c r="T16" s="151" t="s">
        <v>249</v>
      </c>
      <c r="U16" s="151" t="s">
        <v>249</v>
      </c>
      <c r="V16" s="151" t="s">
        <v>249</v>
      </c>
      <c r="W16" s="151" t="s">
        <v>249</v>
      </c>
      <c r="X16" s="104"/>
      <c r="Y16" s="105"/>
      <c r="Z16" s="104"/>
    </row>
    <row r="17" spans="2:32" ht="54" customHeight="1" x14ac:dyDescent="0.25">
      <c r="B17" s="96">
        <v>8</v>
      </c>
      <c r="C17" s="99" t="s">
        <v>12</v>
      </c>
      <c r="D17" s="151" t="s">
        <v>250</v>
      </c>
      <c r="E17" s="151" t="s">
        <v>250</v>
      </c>
      <c r="F17" s="151" t="s">
        <v>251</v>
      </c>
      <c r="G17" s="151" t="s">
        <v>251</v>
      </c>
      <c r="H17" s="151" t="s">
        <v>218</v>
      </c>
      <c r="I17" s="151" t="s">
        <v>112</v>
      </c>
      <c r="J17" s="151" t="s">
        <v>114</v>
      </c>
      <c r="K17" s="151" t="s">
        <v>114</v>
      </c>
      <c r="L17" s="151" t="s">
        <v>114</v>
      </c>
      <c r="M17" s="151" t="s">
        <v>252</v>
      </c>
      <c r="N17" s="151" t="s">
        <v>187</v>
      </c>
      <c r="O17" s="151" t="s">
        <v>253</v>
      </c>
      <c r="P17" s="151" t="s">
        <v>254</v>
      </c>
      <c r="Q17" s="151" t="s">
        <v>255</v>
      </c>
      <c r="R17" s="151" t="s">
        <v>190</v>
      </c>
      <c r="S17" s="151" t="s">
        <v>223</v>
      </c>
      <c r="T17" s="151" t="s">
        <v>256</v>
      </c>
      <c r="U17" s="151" t="s">
        <v>256</v>
      </c>
      <c r="V17" s="151" t="s">
        <v>256</v>
      </c>
      <c r="W17" s="151" t="s">
        <v>256</v>
      </c>
      <c r="X17" s="92" t="s">
        <v>0</v>
      </c>
      <c r="Y17" s="93" t="s">
        <v>1</v>
      </c>
      <c r="Z17" s="93" t="s">
        <v>2</v>
      </c>
      <c r="AF17" s="1"/>
    </row>
    <row r="18" spans="2:32" ht="14.45" customHeight="1" x14ac:dyDescent="0.25">
      <c r="B18" s="96">
        <v>9</v>
      </c>
      <c r="D18" s="152" t="s">
        <v>90</v>
      </c>
      <c r="E18" s="152" t="s">
        <v>91</v>
      </c>
      <c r="F18" s="152" t="s">
        <v>89</v>
      </c>
      <c r="G18" s="152" t="s">
        <v>88</v>
      </c>
      <c r="H18" s="152" t="s">
        <v>90</v>
      </c>
      <c r="I18" s="152" t="s">
        <v>89</v>
      </c>
      <c r="J18" s="152" t="s">
        <v>90</v>
      </c>
      <c r="K18" s="152" t="s">
        <v>89</v>
      </c>
      <c r="L18" s="152" t="s">
        <v>89</v>
      </c>
      <c r="M18" s="152" t="s">
        <v>91</v>
      </c>
      <c r="N18" s="152" t="s">
        <v>91</v>
      </c>
      <c r="O18" s="152" t="s">
        <v>90</v>
      </c>
      <c r="P18" s="152" t="s">
        <v>88</v>
      </c>
      <c r="Q18" s="152" t="s">
        <v>90</v>
      </c>
      <c r="R18" s="152" t="s">
        <v>88</v>
      </c>
      <c r="S18" s="152" t="s">
        <v>89</v>
      </c>
      <c r="T18" s="152" t="s">
        <v>90</v>
      </c>
      <c r="U18" s="152" t="s">
        <v>89</v>
      </c>
      <c r="V18" s="152" t="s">
        <v>89</v>
      </c>
      <c r="W18" s="152" t="s">
        <v>88</v>
      </c>
      <c r="X18" s="91">
        <f t="array" ref="X18">IF($D$12="","",(SUMPRODUCT(($D$12:$W$12=Sabana16[[#This Row],[Columna4]:[Columna23]])*1)))</f>
        <v>10</v>
      </c>
      <c r="Y18" s="87">
        <f>IF(X18="","",(X18/20))</f>
        <v>0.5</v>
      </c>
      <c r="Z18" s="87">
        <f>IF(Y18="","",COUNTIF(Sabana16[[#This Row],[Columna4]:[Columna23]],"O")/20)</f>
        <v>0</v>
      </c>
    </row>
    <row r="19" spans="2:32" ht="15" x14ac:dyDescent="0.25">
      <c r="B19" s="96">
        <v>10</v>
      </c>
      <c r="D19" s="152" t="s">
        <v>88</v>
      </c>
      <c r="E19" s="152" t="s">
        <v>90</v>
      </c>
      <c r="F19" s="152" t="s">
        <v>90</v>
      </c>
      <c r="G19" s="152" t="s">
        <v>91</v>
      </c>
      <c r="H19" s="152" t="s">
        <v>90</v>
      </c>
      <c r="I19" s="152" t="s">
        <v>89</v>
      </c>
      <c r="J19" s="152" t="s">
        <v>90</v>
      </c>
      <c r="K19" s="152" t="s">
        <v>89</v>
      </c>
      <c r="L19" s="152" t="s">
        <v>91</v>
      </c>
      <c r="M19" s="152" t="s">
        <v>89</v>
      </c>
      <c r="N19" s="152" t="s">
        <v>88</v>
      </c>
      <c r="O19" s="152" t="s">
        <v>88</v>
      </c>
      <c r="P19" s="152" t="s">
        <v>90</v>
      </c>
      <c r="Q19" s="152" t="s">
        <v>89</v>
      </c>
      <c r="R19" s="152" t="s">
        <v>89</v>
      </c>
      <c r="S19" s="152" t="s">
        <v>91</v>
      </c>
      <c r="T19" s="152" t="s">
        <v>90</v>
      </c>
      <c r="U19" s="152" t="s">
        <v>89</v>
      </c>
      <c r="V19" s="152" t="s">
        <v>89</v>
      </c>
      <c r="W19" s="152" t="s">
        <v>91</v>
      </c>
      <c r="X19" s="91">
        <f t="array" ref="X19">IF($D$12="","",(SUMPRODUCT(($D$12:$W$12=Sabana16[[#This Row],[Columna4]:[Columna23]])*1)))</f>
        <v>5</v>
      </c>
      <c r="Y19" s="87">
        <f t="shared" ref="Y19:Y82" si="1">IF(X19="","",(X19/20))</f>
        <v>0.25</v>
      </c>
      <c r="Z19" s="87">
        <f>IF(Y19="","",COUNTIF(Sabana16[[#This Row],[Columna4]:[Columna23]],"O")/20)</f>
        <v>0</v>
      </c>
    </row>
    <row r="20" spans="2:32" ht="15" x14ac:dyDescent="0.25">
      <c r="B20" s="96">
        <v>11</v>
      </c>
      <c r="D20" s="152" t="s">
        <v>91</v>
      </c>
      <c r="E20" s="152" t="s">
        <v>91</v>
      </c>
      <c r="F20" s="152" t="s">
        <v>89</v>
      </c>
      <c r="G20" s="152" t="s">
        <v>91</v>
      </c>
      <c r="H20" s="152" t="s">
        <v>91</v>
      </c>
      <c r="I20" s="152" t="s">
        <v>89</v>
      </c>
      <c r="J20" s="152" t="s">
        <v>90</v>
      </c>
      <c r="K20" s="152" t="s">
        <v>91</v>
      </c>
      <c r="L20" s="152" t="s">
        <v>89</v>
      </c>
      <c r="M20" s="152" t="s">
        <v>91</v>
      </c>
      <c r="N20" s="152" t="s">
        <v>91</v>
      </c>
      <c r="O20" s="152" t="s">
        <v>90</v>
      </c>
      <c r="P20" s="152" t="s">
        <v>88</v>
      </c>
      <c r="Q20" s="152" t="s">
        <v>90</v>
      </c>
      <c r="R20" s="152" t="s">
        <v>88</v>
      </c>
      <c r="S20" s="152" t="s">
        <v>90</v>
      </c>
      <c r="T20" s="152" t="s">
        <v>90</v>
      </c>
      <c r="U20" s="152" t="s">
        <v>91</v>
      </c>
      <c r="V20" s="152" t="s">
        <v>89</v>
      </c>
      <c r="W20" s="152" t="s">
        <v>88</v>
      </c>
      <c r="X20" s="91">
        <f t="array" ref="X20">IF($D$12="","",(SUMPRODUCT(($D$12:$W$12=Sabana16[[#This Row],[Columna4]:[Columna23]])*1)))</f>
        <v>7</v>
      </c>
      <c r="Y20" s="87">
        <f t="shared" si="1"/>
        <v>0.35</v>
      </c>
      <c r="Z20" s="87">
        <f>IF(Y20="","",COUNTIF(Sabana16[[#This Row],[Columna4]:[Columna23]],"O")/20)</f>
        <v>0</v>
      </c>
    </row>
    <row r="21" spans="2:32" ht="15" x14ac:dyDescent="0.25">
      <c r="B21" s="96">
        <v>12</v>
      </c>
      <c r="D21" s="152" t="s">
        <v>91</v>
      </c>
      <c r="E21" s="152" t="s">
        <v>90</v>
      </c>
      <c r="F21" s="152" t="s">
        <v>89</v>
      </c>
      <c r="G21" s="152" t="s">
        <v>89</v>
      </c>
      <c r="H21" s="152" t="s">
        <v>91</v>
      </c>
      <c r="I21" s="152" t="s">
        <v>89</v>
      </c>
      <c r="J21" s="152" t="s">
        <v>90</v>
      </c>
      <c r="K21" s="152" t="s">
        <v>88</v>
      </c>
      <c r="L21" s="152" t="s">
        <v>88</v>
      </c>
      <c r="M21" s="152" t="s">
        <v>89</v>
      </c>
      <c r="N21" s="152" t="s">
        <v>88</v>
      </c>
      <c r="O21" s="152" t="s">
        <v>89</v>
      </c>
      <c r="P21" s="152" t="s">
        <v>91</v>
      </c>
      <c r="Q21" s="152" t="s">
        <v>88</v>
      </c>
      <c r="R21" s="152" t="s">
        <v>91</v>
      </c>
      <c r="S21" s="152" t="s">
        <v>89</v>
      </c>
      <c r="T21" s="152" t="s">
        <v>90</v>
      </c>
      <c r="U21" s="152" t="s">
        <v>90</v>
      </c>
      <c r="V21" s="152" t="s">
        <v>88</v>
      </c>
      <c r="W21" s="152" t="s">
        <v>89</v>
      </c>
      <c r="X21" s="91">
        <f t="array" ref="X21">IF($D$12="","",(SUMPRODUCT(($D$12:$W$12=Sabana16[[#This Row],[Columna4]:[Columna23]])*1)))</f>
        <v>11</v>
      </c>
      <c r="Y21" s="87">
        <f t="shared" si="1"/>
        <v>0.55000000000000004</v>
      </c>
      <c r="Z21" s="87">
        <f>IF(Y21="","",COUNTIF(Sabana16[[#This Row],[Columna4]:[Columna23]],"O")/20)</f>
        <v>0</v>
      </c>
    </row>
    <row r="22" spans="2:32" ht="15" x14ac:dyDescent="0.25">
      <c r="B22" s="96">
        <v>13</v>
      </c>
      <c r="D22" s="152" t="s">
        <v>88</v>
      </c>
      <c r="E22" s="152" t="s">
        <v>91</v>
      </c>
      <c r="F22" s="152" t="s">
        <v>90</v>
      </c>
      <c r="G22" s="152" t="s">
        <v>89</v>
      </c>
      <c r="H22" s="152" t="s">
        <v>90</v>
      </c>
      <c r="I22" s="152" t="s">
        <v>89</v>
      </c>
      <c r="J22" s="152" t="s">
        <v>91</v>
      </c>
      <c r="K22" s="152" t="s">
        <v>90</v>
      </c>
      <c r="L22" s="152" t="s">
        <v>91</v>
      </c>
      <c r="M22" s="152" t="s">
        <v>91</v>
      </c>
      <c r="N22" s="152" t="s">
        <v>91</v>
      </c>
      <c r="O22" s="152" t="s">
        <v>90</v>
      </c>
      <c r="P22" s="152" t="s">
        <v>91</v>
      </c>
      <c r="Q22" s="152" t="s">
        <v>89</v>
      </c>
      <c r="R22" s="152" t="s">
        <v>91</v>
      </c>
      <c r="S22" s="152" t="s">
        <v>90</v>
      </c>
      <c r="T22" s="152" t="s">
        <v>88</v>
      </c>
      <c r="U22" s="152" t="s">
        <v>89</v>
      </c>
      <c r="V22" s="152" t="s">
        <v>91</v>
      </c>
      <c r="W22" s="152" t="s">
        <v>90</v>
      </c>
      <c r="X22" s="91">
        <f t="array" ref="X22">IF($D$12="","",(SUMPRODUCT(($D$12:$W$12=Sabana16[[#This Row],[Columna4]:[Columna23]])*1)))</f>
        <v>5</v>
      </c>
      <c r="Y22" s="87">
        <f t="shared" si="1"/>
        <v>0.25</v>
      </c>
      <c r="Z22" s="87">
        <f>IF(Y22="","",COUNTIF(Sabana16[[#This Row],[Columna4]:[Columna23]],"O")/20)</f>
        <v>0</v>
      </c>
    </row>
    <row r="23" spans="2:32" ht="15" x14ac:dyDescent="0.25">
      <c r="B23" s="96">
        <v>14</v>
      </c>
      <c r="D23" s="152" t="s">
        <v>90</v>
      </c>
      <c r="E23" s="152" t="s">
        <v>91</v>
      </c>
      <c r="F23" s="152" t="s">
        <v>91</v>
      </c>
      <c r="G23" s="152" t="s">
        <v>91</v>
      </c>
      <c r="H23" s="152" t="s">
        <v>91</v>
      </c>
      <c r="I23" s="152" t="s">
        <v>89</v>
      </c>
      <c r="J23" s="152" t="s">
        <v>88</v>
      </c>
      <c r="K23" s="152" t="s">
        <v>89</v>
      </c>
      <c r="L23" s="152" t="s">
        <v>89</v>
      </c>
      <c r="M23" s="152" t="s">
        <v>91</v>
      </c>
      <c r="N23" s="152" t="s">
        <v>91</v>
      </c>
      <c r="O23" s="152" t="s">
        <v>88</v>
      </c>
      <c r="P23" s="152" t="s">
        <v>88</v>
      </c>
      <c r="Q23" s="152" t="s">
        <v>91</v>
      </c>
      <c r="R23" s="152" t="s">
        <v>88</v>
      </c>
      <c r="S23" s="152" t="s">
        <v>89</v>
      </c>
      <c r="T23" s="152" t="s">
        <v>91</v>
      </c>
      <c r="U23" s="152" t="s">
        <v>91</v>
      </c>
      <c r="V23" s="152" t="s">
        <v>88</v>
      </c>
      <c r="W23" s="152" t="s">
        <v>89</v>
      </c>
      <c r="X23" s="91">
        <f t="array" ref="X23">IF($D$12="","",(SUMPRODUCT(($D$12:$W$12=Sabana16[[#This Row],[Columna4]:[Columna23]])*1)))</f>
        <v>6</v>
      </c>
      <c r="Y23" s="87">
        <f t="shared" si="1"/>
        <v>0.3</v>
      </c>
      <c r="Z23" s="87">
        <f>IF(Y23="","",COUNTIF(Sabana16[[#This Row],[Columna4]:[Columna23]],"O")/20)</f>
        <v>0</v>
      </c>
    </row>
    <row r="24" spans="2:32" ht="15" x14ac:dyDescent="0.25">
      <c r="B24" s="96">
        <v>15</v>
      </c>
      <c r="D24" s="152" t="s">
        <v>88</v>
      </c>
      <c r="E24" s="152" t="s">
        <v>91</v>
      </c>
      <c r="F24" s="152" t="s">
        <v>89</v>
      </c>
      <c r="G24" s="152" t="s">
        <v>89</v>
      </c>
      <c r="H24" s="152" t="s">
        <v>90</v>
      </c>
      <c r="I24" s="152" t="s">
        <v>89</v>
      </c>
      <c r="J24" s="152" t="s">
        <v>90</v>
      </c>
      <c r="K24" s="152" t="s">
        <v>90</v>
      </c>
      <c r="L24" s="152" t="s">
        <v>90</v>
      </c>
      <c r="M24" s="152" t="s">
        <v>89</v>
      </c>
      <c r="N24" s="152" t="s">
        <v>90</v>
      </c>
      <c r="O24" s="152" t="s">
        <v>90</v>
      </c>
      <c r="P24" s="152" t="s">
        <v>91</v>
      </c>
      <c r="Q24" s="152" t="s">
        <v>90</v>
      </c>
      <c r="R24" s="152" t="s">
        <v>91</v>
      </c>
      <c r="S24" s="152" t="s">
        <v>89</v>
      </c>
      <c r="T24" s="152" t="s">
        <v>90</v>
      </c>
      <c r="U24" s="152" t="s">
        <v>88</v>
      </c>
      <c r="V24" s="152" t="s">
        <v>89</v>
      </c>
      <c r="W24" s="152" t="s">
        <v>88</v>
      </c>
      <c r="X24" s="91">
        <f t="array" ref="X24">IF($D$12="","",(SUMPRODUCT(($D$12:$W$12=Sabana16[[#This Row],[Columna4]:[Columna23]])*1)))</f>
        <v>11</v>
      </c>
      <c r="Y24" s="87">
        <f t="shared" si="1"/>
        <v>0.55000000000000004</v>
      </c>
      <c r="Z24" s="87">
        <f>IF(Y24="","",COUNTIF(Sabana16[[#This Row],[Columna4]:[Columna23]],"O")/20)</f>
        <v>0</v>
      </c>
    </row>
    <row r="25" spans="2:32" ht="15" x14ac:dyDescent="0.25">
      <c r="B25" s="96">
        <v>16</v>
      </c>
      <c r="D25" s="152" t="s">
        <v>90</v>
      </c>
      <c r="E25" s="152" t="s">
        <v>91</v>
      </c>
      <c r="F25" s="152" t="s">
        <v>89</v>
      </c>
      <c r="G25" s="152" t="s">
        <v>89</v>
      </c>
      <c r="H25" s="152" t="s">
        <v>88</v>
      </c>
      <c r="I25" s="152" t="s">
        <v>89</v>
      </c>
      <c r="J25" s="152" t="s">
        <v>90</v>
      </c>
      <c r="K25" s="152" t="s">
        <v>89</v>
      </c>
      <c r="L25" s="152" t="s">
        <v>89</v>
      </c>
      <c r="M25" s="152" t="s">
        <v>89</v>
      </c>
      <c r="N25" s="152" t="s">
        <v>88</v>
      </c>
      <c r="O25" s="152" t="s">
        <v>89</v>
      </c>
      <c r="P25" s="152" t="s">
        <v>88</v>
      </c>
      <c r="Q25" s="152" t="s">
        <v>90</v>
      </c>
      <c r="R25" s="152" t="s">
        <v>88</v>
      </c>
      <c r="S25" s="152" t="s">
        <v>89</v>
      </c>
      <c r="T25" s="152" t="s">
        <v>91</v>
      </c>
      <c r="U25" s="152" t="s">
        <v>89</v>
      </c>
      <c r="V25" s="152" t="s">
        <v>89</v>
      </c>
      <c r="W25" s="152" t="s">
        <v>89</v>
      </c>
      <c r="X25" s="91">
        <f t="array" ref="X25">IF($D$12="","",(SUMPRODUCT(($D$12:$W$12=Sabana16[[#This Row],[Columna4]:[Columna23]])*1)))</f>
        <v>12</v>
      </c>
      <c r="Y25" s="87">
        <f t="shared" si="1"/>
        <v>0.6</v>
      </c>
      <c r="Z25" s="87">
        <f>IF(Y25="","",COUNTIF(Sabana16[[#This Row],[Columna4]:[Columna23]],"O")/20)</f>
        <v>0</v>
      </c>
    </row>
    <row r="26" spans="2:32" ht="15" x14ac:dyDescent="0.25">
      <c r="B26" s="96">
        <v>17</v>
      </c>
      <c r="D26" s="152" t="s">
        <v>89</v>
      </c>
      <c r="E26" s="152" t="s">
        <v>91</v>
      </c>
      <c r="F26" s="152" t="s">
        <v>89</v>
      </c>
      <c r="G26" s="152" t="s">
        <v>89</v>
      </c>
      <c r="H26" s="152" t="s">
        <v>90</v>
      </c>
      <c r="I26" s="152" t="s">
        <v>89</v>
      </c>
      <c r="J26" s="152" t="s">
        <v>89</v>
      </c>
      <c r="K26" s="152" t="s">
        <v>91</v>
      </c>
      <c r="L26" s="152" t="s">
        <v>91</v>
      </c>
      <c r="M26" s="152" t="s">
        <v>89</v>
      </c>
      <c r="N26" s="152" t="s">
        <v>88</v>
      </c>
      <c r="O26" s="152" t="s">
        <v>90</v>
      </c>
      <c r="P26" s="152" t="s">
        <v>88</v>
      </c>
      <c r="Q26" s="152" t="s">
        <v>90</v>
      </c>
      <c r="R26" s="152" t="s">
        <v>90</v>
      </c>
      <c r="S26" s="152" t="s">
        <v>89</v>
      </c>
      <c r="T26" s="152" t="s">
        <v>90</v>
      </c>
      <c r="U26" s="152" t="s">
        <v>89</v>
      </c>
      <c r="V26" s="152" t="s">
        <v>89</v>
      </c>
      <c r="W26" s="152" t="s">
        <v>89</v>
      </c>
      <c r="X26" s="91">
        <f t="array" ref="X26">IF($D$12="","",(SUMPRODUCT(($D$12:$W$12=Sabana16[[#This Row],[Columna4]:[Columna23]])*1)))</f>
        <v>10</v>
      </c>
      <c r="Y26" s="87">
        <f t="shared" si="1"/>
        <v>0.5</v>
      </c>
      <c r="Z26" s="87">
        <f>IF(Y26="","",COUNTIF(Sabana16[[#This Row],[Columna4]:[Columna23]],"O")/20)</f>
        <v>0</v>
      </c>
    </row>
    <row r="27" spans="2:32" ht="15" x14ac:dyDescent="0.25">
      <c r="B27" s="96">
        <v>18</v>
      </c>
      <c r="D27" s="152" t="s">
        <v>154</v>
      </c>
      <c r="E27" s="152" t="s">
        <v>91</v>
      </c>
      <c r="F27" s="152" t="s">
        <v>89</v>
      </c>
      <c r="G27" s="152" t="s">
        <v>89</v>
      </c>
      <c r="H27" s="152" t="s">
        <v>91</v>
      </c>
      <c r="I27" s="152" t="s">
        <v>89</v>
      </c>
      <c r="J27" s="152" t="s">
        <v>89</v>
      </c>
      <c r="K27" s="152" t="s">
        <v>88</v>
      </c>
      <c r="L27" s="152" t="s">
        <v>91</v>
      </c>
      <c r="M27" s="152" t="s">
        <v>89</v>
      </c>
      <c r="N27" s="152" t="s">
        <v>91</v>
      </c>
      <c r="O27" s="152" t="s">
        <v>90</v>
      </c>
      <c r="P27" s="152" t="s">
        <v>91</v>
      </c>
      <c r="Q27" s="152" t="s">
        <v>89</v>
      </c>
      <c r="R27" s="152" t="s">
        <v>89</v>
      </c>
      <c r="S27" s="152" t="s">
        <v>88</v>
      </c>
      <c r="T27" s="152" t="s">
        <v>91</v>
      </c>
      <c r="U27" s="152" t="s">
        <v>89</v>
      </c>
      <c r="V27" s="152" t="s">
        <v>88</v>
      </c>
      <c r="W27" s="152" t="s">
        <v>88</v>
      </c>
      <c r="X27" s="91">
        <f t="array" ref="X27">IF($D$12="","",(SUMPRODUCT(($D$12:$W$12=Sabana16[[#This Row],[Columna4]:[Columna23]])*1)))</f>
        <v>6</v>
      </c>
      <c r="Y27" s="87">
        <f t="shared" si="1"/>
        <v>0.3</v>
      </c>
      <c r="Z27" s="87">
        <f>IF(Y27="","",COUNTIF(Sabana16[[#This Row],[Columna4]:[Columna23]],"O")/20)</f>
        <v>0.05</v>
      </c>
    </row>
    <row r="28" spans="2:32" ht="15" x14ac:dyDescent="0.25">
      <c r="B28" s="96">
        <v>19</v>
      </c>
      <c r="D28" s="152" t="s">
        <v>91</v>
      </c>
      <c r="E28" s="152" t="s">
        <v>91</v>
      </c>
      <c r="F28" s="152" t="s">
        <v>89</v>
      </c>
      <c r="G28" s="152" t="s">
        <v>88</v>
      </c>
      <c r="H28" s="152" t="s">
        <v>91</v>
      </c>
      <c r="I28" s="152" t="s">
        <v>89</v>
      </c>
      <c r="J28" s="152" t="s">
        <v>90</v>
      </c>
      <c r="K28" s="152" t="s">
        <v>89</v>
      </c>
      <c r="L28" s="152" t="s">
        <v>89</v>
      </c>
      <c r="M28" s="152" t="s">
        <v>89</v>
      </c>
      <c r="N28" s="152" t="s">
        <v>88</v>
      </c>
      <c r="O28" s="152" t="s">
        <v>89</v>
      </c>
      <c r="P28" s="152" t="s">
        <v>88</v>
      </c>
      <c r="Q28" s="152" t="s">
        <v>90</v>
      </c>
      <c r="R28" s="152" t="s">
        <v>89</v>
      </c>
      <c r="S28" s="152" t="s">
        <v>91</v>
      </c>
      <c r="T28" s="152" t="s">
        <v>91</v>
      </c>
      <c r="U28" s="152" t="s">
        <v>89</v>
      </c>
      <c r="V28" s="152" t="s">
        <v>89</v>
      </c>
      <c r="W28" s="152" t="s">
        <v>88</v>
      </c>
      <c r="X28" s="91">
        <f t="array" ref="X28">IF($D$12="","",(SUMPRODUCT(($D$12:$W$12=Sabana16[[#This Row],[Columna4]:[Columna23]])*1)))</f>
        <v>10</v>
      </c>
      <c r="Y28" s="87">
        <f t="shared" si="1"/>
        <v>0.5</v>
      </c>
      <c r="Z28" s="87">
        <f>IF(Y28="","",COUNTIF(Sabana16[[#This Row],[Columna4]:[Columna23]],"O")/20)</f>
        <v>0</v>
      </c>
    </row>
    <row r="29" spans="2:32" ht="15" x14ac:dyDescent="0.25">
      <c r="B29" s="96">
        <v>20</v>
      </c>
      <c r="D29" s="152" t="s">
        <v>88</v>
      </c>
      <c r="E29" s="152" t="s">
        <v>91</v>
      </c>
      <c r="F29" s="152" t="s">
        <v>91</v>
      </c>
      <c r="G29" s="152" t="s">
        <v>88</v>
      </c>
      <c r="H29" s="152" t="s">
        <v>89</v>
      </c>
      <c r="I29" s="152" t="s">
        <v>89</v>
      </c>
      <c r="J29" s="152" t="s">
        <v>91</v>
      </c>
      <c r="K29" s="152" t="s">
        <v>91</v>
      </c>
      <c r="L29" s="152" t="s">
        <v>91</v>
      </c>
      <c r="M29" s="152" t="s">
        <v>88</v>
      </c>
      <c r="N29" s="152" t="s">
        <v>88</v>
      </c>
      <c r="O29" s="152" t="s">
        <v>90</v>
      </c>
      <c r="P29" s="152" t="s">
        <v>88</v>
      </c>
      <c r="Q29" s="152" t="s">
        <v>91</v>
      </c>
      <c r="R29" s="152" t="s">
        <v>88</v>
      </c>
      <c r="S29" s="152" t="s">
        <v>89</v>
      </c>
      <c r="T29" s="152" t="s">
        <v>91</v>
      </c>
      <c r="U29" s="152" t="s">
        <v>88</v>
      </c>
      <c r="V29" s="152" t="s">
        <v>89</v>
      </c>
      <c r="W29" s="152" t="s">
        <v>90</v>
      </c>
      <c r="X29" s="91">
        <f t="array" ref="X29">IF($D$12="","",(SUMPRODUCT(($D$12:$W$12=Sabana16[[#This Row],[Columna4]:[Columna23]])*1)))</f>
        <v>9</v>
      </c>
      <c r="Y29" s="87">
        <f t="shared" si="1"/>
        <v>0.45</v>
      </c>
      <c r="Z29" s="87">
        <f>IF(Y29="","",COUNTIF(Sabana16[[#This Row],[Columna4]:[Columna23]],"O")/20)</f>
        <v>0</v>
      </c>
    </row>
    <row r="30" spans="2:32" ht="15" x14ac:dyDescent="0.25">
      <c r="B30" s="96">
        <v>21</v>
      </c>
      <c r="D30" s="152" t="s">
        <v>91</v>
      </c>
      <c r="E30" s="152" t="s">
        <v>89</v>
      </c>
      <c r="F30" s="152" t="s">
        <v>89</v>
      </c>
      <c r="G30" s="152" t="s">
        <v>89</v>
      </c>
      <c r="H30" s="152" t="s">
        <v>90</v>
      </c>
      <c r="I30" s="152" t="s">
        <v>88</v>
      </c>
      <c r="J30" s="152" t="s">
        <v>89</v>
      </c>
      <c r="K30" s="152" t="s">
        <v>91</v>
      </c>
      <c r="L30" s="152" t="s">
        <v>89</v>
      </c>
      <c r="M30" s="152" t="s">
        <v>91</v>
      </c>
      <c r="N30" s="152" t="s">
        <v>91</v>
      </c>
      <c r="O30" s="152" t="s">
        <v>88</v>
      </c>
      <c r="P30" s="152" t="s">
        <v>91</v>
      </c>
      <c r="Q30" s="152" t="s">
        <v>91</v>
      </c>
      <c r="R30" s="152" t="s">
        <v>89</v>
      </c>
      <c r="S30" s="152" t="s">
        <v>89</v>
      </c>
      <c r="T30" s="152" t="s">
        <v>88</v>
      </c>
      <c r="U30" s="152" t="s">
        <v>91</v>
      </c>
      <c r="V30" s="152" t="s">
        <v>89</v>
      </c>
      <c r="W30" s="152" t="s">
        <v>89</v>
      </c>
      <c r="X30" s="91">
        <f t="array" ref="X30">IF($D$12="","",(SUMPRODUCT(($D$12:$W$12=Sabana16[[#This Row],[Columna4]:[Columna23]])*1)))</f>
        <v>6</v>
      </c>
      <c r="Y30" s="87">
        <f t="shared" si="1"/>
        <v>0.3</v>
      </c>
      <c r="Z30" s="87">
        <f>IF(Y30="","",COUNTIF(Sabana16[[#This Row],[Columna4]:[Columna23]],"O")/20)</f>
        <v>0</v>
      </c>
    </row>
    <row r="31" spans="2:32" ht="15" x14ac:dyDescent="0.25">
      <c r="B31" s="96">
        <v>22</v>
      </c>
      <c r="D31" s="152" t="s">
        <v>90</v>
      </c>
      <c r="E31" s="152" t="s">
        <v>91</v>
      </c>
      <c r="F31" s="152" t="s">
        <v>89</v>
      </c>
      <c r="G31" s="152" t="s">
        <v>88</v>
      </c>
      <c r="H31" s="152" t="s">
        <v>89</v>
      </c>
      <c r="I31" s="152" t="s">
        <v>89</v>
      </c>
      <c r="J31" s="152" t="s">
        <v>90</v>
      </c>
      <c r="K31" s="152" t="s">
        <v>91</v>
      </c>
      <c r="L31" s="152" t="s">
        <v>91</v>
      </c>
      <c r="M31" s="152" t="s">
        <v>89</v>
      </c>
      <c r="N31" s="152" t="s">
        <v>88</v>
      </c>
      <c r="O31" s="152" t="s">
        <v>90</v>
      </c>
      <c r="P31" s="152" t="s">
        <v>90</v>
      </c>
      <c r="Q31" s="152" t="s">
        <v>90</v>
      </c>
      <c r="R31" s="152" t="s">
        <v>91</v>
      </c>
      <c r="S31" s="152" t="s">
        <v>89</v>
      </c>
      <c r="T31" s="152" t="s">
        <v>90</v>
      </c>
      <c r="U31" s="152" t="s">
        <v>89</v>
      </c>
      <c r="V31" s="152" t="s">
        <v>88</v>
      </c>
      <c r="W31" s="152" t="s">
        <v>88</v>
      </c>
      <c r="X31" s="91">
        <f t="array" ref="X31">IF($D$12="","",(SUMPRODUCT(($D$12:$W$12=Sabana16[[#This Row],[Columna4]:[Columna23]])*1)))</f>
        <v>12</v>
      </c>
      <c r="Y31" s="87">
        <f t="shared" si="1"/>
        <v>0.6</v>
      </c>
      <c r="Z31" s="87">
        <f>IF(Y31="","",COUNTIF(Sabana16[[#This Row],[Columna4]:[Columna23]],"O")/20)</f>
        <v>0</v>
      </c>
    </row>
    <row r="32" spans="2:32" ht="15" x14ac:dyDescent="0.25">
      <c r="B32" s="96">
        <v>23</v>
      </c>
      <c r="D32" s="152" t="s">
        <v>88</v>
      </c>
      <c r="E32" s="152" t="s">
        <v>90</v>
      </c>
      <c r="F32" s="152" t="s">
        <v>89</v>
      </c>
      <c r="G32" s="152" t="s">
        <v>88</v>
      </c>
      <c r="H32" s="152" t="s">
        <v>88</v>
      </c>
      <c r="I32" s="152" t="s">
        <v>89</v>
      </c>
      <c r="J32" s="152" t="s">
        <v>90</v>
      </c>
      <c r="K32" s="152" t="s">
        <v>90</v>
      </c>
      <c r="L32" s="152" t="s">
        <v>91</v>
      </c>
      <c r="M32" s="152" t="s">
        <v>89</v>
      </c>
      <c r="N32" s="152" t="s">
        <v>88</v>
      </c>
      <c r="O32" s="152" t="s">
        <v>90</v>
      </c>
      <c r="P32" s="152" t="s">
        <v>90</v>
      </c>
      <c r="Q32" s="152" t="s">
        <v>89</v>
      </c>
      <c r="R32" s="152" t="s">
        <v>89</v>
      </c>
      <c r="S32" s="152" t="s">
        <v>91</v>
      </c>
      <c r="T32" s="152" t="s">
        <v>91</v>
      </c>
      <c r="U32" s="152" t="s">
        <v>91</v>
      </c>
      <c r="V32" s="152" t="s">
        <v>88</v>
      </c>
      <c r="W32" s="152" t="s">
        <v>88</v>
      </c>
      <c r="X32" s="91">
        <f t="array" ref="X32">IF($D$12="","",(SUMPRODUCT(($D$12:$W$12=Sabana16[[#This Row],[Columna4]:[Columna23]])*1)))</f>
        <v>5</v>
      </c>
      <c r="Y32" s="87">
        <f t="shared" si="1"/>
        <v>0.25</v>
      </c>
      <c r="Z32" s="87">
        <f>IF(Y32="","",COUNTIF(Sabana16[[#This Row],[Columna4]:[Columna23]],"O")/20)</f>
        <v>0</v>
      </c>
    </row>
    <row r="33" spans="2:26" ht="15" x14ac:dyDescent="0.25">
      <c r="B33" s="96">
        <v>24</v>
      </c>
      <c r="D33" s="152" t="s">
        <v>257</v>
      </c>
      <c r="E33" s="152" t="s">
        <v>88</v>
      </c>
      <c r="F33" s="152" t="s">
        <v>89</v>
      </c>
      <c r="G33" s="152" t="s">
        <v>91</v>
      </c>
      <c r="H33" s="152" t="s">
        <v>89</v>
      </c>
      <c r="I33" s="152" t="s">
        <v>90</v>
      </c>
      <c r="J33" s="152" t="s">
        <v>89</v>
      </c>
      <c r="K33" s="152" t="s">
        <v>89</v>
      </c>
      <c r="L33" s="152" t="s">
        <v>91</v>
      </c>
      <c r="M33" s="152" t="s">
        <v>90</v>
      </c>
      <c r="N33" s="152" t="s">
        <v>89</v>
      </c>
      <c r="O33" s="152" t="s">
        <v>90</v>
      </c>
      <c r="P33" s="152" t="s">
        <v>89</v>
      </c>
      <c r="Q33" s="152" t="s">
        <v>89</v>
      </c>
      <c r="R33" s="152" t="s">
        <v>89</v>
      </c>
      <c r="S33" s="152" t="s">
        <v>91</v>
      </c>
      <c r="T33" s="152" t="s">
        <v>91</v>
      </c>
      <c r="U33" s="152" t="s">
        <v>90</v>
      </c>
      <c r="V33" s="152" t="s">
        <v>88</v>
      </c>
      <c r="W33" s="152" t="s">
        <v>90</v>
      </c>
      <c r="X33" s="91">
        <f t="array" ref="X33">IF($D$12="","",(SUMPRODUCT(($D$12:$W$12=Sabana16[[#This Row],[Columna4]:[Columna23]])*1)))</f>
        <v>2</v>
      </c>
      <c r="Y33" s="87">
        <f t="shared" si="1"/>
        <v>0.1</v>
      </c>
      <c r="Z33" s="87">
        <f>IF(Y33="","",COUNTIF(Sabana16[[#This Row],[Columna4]:[Columna23]],"O")/20)</f>
        <v>0</v>
      </c>
    </row>
    <row r="34" spans="2:26" ht="15" x14ac:dyDescent="0.25">
      <c r="B34" s="96">
        <v>25</v>
      </c>
      <c r="D34" s="152" t="s">
        <v>88</v>
      </c>
      <c r="E34" s="152" t="s">
        <v>91</v>
      </c>
      <c r="F34" s="152" t="s">
        <v>88</v>
      </c>
      <c r="G34" s="152" t="s">
        <v>90</v>
      </c>
      <c r="H34" s="152" t="s">
        <v>91</v>
      </c>
      <c r="I34" s="152" t="s">
        <v>89</v>
      </c>
      <c r="J34" s="152" t="s">
        <v>88</v>
      </c>
      <c r="K34" s="152" t="s">
        <v>89</v>
      </c>
      <c r="L34" s="152" t="s">
        <v>89</v>
      </c>
      <c r="M34" s="152" t="s">
        <v>90</v>
      </c>
      <c r="N34" s="152" t="s">
        <v>88</v>
      </c>
      <c r="O34" s="152" t="s">
        <v>88</v>
      </c>
      <c r="P34" s="152" t="s">
        <v>88</v>
      </c>
      <c r="Q34" s="152" t="s">
        <v>91</v>
      </c>
      <c r="R34" s="152" t="s">
        <v>90</v>
      </c>
      <c r="S34" s="152" t="s">
        <v>90</v>
      </c>
      <c r="T34" s="152" t="s">
        <v>90</v>
      </c>
      <c r="U34" s="152" t="s">
        <v>89</v>
      </c>
      <c r="V34" s="152" t="s">
        <v>91</v>
      </c>
      <c r="W34" s="152" t="s">
        <v>88</v>
      </c>
      <c r="X34" s="91">
        <f t="array" ref="X34">IF($D$12="","",(SUMPRODUCT(($D$12:$W$12=Sabana16[[#This Row],[Columna4]:[Columna23]])*1)))</f>
        <v>5</v>
      </c>
      <c r="Y34" s="87">
        <f t="shared" si="1"/>
        <v>0.25</v>
      </c>
      <c r="Z34" s="87">
        <f>IF(Y34="","",COUNTIF(Sabana16[[#This Row],[Columna4]:[Columna23]],"O")/20)</f>
        <v>0</v>
      </c>
    </row>
    <row r="35" spans="2:26" ht="15" x14ac:dyDescent="0.25">
      <c r="B35" s="96">
        <v>26</v>
      </c>
      <c r="D35" s="152" t="s">
        <v>91</v>
      </c>
      <c r="E35" s="152" t="s">
        <v>90</v>
      </c>
      <c r="F35" s="152" t="s">
        <v>89</v>
      </c>
      <c r="G35" s="152" t="s">
        <v>89</v>
      </c>
      <c r="H35" s="152" t="s">
        <v>89</v>
      </c>
      <c r="I35" s="152" t="s">
        <v>89</v>
      </c>
      <c r="J35" s="152" t="s">
        <v>90</v>
      </c>
      <c r="K35" s="152" t="s">
        <v>91</v>
      </c>
      <c r="L35" s="152" t="s">
        <v>89</v>
      </c>
      <c r="M35" s="152" t="s">
        <v>90</v>
      </c>
      <c r="N35" s="152" t="s">
        <v>91</v>
      </c>
      <c r="O35" s="152" t="s">
        <v>90</v>
      </c>
      <c r="P35" s="152" t="s">
        <v>89</v>
      </c>
      <c r="Q35" s="152" t="s">
        <v>89</v>
      </c>
      <c r="R35" s="152" t="s">
        <v>90</v>
      </c>
      <c r="S35" s="152" t="s">
        <v>88</v>
      </c>
      <c r="T35" s="152" t="s">
        <v>90</v>
      </c>
      <c r="U35" s="152" t="s">
        <v>88</v>
      </c>
      <c r="V35" s="152" t="s">
        <v>89</v>
      </c>
      <c r="W35" s="152" t="s">
        <v>88</v>
      </c>
      <c r="X35" s="91">
        <f t="array" ref="X35">IF($D$12="","",(SUMPRODUCT(($D$12:$W$12=Sabana16[[#This Row],[Columna4]:[Columna23]])*1)))</f>
        <v>7</v>
      </c>
      <c r="Y35" s="87">
        <f t="shared" si="1"/>
        <v>0.35</v>
      </c>
      <c r="Z35" s="87">
        <f>IF(Y35="","",COUNTIF(Sabana16[[#This Row],[Columna4]:[Columna23]],"O")/20)</f>
        <v>0</v>
      </c>
    </row>
    <row r="36" spans="2:26" ht="15" x14ac:dyDescent="0.25">
      <c r="B36" s="96">
        <v>27</v>
      </c>
      <c r="D36" s="152" t="s">
        <v>88</v>
      </c>
      <c r="E36" s="152" t="s">
        <v>90</v>
      </c>
      <c r="F36" s="152" t="s">
        <v>89</v>
      </c>
      <c r="G36" s="152" t="s">
        <v>88</v>
      </c>
      <c r="H36" s="152" t="s">
        <v>88</v>
      </c>
      <c r="I36" s="152" t="s">
        <v>89</v>
      </c>
      <c r="J36" s="152" t="s">
        <v>90</v>
      </c>
      <c r="K36" s="152" t="s">
        <v>90</v>
      </c>
      <c r="L36" s="152" t="s">
        <v>91</v>
      </c>
      <c r="M36" s="152" t="s">
        <v>89</v>
      </c>
      <c r="N36" s="152" t="s">
        <v>88</v>
      </c>
      <c r="O36" s="152" t="s">
        <v>90</v>
      </c>
      <c r="P36" s="152" t="s">
        <v>90</v>
      </c>
      <c r="Q36" s="152" t="s">
        <v>89</v>
      </c>
      <c r="R36" s="152" t="s">
        <v>89</v>
      </c>
      <c r="S36" s="152" t="s">
        <v>91</v>
      </c>
      <c r="T36" s="152" t="s">
        <v>90</v>
      </c>
      <c r="U36" s="152" t="s">
        <v>91</v>
      </c>
      <c r="V36" s="152" t="s">
        <v>89</v>
      </c>
      <c r="W36" s="152" t="s">
        <v>89</v>
      </c>
      <c r="X36" s="91">
        <f t="array" ref="X36">IF($D$12="","",(SUMPRODUCT(($D$12:$W$12=Sabana16[[#This Row],[Columna4]:[Columna23]])*1)))</f>
        <v>8</v>
      </c>
      <c r="Y36" s="87">
        <f t="shared" si="1"/>
        <v>0.4</v>
      </c>
      <c r="Z36" s="87">
        <f>IF(Y36="","",COUNTIF(Sabana16[[#This Row],[Columna4]:[Columna23]],"O")/20)</f>
        <v>0</v>
      </c>
    </row>
    <row r="37" spans="2:26" ht="15" x14ac:dyDescent="0.25">
      <c r="B37" s="96">
        <v>28</v>
      </c>
      <c r="D37" s="152" t="s">
        <v>90</v>
      </c>
      <c r="E37" s="152" t="s">
        <v>90</v>
      </c>
      <c r="F37" s="152" t="s">
        <v>90</v>
      </c>
      <c r="G37" s="152" t="s">
        <v>91</v>
      </c>
      <c r="H37" s="152" t="s">
        <v>90</v>
      </c>
      <c r="I37" s="152" t="s">
        <v>89</v>
      </c>
      <c r="J37" s="152" t="s">
        <v>90</v>
      </c>
      <c r="K37" s="152" t="s">
        <v>91</v>
      </c>
      <c r="L37" s="152" t="s">
        <v>89</v>
      </c>
      <c r="M37" s="152" t="s">
        <v>89</v>
      </c>
      <c r="N37" s="152" t="s">
        <v>89</v>
      </c>
      <c r="O37" s="152" t="s">
        <v>90</v>
      </c>
      <c r="P37" s="152" t="s">
        <v>90</v>
      </c>
      <c r="Q37" s="152" t="s">
        <v>89</v>
      </c>
      <c r="R37" s="152" t="s">
        <v>90</v>
      </c>
      <c r="S37" s="152" t="s">
        <v>88</v>
      </c>
      <c r="T37" s="152" t="s">
        <v>90</v>
      </c>
      <c r="U37" s="152" t="s">
        <v>91</v>
      </c>
      <c r="V37" s="152" t="s">
        <v>91</v>
      </c>
      <c r="W37" s="152" t="s">
        <v>88</v>
      </c>
      <c r="X37" s="91">
        <f t="array" ref="X37">IF($D$12="","",(SUMPRODUCT(($D$12:$W$12=Sabana16[[#This Row],[Columna4]:[Columna23]])*1)))</f>
        <v>5</v>
      </c>
      <c r="Y37" s="87">
        <f t="shared" si="1"/>
        <v>0.25</v>
      </c>
      <c r="Z37" s="87">
        <f>IF(Y37="","",COUNTIF(Sabana16[[#This Row],[Columna4]:[Columna23]],"O")/20)</f>
        <v>0</v>
      </c>
    </row>
    <row r="38" spans="2:26" ht="15" x14ac:dyDescent="0.25">
      <c r="B38" s="96">
        <v>29</v>
      </c>
      <c r="D38" s="152" t="s">
        <v>91</v>
      </c>
      <c r="E38" s="152" t="s">
        <v>91</v>
      </c>
      <c r="F38" s="152" t="s">
        <v>89</v>
      </c>
      <c r="G38" s="152" t="s">
        <v>91</v>
      </c>
      <c r="H38" s="152" t="s">
        <v>90</v>
      </c>
      <c r="I38" s="152" t="s">
        <v>91</v>
      </c>
      <c r="J38" s="152" t="s">
        <v>90</v>
      </c>
      <c r="K38" s="152" t="s">
        <v>89</v>
      </c>
      <c r="L38" s="152" t="s">
        <v>89</v>
      </c>
      <c r="M38" s="152" t="s">
        <v>88</v>
      </c>
      <c r="N38" s="152" t="s">
        <v>89</v>
      </c>
      <c r="O38" s="152" t="s">
        <v>90</v>
      </c>
      <c r="P38" s="152" t="s">
        <v>89</v>
      </c>
      <c r="Q38" s="152" t="s">
        <v>90</v>
      </c>
      <c r="R38" s="152" t="s">
        <v>88</v>
      </c>
      <c r="S38" s="152" t="s">
        <v>89</v>
      </c>
      <c r="T38" s="152" t="s">
        <v>90</v>
      </c>
      <c r="U38" s="152" t="s">
        <v>89</v>
      </c>
      <c r="V38" s="152" t="s">
        <v>90</v>
      </c>
      <c r="W38" s="152" t="s">
        <v>89</v>
      </c>
      <c r="X38" s="91">
        <f t="array" ref="X38">IF($D$12="","",(SUMPRODUCT(($D$12:$W$12=Sabana16[[#This Row],[Columna4]:[Columna23]])*1)))</f>
        <v>7</v>
      </c>
      <c r="Y38" s="87">
        <f t="shared" si="1"/>
        <v>0.35</v>
      </c>
      <c r="Z38" s="87">
        <f>IF(Y38="","",COUNTIF(Sabana16[[#This Row],[Columna4]:[Columna23]],"O")/20)</f>
        <v>0</v>
      </c>
    </row>
    <row r="39" spans="2:26" ht="15" x14ac:dyDescent="0.25">
      <c r="B39" s="96">
        <v>30</v>
      </c>
      <c r="D39" s="152" t="s">
        <v>88</v>
      </c>
      <c r="E39" s="152" t="s">
        <v>90</v>
      </c>
      <c r="F39" s="152" t="s">
        <v>88</v>
      </c>
      <c r="G39" s="152" t="s">
        <v>91</v>
      </c>
      <c r="H39" s="152" t="s">
        <v>89</v>
      </c>
      <c r="I39" s="152" t="s">
        <v>89</v>
      </c>
      <c r="J39" s="152" t="s">
        <v>90</v>
      </c>
      <c r="K39" s="152" t="s">
        <v>88</v>
      </c>
      <c r="L39" s="152" t="s">
        <v>91</v>
      </c>
      <c r="M39" s="152" t="s">
        <v>90</v>
      </c>
      <c r="N39" s="152" t="s">
        <v>91</v>
      </c>
      <c r="O39" s="152" t="s">
        <v>90</v>
      </c>
      <c r="P39" s="152" t="s">
        <v>88</v>
      </c>
      <c r="Q39" s="152" t="s">
        <v>91</v>
      </c>
      <c r="R39" s="152" t="s">
        <v>88</v>
      </c>
      <c r="S39" s="152" t="s">
        <v>88</v>
      </c>
      <c r="T39" s="152" t="s">
        <v>90</v>
      </c>
      <c r="U39" s="152" t="s">
        <v>91</v>
      </c>
      <c r="V39" s="152" t="s">
        <v>89</v>
      </c>
      <c r="W39" s="152" t="s">
        <v>88</v>
      </c>
      <c r="X39" s="91">
        <f t="array" ref="X39">IF($D$12="","",(SUMPRODUCT(($D$12:$W$12=Sabana16[[#This Row],[Columna4]:[Columna23]])*1)))</f>
        <v>5</v>
      </c>
      <c r="Y39" s="87">
        <f t="shared" si="1"/>
        <v>0.25</v>
      </c>
      <c r="Z39" s="87">
        <f>IF(Y39="","",COUNTIF(Sabana16[[#This Row],[Columna4]:[Columna23]],"O")/20)</f>
        <v>0</v>
      </c>
    </row>
    <row r="40" spans="2:26" ht="15" x14ac:dyDescent="0.25">
      <c r="B40" s="96">
        <v>31</v>
      </c>
      <c r="D40" s="152" t="s">
        <v>90</v>
      </c>
      <c r="E40" s="152" t="s">
        <v>91</v>
      </c>
      <c r="F40" s="152" t="s">
        <v>89</v>
      </c>
      <c r="G40" s="152" t="s">
        <v>88</v>
      </c>
      <c r="H40" s="152" t="s">
        <v>89</v>
      </c>
      <c r="I40" s="152" t="s">
        <v>89</v>
      </c>
      <c r="J40" s="152" t="s">
        <v>90</v>
      </c>
      <c r="K40" s="152" t="s">
        <v>91</v>
      </c>
      <c r="L40" s="152" t="s">
        <v>91</v>
      </c>
      <c r="M40" s="152" t="s">
        <v>91</v>
      </c>
      <c r="N40" s="152" t="s">
        <v>91</v>
      </c>
      <c r="O40" s="152" t="s">
        <v>90</v>
      </c>
      <c r="P40" s="152" t="s">
        <v>91</v>
      </c>
      <c r="Q40" s="152" t="s">
        <v>89</v>
      </c>
      <c r="R40" s="152" t="s">
        <v>91</v>
      </c>
      <c r="S40" s="152" t="s">
        <v>89</v>
      </c>
      <c r="T40" s="152" t="s">
        <v>90</v>
      </c>
      <c r="U40" s="152" t="s">
        <v>91</v>
      </c>
      <c r="V40" s="152" t="s">
        <v>89</v>
      </c>
      <c r="W40" s="152" t="s">
        <v>88</v>
      </c>
      <c r="X40" s="91">
        <f t="array" ref="X40">IF($D$12="","",(SUMPRODUCT(($D$12:$W$12=Sabana16[[#This Row],[Columna4]:[Columna23]])*1)))</f>
        <v>11</v>
      </c>
      <c r="Y40" s="87">
        <f t="shared" si="1"/>
        <v>0.55000000000000004</v>
      </c>
      <c r="Z40" s="87">
        <f>IF(Y40="","",COUNTIF(Sabana16[[#This Row],[Columna4]:[Columna23]],"O")/20)</f>
        <v>0</v>
      </c>
    </row>
    <row r="41" spans="2:26" ht="15" x14ac:dyDescent="0.25">
      <c r="B41" s="96">
        <v>32</v>
      </c>
      <c r="D41" s="152" t="s">
        <v>88</v>
      </c>
      <c r="E41" s="152" t="s">
        <v>90</v>
      </c>
      <c r="F41" s="152" t="s">
        <v>89</v>
      </c>
      <c r="G41" s="152" t="s">
        <v>88</v>
      </c>
      <c r="H41" s="152" t="s">
        <v>88</v>
      </c>
      <c r="I41" s="152" t="s">
        <v>89</v>
      </c>
      <c r="J41" s="152" t="s">
        <v>90</v>
      </c>
      <c r="K41" s="152" t="s">
        <v>90</v>
      </c>
      <c r="L41" s="152" t="s">
        <v>89</v>
      </c>
      <c r="M41" s="152" t="s">
        <v>89</v>
      </c>
      <c r="N41" s="152" t="s">
        <v>88</v>
      </c>
      <c r="O41" s="152" t="s">
        <v>90</v>
      </c>
      <c r="P41" s="152" t="s">
        <v>90</v>
      </c>
      <c r="Q41" s="152" t="s">
        <v>89</v>
      </c>
      <c r="R41" s="152" t="s">
        <v>89</v>
      </c>
      <c r="S41" s="152" t="s">
        <v>91</v>
      </c>
      <c r="T41" s="152" t="s">
        <v>91</v>
      </c>
      <c r="U41" s="152" t="s">
        <v>91</v>
      </c>
      <c r="V41" s="152" t="s">
        <v>88</v>
      </c>
      <c r="W41" s="152" t="s">
        <v>88</v>
      </c>
      <c r="X41" s="91">
        <f t="array" ref="X41">IF($D$12="","",(SUMPRODUCT(($D$12:$W$12=Sabana16[[#This Row],[Columna4]:[Columna23]])*1)))</f>
        <v>6</v>
      </c>
      <c r="Y41" s="87">
        <f t="shared" si="1"/>
        <v>0.3</v>
      </c>
      <c r="Z41" s="87">
        <f>IF(Y41="","",COUNTIF(Sabana16[[#This Row],[Columna4]:[Columna23]],"O")/20)</f>
        <v>0</v>
      </c>
    </row>
    <row r="42" spans="2:26" ht="15" x14ac:dyDescent="0.25">
      <c r="B42" s="96">
        <v>33</v>
      </c>
      <c r="D42" s="153" t="s">
        <v>89</v>
      </c>
      <c r="E42" s="153" t="s">
        <v>91</v>
      </c>
      <c r="F42" s="153" t="s">
        <v>90</v>
      </c>
      <c r="G42" s="153" t="s">
        <v>89</v>
      </c>
      <c r="H42" s="153" t="s">
        <v>89</v>
      </c>
      <c r="I42" s="153" t="s">
        <v>88</v>
      </c>
      <c r="J42" s="153" t="s">
        <v>89</v>
      </c>
      <c r="K42" s="153" t="s">
        <v>89</v>
      </c>
      <c r="L42" s="153" t="s">
        <v>90</v>
      </c>
      <c r="M42" s="153" t="s">
        <v>88</v>
      </c>
      <c r="N42" s="153" t="s">
        <v>89</v>
      </c>
      <c r="O42" s="153" t="s">
        <v>89</v>
      </c>
      <c r="P42" s="153" t="s">
        <v>88</v>
      </c>
      <c r="Q42" s="153" t="s">
        <v>89</v>
      </c>
      <c r="R42" s="153" t="s">
        <v>89</v>
      </c>
      <c r="S42" s="153" t="s">
        <v>91</v>
      </c>
      <c r="T42" s="153" t="s">
        <v>89</v>
      </c>
      <c r="U42" s="153" t="s">
        <v>88</v>
      </c>
      <c r="V42" s="153" t="s">
        <v>89</v>
      </c>
      <c r="W42" s="153" t="s">
        <v>90</v>
      </c>
      <c r="X42" s="91">
        <f t="array" ref="X42">IF($D$12="","",(SUMPRODUCT(($D$12:$W$12=Sabana16[[#This Row],[Columna4]:[Columna23]])*1)))</f>
        <v>5</v>
      </c>
      <c r="Y42" s="87">
        <f t="shared" si="1"/>
        <v>0.25</v>
      </c>
      <c r="Z42" s="87">
        <f>IF(Y42="","",COUNTIF(Sabana16[[#This Row],[Columna4]:[Columna23]],"O")/20)</f>
        <v>0</v>
      </c>
    </row>
    <row r="43" spans="2:26" ht="15" x14ac:dyDescent="0.25">
      <c r="B43" s="96">
        <v>34</v>
      </c>
      <c r="D43" s="153" t="s">
        <v>89</v>
      </c>
      <c r="E43" s="153" t="s">
        <v>91</v>
      </c>
      <c r="F43" s="153" t="s">
        <v>89</v>
      </c>
      <c r="G43" s="153" t="s">
        <v>89</v>
      </c>
      <c r="H43" s="153" t="s">
        <v>89</v>
      </c>
      <c r="I43" s="153" t="s">
        <v>89</v>
      </c>
      <c r="J43" s="153" t="s">
        <v>89</v>
      </c>
      <c r="K43" s="153" t="s">
        <v>89</v>
      </c>
      <c r="L43" s="153" t="s">
        <v>90</v>
      </c>
      <c r="M43" s="153" t="s">
        <v>91</v>
      </c>
      <c r="N43" s="153" t="s">
        <v>89</v>
      </c>
      <c r="O43" s="153" t="s">
        <v>90</v>
      </c>
      <c r="P43" s="153" t="s">
        <v>88</v>
      </c>
      <c r="Q43" s="153" t="s">
        <v>89</v>
      </c>
      <c r="R43" s="153" t="s">
        <v>90</v>
      </c>
      <c r="S43" s="153" t="s">
        <v>91</v>
      </c>
      <c r="T43" s="153" t="s">
        <v>154</v>
      </c>
      <c r="U43" s="153" t="s">
        <v>91</v>
      </c>
      <c r="V43" s="153" t="s">
        <v>88</v>
      </c>
      <c r="W43" s="153" t="s">
        <v>90</v>
      </c>
      <c r="X43" s="91">
        <f t="array" ref="X43">IF($D$12="","",(SUMPRODUCT(($D$12:$W$12=Sabana16[[#This Row],[Columna4]:[Columna23]])*1)))</f>
        <v>4</v>
      </c>
      <c r="Y43" s="87">
        <f t="shared" si="1"/>
        <v>0.2</v>
      </c>
      <c r="Z43" s="87">
        <f>IF(Y43="","",COUNTIF(Sabana16[[#This Row],[Columna4]:[Columna23]],"O")/20)</f>
        <v>0.05</v>
      </c>
    </row>
    <row r="44" spans="2:26" ht="15" x14ac:dyDescent="0.25">
      <c r="B44" s="96">
        <v>35</v>
      </c>
      <c r="D44" s="153" t="s">
        <v>89</v>
      </c>
      <c r="E44" s="153" t="s">
        <v>91</v>
      </c>
      <c r="F44" s="153" t="s">
        <v>90</v>
      </c>
      <c r="G44" s="153" t="s">
        <v>89</v>
      </c>
      <c r="H44" s="153" t="s">
        <v>89</v>
      </c>
      <c r="I44" s="153" t="s">
        <v>88</v>
      </c>
      <c r="J44" s="153" t="s">
        <v>89</v>
      </c>
      <c r="K44" s="153" t="s">
        <v>89</v>
      </c>
      <c r="L44" s="153" t="s">
        <v>90</v>
      </c>
      <c r="M44" s="153" t="s">
        <v>88</v>
      </c>
      <c r="N44" s="153" t="s">
        <v>89</v>
      </c>
      <c r="O44" s="153" t="s">
        <v>89</v>
      </c>
      <c r="P44" s="153" t="s">
        <v>88</v>
      </c>
      <c r="Q44" s="153" t="s">
        <v>89</v>
      </c>
      <c r="R44" s="153" t="s">
        <v>89</v>
      </c>
      <c r="S44" s="153" t="s">
        <v>91</v>
      </c>
      <c r="T44" s="153" t="s">
        <v>89</v>
      </c>
      <c r="U44" s="153" t="s">
        <v>88</v>
      </c>
      <c r="V44" s="153" t="s">
        <v>89</v>
      </c>
      <c r="W44" s="153" t="s">
        <v>90</v>
      </c>
      <c r="X44" s="91">
        <f t="array" ref="X44">IF($D$12="","",(SUMPRODUCT(($D$12:$W$12=Sabana16[[#This Row],[Columna4]:[Columna23]])*1)))</f>
        <v>5</v>
      </c>
      <c r="Y44" s="87">
        <f t="shared" si="1"/>
        <v>0.25</v>
      </c>
      <c r="Z44" s="87">
        <f>IF(Y44="","",COUNTIF(Sabana16[[#This Row],[Columna4]:[Columna23]],"O")/20)</f>
        <v>0</v>
      </c>
    </row>
    <row r="45" spans="2:26" ht="15" x14ac:dyDescent="0.25">
      <c r="B45" s="96">
        <v>36</v>
      </c>
      <c r="D45" s="153" t="s">
        <v>89</v>
      </c>
      <c r="E45" s="153" t="s">
        <v>91</v>
      </c>
      <c r="F45" s="153" t="s">
        <v>90</v>
      </c>
      <c r="G45" s="153" t="s">
        <v>89</v>
      </c>
      <c r="H45" s="153" t="s">
        <v>89</v>
      </c>
      <c r="I45" s="153" t="s">
        <v>88</v>
      </c>
      <c r="J45" s="153" t="s">
        <v>89</v>
      </c>
      <c r="K45" s="153" t="s">
        <v>89</v>
      </c>
      <c r="L45" s="153" t="s">
        <v>90</v>
      </c>
      <c r="M45" s="153" t="s">
        <v>88</v>
      </c>
      <c r="N45" s="153" t="s">
        <v>89</v>
      </c>
      <c r="O45" s="153" t="s">
        <v>89</v>
      </c>
      <c r="P45" s="153" t="s">
        <v>88</v>
      </c>
      <c r="Q45" s="153" t="s">
        <v>89</v>
      </c>
      <c r="R45" s="153" t="s">
        <v>89</v>
      </c>
      <c r="S45" s="153" t="s">
        <v>91</v>
      </c>
      <c r="T45" s="153" t="s">
        <v>89</v>
      </c>
      <c r="U45" s="153" t="s">
        <v>88</v>
      </c>
      <c r="V45" s="153" t="s">
        <v>89</v>
      </c>
      <c r="W45" s="153" t="s">
        <v>90</v>
      </c>
      <c r="X45" s="91">
        <f t="array" ref="X45">IF($D$12="","",(SUMPRODUCT(($D$12:$W$12=Sabana16[[#This Row],[Columna4]:[Columna23]])*1)))</f>
        <v>5</v>
      </c>
      <c r="Y45" s="87">
        <f t="shared" si="1"/>
        <v>0.25</v>
      </c>
      <c r="Z45" s="87">
        <f>IF(Y45="","",COUNTIF(Sabana16[[#This Row],[Columna4]:[Columna23]],"O")/20)</f>
        <v>0</v>
      </c>
    </row>
    <row r="46" spans="2:26" ht="15" x14ac:dyDescent="0.25">
      <c r="B46" s="96">
        <v>37</v>
      </c>
      <c r="D46" s="153" t="s">
        <v>91</v>
      </c>
      <c r="E46" s="153" t="s">
        <v>91</v>
      </c>
      <c r="F46" s="153" t="s">
        <v>89</v>
      </c>
      <c r="G46" s="153" t="s">
        <v>89</v>
      </c>
      <c r="H46" s="153" t="s">
        <v>89</v>
      </c>
      <c r="I46" s="153" t="s">
        <v>88</v>
      </c>
      <c r="J46" s="153" t="s">
        <v>89</v>
      </c>
      <c r="K46" s="153" t="s">
        <v>89</v>
      </c>
      <c r="L46" s="153" t="s">
        <v>90</v>
      </c>
      <c r="M46" s="153" t="s">
        <v>88</v>
      </c>
      <c r="N46" s="153" t="s">
        <v>89</v>
      </c>
      <c r="O46" s="153" t="s">
        <v>89</v>
      </c>
      <c r="P46" s="153" t="s">
        <v>88</v>
      </c>
      <c r="Q46" s="153" t="s">
        <v>89</v>
      </c>
      <c r="R46" s="153" t="s">
        <v>89</v>
      </c>
      <c r="S46" s="153" t="s">
        <v>91</v>
      </c>
      <c r="T46" s="153" t="s">
        <v>89</v>
      </c>
      <c r="U46" s="153" t="s">
        <v>88</v>
      </c>
      <c r="V46" s="153" t="s">
        <v>89</v>
      </c>
      <c r="W46" s="153" t="s">
        <v>90</v>
      </c>
      <c r="X46" s="91">
        <f t="array" ref="X46">IF($D$12="","",(SUMPRODUCT(($D$12:$W$12=Sabana16[[#This Row],[Columna4]:[Columna23]])*1)))</f>
        <v>6</v>
      </c>
      <c r="Y46" s="87">
        <f t="shared" si="1"/>
        <v>0.3</v>
      </c>
      <c r="Z46" s="87">
        <f>IF(Y46="","",COUNTIF(Sabana16[[#This Row],[Columna4]:[Columna23]],"O")/20)</f>
        <v>0</v>
      </c>
    </row>
    <row r="47" spans="2:26" ht="15" x14ac:dyDescent="0.25">
      <c r="B47" s="96">
        <v>38</v>
      </c>
      <c r="D47" s="153" t="s">
        <v>89</v>
      </c>
      <c r="E47" s="153" t="s">
        <v>91</v>
      </c>
      <c r="F47" s="153" t="s">
        <v>89</v>
      </c>
      <c r="G47" s="153" t="s">
        <v>89</v>
      </c>
      <c r="H47" s="153" t="s">
        <v>89</v>
      </c>
      <c r="I47" s="153" t="s">
        <v>88</v>
      </c>
      <c r="J47" s="153" t="s">
        <v>89</v>
      </c>
      <c r="K47" s="153" t="s">
        <v>89</v>
      </c>
      <c r="L47" s="153" t="s">
        <v>90</v>
      </c>
      <c r="M47" s="153" t="s">
        <v>88</v>
      </c>
      <c r="N47" s="153" t="s">
        <v>89</v>
      </c>
      <c r="O47" s="153" t="s">
        <v>90</v>
      </c>
      <c r="P47" s="153" t="s">
        <v>88</v>
      </c>
      <c r="Q47" s="153" t="s">
        <v>89</v>
      </c>
      <c r="R47" s="153" t="s">
        <v>89</v>
      </c>
      <c r="S47" s="153" t="s">
        <v>91</v>
      </c>
      <c r="T47" s="153" t="s">
        <v>91</v>
      </c>
      <c r="U47" s="153" t="s">
        <v>91</v>
      </c>
      <c r="V47" s="153" t="s">
        <v>88</v>
      </c>
      <c r="W47" s="153" t="s">
        <v>91</v>
      </c>
      <c r="X47" s="91">
        <f t="array" ref="X47">IF($D$12="","",(SUMPRODUCT(($D$12:$W$12=Sabana16[[#This Row],[Columna4]:[Columna23]])*1)))</f>
        <v>3</v>
      </c>
      <c r="Y47" s="87">
        <f t="shared" si="1"/>
        <v>0.15</v>
      </c>
      <c r="Z47" s="87">
        <f>IF(Y47="","",COUNTIF(Sabana16[[#This Row],[Columna4]:[Columna23]],"O")/20)</f>
        <v>0</v>
      </c>
    </row>
    <row r="48" spans="2:26" ht="15" x14ac:dyDescent="0.25">
      <c r="B48" s="96">
        <v>39</v>
      </c>
      <c r="C48" s="81"/>
      <c r="D48" s="153" t="s">
        <v>89</v>
      </c>
      <c r="E48" s="153" t="s">
        <v>91</v>
      </c>
      <c r="F48" s="153" t="s">
        <v>89</v>
      </c>
      <c r="G48" s="153" t="s">
        <v>89</v>
      </c>
      <c r="H48" s="153" t="s">
        <v>89</v>
      </c>
      <c r="I48" s="153" t="s">
        <v>88</v>
      </c>
      <c r="J48" s="153" t="s">
        <v>89</v>
      </c>
      <c r="K48" s="153" t="s">
        <v>89</v>
      </c>
      <c r="L48" s="153" t="s">
        <v>90</v>
      </c>
      <c r="M48" s="153" t="s">
        <v>88</v>
      </c>
      <c r="N48" s="153" t="s">
        <v>89</v>
      </c>
      <c r="O48" s="153" t="s">
        <v>89</v>
      </c>
      <c r="P48" s="153" t="s">
        <v>88</v>
      </c>
      <c r="Q48" s="153" t="s">
        <v>89</v>
      </c>
      <c r="R48" s="153" t="s">
        <v>89</v>
      </c>
      <c r="S48" s="153" t="s">
        <v>91</v>
      </c>
      <c r="T48" s="153" t="s">
        <v>89</v>
      </c>
      <c r="U48" s="153" t="s">
        <v>88</v>
      </c>
      <c r="V48" s="153" t="s">
        <v>89</v>
      </c>
      <c r="W48" s="153" t="s">
        <v>90</v>
      </c>
      <c r="X48" s="91">
        <f t="array" ref="X48">IF($D$12="","",(SUMPRODUCT(($D$12:$W$12=Sabana16[[#This Row],[Columna4]:[Columna23]])*1)))</f>
        <v>6</v>
      </c>
      <c r="Y48" s="87">
        <f t="shared" si="1"/>
        <v>0.3</v>
      </c>
      <c r="Z48" s="87">
        <f>IF(Y48="","",COUNTIF(Sabana16[[#This Row],[Columna4]:[Columna23]],"O")/20)</f>
        <v>0</v>
      </c>
    </row>
    <row r="49" spans="2:26" ht="15" x14ac:dyDescent="0.25">
      <c r="B49" s="96">
        <v>40</v>
      </c>
      <c r="C49" s="81"/>
      <c r="D49" s="153" t="s">
        <v>91</v>
      </c>
      <c r="E49" s="153" t="s">
        <v>91</v>
      </c>
      <c r="F49" s="153" t="s">
        <v>89</v>
      </c>
      <c r="G49" s="153" t="s">
        <v>89</v>
      </c>
      <c r="H49" s="153" t="s">
        <v>89</v>
      </c>
      <c r="I49" s="153" t="s">
        <v>91</v>
      </c>
      <c r="J49" s="153" t="s">
        <v>91</v>
      </c>
      <c r="K49" s="153" t="s">
        <v>89</v>
      </c>
      <c r="L49" s="153" t="s">
        <v>90</v>
      </c>
      <c r="M49" s="153" t="s">
        <v>91</v>
      </c>
      <c r="N49" s="153" t="s">
        <v>89</v>
      </c>
      <c r="O49" s="153" t="s">
        <v>90</v>
      </c>
      <c r="P49" s="153" t="s">
        <v>90</v>
      </c>
      <c r="Q49" s="153" t="s">
        <v>89</v>
      </c>
      <c r="R49" s="153" t="s">
        <v>88</v>
      </c>
      <c r="S49" s="153" t="s">
        <v>91</v>
      </c>
      <c r="T49" s="153" t="s">
        <v>91</v>
      </c>
      <c r="U49" s="153" t="s">
        <v>91</v>
      </c>
      <c r="V49" s="153" t="s">
        <v>89</v>
      </c>
      <c r="W49" s="153" t="s">
        <v>91</v>
      </c>
      <c r="X49" s="91">
        <f t="array" ref="X49">IF($D$12="","",(SUMPRODUCT(($D$12:$W$12=Sabana16[[#This Row],[Columna4]:[Columna23]])*1)))</f>
        <v>5</v>
      </c>
      <c r="Y49" s="87">
        <f t="shared" si="1"/>
        <v>0.25</v>
      </c>
      <c r="Z49" s="87">
        <f>IF(Y49="","",COUNTIF(Sabana16[[#This Row],[Columna4]:[Columna23]],"O")/20)</f>
        <v>0</v>
      </c>
    </row>
    <row r="50" spans="2:26" ht="15" x14ac:dyDescent="0.25">
      <c r="B50" s="96">
        <v>41</v>
      </c>
      <c r="C50" s="81"/>
      <c r="D50" s="153" t="s">
        <v>89</v>
      </c>
      <c r="E50" s="153" t="s">
        <v>91</v>
      </c>
      <c r="F50" s="153" t="s">
        <v>90</v>
      </c>
      <c r="G50" s="153" t="s">
        <v>89</v>
      </c>
      <c r="H50" s="153" t="s">
        <v>89</v>
      </c>
      <c r="I50" s="153" t="s">
        <v>88</v>
      </c>
      <c r="J50" s="153" t="s">
        <v>89</v>
      </c>
      <c r="K50" s="153" t="s">
        <v>89</v>
      </c>
      <c r="L50" s="153" t="s">
        <v>90</v>
      </c>
      <c r="M50" s="153" t="s">
        <v>88</v>
      </c>
      <c r="N50" s="153" t="s">
        <v>89</v>
      </c>
      <c r="O50" s="153" t="s">
        <v>89</v>
      </c>
      <c r="P50" s="153" t="s">
        <v>88</v>
      </c>
      <c r="Q50" s="153" t="s">
        <v>89</v>
      </c>
      <c r="R50" s="153" t="s">
        <v>89</v>
      </c>
      <c r="S50" s="153" t="s">
        <v>91</v>
      </c>
      <c r="T50" s="153" t="s">
        <v>89</v>
      </c>
      <c r="U50" s="153" t="s">
        <v>89</v>
      </c>
      <c r="V50" s="153" t="s">
        <v>89</v>
      </c>
      <c r="W50" s="153" t="s">
        <v>90</v>
      </c>
      <c r="X50" s="91">
        <f t="array" ref="X50">IF($D$12="","",(SUMPRODUCT(($D$12:$W$12=Sabana16[[#This Row],[Columna4]:[Columna23]])*1)))</f>
        <v>4</v>
      </c>
      <c r="Y50" s="87">
        <f t="shared" si="1"/>
        <v>0.2</v>
      </c>
      <c r="Z50" s="87">
        <f>IF(Y50="","",COUNTIF(Sabana16[[#This Row],[Columna4]:[Columna23]],"O")/20)</f>
        <v>0</v>
      </c>
    </row>
    <row r="51" spans="2:26" ht="14.25" customHeight="1" x14ac:dyDescent="0.25">
      <c r="B51" s="96">
        <v>42</v>
      </c>
      <c r="C51" s="81"/>
      <c r="D51" s="153" t="s">
        <v>90</v>
      </c>
      <c r="E51" s="153" t="s">
        <v>91</v>
      </c>
      <c r="F51" s="153" t="s">
        <v>89</v>
      </c>
      <c r="G51" s="153" t="s">
        <v>89</v>
      </c>
      <c r="H51" s="153" t="s">
        <v>89</v>
      </c>
      <c r="I51" s="153" t="s">
        <v>88</v>
      </c>
      <c r="J51" s="153" t="s">
        <v>91</v>
      </c>
      <c r="K51" s="153" t="s">
        <v>89</v>
      </c>
      <c r="L51" s="153" t="s">
        <v>90</v>
      </c>
      <c r="M51" s="153" t="s">
        <v>91</v>
      </c>
      <c r="N51" s="153" t="s">
        <v>91</v>
      </c>
      <c r="O51" s="153" t="s">
        <v>90</v>
      </c>
      <c r="P51" s="153" t="s">
        <v>90</v>
      </c>
      <c r="Q51" s="153" t="s">
        <v>90</v>
      </c>
      <c r="R51" s="153" t="s">
        <v>88</v>
      </c>
      <c r="S51" s="153" t="s">
        <v>91</v>
      </c>
      <c r="T51" s="153" t="s">
        <v>89</v>
      </c>
      <c r="U51" s="153" t="s">
        <v>88</v>
      </c>
      <c r="V51" s="153" t="s">
        <v>89</v>
      </c>
      <c r="W51" s="153" t="s">
        <v>90</v>
      </c>
      <c r="X51" s="91">
        <f t="array" ref="X51">IF($D$12="","",(SUMPRODUCT(($D$12:$W$12=Sabana16[[#This Row],[Columna4]:[Columna23]])*1)))</f>
        <v>8</v>
      </c>
      <c r="Y51" s="87">
        <f t="shared" si="1"/>
        <v>0.4</v>
      </c>
      <c r="Z51" s="87">
        <f>IF(Y51="","",COUNTIF(Sabana16[[#This Row],[Columna4]:[Columna23]],"O")/20)</f>
        <v>0</v>
      </c>
    </row>
    <row r="52" spans="2:26" ht="15" x14ac:dyDescent="0.25">
      <c r="B52" s="96">
        <v>43</v>
      </c>
      <c r="D52" s="153" t="s">
        <v>91</v>
      </c>
      <c r="E52" s="153" t="s">
        <v>90</v>
      </c>
      <c r="F52" s="153" t="s">
        <v>90</v>
      </c>
      <c r="G52" s="153" t="s">
        <v>89</v>
      </c>
      <c r="H52" s="153" t="s">
        <v>89</v>
      </c>
      <c r="I52" s="153" t="s">
        <v>91</v>
      </c>
      <c r="J52" s="153" t="s">
        <v>89</v>
      </c>
      <c r="K52" s="153" t="s">
        <v>88</v>
      </c>
      <c r="L52" s="153" t="s">
        <v>90</v>
      </c>
      <c r="M52" s="153" t="s">
        <v>91</v>
      </c>
      <c r="N52" s="153" t="s">
        <v>89</v>
      </c>
      <c r="O52" s="153" t="s">
        <v>90</v>
      </c>
      <c r="P52" s="153" t="s">
        <v>88</v>
      </c>
      <c r="Q52" s="153" t="s">
        <v>89</v>
      </c>
      <c r="R52" s="153" t="s">
        <v>89</v>
      </c>
      <c r="S52" s="153" t="s">
        <v>91</v>
      </c>
      <c r="T52" s="153" t="s">
        <v>89</v>
      </c>
      <c r="U52" s="153" t="s">
        <v>88</v>
      </c>
      <c r="V52" s="153" t="s">
        <v>89</v>
      </c>
      <c r="W52" s="153" t="s">
        <v>90</v>
      </c>
      <c r="X52" s="91">
        <f t="array" ref="X52">IF($D$12="","",(SUMPRODUCT(($D$12:$W$12=Sabana16[[#This Row],[Columna4]:[Columna23]])*1)))</f>
        <v>4</v>
      </c>
      <c r="Y52" s="87">
        <f t="shared" si="1"/>
        <v>0.2</v>
      </c>
      <c r="Z52" s="87">
        <f>IF(Y52="","",COUNTIF(Sabana16[[#This Row],[Columna4]:[Columna23]],"O")/20)</f>
        <v>0</v>
      </c>
    </row>
    <row r="53" spans="2:26" ht="15" x14ac:dyDescent="0.25">
      <c r="B53" s="96">
        <v>44</v>
      </c>
      <c r="D53" s="153" t="s">
        <v>89</v>
      </c>
      <c r="E53" s="153" t="s">
        <v>154</v>
      </c>
      <c r="F53" s="153" t="s">
        <v>90</v>
      </c>
      <c r="G53" s="153" t="s">
        <v>89</v>
      </c>
      <c r="H53" s="153" t="s">
        <v>89</v>
      </c>
      <c r="I53" s="153" t="s">
        <v>88</v>
      </c>
      <c r="J53" s="153" t="s">
        <v>89</v>
      </c>
      <c r="K53" s="153" t="s">
        <v>89</v>
      </c>
      <c r="L53" s="153" t="s">
        <v>90</v>
      </c>
      <c r="M53" s="153" t="s">
        <v>88</v>
      </c>
      <c r="N53" s="153" t="s">
        <v>89</v>
      </c>
      <c r="O53" s="153" t="s">
        <v>89</v>
      </c>
      <c r="P53" s="153" t="s">
        <v>88</v>
      </c>
      <c r="Q53" s="153" t="s">
        <v>89</v>
      </c>
      <c r="R53" s="153" t="s">
        <v>89</v>
      </c>
      <c r="S53" s="153" t="s">
        <v>91</v>
      </c>
      <c r="T53" s="153" t="s">
        <v>89</v>
      </c>
      <c r="U53" s="153" t="s">
        <v>88</v>
      </c>
      <c r="V53" s="153" t="s">
        <v>89</v>
      </c>
      <c r="W53" s="153" t="s">
        <v>90</v>
      </c>
      <c r="X53" s="91">
        <f t="array" ref="X53">IF($D$12="","",(SUMPRODUCT(($D$12:$W$12=Sabana16[[#This Row],[Columna4]:[Columna23]])*1)))</f>
        <v>4</v>
      </c>
      <c r="Y53" s="87">
        <f t="shared" si="1"/>
        <v>0.2</v>
      </c>
      <c r="Z53" s="87">
        <f>IF(Y53="","",COUNTIF(Sabana16[[#This Row],[Columna4]:[Columna23]],"O")/20)</f>
        <v>0.05</v>
      </c>
    </row>
    <row r="54" spans="2:26" ht="15" x14ac:dyDescent="0.25">
      <c r="B54" s="96">
        <v>45</v>
      </c>
      <c r="D54" s="153" t="s">
        <v>90</v>
      </c>
      <c r="E54" s="153" t="s">
        <v>91</v>
      </c>
      <c r="F54" s="153" t="s">
        <v>89</v>
      </c>
      <c r="G54" s="153" t="s">
        <v>89</v>
      </c>
      <c r="H54" s="153" t="s">
        <v>89</v>
      </c>
      <c r="I54" s="153" t="s">
        <v>88</v>
      </c>
      <c r="J54" s="153" t="s">
        <v>91</v>
      </c>
      <c r="K54" s="153" t="s">
        <v>89</v>
      </c>
      <c r="L54" s="153" t="s">
        <v>90</v>
      </c>
      <c r="M54" s="153" t="s">
        <v>91</v>
      </c>
      <c r="N54" s="153" t="s">
        <v>89</v>
      </c>
      <c r="O54" s="153" t="s">
        <v>90</v>
      </c>
      <c r="P54" s="153" t="s">
        <v>90</v>
      </c>
      <c r="Q54" s="153" t="s">
        <v>90</v>
      </c>
      <c r="R54" s="153" t="s">
        <v>88</v>
      </c>
      <c r="S54" s="153" t="s">
        <v>91</v>
      </c>
      <c r="T54" s="153" t="s">
        <v>89</v>
      </c>
      <c r="U54" s="153" t="s">
        <v>88</v>
      </c>
      <c r="V54" s="153" t="s">
        <v>89</v>
      </c>
      <c r="W54" s="153" t="s">
        <v>90</v>
      </c>
      <c r="X54" s="91">
        <f t="array" ref="X54">IF($D$12="","",(SUMPRODUCT(($D$12:$W$12=Sabana16[[#This Row],[Columna4]:[Columna23]])*1)))</f>
        <v>8</v>
      </c>
      <c r="Y54" s="87">
        <f t="shared" si="1"/>
        <v>0.4</v>
      </c>
      <c r="Z54" s="87">
        <f>IF(Y54="","",COUNTIF(Sabana16[[#This Row],[Columna4]:[Columna23]],"O")/20)</f>
        <v>0</v>
      </c>
    </row>
    <row r="55" spans="2:26" ht="15" x14ac:dyDescent="0.25">
      <c r="B55" s="96">
        <v>46</v>
      </c>
      <c r="D55" s="153" t="s">
        <v>91</v>
      </c>
      <c r="E55" s="153" t="s">
        <v>91</v>
      </c>
      <c r="F55" s="153" t="s">
        <v>90</v>
      </c>
      <c r="G55" s="153" t="s">
        <v>89</v>
      </c>
      <c r="H55" s="153" t="s">
        <v>89</v>
      </c>
      <c r="I55" s="153" t="s">
        <v>88</v>
      </c>
      <c r="J55" s="153" t="s">
        <v>89</v>
      </c>
      <c r="K55" s="153" t="s">
        <v>89</v>
      </c>
      <c r="L55" s="153" t="s">
        <v>90</v>
      </c>
      <c r="M55" s="153" t="s">
        <v>88</v>
      </c>
      <c r="N55" s="153" t="s">
        <v>89</v>
      </c>
      <c r="O55" s="153" t="s">
        <v>89</v>
      </c>
      <c r="P55" s="153" t="s">
        <v>88</v>
      </c>
      <c r="Q55" s="153" t="s">
        <v>89</v>
      </c>
      <c r="R55" s="153" t="s">
        <v>89</v>
      </c>
      <c r="S55" s="153" t="s">
        <v>91</v>
      </c>
      <c r="T55" s="153" t="s">
        <v>89</v>
      </c>
      <c r="U55" s="153" t="s">
        <v>90</v>
      </c>
      <c r="V55" s="153" t="s">
        <v>89</v>
      </c>
      <c r="W55" s="153" t="s">
        <v>90</v>
      </c>
      <c r="X55" s="91">
        <f t="array" ref="X55">IF($D$12="","",(SUMPRODUCT(($D$12:$W$12=Sabana16[[#This Row],[Columna4]:[Columna23]])*1)))</f>
        <v>4</v>
      </c>
      <c r="Y55" s="87">
        <f t="shared" si="1"/>
        <v>0.2</v>
      </c>
      <c r="Z55" s="87">
        <f>IF(Y55="","",COUNTIF(Sabana16[[#This Row],[Columna4]:[Columna23]],"O")/20)</f>
        <v>0</v>
      </c>
    </row>
    <row r="56" spans="2:26" ht="15" x14ac:dyDescent="0.25">
      <c r="B56" s="96">
        <v>47</v>
      </c>
      <c r="D56" s="153" t="s">
        <v>89</v>
      </c>
      <c r="E56" s="153" t="s">
        <v>91</v>
      </c>
      <c r="F56" s="153" t="s">
        <v>90</v>
      </c>
      <c r="G56" s="153" t="s">
        <v>89</v>
      </c>
      <c r="H56" s="153" t="s">
        <v>89</v>
      </c>
      <c r="I56" s="153" t="s">
        <v>88</v>
      </c>
      <c r="J56" s="153" t="s">
        <v>89</v>
      </c>
      <c r="K56" s="153" t="s">
        <v>89</v>
      </c>
      <c r="L56" s="153" t="s">
        <v>90</v>
      </c>
      <c r="M56" s="153" t="s">
        <v>88</v>
      </c>
      <c r="N56" s="153" t="s">
        <v>89</v>
      </c>
      <c r="O56" s="153" t="s">
        <v>89</v>
      </c>
      <c r="P56" s="153" t="s">
        <v>88</v>
      </c>
      <c r="Q56" s="153" t="s">
        <v>89</v>
      </c>
      <c r="R56" s="153" t="s">
        <v>89</v>
      </c>
      <c r="S56" s="153" t="s">
        <v>91</v>
      </c>
      <c r="T56" s="153" t="s">
        <v>89</v>
      </c>
      <c r="U56" s="153" t="s">
        <v>88</v>
      </c>
      <c r="V56" s="153" t="s">
        <v>89</v>
      </c>
      <c r="W56" s="153" t="s">
        <v>90</v>
      </c>
      <c r="X56" s="91">
        <f t="array" ref="X56">IF($D$12="","",(SUMPRODUCT(($D$12:$W$12=Sabana16[[#This Row],[Columna4]:[Columna23]])*1)))</f>
        <v>5</v>
      </c>
      <c r="Y56" s="87">
        <f t="shared" si="1"/>
        <v>0.25</v>
      </c>
      <c r="Z56" s="87">
        <f>IF(Y56="","",COUNTIF(Sabana16[[#This Row],[Columna4]:[Columna23]],"O")/20)</f>
        <v>0</v>
      </c>
    </row>
    <row r="57" spans="2:26" ht="15" x14ac:dyDescent="0.25">
      <c r="B57" s="96">
        <v>48</v>
      </c>
      <c r="D57" s="153" t="s">
        <v>89</v>
      </c>
      <c r="E57" s="153" t="s">
        <v>91</v>
      </c>
      <c r="F57" s="153" t="s">
        <v>89</v>
      </c>
      <c r="G57" s="153" t="s">
        <v>89</v>
      </c>
      <c r="H57" s="153" t="s">
        <v>89</v>
      </c>
      <c r="I57" s="153" t="s">
        <v>88</v>
      </c>
      <c r="J57" s="153" t="s">
        <v>89</v>
      </c>
      <c r="K57" s="153" t="s">
        <v>89</v>
      </c>
      <c r="L57" s="153" t="s">
        <v>90</v>
      </c>
      <c r="M57" s="153" t="s">
        <v>88</v>
      </c>
      <c r="N57" s="153" t="s">
        <v>89</v>
      </c>
      <c r="O57" s="153" t="s">
        <v>89</v>
      </c>
      <c r="P57" s="153" t="s">
        <v>88</v>
      </c>
      <c r="Q57" s="153" t="s">
        <v>89</v>
      </c>
      <c r="R57" s="153" t="s">
        <v>89</v>
      </c>
      <c r="S57" s="153" t="s">
        <v>91</v>
      </c>
      <c r="T57" s="153" t="s">
        <v>89</v>
      </c>
      <c r="U57" s="153" t="s">
        <v>89</v>
      </c>
      <c r="V57" s="153" t="s">
        <v>89</v>
      </c>
      <c r="W57" s="153" t="s">
        <v>90</v>
      </c>
      <c r="X57" s="91">
        <f t="array" ref="X57">IF($D$12="","",(SUMPRODUCT(($D$12:$W$12=Sabana16[[#This Row],[Columna4]:[Columna23]])*1)))</f>
        <v>5</v>
      </c>
      <c r="Y57" s="87">
        <f t="shared" si="1"/>
        <v>0.25</v>
      </c>
      <c r="Z57" s="87">
        <f>IF(Y57="","",COUNTIF(Sabana16[[#This Row],[Columna4]:[Columna23]],"O")/20)</f>
        <v>0</v>
      </c>
    </row>
    <row r="58" spans="2:26" ht="15" x14ac:dyDescent="0.25">
      <c r="B58" s="96">
        <v>49</v>
      </c>
      <c r="D58" s="153" t="s">
        <v>91</v>
      </c>
      <c r="E58" s="153" t="s">
        <v>91</v>
      </c>
      <c r="F58" s="153" t="s">
        <v>90</v>
      </c>
      <c r="G58" s="153" t="s">
        <v>89</v>
      </c>
      <c r="H58" s="153" t="s">
        <v>89</v>
      </c>
      <c r="I58" s="153" t="s">
        <v>88</v>
      </c>
      <c r="J58" s="153" t="s">
        <v>89</v>
      </c>
      <c r="K58" s="153" t="s">
        <v>91</v>
      </c>
      <c r="L58" s="153" t="s">
        <v>90</v>
      </c>
      <c r="M58" s="153" t="s">
        <v>88</v>
      </c>
      <c r="N58" s="153" t="s">
        <v>89</v>
      </c>
      <c r="O58" s="153" t="s">
        <v>89</v>
      </c>
      <c r="P58" s="153" t="s">
        <v>89</v>
      </c>
      <c r="Q58" s="153" t="s">
        <v>90</v>
      </c>
      <c r="R58" s="153" t="s">
        <v>89</v>
      </c>
      <c r="S58" s="153" t="s">
        <v>91</v>
      </c>
      <c r="T58" s="153" t="s">
        <v>89</v>
      </c>
      <c r="U58" s="153" t="s">
        <v>90</v>
      </c>
      <c r="V58" s="153" t="s">
        <v>89</v>
      </c>
      <c r="W58" s="153" t="s">
        <v>90</v>
      </c>
      <c r="X58" s="91">
        <f t="array" ref="X58">IF($D$12="","",(SUMPRODUCT(($D$12:$W$12=Sabana16[[#This Row],[Columna4]:[Columna23]])*1)))</f>
        <v>5</v>
      </c>
      <c r="Y58" s="87">
        <f t="shared" si="1"/>
        <v>0.25</v>
      </c>
      <c r="Z58" s="87">
        <f>IF(Y58="","",COUNTIF(Sabana16[[#This Row],[Columna4]:[Columna23]],"O")/20)</f>
        <v>0</v>
      </c>
    </row>
    <row r="59" spans="2:26" ht="15" x14ac:dyDescent="0.25">
      <c r="B59" s="96">
        <v>50</v>
      </c>
      <c r="D59" s="153" t="s">
        <v>89</v>
      </c>
      <c r="E59" s="153" t="s">
        <v>91</v>
      </c>
      <c r="F59" s="153" t="s">
        <v>90</v>
      </c>
      <c r="G59" s="153" t="s">
        <v>89</v>
      </c>
      <c r="H59" s="153" t="s">
        <v>89</v>
      </c>
      <c r="I59" s="153" t="s">
        <v>88</v>
      </c>
      <c r="J59" s="153" t="s">
        <v>89</v>
      </c>
      <c r="K59" s="153" t="s">
        <v>89</v>
      </c>
      <c r="L59" s="153" t="s">
        <v>90</v>
      </c>
      <c r="M59" s="153" t="s">
        <v>88</v>
      </c>
      <c r="N59" s="153" t="s">
        <v>89</v>
      </c>
      <c r="O59" s="153" t="s">
        <v>89</v>
      </c>
      <c r="P59" s="153" t="s">
        <v>88</v>
      </c>
      <c r="Q59" s="153" t="s">
        <v>89</v>
      </c>
      <c r="R59" s="153" t="s">
        <v>89</v>
      </c>
      <c r="S59" s="153" t="s">
        <v>91</v>
      </c>
      <c r="T59" s="153" t="s">
        <v>89</v>
      </c>
      <c r="U59" s="153" t="s">
        <v>90</v>
      </c>
      <c r="V59" s="153" t="s">
        <v>89</v>
      </c>
      <c r="W59" s="153" t="s">
        <v>90</v>
      </c>
      <c r="X59" s="91">
        <f t="array" ref="X59">IF($D$12="","",(SUMPRODUCT(($D$12:$W$12=Sabana16[[#This Row],[Columna4]:[Columna23]])*1)))</f>
        <v>4</v>
      </c>
      <c r="Y59" s="87">
        <f t="shared" si="1"/>
        <v>0.2</v>
      </c>
      <c r="Z59" s="87">
        <f>IF(Y59="","",COUNTIF(Sabana16[[#This Row],[Columna4]:[Columna23]],"O")/20)</f>
        <v>0</v>
      </c>
    </row>
    <row r="60" spans="2:26" ht="15" x14ac:dyDescent="0.25">
      <c r="B60" s="96">
        <v>51</v>
      </c>
      <c r="D60" s="153" t="s">
        <v>90</v>
      </c>
      <c r="E60" s="153" t="s">
        <v>91</v>
      </c>
      <c r="F60" s="153" t="s">
        <v>89</v>
      </c>
      <c r="G60" s="153" t="s">
        <v>89</v>
      </c>
      <c r="H60" s="153" t="s">
        <v>89</v>
      </c>
      <c r="I60" s="153" t="s">
        <v>88</v>
      </c>
      <c r="J60" s="153" t="s">
        <v>91</v>
      </c>
      <c r="K60" s="153" t="s">
        <v>89</v>
      </c>
      <c r="L60" s="153" t="s">
        <v>90</v>
      </c>
      <c r="M60" s="153" t="s">
        <v>91</v>
      </c>
      <c r="N60" s="153" t="s">
        <v>89</v>
      </c>
      <c r="O60" s="153" t="s">
        <v>90</v>
      </c>
      <c r="P60" s="153" t="s">
        <v>90</v>
      </c>
      <c r="Q60" s="153" t="s">
        <v>90</v>
      </c>
      <c r="R60" s="153" t="s">
        <v>88</v>
      </c>
      <c r="S60" s="153" t="s">
        <v>91</v>
      </c>
      <c r="T60" s="153" t="s">
        <v>89</v>
      </c>
      <c r="U60" s="153" t="s">
        <v>88</v>
      </c>
      <c r="V60" s="153" t="s">
        <v>88</v>
      </c>
      <c r="W60" s="153" t="s">
        <v>90</v>
      </c>
      <c r="X60" s="91">
        <f t="array" ref="X60">IF($D$12="","",(SUMPRODUCT(($D$12:$W$12=Sabana16[[#This Row],[Columna4]:[Columna23]])*1)))</f>
        <v>7</v>
      </c>
      <c r="Y60" s="87">
        <f t="shared" si="1"/>
        <v>0.35</v>
      </c>
      <c r="Z60" s="87">
        <f>IF(Y60="","",COUNTIF(Sabana16[[#This Row],[Columna4]:[Columna23]],"O")/20)</f>
        <v>0</v>
      </c>
    </row>
    <row r="61" spans="2:26" ht="15" x14ac:dyDescent="0.25">
      <c r="B61" s="96">
        <v>52</v>
      </c>
      <c r="D61" s="153" t="s">
        <v>154</v>
      </c>
      <c r="E61" s="153" t="s">
        <v>91</v>
      </c>
      <c r="F61" s="153" t="s">
        <v>90</v>
      </c>
      <c r="G61" s="153" t="s">
        <v>89</v>
      </c>
      <c r="H61" s="153" t="s">
        <v>89</v>
      </c>
      <c r="I61" s="153" t="s">
        <v>88</v>
      </c>
      <c r="J61" s="153" t="s">
        <v>89</v>
      </c>
      <c r="K61" s="153" t="s">
        <v>89</v>
      </c>
      <c r="L61" s="153" t="s">
        <v>90</v>
      </c>
      <c r="M61" s="153" t="s">
        <v>91</v>
      </c>
      <c r="N61" s="153" t="s">
        <v>91</v>
      </c>
      <c r="O61" s="153" t="s">
        <v>90</v>
      </c>
      <c r="P61" s="153" t="s">
        <v>88</v>
      </c>
      <c r="Q61" s="153" t="s">
        <v>89</v>
      </c>
      <c r="R61" s="153" t="s">
        <v>89</v>
      </c>
      <c r="S61" s="153" t="s">
        <v>91</v>
      </c>
      <c r="T61" s="153" t="s">
        <v>89</v>
      </c>
      <c r="U61" s="153" t="s">
        <v>91</v>
      </c>
      <c r="V61" s="153" t="s">
        <v>89</v>
      </c>
      <c r="W61" s="153" t="s">
        <v>90</v>
      </c>
      <c r="X61" s="91">
        <f t="array" ref="X61">IF($D$12="","",(SUMPRODUCT(($D$12:$W$12=Sabana16[[#This Row],[Columna4]:[Columna23]])*1)))</f>
        <v>3</v>
      </c>
      <c r="Y61" s="87">
        <f t="shared" si="1"/>
        <v>0.15</v>
      </c>
      <c r="Z61" s="87">
        <f>IF(Y61="","",COUNTIF(Sabana16[[#This Row],[Columna4]:[Columna23]],"O")/20)</f>
        <v>0.05</v>
      </c>
    </row>
    <row r="62" spans="2:26" ht="15" x14ac:dyDescent="0.25">
      <c r="B62" s="96">
        <v>53</v>
      </c>
      <c r="D62" s="153" t="s">
        <v>89</v>
      </c>
      <c r="E62" s="153" t="s">
        <v>91</v>
      </c>
      <c r="F62" s="153" t="s">
        <v>90</v>
      </c>
      <c r="G62" s="153" t="s">
        <v>89</v>
      </c>
      <c r="H62" s="153" t="s">
        <v>89</v>
      </c>
      <c r="I62" s="153" t="s">
        <v>88</v>
      </c>
      <c r="J62" s="153" t="s">
        <v>89</v>
      </c>
      <c r="K62" s="153" t="s">
        <v>89</v>
      </c>
      <c r="L62" s="153" t="s">
        <v>90</v>
      </c>
      <c r="M62" s="153" t="s">
        <v>88</v>
      </c>
      <c r="N62" s="153" t="s">
        <v>89</v>
      </c>
      <c r="O62" s="153" t="s">
        <v>89</v>
      </c>
      <c r="P62" s="153" t="s">
        <v>88</v>
      </c>
      <c r="Q62" s="153" t="s">
        <v>89</v>
      </c>
      <c r="R62" s="153" t="s">
        <v>89</v>
      </c>
      <c r="S62" s="153" t="s">
        <v>91</v>
      </c>
      <c r="T62" s="153" t="s">
        <v>89</v>
      </c>
      <c r="U62" s="153" t="s">
        <v>90</v>
      </c>
      <c r="V62" s="153" t="s">
        <v>89</v>
      </c>
      <c r="W62" s="153" t="s">
        <v>90</v>
      </c>
      <c r="X62" s="91">
        <f t="array" ref="X62">IF($D$12="","",(SUMPRODUCT(($D$12:$W$12=Sabana16[[#This Row],[Columna4]:[Columna23]])*1)))</f>
        <v>4</v>
      </c>
      <c r="Y62" s="87">
        <f t="shared" si="1"/>
        <v>0.2</v>
      </c>
      <c r="Z62" s="87">
        <f>IF(Y62="","",COUNTIF(Sabana16[[#This Row],[Columna4]:[Columna23]],"O")/20)</f>
        <v>0</v>
      </c>
    </row>
    <row r="63" spans="2:26" ht="15" x14ac:dyDescent="0.25">
      <c r="B63" s="96">
        <v>54</v>
      </c>
      <c r="D63" s="153" t="s">
        <v>89</v>
      </c>
      <c r="E63" s="153" t="s">
        <v>91</v>
      </c>
      <c r="F63" s="153" t="s">
        <v>91</v>
      </c>
      <c r="G63" s="153" t="s">
        <v>89</v>
      </c>
      <c r="H63" s="153" t="s">
        <v>89</v>
      </c>
      <c r="I63" s="153" t="s">
        <v>88</v>
      </c>
      <c r="J63" s="153" t="s">
        <v>91</v>
      </c>
      <c r="K63" s="153" t="s">
        <v>89</v>
      </c>
      <c r="L63" s="153" t="s">
        <v>88</v>
      </c>
      <c r="M63" s="153" t="s">
        <v>88</v>
      </c>
      <c r="N63" s="153" t="s">
        <v>89</v>
      </c>
      <c r="O63" s="153" t="s">
        <v>89</v>
      </c>
      <c r="P63" s="153" t="s">
        <v>89</v>
      </c>
      <c r="Q63" s="153" t="s">
        <v>91</v>
      </c>
      <c r="R63" s="153" t="s">
        <v>90</v>
      </c>
      <c r="S63" s="153" t="s">
        <v>91</v>
      </c>
      <c r="T63" s="153" t="s">
        <v>89</v>
      </c>
      <c r="U63" s="153" t="s">
        <v>88</v>
      </c>
      <c r="V63" s="153" t="s">
        <v>89</v>
      </c>
      <c r="W63" s="153" t="s">
        <v>91</v>
      </c>
      <c r="X63" s="91">
        <f t="array" ref="X63">IF($D$12="","",(SUMPRODUCT(($D$12:$W$12=Sabana16[[#This Row],[Columna4]:[Columna23]])*1)))</f>
        <v>6</v>
      </c>
      <c r="Y63" s="87">
        <f t="shared" si="1"/>
        <v>0.3</v>
      </c>
      <c r="Z63" s="87">
        <f>IF(Y63="","",COUNTIF(Sabana16[[#This Row],[Columna4]:[Columna23]],"O")/20)</f>
        <v>0</v>
      </c>
    </row>
    <row r="64" spans="2:26" ht="15" x14ac:dyDescent="0.25">
      <c r="B64" s="96">
        <v>55</v>
      </c>
      <c r="D64" s="153" t="s">
        <v>90</v>
      </c>
      <c r="E64" s="153" t="s">
        <v>91</v>
      </c>
      <c r="F64" s="153" t="s">
        <v>89</v>
      </c>
      <c r="G64" s="153" t="s">
        <v>89</v>
      </c>
      <c r="H64" s="153" t="s">
        <v>89</v>
      </c>
      <c r="I64" s="153" t="s">
        <v>88</v>
      </c>
      <c r="J64" s="153" t="s">
        <v>91</v>
      </c>
      <c r="K64" s="153" t="s">
        <v>89</v>
      </c>
      <c r="L64" s="153" t="s">
        <v>90</v>
      </c>
      <c r="M64" s="153" t="s">
        <v>91</v>
      </c>
      <c r="N64" s="153" t="s">
        <v>89</v>
      </c>
      <c r="O64" s="153" t="s">
        <v>90</v>
      </c>
      <c r="P64" s="153" t="s">
        <v>90</v>
      </c>
      <c r="Q64" s="153" t="s">
        <v>90</v>
      </c>
      <c r="R64" s="153" t="s">
        <v>88</v>
      </c>
      <c r="S64" s="153" t="s">
        <v>91</v>
      </c>
      <c r="T64" s="153" t="s">
        <v>89</v>
      </c>
      <c r="U64" s="153" t="s">
        <v>88</v>
      </c>
      <c r="V64" s="153" t="s">
        <v>89</v>
      </c>
      <c r="W64" s="153" t="s">
        <v>90</v>
      </c>
      <c r="X64" s="91">
        <f t="array" ref="X64">IF($D$12="","",(SUMPRODUCT(($D$12:$W$12=Sabana16[[#This Row],[Columna4]:[Columna23]])*1)))</f>
        <v>8</v>
      </c>
      <c r="Y64" s="87">
        <f t="shared" si="1"/>
        <v>0.4</v>
      </c>
      <c r="Z64" s="87">
        <f>IF(Y64="","",COUNTIF(Sabana16[[#This Row],[Columna4]:[Columna23]],"O")/20)</f>
        <v>0</v>
      </c>
    </row>
    <row r="65" spans="2:26" ht="15" x14ac:dyDescent="0.25">
      <c r="B65" s="96">
        <v>56</v>
      </c>
      <c r="D65" s="153" t="s">
        <v>89</v>
      </c>
      <c r="E65" s="153" t="s">
        <v>91</v>
      </c>
      <c r="F65" s="153" t="s">
        <v>89</v>
      </c>
      <c r="G65" s="153" t="s">
        <v>89</v>
      </c>
      <c r="H65" s="153" t="s">
        <v>89</v>
      </c>
      <c r="I65" s="153" t="s">
        <v>88</v>
      </c>
      <c r="J65" s="153" t="s">
        <v>89</v>
      </c>
      <c r="K65" s="153" t="s">
        <v>89</v>
      </c>
      <c r="L65" s="153" t="s">
        <v>90</v>
      </c>
      <c r="M65" s="153" t="s">
        <v>88</v>
      </c>
      <c r="N65" s="153" t="s">
        <v>89</v>
      </c>
      <c r="O65" s="153" t="s">
        <v>89</v>
      </c>
      <c r="P65" s="153" t="s">
        <v>88</v>
      </c>
      <c r="Q65" s="153" t="s">
        <v>89</v>
      </c>
      <c r="R65" s="153" t="s">
        <v>89</v>
      </c>
      <c r="S65" s="153" t="s">
        <v>91</v>
      </c>
      <c r="T65" s="153" t="s">
        <v>89</v>
      </c>
      <c r="U65" s="153" t="s">
        <v>90</v>
      </c>
      <c r="V65" s="153" t="s">
        <v>89</v>
      </c>
      <c r="W65" s="153" t="s">
        <v>90</v>
      </c>
      <c r="X65" s="91">
        <f t="array" ref="X65">IF($D$12="","",(SUMPRODUCT(($D$12:$W$12=Sabana16[[#This Row],[Columna4]:[Columna23]])*1)))</f>
        <v>5</v>
      </c>
      <c r="Y65" s="87">
        <f t="shared" si="1"/>
        <v>0.25</v>
      </c>
      <c r="Z65" s="87">
        <f>IF(Y65="","",COUNTIF(Sabana16[[#This Row],[Columna4]:[Columna23]],"O")/20)</f>
        <v>0</v>
      </c>
    </row>
    <row r="66" spans="2:26" ht="15" x14ac:dyDescent="0.25">
      <c r="B66" s="96">
        <v>57</v>
      </c>
      <c r="D66" s="153" t="s">
        <v>90</v>
      </c>
      <c r="E66" s="153" t="s">
        <v>89</v>
      </c>
      <c r="F66" s="153" t="s">
        <v>89</v>
      </c>
      <c r="G66" s="153" t="s">
        <v>89</v>
      </c>
      <c r="H66" s="153" t="s">
        <v>89</v>
      </c>
      <c r="I66" s="153" t="s">
        <v>88</v>
      </c>
      <c r="J66" s="153" t="s">
        <v>91</v>
      </c>
      <c r="K66" s="153" t="s">
        <v>88</v>
      </c>
      <c r="L66" s="153" t="s">
        <v>88</v>
      </c>
      <c r="M66" s="153" t="s">
        <v>89</v>
      </c>
      <c r="N66" s="153" t="s">
        <v>91</v>
      </c>
      <c r="O66" s="153" t="s">
        <v>91</v>
      </c>
      <c r="P66" s="153" t="s">
        <v>88</v>
      </c>
      <c r="Q66" s="153" t="s">
        <v>90</v>
      </c>
      <c r="R66" s="153" t="s">
        <v>91</v>
      </c>
      <c r="S66" s="153" t="s">
        <v>90</v>
      </c>
      <c r="T66" s="153" t="s">
        <v>88</v>
      </c>
      <c r="U66" s="153" t="s">
        <v>89</v>
      </c>
      <c r="V66" s="153" t="s">
        <v>91</v>
      </c>
      <c r="W66" s="153" t="s">
        <v>91</v>
      </c>
      <c r="X66" s="91">
        <f t="array" ref="X66">IF($D$12="","",(SUMPRODUCT(($D$12:$W$12=Sabana16[[#This Row],[Columna4]:[Columna23]])*1)))</f>
        <v>8</v>
      </c>
      <c r="Y66" s="87">
        <f t="shared" si="1"/>
        <v>0.4</v>
      </c>
      <c r="Z66" s="87">
        <f>IF(Y66="","",COUNTIF(Sabana16[[#This Row],[Columna4]:[Columna23]],"O")/20)</f>
        <v>0</v>
      </c>
    </row>
    <row r="67" spans="2:26" ht="15" x14ac:dyDescent="0.25">
      <c r="B67" s="96">
        <v>58</v>
      </c>
      <c r="D67" s="153" t="s">
        <v>89</v>
      </c>
      <c r="E67" s="153" t="s">
        <v>91</v>
      </c>
      <c r="F67" s="153" t="s">
        <v>90</v>
      </c>
      <c r="G67" s="153" t="s">
        <v>89</v>
      </c>
      <c r="H67" s="153" t="s">
        <v>89</v>
      </c>
      <c r="I67" s="153" t="s">
        <v>88</v>
      </c>
      <c r="J67" s="153" t="s">
        <v>89</v>
      </c>
      <c r="K67" s="153" t="s">
        <v>89</v>
      </c>
      <c r="L67" s="153" t="s">
        <v>90</v>
      </c>
      <c r="M67" s="153" t="s">
        <v>91</v>
      </c>
      <c r="N67" s="153" t="s">
        <v>89</v>
      </c>
      <c r="O67" s="153" t="s">
        <v>89</v>
      </c>
      <c r="P67" s="153" t="s">
        <v>88</v>
      </c>
      <c r="Q67" s="153" t="s">
        <v>89</v>
      </c>
      <c r="R67" s="153" t="s">
        <v>89</v>
      </c>
      <c r="S67" s="153" t="s">
        <v>91</v>
      </c>
      <c r="T67" s="153" t="s">
        <v>89</v>
      </c>
      <c r="U67" s="153" t="s">
        <v>88</v>
      </c>
      <c r="V67" s="153" t="s">
        <v>89</v>
      </c>
      <c r="W67" s="153" t="s">
        <v>90</v>
      </c>
      <c r="X67" s="91">
        <f t="array" ref="X67">IF($D$12="","",(SUMPRODUCT(($D$12:$W$12=Sabana16[[#This Row],[Columna4]:[Columna23]])*1)))</f>
        <v>5</v>
      </c>
      <c r="Y67" s="87">
        <f t="shared" si="1"/>
        <v>0.25</v>
      </c>
      <c r="Z67" s="87">
        <f>IF(Y67="","",COUNTIF(Sabana16[[#This Row],[Columna4]:[Columna23]],"O")/20)</f>
        <v>0</v>
      </c>
    </row>
    <row r="68" spans="2:26" ht="15" x14ac:dyDescent="0.25">
      <c r="B68" s="96">
        <v>59</v>
      </c>
      <c r="D68" s="153" t="s">
        <v>89</v>
      </c>
      <c r="E68" s="153" t="s">
        <v>91</v>
      </c>
      <c r="F68" s="153" t="s">
        <v>91</v>
      </c>
      <c r="G68" s="153" t="s">
        <v>89</v>
      </c>
      <c r="H68" s="153" t="s">
        <v>89</v>
      </c>
      <c r="I68" s="153" t="s">
        <v>89</v>
      </c>
      <c r="J68" s="153" t="s">
        <v>91</v>
      </c>
      <c r="K68" s="153" t="s">
        <v>89</v>
      </c>
      <c r="L68" s="153" t="s">
        <v>90</v>
      </c>
      <c r="M68" s="153" t="s">
        <v>88</v>
      </c>
      <c r="N68" s="153" t="s">
        <v>89</v>
      </c>
      <c r="O68" s="153" t="s">
        <v>90</v>
      </c>
      <c r="P68" s="153" t="s">
        <v>90</v>
      </c>
      <c r="Q68" s="153" t="s">
        <v>89</v>
      </c>
      <c r="R68" s="153" t="s">
        <v>90</v>
      </c>
      <c r="S68" s="153" t="s">
        <v>89</v>
      </c>
      <c r="T68" s="153" t="s">
        <v>89</v>
      </c>
      <c r="U68" s="153" t="s">
        <v>89</v>
      </c>
      <c r="V68" s="153" t="s">
        <v>89</v>
      </c>
      <c r="W68" s="153" t="s">
        <v>90</v>
      </c>
      <c r="X68" s="91">
        <f t="array" ref="X68">IF($D$12="","",(SUMPRODUCT(($D$12:$W$12=Sabana16[[#This Row],[Columna4]:[Columna23]])*1)))</f>
        <v>6</v>
      </c>
      <c r="Y68" s="87">
        <f t="shared" si="1"/>
        <v>0.3</v>
      </c>
      <c r="Z68" s="87">
        <f>IF(Y68="","",COUNTIF(Sabana16[[#This Row],[Columna4]:[Columna23]],"O")/20)</f>
        <v>0</v>
      </c>
    </row>
    <row r="69" spans="2:26" ht="15" x14ac:dyDescent="0.25">
      <c r="B69" s="96">
        <v>60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91">
        <f t="array" ref="X69">IF($D$12="","",(SUMPRODUCT(($D$12:$W$12=Sabana16[[#This Row],[Columna4]:[Columna23]])*1)))</f>
        <v>0</v>
      </c>
      <c r="Y69" s="87">
        <f t="shared" si="1"/>
        <v>0</v>
      </c>
      <c r="Z69" s="87">
        <f>IF(Y69="","",COUNTIF(Sabana16[[#This Row],[Columna4]:[Columna23]],"O")/20)</f>
        <v>0</v>
      </c>
    </row>
    <row r="70" spans="2:26" ht="15" x14ac:dyDescent="0.25">
      <c r="B70" s="96">
        <v>61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91">
        <f t="array" ref="X70">IF($D$12="","",(SUMPRODUCT(($D$12:$W$12=Sabana16[[#This Row],[Columna4]:[Columna23]])*1)))</f>
        <v>0</v>
      </c>
      <c r="Y70" s="87">
        <f t="shared" si="1"/>
        <v>0</v>
      </c>
      <c r="Z70" s="87">
        <f>IF(Y70="","",COUNTIF(Sabana16[[#This Row],[Columna4]:[Columna23]],"O")/20)</f>
        <v>0</v>
      </c>
    </row>
    <row r="71" spans="2:26" ht="15" x14ac:dyDescent="0.25">
      <c r="B71" s="96">
        <v>62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91">
        <f t="array" ref="X71">IF($D$12="","",(SUMPRODUCT(($D$12:$W$12=Sabana16[[#This Row],[Columna4]:[Columna23]])*1)))</f>
        <v>0</v>
      </c>
      <c r="Y71" s="87">
        <f t="shared" si="1"/>
        <v>0</v>
      </c>
      <c r="Z71" s="87">
        <f>IF(Y71="","",COUNTIF(Sabana16[[#This Row],[Columna4]:[Columna23]],"O")/20)</f>
        <v>0</v>
      </c>
    </row>
    <row r="72" spans="2:26" ht="15" x14ac:dyDescent="0.25">
      <c r="B72" s="96">
        <v>63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91">
        <f t="array" ref="X72">IF($D$12="","",(SUMPRODUCT(($D$12:$W$12=Sabana16[[#This Row],[Columna4]:[Columna23]])*1)))</f>
        <v>0</v>
      </c>
      <c r="Y72" s="87">
        <f t="shared" si="1"/>
        <v>0</v>
      </c>
      <c r="Z72" s="87">
        <f>IF(Y72="","",COUNTIF(Sabana16[[#This Row],[Columna4]:[Columna23]],"O")/20)</f>
        <v>0</v>
      </c>
    </row>
    <row r="73" spans="2:26" ht="15" x14ac:dyDescent="0.25">
      <c r="B73" s="96">
        <v>64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91">
        <f t="array" ref="X73">IF($D$12="","",(SUMPRODUCT(($D$12:$W$12=Sabana16[[#This Row],[Columna4]:[Columna23]])*1)))</f>
        <v>0</v>
      </c>
      <c r="Y73" s="87">
        <f t="shared" si="1"/>
        <v>0</v>
      </c>
      <c r="Z73" s="87">
        <f>IF(Y73="","",COUNTIF(Sabana16[[#This Row],[Columna4]:[Columna23]],"O")/20)</f>
        <v>0</v>
      </c>
    </row>
    <row r="74" spans="2:26" ht="15" x14ac:dyDescent="0.25">
      <c r="B74" s="96">
        <v>65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91">
        <f t="array" ref="X74">IF($D$12="","",(SUMPRODUCT(($D$12:$W$12=Sabana16[[#This Row],[Columna4]:[Columna23]])*1)))</f>
        <v>0</v>
      </c>
      <c r="Y74" s="87">
        <f t="shared" si="1"/>
        <v>0</v>
      </c>
      <c r="Z74" s="87">
        <f>IF(Y74="","",COUNTIF(Sabana16[[#This Row],[Columna4]:[Columna23]],"O")/20)</f>
        <v>0</v>
      </c>
    </row>
    <row r="75" spans="2:26" ht="15" x14ac:dyDescent="0.25">
      <c r="B75" s="96">
        <v>66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91">
        <f t="array" ref="X75">IF($D$12="","",(SUMPRODUCT(($D$12:$W$12=Sabana16[[#This Row],[Columna4]:[Columna23]])*1)))</f>
        <v>0</v>
      </c>
      <c r="Y75" s="87">
        <f t="shared" si="1"/>
        <v>0</v>
      </c>
      <c r="Z75" s="87">
        <f>IF(Y75="","",COUNTIF(Sabana16[[#This Row],[Columna4]:[Columna23]],"O")/20)</f>
        <v>0</v>
      </c>
    </row>
    <row r="76" spans="2:26" ht="15" x14ac:dyDescent="0.25">
      <c r="B76" s="96">
        <v>67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91">
        <f t="array" ref="X76">IF($D$12="","",(SUMPRODUCT(($D$12:$W$12=Sabana16[[#This Row],[Columna4]:[Columna23]])*1)))</f>
        <v>0</v>
      </c>
      <c r="Y76" s="87">
        <f t="shared" si="1"/>
        <v>0</v>
      </c>
      <c r="Z76" s="87">
        <f>IF(Y76="","",COUNTIF(Sabana16[[#This Row],[Columna4]:[Columna23]],"O")/20)</f>
        <v>0</v>
      </c>
    </row>
    <row r="77" spans="2:26" ht="15" x14ac:dyDescent="0.25">
      <c r="B77" s="96">
        <v>68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91">
        <f t="array" ref="X77">IF($D$12="","",(SUMPRODUCT(($D$12:$W$12=Sabana16[[#This Row],[Columna4]:[Columna23]])*1)))</f>
        <v>0</v>
      </c>
      <c r="Y77" s="87">
        <f t="shared" si="1"/>
        <v>0</v>
      </c>
      <c r="Z77" s="87">
        <f>IF(Y77="","",COUNTIF(Sabana16[[#This Row],[Columna4]:[Columna23]],"O")/20)</f>
        <v>0</v>
      </c>
    </row>
    <row r="78" spans="2:26" ht="15" x14ac:dyDescent="0.25">
      <c r="B78" s="96">
        <v>69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91">
        <f t="array" ref="X78">IF($D$12="","",(SUMPRODUCT(($D$12:$W$12=Sabana16[[#This Row],[Columna4]:[Columna23]])*1)))</f>
        <v>0</v>
      </c>
      <c r="Y78" s="87">
        <f t="shared" si="1"/>
        <v>0</v>
      </c>
      <c r="Z78" s="87">
        <f>IF(Y78="","",COUNTIF(Sabana16[[#This Row],[Columna4]:[Columna23]],"O")/20)</f>
        <v>0</v>
      </c>
    </row>
    <row r="79" spans="2:26" ht="15" x14ac:dyDescent="0.25">
      <c r="B79" s="96">
        <v>70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91">
        <f t="array" ref="X79">IF($D$12="","",(SUMPRODUCT(($D$12:$W$12=Sabana16[[#This Row],[Columna4]:[Columna23]])*1)))</f>
        <v>0</v>
      </c>
      <c r="Y79" s="87">
        <f t="shared" si="1"/>
        <v>0</v>
      </c>
      <c r="Z79" s="87">
        <f>IF(Y79="","",COUNTIF(Sabana16[[#This Row],[Columna4]:[Columna23]],"O")/20)</f>
        <v>0</v>
      </c>
    </row>
    <row r="80" spans="2:26" ht="15" x14ac:dyDescent="0.25">
      <c r="B80" s="96">
        <v>71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91">
        <f t="array" ref="X80">IF($D$12="","",(SUMPRODUCT(($D$12:$W$12=Sabana16[[#This Row],[Columna4]:[Columna23]])*1)))</f>
        <v>0</v>
      </c>
      <c r="Y80" s="87">
        <f t="shared" si="1"/>
        <v>0</v>
      </c>
      <c r="Z80" s="87">
        <f>IF(Y80="","",COUNTIF(Sabana16[[#This Row],[Columna4]:[Columna23]],"O")/20)</f>
        <v>0</v>
      </c>
    </row>
    <row r="81" spans="2:26" ht="15" x14ac:dyDescent="0.25">
      <c r="B81" s="96">
        <v>72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91">
        <f t="array" ref="X81">IF($D$12="","",(SUMPRODUCT(($D$12:$W$12=Sabana16[[#This Row],[Columna4]:[Columna23]])*1)))</f>
        <v>0</v>
      </c>
      <c r="Y81" s="87">
        <f t="shared" si="1"/>
        <v>0</v>
      </c>
      <c r="Z81" s="87">
        <f>IF(Y81="","",COUNTIF(Sabana16[[#This Row],[Columna4]:[Columna23]],"O")/20)</f>
        <v>0</v>
      </c>
    </row>
    <row r="82" spans="2:26" ht="15" x14ac:dyDescent="0.25">
      <c r="B82" s="96">
        <v>73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91">
        <f t="array" ref="X82">IF($D$12="","",(SUMPRODUCT(($D$12:$W$12=Sabana16[[#This Row],[Columna4]:[Columna23]])*1)))</f>
        <v>0</v>
      </c>
      <c r="Y82" s="87">
        <f t="shared" si="1"/>
        <v>0</v>
      </c>
      <c r="Z82" s="87">
        <f>IF(Y82="","",COUNTIF(Sabana16[[#This Row],[Columna4]:[Columna23]],"O")/20)</f>
        <v>0</v>
      </c>
    </row>
    <row r="83" spans="2:26" ht="15" x14ac:dyDescent="0.25">
      <c r="B83" s="96">
        <v>74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91">
        <f t="array" ref="X83">IF($D$12="","",(SUMPRODUCT(($D$12:$W$12=Sabana16[[#This Row],[Columna4]:[Columna23]])*1)))</f>
        <v>0</v>
      </c>
      <c r="Y83" s="87">
        <f t="shared" ref="Y83:Y146" si="2">IF(X83="","",(X83/20))</f>
        <v>0</v>
      </c>
      <c r="Z83" s="87">
        <f>IF(Y83="","",COUNTIF(Sabana16[[#This Row],[Columna4]:[Columna23]],"O")/20)</f>
        <v>0</v>
      </c>
    </row>
    <row r="84" spans="2:26" ht="15" x14ac:dyDescent="0.25">
      <c r="B84" s="96">
        <v>75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91">
        <f t="array" ref="X84">IF($D$12="","",(SUMPRODUCT(($D$12:$W$12=Sabana16[[#This Row],[Columna4]:[Columna23]])*1)))</f>
        <v>0</v>
      </c>
      <c r="Y84" s="87">
        <f t="shared" si="2"/>
        <v>0</v>
      </c>
      <c r="Z84" s="87">
        <f>IF(Y84="","",COUNTIF(Sabana16[[#This Row],[Columna4]:[Columna23]],"O")/20)</f>
        <v>0</v>
      </c>
    </row>
    <row r="85" spans="2:26" ht="15" x14ac:dyDescent="0.25">
      <c r="B85" s="96">
        <v>76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91">
        <f t="array" ref="X85">IF($D$12="","",(SUMPRODUCT(($D$12:$W$12=Sabana16[[#This Row],[Columna4]:[Columna23]])*1)))</f>
        <v>0</v>
      </c>
      <c r="Y85" s="87">
        <f t="shared" si="2"/>
        <v>0</v>
      </c>
      <c r="Z85" s="87">
        <f>IF(Y85="","",COUNTIF(Sabana16[[#This Row],[Columna4]:[Columna23]],"O")/20)</f>
        <v>0</v>
      </c>
    </row>
    <row r="86" spans="2:26" ht="15" x14ac:dyDescent="0.25">
      <c r="B86" s="96">
        <v>77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91">
        <f t="array" ref="X86">IF($D$12="","",(SUMPRODUCT(($D$12:$W$12=Sabana16[[#This Row],[Columna4]:[Columna23]])*1)))</f>
        <v>0</v>
      </c>
      <c r="Y86" s="87">
        <f t="shared" si="2"/>
        <v>0</v>
      </c>
      <c r="Z86" s="87">
        <f>IF(Y86="","",COUNTIF(Sabana16[[#This Row],[Columna4]:[Columna23]],"O")/20)</f>
        <v>0</v>
      </c>
    </row>
    <row r="87" spans="2:26" ht="15" x14ac:dyDescent="0.25">
      <c r="B87" s="96">
        <v>78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91">
        <f t="array" ref="X87">IF($D$12="","",(SUMPRODUCT(($D$12:$W$12=Sabana16[[#This Row],[Columna4]:[Columna23]])*1)))</f>
        <v>0</v>
      </c>
      <c r="Y87" s="87">
        <f t="shared" si="2"/>
        <v>0</v>
      </c>
      <c r="Z87" s="87">
        <f>IF(Y87="","",COUNTIF(Sabana16[[#This Row],[Columna4]:[Columna23]],"O")/20)</f>
        <v>0</v>
      </c>
    </row>
    <row r="88" spans="2:26" ht="15" x14ac:dyDescent="0.25">
      <c r="B88" s="96">
        <v>79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91">
        <f t="array" ref="X88">IF($D$12="","",(SUMPRODUCT(($D$12:$W$12=Sabana16[[#This Row],[Columna4]:[Columna23]])*1)))</f>
        <v>0</v>
      </c>
      <c r="Y88" s="87">
        <f t="shared" si="2"/>
        <v>0</v>
      </c>
      <c r="Z88" s="87">
        <f>IF(Y88="","",COUNTIF(Sabana16[[#This Row],[Columna4]:[Columna23]],"O")/20)</f>
        <v>0</v>
      </c>
    </row>
    <row r="89" spans="2:26" ht="15" x14ac:dyDescent="0.25">
      <c r="B89" s="96">
        <v>80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91">
        <f t="array" ref="X89">IF($D$12="","",(SUMPRODUCT(($D$12:$W$12=Sabana16[[#This Row],[Columna4]:[Columna23]])*1)))</f>
        <v>0</v>
      </c>
      <c r="Y89" s="87">
        <f t="shared" si="2"/>
        <v>0</v>
      </c>
      <c r="Z89" s="87">
        <f>IF(Y89="","",COUNTIF(Sabana16[[#This Row],[Columna4]:[Columna23]],"O")/20)</f>
        <v>0</v>
      </c>
    </row>
    <row r="90" spans="2:26" ht="15" x14ac:dyDescent="0.25">
      <c r="B90" s="96">
        <v>81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91">
        <f t="array" ref="X90">IF($D$12="","",(SUMPRODUCT(($D$12:$W$12=Sabana16[[#This Row],[Columna4]:[Columna23]])*1)))</f>
        <v>0</v>
      </c>
      <c r="Y90" s="87">
        <f t="shared" si="2"/>
        <v>0</v>
      </c>
      <c r="Z90" s="87">
        <f>IF(Y90="","",COUNTIF(Sabana16[[#This Row],[Columna4]:[Columna23]],"O")/20)</f>
        <v>0</v>
      </c>
    </row>
    <row r="91" spans="2:26" ht="15" x14ac:dyDescent="0.25">
      <c r="B91" s="96">
        <v>82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91">
        <f t="array" ref="X91">IF($D$12="","",(SUMPRODUCT(($D$12:$W$12=Sabana16[[#This Row],[Columna4]:[Columna23]])*1)))</f>
        <v>0</v>
      </c>
      <c r="Y91" s="87">
        <f t="shared" si="2"/>
        <v>0</v>
      </c>
      <c r="Z91" s="87">
        <f>IF(Y91="","",COUNTIF(Sabana16[[#This Row],[Columna4]:[Columna23]],"O")/20)</f>
        <v>0</v>
      </c>
    </row>
    <row r="92" spans="2:26" ht="15" x14ac:dyDescent="0.25">
      <c r="B92" s="96">
        <v>83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91">
        <f t="array" ref="X92">IF($D$12="","",(SUMPRODUCT(($D$12:$W$12=Sabana16[[#This Row],[Columna4]:[Columna23]])*1)))</f>
        <v>0</v>
      </c>
      <c r="Y92" s="87">
        <f t="shared" si="2"/>
        <v>0</v>
      </c>
      <c r="Z92" s="87">
        <f>IF(Y92="","",COUNTIF(Sabana16[[#This Row],[Columna4]:[Columna23]],"O")/20)</f>
        <v>0</v>
      </c>
    </row>
    <row r="93" spans="2:26" ht="15" x14ac:dyDescent="0.25">
      <c r="B93" s="96">
        <v>84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91">
        <f t="array" ref="X93">IF($D$12="","",(SUMPRODUCT(($D$12:$W$12=Sabana16[[#This Row],[Columna4]:[Columna23]])*1)))</f>
        <v>0</v>
      </c>
      <c r="Y93" s="87">
        <f t="shared" si="2"/>
        <v>0</v>
      </c>
      <c r="Z93" s="87">
        <f>IF(Y93="","",COUNTIF(Sabana16[[#This Row],[Columna4]:[Columna23]],"O")/20)</f>
        <v>0</v>
      </c>
    </row>
    <row r="94" spans="2:26" ht="15" x14ac:dyDescent="0.25">
      <c r="B94" s="96">
        <v>85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91">
        <f t="array" ref="X94">IF($D$12="","",(SUMPRODUCT(($D$12:$W$12=Sabana16[[#This Row],[Columna4]:[Columna23]])*1)))</f>
        <v>0</v>
      </c>
      <c r="Y94" s="87">
        <f t="shared" si="2"/>
        <v>0</v>
      </c>
      <c r="Z94" s="87">
        <f>IF(Y94="","",COUNTIF(Sabana16[[#This Row],[Columna4]:[Columna23]],"O")/20)</f>
        <v>0</v>
      </c>
    </row>
    <row r="95" spans="2:26" ht="15" x14ac:dyDescent="0.25">
      <c r="B95" s="96">
        <v>86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91">
        <f t="array" ref="X95">IF($D$12="","",(SUMPRODUCT(($D$12:$W$12=Sabana16[[#This Row],[Columna4]:[Columna23]])*1)))</f>
        <v>0</v>
      </c>
      <c r="Y95" s="87">
        <f t="shared" si="2"/>
        <v>0</v>
      </c>
      <c r="Z95" s="87">
        <f>IF(Y95="","",COUNTIF(Sabana16[[#This Row],[Columna4]:[Columna23]],"O")/20)</f>
        <v>0</v>
      </c>
    </row>
    <row r="96" spans="2:26" ht="15" x14ac:dyDescent="0.25">
      <c r="B96" s="96">
        <v>87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91">
        <f t="array" ref="X96">IF($D$12="","",(SUMPRODUCT(($D$12:$W$12=Sabana16[[#This Row],[Columna4]:[Columna23]])*1)))</f>
        <v>0</v>
      </c>
      <c r="Y96" s="87">
        <f t="shared" si="2"/>
        <v>0</v>
      </c>
      <c r="Z96" s="87">
        <f>IF(Y96="","",COUNTIF(Sabana16[[#This Row],[Columna4]:[Columna23]],"O")/20)</f>
        <v>0</v>
      </c>
    </row>
    <row r="97" spans="2:26" ht="15" x14ac:dyDescent="0.25">
      <c r="B97" s="96">
        <v>88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91">
        <f t="array" ref="X97">IF($D$12="","",(SUMPRODUCT(($D$12:$W$12=Sabana16[[#This Row],[Columna4]:[Columna23]])*1)))</f>
        <v>0</v>
      </c>
      <c r="Y97" s="87">
        <f t="shared" si="2"/>
        <v>0</v>
      </c>
      <c r="Z97" s="87">
        <f>IF(Y97="","",COUNTIF(Sabana16[[#This Row],[Columna4]:[Columna23]],"O")/20)</f>
        <v>0</v>
      </c>
    </row>
    <row r="98" spans="2:26" ht="15" x14ac:dyDescent="0.25">
      <c r="B98" s="96">
        <v>89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91">
        <f t="array" ref="X98">IF($D$12="","",(SUMPRODUCT(($D$12:$W$12=Sabana16[[#This Row],[Columna4]:[Columna23]])*1)))</f>
        <v>0</v>
      </c>
      <c r="Y98" s="87">
        <f t="shared" si="2"/>
        <v>0</v>
      </c>
      <c r="Z98" s="87">
        <f>IF(Y98="","",COUNTIF(Sabana16[[#This Row],[Columna4]:[Columna23]],"O")/20)</f>
        <v>0</v>
      </c>
    </row>
    <row r="99" spans="2:26" ht="15" x14ac:dyDescent="0.25">
      <c r="B99" s="96">
        <v>90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91">
        <f t="array" ref="X99">IF($D$12="","",(SUMPRODUCT(($D$12:$W$12=Sabana16[[#This Row],[Columna4]:[Columna23]])*1)))</f>
        <v>0</v>
      </c>
      <c r="Y99" s="87">
        <f t="shared" si="2"/>
        <v>0</v>
      </c>
      <c r="Z99" s="87">
        <f>IF(Y99="","",COUNTIF(Sabana16[[#This Row],[Columna4]:[Columna23]],"O")/20)</f>
        <v>0</v>
      </c>
    </row>
    <row r="100" spans="2:26" ht="15" x14ac:dyDescent="0.25">
      <c r="B100" s="96">
        <v>91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91">
        <f t="array" ref="X100">IF($D$12="","",(SUMPRODUCT(($D$12:$W$12=Sabana16[[#This Row],[Columna4]:[Columna23]])*1)))</f>
        <v>0</v>
      </c>
      <c r="Y100" s="87">
        <f t="shared" si="2"/>
        <v>0</v>
      </c>
      <c r="Z100" s="87">
        <f>IF(Y100="","",COUNTIF(Sabana16[[#This Row],[Columna4]:[Columna23]],"O")/20)</f>
        <v>0</v>
      </c>
    </row>
    <row r="101" spans="2:26" ht="15" x14ac:dyDescent="0.25">
      <c r="B101" s="96">
        <v>92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91">
        <f t="array" ref="X101">IF($D$12="","",(SUMPRODUCT(($D$12:$W$12=Sabana16[[#This Row],[Columna4]:[Columna23]])*1)))</f>
        <v>0</v>
      </c>
      <c r="Y101" s="87">
        <f t="shared" si="2"/>
        <v>0</v>
      </c>
      <c r="Z101" s="87">
        <f>IF(Y101="","",COUNTIF(Sabana16[[#This Row],[Columna4]:[Columna23]],"O")/20)</f>
        <v>0</v>
      </c>
    </row>
    <row r="102" spans="2:26" ht="15" x14ac:dyDescent="0.25">
      <c r="B102" s="96">
        <v>93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91">
        <f t="array" ref="X102">IF($D$12="","",(SUMPRODUCT(($D$12:$W$12=Sabana16[[#This Row],[Columna4]:[Columna23]])*1)))</f>
        <v>0</v>
      </c>
      <c r="Y102" s="87">
        <f t="shared" si="2"/>
        <v>0</v>
      </c>
      <c r="Z102" s="87">
        <f>IF(Y102="","",COUNTIF(Sabana16[[#This Row],[Columna4]:[Columna23]],"O")/20)</f>
        <v>0</v>
      </c>
    </row>
    <row r="103" spans="2:26" ht="15" x14ac:dyDescent="0.25">
      <c r="B103" s="96">
        <v>94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91">
        <f t="array" ref="X103">IF($D$12="","",(SUMPRODUCT(($D$12:$W$12=Sabana16[[#This Row],[Columna4]:[Columna23]])*1)))</f>
        <v>0</v>
      </c>
      <c r="Y103" s="87">
        <f t="shared" si="2"/>
        <v>0</v>
      </c>
      <c r="Z103" s="87">
        <f>IF(Y103="","",COUNTIF(Sabana16[[#This Row],[Columna4]:[Columna23]],"O")/20)</f>
        <v>0</v>
      </c>
    </row>
    <row r="104" spans="2:26" ht="15" x14ac:dyDescent="0.25">
      <c r="B104" s="96">
        <v>95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91">
        <f t="array" ref="X104">IF($D$12="","",(SUMPRODUCT(($D$12:$W$12=Sabana16[[#This Row],[Columna4]:[Columna23]])*1)))</f>
        <v>0</v>
      </c>
      <c r="Y104" s="87">
        <f t="shared" si="2"/>
        <v>0</v>
      </c>
      <c r="Z104" s="87">
        <f>IF(Y104="","",COUNTIF(Sabana16[[#This Row],[Columna4]:[Columna23]],"O")/20)</f>
        <v>0</v>
      </c>
    </row>
    <row r="105" spans="2:26" ht="15" x14ac:dyDescent="0.25">
      <c r="B105" s="96">
        <v>96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91">
        <f t="array" ref="X105">IF($D$12="","",(SUMPRODUCT(($D$12:$W$12=Sabana16[[#This Row],[Columna4]:[Columna23]])*1)))</f>
        <v>0</v>
      </c>
      <c r="Y105" s="87">
        <f t="shared" si="2"/>
        <v>0</v>
      </c>
      <c r="Z105" s="87">
        <f>IF(Y105="","",COUNTIF(Sabana16[[#This Row],[Columna4]:[Columna23]],"O")/20)</f>
        <v>0</v>
      </c>
    </row>
    <row r="106" spans="2:26" ht="15" x14ac:dyDescent="0.25">
      <c r="B106" s="96">
        <v>97</v>
      </c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91">
        <f t="array" ref="X106">IF($D$12="","",(SUMPRODUCT(($D$12:$W$12=Sabana16[[#This Row],[Columna4]:[Columna23]])*1)))</f>
        <v>0</v>
      </c>
      <c r="Y106" s="87">
        <f t="shared" si="2"/>
        <v>0</v>
      </c>
      <c r="Z106" s="87">
        <f>IF(Y106="","",COUNTIF(Sabana16[[#This Row],[Columna4]:[Columna23]],"O")/20)</f>
        <v>0</v>
      </c>
    </row>
    <row r="107" spans="2:26" ht="15" x14ac:dyDescent="0.25">
      <c r="B107" s="96">
        <v>98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91">
        <f t="array" ref="X107">IF($D$12="","",(SUMPRODUCT(($D$12:$W$12=Sabana16[[#This Row],[Columna4]:[Columna23]])*1)))</f>
        <v>0</v>
      </c>
      <c r="Y107" s="87">
        <f t="shared" si="2"/>
        <v>0</v>
      </c>
      <c r="Z107" s="87">
        <f>IF(Y107="","",COUNTIF(Sabana16[[#This Row],[Columna4]:[Columna23]],"O")/20)</f>
        <v>0</v>
      </c>
    </row>
    <row r="108" spans="2:26" ht="15" x14ac:dyDescent="0.25">
      <c r="B108" s="96">
        <v>99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91">
        <f t="array" ref="X108">IF($D$12="","",(SUMPRODUCT(($D$12:$W$12=Sabana16[[#This Row],[Columna4]:[Columna23]])*1)))</f>
        <v>0</v>
      </c>
      <c r="Y108" s="87">
        <f t="shared" si="2"/>
        <v>0</v>
      </c>
      <c r="Z108" s="87">
        <f>IF(Y108="","",COUNTIF(Sabana16[[#This Row],[Columna4]:[Columna23]],"O")/20)</f>
        <v>0</v>
      </c>
    </row>
    <row r="109" spans="2:26" ht="15" x14ac:dyDescent="0.25">
      <c r="B109" s="96">
        <v>100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91">
        <f t="array" ref="X109">IF($D$12="","",(SUMPRODUCT(($D$12:$W$12=Sabana16[[#This Row],[Columna4]:[Columna23]])*1)))</f>
        <v>0</v>
      </c>
      <c r="Y109" s="87">
        <f t="shared" si="2"/>
        <v>0</v>
      </c>
      <c r="Z109" s="87">
        <f>IF(Y109="","",COUNTIF(Sabana16[[#This Row],[Columna4]:[Columna23]],"O")/20)</f>
        <v>0</v>
      </c>
    </row>
    <row r="110" spans="2:26" ht="15" x14ac:dyDescent="0.25">
      <c r="B110" s="96">
        <v>101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91">
        <f t="array" ref="X110">IF($D$12="","",(SUMPRODUCT(($D$12:$W$12=Sabana16[[#This Row],[Columna4]:[Columna23]])*1)))</f>
        <v>0</v>
      </c>
      <c r="Y110" s="87">
        <f t="shared" si="2"/>
        <v>0</v>
      </c>
      <c r="Z110" s="87">
        <f>IF(Y110="","",COUNTIF(Sabana16[[#This Row],[Columna4]:[Columna23]],"O")/20)</f>
        <v>0</v>
      </c>
    </row>
    <row r="111" spans="2:26" ht="15" x14ac:dyDescent="0.25">
      <c r="B111" s="96">
        <v>102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91">
        <f t="array" ref="X111">IF($D$12="","",(SUMPRODUCT(($D$12:$W$12=Sabana16[[#This Row],[Columna4]:[Columna23]])*1)))</f>
        <v>0</v>
      </c>
      <c r="Y111" s="87">
        <f t="shared" si="2"/>
        <v>0</v>
      </c>
      <c r="Z111" s="87">
        <f>IF(Y111="","",COUNTIF(Sabana16[[#This Row],[Columna4]:[Columna23]],"O")/20)</f>
        <v>0</v>
      </c>
    </row>
    <row r="112" spans="2:26" ht="15" x14ac:dyDescent="0.25">
      <c r="B112" s="96">
        <v>103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91">
        <f t="array" ref="X112">IF($D$12="","",(SUMPRODUCT(($D$12:$W$12=Sabana16[[#This Row],[Columna4]:[Columna23]])*1)))</f>
        <v>0</v>
      </c>
      <c r="Y112" s="87">
        <f t="shared" si="2"/>
        <v>0</v>
      </c>
      <c r="Z112" s="87">
        <f>IF(Y112="","",COUNTIF(Sabana16[[#This Row],[Columna4]:[Columna23]],"O")/20)</f>
        <v>0</v>
      </c>
    </row>
    <row r="113" spans="2:26" ht="15" x14ac:dyDescent="0.25">
      <c r="B113" s="96">
        <v>104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91">
        <f t="array" ref="X113">IF($D$12="","",(SUMPRODUCT(($D$12:$W$12=Sabana16[[#This Row],[Columna4]:[Columna23]])*1)))</f>
        <v>0</v>
      </c>
      <c r="Y113" s="87">
        <f t="shared" si="2"/>
        <v>0</v>
      </c>
      <c r="Z113" s="87">
        <f>IF(Y113="","",COUNTIF(Sabana16[[#This Row],[Columna4]:[Columna23]],"O")/20)</f>
        <v>0</v>
      </c>
    </row>
    <row r="114" spans="2:26" ht="15" x14ac:dyDescent="0.25">
      <c r="B114" s="96">
        <v>105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91">
        <f t="array" ref="X114">IF($D$12="","",(SUMPRODUCT(($D$12:$W$12=Sabana16[[#This Row],[Columna4]:[Columna23]])*1)))</f>
        <v>0</v>
      </c>
      <c r="Y114" s="87">
        <f t="shared" si="2"/>
        <v>0</v>
      </c>
      <c r="Z114" s="87">
        <f>IF(Y114="","",COUNTIF(Sabana16[[#This Row],[Columna4]:[Columna23]],"O")/20)</f>
        <v>0</v>
      </c>
    </row>
    <row r="115" spans="2:26" ht="15" x14ac:dyDescent="0.25">
      <c r="B115" s="96">
        <v>106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91">
        <f t="array" ref="X115">IF($D$12="","",(SUMPRODUCT(($D$12:$W$12=Sabana16[[#This Row],[Columna4]:[Columna23]])*1)))</f>
        <v>0</v>
      </c>
      <c r="Y115" s="87">
        <f t="shared" si="2"/>
        <v>0</v>
      </c>
      <c r="Z115" s="87">
        <f>IF(Y115="","",COUNTIF(Sabana16[[#This Row],[Columna4]:[Columna23]],"O")/20)</f>
        <v>0</v>
      </c>
    </row>
    <row r="116" spans="2:26" ht="15" x14ac:dyDescent="0.25">
      <c r="B116" s="96">
        <v>107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91">
        <f t="array" ref="X116">IF($D$12="","",(SUMPRODUCT(($D$12:$W$12=Sabana16[[#This Row],[Columna4]:[Columna23]])*1)))</f>
        <v>0</v>
      </c>
      <c r="Y116" s="87">
        <f t="shared" si="2"/>
        <v>0</v>
      </c>
      <c r="Z116" s="87">
        <f>IF(Y116="","",COUNTIF(Sabana16[[#This Row],[Columna4]:[Columna23]],"O")/20)</f>
        <v>0</v>
      </c>
    </row>
    <row r="117" spans="2:26" ht="15" x14ac:dyDescent="0.25">
      <c r="B117" s="96">
        <v>108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91">
        <f t="array" ref="X117">IF($D$12="","",(SUMPRODUCT(($D$12:$W$12=Sabana16[[#This Row],[Columna4]:[Columna23]])*1)))</f>
        <v>0</v>
      </c>
      <c r="Y117" s="87">
        <f t="shared" si="2"/>
        <v>0</v>
      </c>
      <c r="Z117" s="87">
        <f>IF(Y117="","",COUNTIF(Sabana16[[#This Row],[Columna4]:[Columna23]],"O")/20)</f>
        <v>0</v>
      </c>
    </row>
    <row r="118" spans="2:26" ht="15" x14ac:dyDescent="0.25">
      <c r="B118" s="96">
        <v>109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91">
        <f t="array" ref="X118">IF($D$12="","",(SUMPRODUCT(($D$12:$W$12=Sabana16[[#This Row],[Columna4]:[Columna23]])*1)))</f>
        <v>0</v>
      </c>
      <c r="Y118" s="87">
        <f t="shared" si="2"/>
        <v>0</v>
      </c>
      <c r="Z118" s="87">
        <f>IF(Y118="","",COUNTIF(Sabana16[[#This Row],[Columna4]:[Columna23]],"O")/20)</f>
        <v>0</v>
      </c>
    </row>
    <row r="119" spans="2:26" ht="15" x14ac:dyDescent="0.25">
      <c r="B119" s="96">
        <v>110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91">
        <f t="array" ref="X119">IF($D$12="","",(SUMPRODUCT(($D$12:$W$12=Sabana16[[#This Row],[Columna4]:[Columna23]])*1)))</f>
        <v>0</v>
      </c>
      <c r="Y119" s="87">
        <f t="shared" si="2"/>
        <v>0</v>
      </c>
      <c r="Z119" s="87">
        <f>IF(Y119="","",COUNTIF(Sabana16[[#This Row],[Columna4]:[Columna23]],"O")/20)</f>
        <v>0</v>
      </c>
    </row>
    <row r="120" spans="2:26" ht="15" x14ac:dyDescent="0.25">
      <c r="B120" s="96">
        <v>111</v>
      </c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91">
        <f t="array" ref="X120">IF($D$12="","",(SUMPRODUCT(($D$12:$W$12=Sabana16[[#This Row],[Columna4]:[Columna23]])*1)))</f>
        <v>0</v>
      </c>
      <c r="Y120" s="87">
        <f t="shared" si="2"/>
        <v>0</v>
      </c>
      <c r="Z120" s="87">
        <f>IF(Y120="","",COUNTIF(Sabana16[[#This Row],[Columna4]:[Columna23]],"O")/20)</f>
        <v>0</v>
      </c>
    </row>
    <row r="121" spans="2:26" ht="15" x14ac:dyDescent="0.25">
      <c r="B121" s="96">
        <v>112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91">
        <f t="array" ref="X121">IF($D$12="","",(SUMPRODUCT(($D$12:$W$12=Sabana16[[#This Row],[Columna4]:[Columna23]])*1)))</f>
        <v>0</v>
      </c>
      <c r="Y121" s="87">
        <f t="shared" si="2"/>
        <v>0</v>
      </c>
      <c r="Z121" s="87">
        <f>IF(Y121="","",COUNTIF(Sabana16[[#This Row],[Columna4]:[Columna23]],"O")/20)</f>
        <v>0</v>
      </c>
    </row>
    <row r="122" spans="2:26" ht="15" x14ac:dyDescent="0.25">
      <c r="B122" s="96">
        <v>113</v>
      </c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91">
        <f t="array" ref="X122">IF($D$12="","",(SUMPRODUCT(($D$12:$W$12=Sabana16[[#This Row],[Columna4]:[Columna23]])*1)))</f>
        <v>0</v>
      </c>
      <c r="Y122" s="87">
        <f t="shared" si="2"/>
        <v>0</v>
      </c>
      <c r="Z122" s="87">
        <f>IF(Y122="","",COUNTIF(Sabana16[[#This Row],[Columna4]:[Columna23]],"O")/20)</f>
        <v>0</v>
      </c>
    </row>
    <row r="123" spans="2:26" ht="15" x14ac:dyDescent="0.25">
      <c r="B123" s="96">
        <v>114</v>
      </c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91">
        <f t="array" ref="X123">IF($D$12="","",(SUMPRODUCT(($D$12:$W$12=Sabana16[[#This Row],[Columna4]:[Columna23]])*1)))</f>
        <v>0</v>
      </c>
      <c r="Y123" s="87">
        <f t="shared" si="2"/>
        <v>0</v>
      </c>
      <c r="Z123" s="87">
        <f>IF(Y123="","",COUNTIF(Sabana16[[#This Row],[Columna4]:[Columna23]],"O")/20)</f>
        <v>0</v>
      </c>
    </row>
    <row r="124" spans="2:26" ht="15" x14ac:dyDescent="0.25">
      <c r="B124" s="96">
        <v>115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91">
        <f t="array" ref="X124">IF($D$12="","",(SUMPRODUCT(($D$12:$W$12=Sabana16[[#This Row],[Columna4]:[Columna23]])*1)))</f>
        <v>0</v>
      </c>
      <c r="Y124" s="87">
        <f t="shared" si="2"/>
        <v>0</v>
      </c>
      <c r="Z124" s="87">
        <f>IF(Y124="","",COUNTIF(Sabana16[[#This Row],[Columna4]:[Columna23]],"O")/20)</f>
        <v>0</v>
      </c>
    </row>
    <row r="125" spans="2:26" ht="15" x14ac:dyDescent="0.25">
      <c r="B125" s="96">
        <v>116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91">
        <f t="array" ref="X125">IF($D$12="","",(SUMPRODUCT(($D$12:$W$12=Sabana16[[#This Row],[Columna4]:[Columna23]])*1)))</f>
        <v>0</v>
      </c>
      <c r="Y125" s="87">
        <f t="shared" si="2"/>
        <v>0</v>
      </c>
      <c r="Z125" s="87">
        <f>IF(Y125="","",COUNTIF(Sabana16[[#This Row],[Columna4]:[Columna23]],"O")/20)</f>
        <v>0</v>
      </c>
    </row>
    <row r="126" spans="2:26" ht="15" x14ac:dyDescent="0.25">
      <c r="B126" s="96">
        <v>117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91">
        <f t="array" ref="X126">IF($D$12="","",(SUMPRODUCT(($D$12:$W$12=Sabana16[[#This Row],[Columna4]:[Columna23]])*1)))</f>
        <v>0</v>
      </c>
      <c r="Y126" s="87">
        <f t="shared" si="2"/>
        <v>0</v>
      </c>
      <c r="Z126" s="87">
        <f>IF(Y126="","",COUNTIF(Sabana16[[#This Row],[Columna4]:[Columna23]],"O")/20)</f>
        <v>0</v>
      </c>
    </row>
    <row r="127" spans="2:26" ht="15" x14ac:dyDescent="0.25">
      <c r="B127" s="96">
        <v>118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91">
        <f t="array" ref="X127">IF($D$12="","",(SUMPRODUCT(($D$12:$W$12=Sabana16[[#This Row],[Columna4]:[Columna23]])*1)))</f>
        <v>0</v>
      </c>
      <c r="Y127" s="87">
        <f t="shared" si="2"/>
        <v>0</v>
      </c>
      <c r="Z127" s="87">
        <f>IF(Y127="","",COUNTIF(Sabana16[[#This Row],[Columna4]:[Columna23]],"O")/20)</f>
        <v>0</v>
      </c>
    </row>
    <row r="128" spans="2:26" ht="15" x14ac:dyDescent="0.25">
      <c r="B128" s="96">
        <v>119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91">
        <f t="array" ref="X128">IF($D$12="","",(SUMPRODUCT(($D$12:$W$12=Sabana16[[#This Row],[Columna4]:[Columna23]])*1)))</f>
        <v>0</v>
      </c>
      <c r="Y128" s="87">
        <f t="shared" si="2"/>
        <v>0</v>
      </c>
      <c r="Z128" s="87">
        <f>IF(Y128="","",COUNTIF(Sabana16[[#This Row],[Columna4]:[Columna23]],"O")/20)</f>
        <v>0</v>
      </c>
    </row>
    <row r="129" spans="2:26" ht="15" x14ac:dyDescent="0.25">
      <c r="B129" s="96">
        <v>120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91">
        <f t="array" ref="X129">IF($D$12="","",(SUMPRODUCT(($D$12:$W$12=Sabana16[[#This Row],[Columna4]:[Columna23]])*1)))</f>
        <v>0</v>
      </c>
      <c r="Y129" s="87">
        <f t="shared" si="2"/>
        <v>0</v>
      </c>
      <c r="Z129" s="87">
        <f>IF(Y129="","",COUNTIF(Sabana16[[#This Row],[Columna4]:[Columna23]],"O")/20)</f>
        <v>0</v>
      </c>
    </row>
    <row r="130" spans="2:26" ht="15" x14ac:dyDescent="0.25">
      <c r="B130" s="96">
        <v>121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91">
        <f t="array" ref="X130">IF($D$12="","",(SUMPRODUCT(($D$12:$W$12=Sabana16[[#This Row],[Columna4]:[Columna23]])*1)))</f>
        <v>0</v>
      </c>
      <c r="Y130" s="87">
        <f t="shared" si="2"/>
        <v>0</v>
      </c>
      <c r="Z130" s="87">
        <f>IF(Y130="","",COUNTIF(Sabana16[[#This Row],[Columna4]:[Columna23]],"O")/20)</f>
        <v>0</v>
      </c>
    </row>
    <row r="131" spans="2:26" ht="15" x14ac:dyDescent="0.25">
      <c r="B131" s="96">
        <v>122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91">
        <f t="array" ref="X131">IF($D$12="","",(SUMPRODUCT(($D$12:$W$12=Sabana16[[#This Row],[Columna4]:[Columna23]])*1)))</f>
        <v>0</v>
      </c>
      <c r="Y131" s="87">
        <f t="shared" si="2"/>
        <v>0</v>
      </c>
      <c r="Z131" s="87">
        <f>IF(Y131="","",COUNTIF(Sabana16[[#This Row],[Columna4]:[Columna23]],"O")/20)</f>
        <v>0</v>
      </c>
    </row>
    <row r="132" spans="2:26" ht="15" x14ac:dyDescent="0.25">
      <c r="B132" s="96">
        <v>123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91">
        <f t="array" ref="X132">IF($D$12="","",(SUMPRODUCT(($D$12:$W$12=Sabana16[[#This Row],[Columna4]:[Columna23]])*1)))</f>
        <v>0</v>
      </c>
      <c r="Y132" s="87">
        <f t="shared" si="2"/>
        <v>0</v>
      </c>
      <c r="Z132" s="87">
        <f>IF(Y132="","",COUNTIF(Sabana16[[#This Row],[Columna4]:[Columna23]],"O")/20)</f>
        <v>0</v>
      </c>
    </row>
    <row r="133" spans="2:26" ht="15" x14ac:dyDescent="0.25">
      <c r="B133" s="96">
        <v>124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91">
        <f t="array" ref="X133">IF($D$12="","",(SUMPRODUCT(($D$12:$W$12=Sabana16[[#This Row],[Columna4]:[Columna23]])*1)))</f>
        <v>0</v>
      </c>
      <c r="Y133" s="87">
        <f t="shared" si="2"/>
        <v>0</v>
      </c>
      <c r="Z133" s="87">
        <f>IF(Y133="","",COUNTIF(Sabana16[[#This Row],[Columna4]:[Columna23]],"O")/20)</f>
        <v>0</v>
      </c>
    </row>
    <row r="134" spans="2:26" ht="15" x14ac:dyDescent="0.25">
      <c r="B134" s="96">
        <v>125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91">
        <f t="array" ref="X134">IF($D$12="","",(SUMPRODUCT(($D$12:$W$12=Sabana16[[#This Row],[Columna4]:[Columna23]])*1)))</f>
        <v>0</v>
      </c>
      <c r="Y134" s="87">
        <f t="shared" si="2"/>
        <v>0</v>
      </c>
      <c r="Z134" s="87">
        <f>IF(Y134="","",COUNTIF(Sabana16[[#This Row],[Columna4]:[Columna23]],"O")/20)</f>
        <v>0</v>
      </c>
    </row>
    <row r="135" spans="2:26" ht="15" x14ac:dyDescent="0.25">
      <c r="B135" s="96">
        <v>126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91">
        <f t="array" ref="X135">IF($D$12="","",(SUMPRODUCT(($D$12:$W$12=Sabana16[[#This Row],[Columna4]:[Columna23]])*1)))</f>
        <v>0</v>
      </c>
      <c r="Y135" s="87">
        <f t="shared" si="2"/>
        <v>0</v>
      </c>
      <c r="Z135" s="87">
        <f>IF(Y135="","",COUNTIF(Sabana16[[#This Row],[Columna4]:[Columna23]],"O")/20)</f>
        <v>0</v>
      </c>
    </row>
    <row r="136" spans="2:26" ht="15" x14ac:dyDescent="0.25">
      <c r="B136" s="96">
        <v>127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91">
        <f t="array" ref="X136">IF($D$12="","",(SUMPRODUCT(($D$12:$W$12=Sabana16[[#This Row],[Columna4]:[Columna23]])*1)))</f>
        <v>0</v>
      </c>
      <c r="Y136" s="87">
        <f t="shared" si="2"/>
        <v>0</v>
      </c>
      <c r="Z136" s="87">
        <f>IF(Y136="","",COUNTIF(Sabana16[[#This Row],[Columna4]:[Columna23]],"O")/20)</f>
        <v>0</v>
      </c>
    </row>
    <row r="137" spans="2:26" ht="15" x14ac:dyDescent="0.25">
      <c r="B137" s="96">
        <v>128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91">
        <f t="array" ref="X137">IF($D$12="","",(SUMPRODUCT(($D$12:$W$12=Sabana16[[#This Row],[Columna4]:[Columna23]])*1)))</f>
        <v>0</v>
      </c>
      <c r="Y137" s="87">
        <f t="shared" si="2"/>
        <v>0</v>
      </c>
      <c r="Z137" s="87">
        <f>IF(Y137="","",COUNTIF(Sabana16[[#This Row],[Columna4]:[Columna23]],"O")/20)</f>
        <v>0</v>
      </c>
    </row>
    <row r="138" spans="2:26" ht="15" x14ac:dyDescent="0.25">
      <c r="B138" s="96">
        <v>129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91">
        <f t="array" ref="X138">IF($D$12="","",(SUMPRODUCT(($D$12:$W$12=Sabana16[[#This Row],[Columna4]:[Columna23]])*1)))</f>
        <v>0</v>
      </c>
      <c r="Y138" s="87">
        <f t="shared" si="2"/>
        <v>0</v>
      </c>
      <c r="Z138" s="87">
        <f>IF(Y138="","",COUNTIF(Sabana16[[#This Row],[Columna4]:[Columna23]],"O")/20)</f>
        <v>0</v>
      </c>
    </row>
    <row r="139" spans="2:26" ht="15" x14ac:dyDescent="0.25">
      <c r="B139" s="96">
        <v>130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91">
        <f t="array" ref="X139">IF($D$12="","",(SUMPRODUCT(($D$12:$W$12=Sabana16[[#This Row],[Columna4]:[Columna23]])*1)))</f>
        <v>0</v>
      </c>
      <c r="Y139" s="87">
        <f t="shared" si="2"/>
        <v>0</v>
      </c>
      <c r="Z139" s="87">
        <f>IF(Y139="","",COUNTIF(Sabana16[[#This Row],[Columna4]:[Columna23]],"O")/20)</f>
        <v>0</v>
      </c>
    </row>
    <row r="140" spans="2:26" ht="15" x14ac:dyDescent="0.25">
      <c r="B140" s="96">
        <v>131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91">
        <f t="array" ref="X140">IF($D$12="","",(SUMPRODUCT(($D$12:$W$12=Sabana16[[#This Row],[Columna4]:[Columna23]])*1)))</f>
        <v>0</v>
      </c>
      <c r="Y140" s="87">
        <f t="shared" si="2"/>
        <v>0</v>
      </c>
      <c r="Z140" s="87">
        <f>IF(Y140="","",COUNTIF(Sabana16[[#This Row],[Columna4]:[Columna23]],"O")/20)</f>
        <v>0</v>
      </c>
    </row>
    <row r="141" spans="2:26" ht="15" x14ac:dyDescent="0.25">
      <c r="B141" s="96">
        <v>132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91">
        <f t="array" ref="X141">IF($D$12="","",(SUMPRODUCT(($D$12:$W$12=Sabana16[[#This Row],[Columna4]:[Columna23]])*1)))</f>
        <v>0</v>
      </c>
      <c r="Y141" s="87">
        <f t="shared" si="2"/>
        <v>0</v>
      </c>
      <c r="Z141" s="87">
        <f>IF(Y141="","",COUNTIF(Sabana16[[#This Row],[Columna4]:[Columna23]],"O")/20)</f>
        <v>0</v>
      </c>
    </row>
    <row r="142" spans="2:26" ht="15" x14ac:dyDescent="0.25">
      <c r="B142" s="96">
        <v>133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91">
        <f t="array" ref="X142">IF($D$12="","",(SUMPRODUCT(($D$12:$W$12=Sabana16[[#This Row],[Columna4]:[Columna23]])*1)))</f>
        <v>0</v>
      </c>
      <c r="Y142" s="87">
        <f t="shared" si="2"/>
        <v>0</v>
      </c>
      <c r="Z142" s="87">
        <f>IF(Y142="","",COUNTIF(Sabana16[[#This Row],[Columna4]:[Columna23]],"O")/20)</f>
        <v>0</v>
      </c>
    </row>
    <row r="143" spans="2:26" ht="15" x14ac:dyDescent="0.25">
      <c r="B143" s="96">
        <v>134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91">
        <f t="array" ref="X143">IF($D$12="","",(SUMPRODUCT(($D$12:$W$12=Sabana16[[#This Row],[Columna4]:[Columna23]])*1)))</f>
        <v>0</v>
      </c>
      <c r="Y143" s="87">
        <f t="shared" si="2"/>
        <v>0</v>
      </c>
      <c r="Z143" s="87">
        <f>IF(Y143="","",COUNTIF(Sabana16[[#This Row],[Columna4]:[Columna23]],"O")/20)</f>
        <v>0</v>
      </c>
    </row>
    <row r="144" spans="2:26" ht="15" x14ac:dyDescent="0.25">
      <c r="B144" s="96">
        <v>135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91">
        <f t="array" ref="X144">IF($D$12="","",(SUMPRODUCT(($D$12:$W$12=Sabana16[[#This Row],[Columna4]:[Columna23]])*1)))</f>
        <v>0</v>
      </c>
      <c r="Y144" s="87">
        <f t="shared" si="2"/>
        <v>0</v>
      </c>
      <c r="Z144" s="87">
        <f>IF(Y144="","",COUNTIF(Sabana16[[#This Row],[Columna4]:[Columna23]],"O")/20)</f>
        <v>0</v>
      </c>
    </row>
    <row r="145" spans="2:26" ht="15" x14ac:dyDescent="0.25">
      <c r="B145" s="96">
        <v>136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91">
        <f t="array" ref="X145">IF($D$12="","",(SUMPRODUCT(($D$12:$W$12=Sabana16[[#This Row],[Columna4]:[Columna23]])*1)))</f>
        <v>0</v>
      </c>
      <c r="Y145" s="87">
        <f t="shared" si="2"/>
        <v>0</v>
      </c>
      <c r="Z145" s="87">
        <f>IF(Y145="","",COUNTIF(Sabana16[[#This Row],[Columna4]:[Columna23]],"O")/20)</f>
        <v>0</v>
      </c>
    </row>
    <row r="146" spans="2:26" ht="15" x14ac:dyDescent="0.25">
      <c r="B146" s="96">
        <v>137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91">
        <f t="array" ref="X146">IF($D$12="","",(SUMPRODUCT(($D$12:$W$12=Sabana16[[#This Row],[Columna4]:[Columna23]])*1)))</f>
        <v>0</v>
      </c>
      <c r="Y146" s="87">
        <f t="shared" si="2"/>
        <v>0</v>
      </c>
      <c r="Z146" s="87">
        <f>IF(Y146="","",COUNTIF(Sabana16[[#This Row],[Columna4]:[Columna23]],"O")/20)</f>
        <v>0</v>
      </c>
    </row>
    <row r="147" spans="2:26" ht="15" x14ac:dyDescent="0.25">
      <c r="B147" s="96">
        <v>138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91">
        <f t="array" ref="X147">IF($D$12="","",(SUMPRODUCT(($D$12:$W$12=Sabana16[[#This Row],[Columna4]:[Columna23]])*1)))</f>
        <v>0</v>
      </c>
      <c r="Y147" s="87">
        <f t="shared" ref="Y147:Y210" si="3">IF(X147="","",(X147/20))</f>
        <v>0</v>
      </c>
      <c r="Z147" s="87">
        <f>IF(Y147="","",COUNTIF(Sabana16[[#This Row],[Columna4]:[Columna23]],"O")/20)</f>
        <v>0</v>
      </c>
    </row>
    <row r="148" spans="2:26" ht="15" x14ac:dyDescent="0.25">
      <c r="B148" s="96">
        <v>139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91">
        <f t="array" ref="X148">IF($D$12="","",(SUMPRODUCT(($D$12:$W$12=Sabana16[[#This Row],[Columna4]:[Columna23]])*1)))</f>
        <v>0</v>
      </c>
      <c r="Y148" s="87">
        <f t="shared" si="3"/>
        <v>0</v>
      </c>
      <c r="Z148" s="87">
        <f>IF(Y148="","",COUNTIF(Sabana16[[#This Row],[Columna4]:[Columna23]],"O")/20)</f>
        <v>0</v>
      </c>
    </row>
    <row r="149" spans="2:26" ht="15" x14ac:dyDescent="0.25">
      <c r="B149" s="96">
        <v>140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91">
        <f t="array" ref="X149">IF($D$12="","",(SUMPRODUCT(($D$12:$W$12=Sabana16[[#This Row],[Columna4]:[Columna23]])*1)))</f>
        <v>0</v>
      </c>
      <c r="Y149" s="87">
        <f t="shared" si="3"/>
        <v>0</v>
      </c>
      <c r="Z149" s="87">
        <f>IF(Y149="","",COUNTIF(Sabana16[[#This Row],[Columna4]:[Columna23]],"O")/20)</f>
        <v>0</v>
      </c>
    </row>
    <row r="150" spans="2:26" ht="15" x14ac:dyDescent="0.25">
      <c r="B150" s="96">
        <v>141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91">
        <f t="array" ref="X150">IF($D$12="","",(SUMPRODUCT(($D$12:$W$12=Sabana16[[#This Row],[Columna4]:[Columna23]])*1)))</f>
        <v>0</v>
      </c>
      <c r="Y150" s="87">
        <f t="shared" si="3"/>
        <v>0</v>
      </c>
      <c r="Z150" s="87">
        <f>IF(Y150="","",COUNTIF(Sabana16[[#This Row],[Columna4]:[Columna23]],"O")/20)</f>
        <v>0</v>
      </c>
    </row>
    <row r="151" spans="2:26" ht="15" x14ac:dyDescent="0.25">
      <c r="B151" s="96">
        <v>142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91">
        <f t="array" ref="X151">IF($D$12="","",(SUMPRODUCT(($D$12:$W$12=Sabana16[[#This Row],[Columna4]:[Columna23]])*1)))</f>
        <v>0</v>
      </c>
      <c r="Y151" s="87">
        <f t="shared" si="3"/>
        <v>0</v>
      </c>
      <c r="Z151" s="87">
        <f>IF(Y151="","",COUNTIF(Sabana16[[#This Row],[Columna4]:[Columna23]],"O")/20)</f>
        <v>0</v>
      </c>
    </row>
    <row r="152" spans="2:26" ht="15" x14ac:dyDescent="0.25">
      <c r="B152" s="96">
        <v>143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91">
        <f t="array" ref="X152">IF($D$12="","",(SUMPRODUCT(($D$12:$W$12=Sabana16[[#This Row],[Columna4]:[Columna23]])*1)))</f>
        <v>0</v>
      </c>
      <c r="Y152" s="87">
        <f t="shared" si="3"/>
        <v>0</v>
      </c>
      <c r="Z152" s="87">
        <f>IF(Y152="","",COUNTIF(Sabana16[[#This Row],[Columna4]:[Columna23]],"O")/20)</f>
        <v>0</v>
      </c>
    </row>
    <row r="153" spans="2:26" ht="15" x14ac:dyDescent="0.25">
      <c r="B153" s="96">
        <v>144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91">
        <f t="array" ref="X153">IF($D$12="","",(SUMPRODUCT(($D$12:$W$12=Sabana16[[#This Row],[Columna4]:[Columna23]])*1)))</f>
        <v>0</v>
      </c>
      <c r="Y153" s="87">
        <f t="shared" si="3"/>
        <v>0</v>
      </c>
      <c r="Z153" s="87">
        <f>IF(Y153="","",COUNTIF(Sabana16[[#This Row],[Columna4]:[Columna23]],"O")/20)</f>
        <v>0</v>
      </c>
    </row>
    <row r="154" spans="2:26" ht="15" x14ac:dyDescent="0.25">
      <c r="B154" s="96">
        <v>145</v>
      </c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91">
        <f t="array" ref="X154">IF($D$12="","",(SUMPRODUCT(($D$12:$W$12=Sabana16[[#This Row],[Columna4]:[Columna23]])*1)))</f>
        <v>0</v>
      </c>
      <c r="Y154" s="87">
        <f t="shared" si="3"/>
        <v>0</v>
      </c>
      <c r="Z154" s="87">
        <f>IF(Y154="","",COUNTIF(Sabana16[[#This Row],[Columna4]:[Columna23]],"O")/20)</f>
        <v>0</v>
      </c>
    </row>
    <row r="155" spans="2:26" ht="15" x14ac:dyDescent="0.25">
      <c r="B155" s="96">
        <v>146</v>
      </c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91">
        <f t="array" ref="X155">IF($D$12="","",(SUMPRODUCT(($D$12:$W$12=Sabana16[[#This Row],[Columna4]:[Columna23]])*1)))</f>
        <v>0</v>
      </c>
      <c r="Y155" s="87">
        <f t="shared" si="3"/>
        <v>0</v>
      </c>
      <c r="Z155" s="87">
        <f>IF(Y155="","",COUNTIF(Sabana16[[#This Row],[Columna4]:[Columna23]],"O")/20)</f>
        <v>0</v>
      </c>
    </row>
    <row r="156" spans="2:26" ht="15" x14ac:dyDescent="0.25">
      <c r="B156" s="96">
        <v>147</v>
      </c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91">
        <f t="array" ref="X156">IF($D$12="","",(SUMPRODUCT(($D$12:$W$12=Sabana16[[#This Row],[Columna4]:[Columna23]])*1)))</f>
        <v>0</v>
      </c>
      <c r="Y156" s="87">
        <f t="shared" si="3"/>
        <v>0</v>
      </c>
      <c r="Z156" s="87">
        <f>IF(Y156="","",COUNTIF(Sabana16[[#This Row],[Columna4]:[Columna23]],"O")/20)</f>
        <v>0</v>
      </c>
    </row>
    <row r="157" spans="2:26" ht="15" x14ac:dyDescent="0.25">
      <c r="B157" s="96">
        <v>148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91">
        <f t="array" ref="X157">IF($D$12="","",(SUMPRODUCT(($D$12:$W$12=Sabana16[[#This Row],[Columna4]:[Columna23]])*1)))</f>
        <v>0</v>
      </c>
      <c r="Y157" s="87">
        <f t="shared" si="3"/>
        <v>0</v>
      </c>
      <c r="Z157" s="87">
        <f>IF(Y157="","",COUNTIF(Sabana16[[#This Row],[Columna4]:[Columna23]],"O")/20)</f>
        <v>0</v>
      </c>
    </row>
    <row r="158" spans="2:26" ht="15" x14ac:dyDescent="0.25">
      <c r="B158" s="96">
        <v>149</v>
      </c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91">
        <f t="array" ref="X158">IF($D$12="","",(SUMPRODUCT(($D$12:$W$12=Sabana16[[#This Row],[Columna4]:[Columna23]])*1)))</f>
        <v>0</v>
      </c>
      <c r="Y158" s="87">
        <f t="shared" si="3"/>
        <v>0</v>
      </c>
      <c r="Z158" s="87">
        <f>IF(Y158="","",COUNTIF(Sabana16[[#This Row],[Columna4]:[Columna23]],"O")/20)</f>
        <v>0</v>
      </c>
    </row>
    <row r="159" spans="2:26" ht="15" x14ac:dyDescent="0.25">
      <c r="B159" s="96">
        <v>150</v>
      </c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91">
        <f t="array" ref="X159">IF($D$12="","",(SUMPRODUCT(($D$12:$W$12=Sabana16[[#This Row],[Columna4]:[Columna23]])*1)))</f>
        <v>0</v>
      </c>
      <c r="Y159" s="87">
        <f t="shared" si="3"/>
        <v>0</v>
      </c>
      <c r="Z159" s="87">
        <f>IF(Y159="","",COUNTIF(Sabana16[[#This Row],[Columna4]:[Columna23]],"O")/20)</f>
        <v>0</v>
      </c>
    </row>
    <row r="160" spans="2:26" ht="15" x14ac:dyDescent="0.25">
      <c r="B160" s="96">
        <v>151</v>
      </c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91">
        <f t="array" ref="X160">IF($D$12="","",(SUMPRODUCT(($D$12:$W$12=Sabana16[[#This Row],[Columna4]:[Columna23]])*1)))</f>
        <v>0</v>
      </c>
      <c r="Y160" s="87">
        <f t="shared" si="3"/>
        <v>0</v>
      </c>
      <c r="Z160" s="87">
        <f>IF(Y160="","",COUNTIF(Sabana16[[#This Row],[Columna4]:[Columna23]],"O")/20)</f>
        <v>0</v>
      </c>
    </row>
    <row r="161" spans="2:26" ht="15" x14ac:dyDescent="0.25">
      <c r="B161" s="96">
        <v>152</v>
      </c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91">
        <f t="array" ref="X161">IF($D$12="","",(SUMPRODUCT(($D$12:$W$12=Sabana16[[#This Row],[Columna4]:[Columna23]])*1)))</f>
        <v>0</v>
      </c>
      <c r="Y161" s="87">
        <f t="shared" si="3"/>
        <v>0</v>
      </c>
      <c r="Z161" s="87">
        <f>IF(Y161="","",COUNTIF(Sabana16[[#This Row],[Columna4]:[Columna23]],"O")/20)</f>
        <v>0</v>
      </c>
    </row>
    <row r="162" spans="2:26" ht="15" x14ac:dyDescent="0.25">
      <c r="B162" s="96">
        <v>153</v>
      </c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91">
        <f t="array" ref="X162">IF($D$12="","",(SUMPRODUCT(($D$12:$W$12=Sabana16[[#This Row],[Columna4]:[Columna23]])*1)))</f>
        <v>0</v>
      </c>
      <c r="Y162" s="87">
        <f t="shared" si="3"/>
        <v>0</v>
      </c>
      <c r="Z162" s="87">
        <f>IF(Y162="","",COUNTIF(Sabana16[[#This Row],[Columna4]:[Columna23]],"O")/20)</f>
        <v>0</v>
      </c>
    </row>
    <row r="163" spans="2:26" ht="15" x14ac:dyDescent="0.25">
      <c r="B163" s="96">
        <v>154</v>
      </c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91">
        <f t="array" ref="X163">IF($D$12="","",(SUMPRODUCT(($D$12:$W$12=Sabana16[[#This Row],[Columna4]:[Columna23]])*1)))</f>
        <v>0</v>
      </c>
      <c r="Y163" s="87">
        <f t="shared" si="3"/>
        <v>0</v>
      </c>
      <c r="Z163" s="87">
        <f>IF(Y163="","",COUNTIF(Sabana16[[#This Row],[Columna4]:[Columna23]],"O")/20)</f>
        <v>0</v>
      </c>
    </row>
    <row r="164" spans="2:26" ht="15" x14ac:dyDescent="0.25">
      <c r="B164" s="96">
        <v>155</v>
      </c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91">
        <f t="array" ref="X164">IF($D$12="","",(SUMPRODUCT(($D$12:$W$12=Sabana16[[#This Row],[Columna4]:[Columna23]])*1)))</f>
        <v>0</v>
      </c>
      <c r="Y164" s="87">
        <f t="shared" si="3"/>
        <v>0</v>
      </c>
      <c r="Z164" s="87">
        <f>IF(Y164="","",COUNTIF(Sabana16[[#This Row],[Columna4]:[Columna23]],"O")/20)</f>
        <v>0</v>
      </c>
    </row>
    <row r="165" spans="2:26" ht="15" x14ac:dyDescent="0.25">
      <c r="B165" s="96">
        <v>156</v>
      </c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91">
        <f t="array" ref="X165">IF($D$12="","",(SUMPRODUCT(($D$12:$W$12=Sabana16[[#This Row],[Columna4]:[Columna23]])*1)))</f>
        <v>0</v>
      </c>
      <c r="Y165" s="87">
        <f t="shared" si="3"/>
        <v>0</v>
      </c>
      <c r="Z165" s="87">
        <f>IF(Y165="","",COUNTIF(Sabana16[[#This Row],[Columna4]:[Columna23]],"O")/20)</f>
        <v>0</v>
      </c>
    </row>
    <row r="166" spans="2:26" ht="15" x14ac:dyDescent="0.25">
      <c r="B166" s="96">
        <v>157</v>
      </c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91">
        <f t="array" ref="X166">IF($D$12="","",(SUMPRODUCT(($D$12:$W$12=Sabana16[[#This Row],[Columna4]:[Columna23]])*1)))</f>
        <v>0</v>
      </c>
      <c r="Y166" s="87">
        <f t="shared" si="3"/>
        <v>0</v>
      </c>
      <c r="Z166" s="87">
        <f>IF(Y166="","",COUNTIF(Sabana16[[#This Row],[Columna4]:[Columna23]],"O")/20)</f>
        <v>0</v>
      </c>
    </row>
    <row r="167" spans="2:26" ht="15" x14ac:dyDescent="0.25">
      <c r="B167" s="96">
        <v>158</v>
      </c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91">
        <f t="array" ref="X167">IF($D$12="","",(SUMPRODUCT(($D$12:$W$12=Sabana16[[#This Row],[Columna4]:[Columna23]])*1)))</f>
        <v>0</v>
      </c>
      <c r="Y167" s="87">
        <f t="shared" si="3"/>
        <v>0</v>
      </c>
      <c r="Z167" s="87">
        <f>IF(Y167="","",COUNTIF(Sabana16[[#This Row],[Columna4]:[Columna23]],"O")/20)</f>
        <v>0</v>
      </c>
    </row>
    <row r="168" spans="2:26" ht="15" x14ac:dyDescent="0.25">
      <c r="B168" s="96">
        <v>159</v>
      </c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91">
        <f t="array" ref="X168">IF($D$12="","",(SUMPRODUCT(($D$12:$W$12=Sabana16[[#This Row],[Columna4]:[Columna23]])*1)))</f>
        <v>0</v>
      </c>
      <c r="Y168" s="87">
        <f t="shared" si="3"/>
        <v>0</v>
      </c>
      <c r="Z168" s="87">
        <f>IF(Y168="","",COUNTIF(Sabana16[[#This Row],[Columna4]:[Columna23]],"O")/20)</f>
        <v>0</v>
      </c>
    </row>
    <row r="169" spans="2:26" ht="15" x14ac:dyDescent="0.25">
      <c r="B169" s="96">
        <v>160</v>
      </c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91">
        <f t="array" ref="X169">IF($D$12="","",(SUMPRODUCT(($D$12:$W$12=Sabana16[[#This Row],[Columna4]:[Columna23]])*1)))</f>
        <v>0</v>
      </c>
      <c r="Y169" s="87">
        <f t="shared" si="3"/>
        <v>0</v>
      </c>
      <c r="Z169" s="87">
        <f>IF(Y169="","",COUNTIF(Sabana16[[#This Row],[Columna4]:[Columna23]],"O")/20)</f>
        <v>0</v>
      </c>
    </row>
    <row r="170" spans="2:26" ht="15" x14ac:dyDescent="0.25">
      <c r="B170" s="96">
        <v>161</v>
      </c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91">
        <f t="array" ref="X170">IF($D$12="","",(SUMPRODUCT(($D$12:$W$12=Sabana16[[#This Row],[Columna4]:[Columna23]])*1)))</f>
        <v>0</v>
      </c>
      <c r="Y170" s="87">
        <f t="shared" si="3"/>
        <v>0</v>
      </c>
      <c r="Z170" s="87">
        <f>IF(Y170="","",COUNTIF(Sabana16[[#This Row],[Columna4]:[Columna23]],"O")/20)</f>
        <v>0</v>
      </c>
    </row>
    <row r="171" spans="2:26" ht="15" x14ac:dyDescent="0.25">
      <c r="B171" s="96">
        <v>162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91">
        <f t="array" ref="X171">IF($D$12="","",(SUMPRODUCT(($D$12:$W$12=Sabana16[[#This Row],[Columna4]:[Columna23]])*1)))</f>
        <v>0</v>
      </c>
      <c r="Y171" s="87">
        <f t="shared" si="3"/>
        <v>0</v>
      </c>
      <c r="Z171" s="87">
        <f>IF(Y171="","",COUNTIF(Sabana16[[#This Row],[Columna4]:[Columna23]],"O")/20)</f>
        <v>0</v>
      </c>
    </row>
    <row r="172" spans="2:26" ht="15" x14ac:dyDescent="0.25">
      <c r="B172" s="96">
        <v>163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91">
        <f t="array" ref="X172">IF($D$12="","",(SUMPRODUCT(($D$12:$W$12=Sabana16[[#This Row],[Columna4]:[Columna23]])*1)))</f>
        <v>0</v>
      </c>
      <c r="Y172" s="87">
        <f t="shared" si="3"/>
        <v>0</v>
      </c>
      <c r="Z172" s="87">
        <f>IF(Y172="","",COUNTIF(Sabana16[[#This Row],[Columna4]:[Columna23]],"O")/20)</f>
        <v>0</v>
      </c>
    </row>
    <row r="173" spans="2:26" ht="15" x14ac:dyDescent="0.25">
      <c r="B173" s="96">
        <v>164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91">
        <f t="array" ref="X173">IF($D$12="","",(SUMPRODUCT(($D$12:$W$12=Sabana16[[#This Row],[Columna4]:[Columna23]])*1)))</f>
        <v>0</v>
      </c>
      <c r="Y173" s="87">
        <f t="shared" si="3"/>
        <v>0</v>
      </c>
      <c r="Z173" s="87">
        <f>IF(Y173="","",COUNTIF(Sabana16[[#This Row],[Columna4]:[Columna23]],"O")/20)</f>
        <v>0</v>
      </c>
    </row>
    <row r="174" spans="2:26" ht="15" x14ac:dyDescent="0.25">
      <c r="B174" s="96">
        <v>165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91">
        <f t="array" ref="X174">IF($D$12="","",(SUMPRODUCT(($D$12:$W$12=Sabana16[[#This Row],[Columna4]:[Columna23]])*1)))</f>
        <v>0</v>
      </c>
      <c r="Y174" s="87">
        <f t="shared" si="3"/>
        <v>0</v>
      </c>
      <c r="Z174" s="87">
        <f>IF(Y174="","",COUNTIF(Sabana16[[#This Row],[Columna4]:[Columna23]],"O")/20)</f>
        <v>0</v>
      </c>
    </row>
    <row r="175" spans="2:26" ht="15" x14ac:dyDescent="0.25">
      <c r="B175" s="96">
        <v>166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91">
        <f t="array" ref="X175">IF($D$12="","",(SUMPRODUCT(($D$12:$W$12=Sabana16[[#This Row],[Columna4]:[Columna23]])*1)))</f>
        <v>0</v>
      </c>
      <c r="Y175" s="87">
        <f t="shared" si="3"/>
        <v>0</v>
      </c>
      <c r="Z175" s="87">
        <f>IF(Y175="","",COUNTIF(Sabana16[[#This Row],[Columna4]:[Columna23]],"O")/20)</f>
        <v>0</v>
      </c>
    </row>
    <row r="176" spans="2:26" ht="15" x14ac:dyDescent="0.25">
      <c r="B176" s="96">
        <v>167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91">
        <f t="array" ref="X176">IF($D$12="","",(SUMPRODUCT(($D$12:$W$12=Sabana16[[#This Row],[Columna4]:[Columna23]])*1)))</f>
        <v>0</v>
      </c>
      <c r="Y176" s="87">
        <f t="shared" si="3"/>
        <v>0</v>
      </c>
      <c r="Z176" s="87">
        <f>IF(Y176="","",COUNTIF(Sabana16[[#This Row],[Columna4]:[Columna23]],"O")/20)</f>
        <v>0</v>
      </c>
    </row>
    <row r="177" spans="2:26" ht="15" x14ac:dyDescent="0.25">
      <c r="B177" s="96">
        <v>168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91">
        <f t="array" ref="X177">IF($D$12="","",(SUMPRODUCT(($D$12:$W$12=Sabana16[[#This Row],[Columna4]:[Columna23]])*1)))</f>
        <v>0</v>
      </c>
      <c r="Y177" s="87">
        <f t="shared" si="3"/>
        <v>0</v>
      </c>
      <c r="Z177" s="87">
        <f>IF(Y177="","",COUNTIF(Sabana16[[#This Row],[Columna4]:[Columna23]],"O")/20)</f>
        <v>0</v>
      </c>
    </row>
    <row r="178" spans="2:26" ht="15" x14ac:dyDescent="0.25">
      <c r="B178" s="96">
        <v>169</v>
      </c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91">
        <f t="array" ref="X178">IF($D$12="","",(SUMPRODUCT(($D$12:$W$12=Sabana16[[#This Row],[Columna4]:[Columna23]])*1)))</f>
        <v>0</v>
      </c>
      <c r="Y178" s="87">
        <f t="shared" si="3"/>
        <v>0</v>
      </c>
      <c r="Z178" s="87">
        <f>IF(Y178="","",COUNTIF(Sabana16[[#This Row],[Columna4]:[Columna23]],"O")/20)</f>
        <v>0</v>
      </c>
    </row>
    <row r="179" spans="2:26" ht="15" x14ac:dyDescent="0.25">
      <c r="B179" s="96">
        <v>170</v>
      </c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91">
        <f t="array" ref="X179">IF($D$12="","",(SUMPRODUCT(($D$12:$W$12=Sabana16[[#This Row],[Columna4]:[Columna23]])*1)))</f>
        <v>0</v>
      </c>
      <c r="Y179" s="87">
        <f t="shared" si="3"/>
        <v>0</v>
      </c>
      <c r="Z179" s="87">
        <f>IF(Y179="","",COUNTIF(Sabana16[[#This Row],[Columna4]:[Columna23]],"O")/20)</f>
        <v>0</v>
      </c>
    </row>
    <row r="180" spans="2:26" ht="15" x14ac:dyDescent="0.25">
      <c r="B180" s="96">
        <v>171</v>
      </c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91">
        <f t="array" ref="X180">IF($D$12="","",(SUMPRODUCT(($D$12:$W$12=Sabana16[[#This Row],[Columna4]:[Columna23]])*1)))</f>
        <v>0</v>
      </c>
      <c r="Y180" s="87">
        <f t="shared" si="3"/>
        <v>0</v>
      </c>
      <c r="Z180" s="87">
        <f>IF(Y180="","",COUNTIF(Sabana16[[#This Row],[Columna4]:[Columna23]],"O")/20)</f>
        <v>0</v>
      </c>
    </row>
    <row r="181" spans="2:26" ht="15" x14ac:dyDescent="0.25">
      <c r="B181" s="96">
        <v>172</v>
      </c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91">
        <f t="array" ref="X181">IF($D$12="","",(SUMPRODUCT(($D$12:$W$12=Sabana16[[#This Row],[Columna4]:[Columna23]])*1)))</f>
        <v>0</v>
      </c>
      <c r="Y181" s="87">
        <f t="shared" si="3"/>
        <v>0</v>
      </c>
      <c r="Z181" s="87">
        <f>IF(Y181="","",COUNTIF(Sabana16[[#This Row],[Columna4]:[Columna23]],"O")/20)</f>
        <v>0</v>
      </c>
    </row>
    <row r="182" spans="2:26" ht="15" x14ac:dyDescent="0.25">
      <c r="B182" s="96">
        <v>173</v>
      </c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91">
        <f t="array" ref="X182">IF($D$12="","",(SUMPRODUCT(($D$12:$W$12=Sabana16[[#This Row],[Columna4]:[Columna23]])*1)))</f>
        <v>0</v>
      </c>
      <c r="Y182" s="87">
        <f t="shared" si="3"/>
        <v>0</v>
      </c>
      <c r="Z182" s="87">
        <f>IF(Y182="","",COUNTIF(Sabana16[[#This Row],[Columna4]:[Columna23]],"O")/20)</f>
        <v>0</v>
      </c>
    </row>
    <row r="183" spans="2:26" ht="15" x14ac:dyDescent="0.25">
      <c r="B183" s="96">
        <v>174</v>
      </c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91">
        <f t="array" ref="X183">IF($D$12="","",(SUMPRODUCT(($D$12:$W$12=Sabana16[[#This Row],[Columna4]:[Columna23]])*1)))</f>
        <v>0</v>
      </c>
      <c r="Y183" s="87">
        <f t="shared" si="3"/>
        <v>0</v>
      </c>
      <c r="Z183" s="87">
        <f>IF(Y183="","",COUNTIF(Sabana16[[#This Row],[Columna4]:[Columna23]],"O")/20)</f>
        <v>0</v>
      </c>
    </row>
    <row r="184" spans="2:26" ht="15" x14ac:dyDescent="0.25">
      <c r="B184" s="96">
        <v>175</v>
      </c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91">
        <f t="array" ref="X184">IF($D$12="","",(SUMPRODUCT(($D$12:$W$12=Sabana16[[#This Row],[Columna4]:[Columna23]])*1)))</f>
        <v>0</v>
      </c>
      <c r="Y184" s="87">
        <f t="shared" si="3"/>
        <v>0</v>
      </c>
      <c r="Z184" s="87">
        <f>IF(Y184="","",COUNTIF(Sabana16[[#This Row],[Columna4]:[Columna23]],"O")/20)</f>
        <v>0</v>
      </c>
    </row>
    <row r="185" spans="2:26" ht="15" x14ac:dyDescent="0.25">
      <c r="B185" s="96">
        <v>176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91">
        <f t="array" ref="X185">IF($D$12="","",(SUMPRODUCT(($D$12:$W$12=Sabana16[[#This Row],[Columna4]:[Columna23]])*1)))</f>
        <v>0</v>
      </c>
      <c r="Y185" s="87">
        <f t="shared" si="3"/>
        <v>0</v>
      </c>
      <c r="Z185" s="87">
        <f>IF(Y185="","",COUNTIF(Sabana16[[#This Row],[Columna4]:[Columna23]],"O")/20)</f>
        <v>0</v>
      </c>
    </row>
    <row r="186" spans="2:26" ht="15" x14ac:dyDescent="0.25">
      <c r="B186" s="96">
        <v>177</v>
      </c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91">
        <f t="array" ref="X186">IF($D$12="","",(SUMPRODUCT(($D$12:$W$12=Sabana16[[#This Row],[Columna4]:[Columna23]])*1)))</f>
        <v>0</v>
      </c>
      <c r="Y186" s="87">
        <f t="shared" si="3"/>
        <v>0</v>
      </c>
      <c r="Z186" s="87">
        <f>IF(Y186="","",COUNTIF(Sabana16[[#This Row],[Columna4]:[Columna23]],"O")/20)</f>
        <v>0</v>
      </c>
    </row>
    <row r="187" spans="2:26" ht="15" x14ac:dyDescent="0.25">
      <c r="B187" s="96">
        <v>178</v>
      </c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91">
        <f t="array" ref="X187">IF($D$12="","",(SUMPRODUCT(($D$12:$W$12=Sabana16[[#This Row],[Columna4]:[Columna23]])*1)))</f>
        <v>0</v>
      </c>
      <c r="Y187" s="87">
        <f t="shared" si="3"/>
        <v>0</v>
      </c>
      <c r="Z187" s="87">
        <f>IF(Y187="","",COUNTIF(Sabana16[[#This Row],[Columna4]:[Columna23]],"O")/20)</f>
        <v>0</v>
      </c>
    </row>
    <row r="188" spans="2:26" ht="15" x14ac:dyDescent="0.25">
      <c r="B188" s="96">
        <v>179</v>
      </c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91">
        <f t="array" ref="X188">IF($D$12="","",(SUMPRODUCT(($D$12:$W$12=Sabana16[[#This Row],[Columna4]:[Columna23]])*1)))</f>
        <v>0</v>
      </c>
      <c r="Y188" s="87">
        <f t="shared" si="3"/>
        <v>0</v>
      </c>
      <c r="Z188" s="87">
        <f>IF(Y188="","",COUNTIF(Sabana16[[#This Row],[Columna4]:[Columna23]],"O")/20)</f>
        <v>0</v>
      </c>
    </row>
    <row r="189" spans="2:26" ht="15" x14ac:dyDescent="0.25">
      <c r="B189" s="96">
        <v>180</v>
      </c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91">
        <f t="array" ref="X189">IF($D$12="","",(SUMPRODUCT(($D$12:$W$12=Sabana16[[#This Row],[Columna4]:[Columna23]])*1)))</f>
        <v>0</v>
      </c>
      <c r="Y189" s="87">
        <f t="shared" si="3"/>
        <v>0</v>
      </c>
      <c r="Z189" s="87">
        <f>IF(Y189="","",COUNTIF(Sabana16[[#This Row],[Columna4]:[Columna23]],"O")/20)</f>
        <v>0</v>
      </c>
    </row>
    <row r="190" spans="2:26" ht="15" x14ac:dyDescent="0.25">
      <c r="B190" s="96">
        <v>181</v>
      </c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91">
        <f t="array" ref="X190">IF($D$12="","",(SUMPRODUCT(($D$12:$W$12=Sabana16[[#This Row],[Columna4]:[Columna23]])*1)))</f>
        <v>0</v>
      </c>
      <c r="Y190" s="87">
        <f t="shared" si="3"/>
        <v>0</v>
      </c>
      <c r="Z190" s="87">
        <f>IF(Y190="","",COUNTIF(Sabana16[[#This Row],[Columna4]:[Columna23]],"O")/20)</f>
        <v>0</v>
      </c>
    </row>
    <row r="191" spans="2:26" ht="15" x14ac:dyDescent="0.25">
      <c r="B191" s="96">
        <v>182</v>
      </c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91">
        <f t="array" ref="X191">IF($D$12="","",(SUMPRODUCT(($D$12:$W$12=Sabana16[[#This Row],[Columna4]:[Columna23]])*1)))</f>
        <v>0</v>
      </c>
      <c r="Y191" s="87">
        <f t="shared" si="3"/>
        <v>0</v>
      </c>
      <c r="Z191" s="87">
        <f>IF(Y191="","",COUNTIF(Sabana16[[#This Row],[Columna4]:[Columna23]],"O")/20)</f>
        <v>0</v>
      </c>
    </row>
    <row r="192" spans="2:26" ht="15" x14ac:dyDescent="0.25">
      <c r="B192" s="96">
        <v>183</v>
      </c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91">
        <f t="array" ref="X192">IF($D$12="","",(SUMPRODUCT(($D$12:$W$12=Sabana16[[#This Row],[Columna4]:[Columna23]])*1)))</f>
        <v>0</v>
      </c>
      <c r="Y192" s="87">
        <f t="shared" si="3"/>
        <v>0</v>
      </c>
      <c r="Z192" s="87">
        <f>IF(Y192="","",COUNTIF(Sabana16[[#This Row],[Columna4]:[Columna23]],"O")/20)</f>
        <v>0</v>
      </c>
    </row>
    <row r="193" spans="2:26" ht="15" x14ac:dyDescent="0.25">
      <c r="B193" s="96">
        <v>184</v>
      </c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91">
        <f t="array" ref="X193">IF($D$12="","",(SUMPRODUCT(($D$12:$W$12=Sabana16[[#This Row],[Columna4]:[Columna23]])*1)))</f>
        <v>0</v>
      </c>
      <c r="Y193" s="87">
        <f t="shared" si="3"/>
        <v>0</v>
      </c>
      <c r="Z193" s="87">
        <f>IF(Y193="","",COUNTIF(Sabana16[[#This Row],[Columna4]:[Columna23]],"O")/20)</f>
        <v>0</v>
      </c>
    </row>
    <row r="194" spans="2:26" ht="15" x14ac:dyDescent="0.25">
      <c r="B194" s="96">
        <v>185</v>
      </c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91">
        <f t="array" ref="X194">IF($D$12="","",(SUMPRODUCT(($D$12:$W$12=Sabana16[[#This Row],[Columna4]:[Columna23]])*1)))</f>
        <v>0</v>
      </c>
      <c r="Y194" s="87">
        <f t="shared" si="3"/>
        <v>0</v>
      </c>
      <c r="Z194" s="87">
        <f>IF(Y194="","",COUNTIF(Sabana16[[#This Row],[Columna4]:[Columna23]],"O")/20)</f>
        <v>0</v>
      </c>
    </row>
    <row r="195" spans="2:26" ht="15" x14ac:dyDescent="0.25">
      <c r="B195" s="96">
        <v>186</v>
      </c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91">
        <f t="array" ref="X195">IF($D$12="","",(SUMPRODUCT(($D$12:$W$12=Sabana16[[#This Row],[Columna4]:[Columna23]])*1)))</f>
        <v>0</v>
      </c>
      <c r="Y195" s="87">
        <f t="shared" si="3"/>
        <v>0</v>
      </c>
      <c r="Z195" s="87">
        <f>IF(Y195="","",COUNTIF(Sabana16[[#This Row],[Columna4]:[Columna23]],"O")/20)</f>
        <v>0</v>
      </c>
    </row>
    <row r="196" spans="2:26" ht="15" x14ac:dyDescent="0.25">
      <c r="B196" s="96">
        <v>187</v>
      </c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91">
        <f t="array" ref="X196">IF($D$12="","",(SUMPRODUCT(($D$12:$W$12=Sabana16[[#This Row],[Columna4]:[Columna23]])*1)))</f>
        <v>0</v>
      </c>
      <c r="Y196" s="87">
        <f t="shared" si="3"/>
        <v>0</v>
      </c>
      <c r="Z196" s="87">
        <f>IF(Y196="","",COUNTIF(Sabana16[[#This Row],[Columna4]:[Columna23]],"O")/20)</f>
        <v>0</v>
      </c>
    </row>
    <row r="197" spans="2:26" ht="15" x14ac:dyDescent="0.25">
      <c r="B197" s="96">
        <v>188</v>
      </c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91">
        <f t="array" ref="X197">IF($D$12="","",(SUMPRODUCT(($D$12:$W$12=Sabana16[[#This Row],[Columna4]:[Columna23]])*1)))</f>
        <v>0</v>
      </c>
      <c r="Y197" s="87">
        <f t="shared" si="3"/>
        <v>0</v>
      </c>
      <c r="Z197" s="87">
        <f>IF(Y197="","",COUNTIF(Sabana16[[#This Row],[Columna4]:[Columna23]],"O")/20)</f>
        <v>0</v>
      </c>
    </row>
    <row r="198" spans="2:26" ht="15" x14ac:dyDescent="0.25">
      <c r="B198" s="96">
        <v>189</v>
      </c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91">
        <f t="array" ref="X198">IF($D$12="","",(SUMPRODUCT(($D$12:$W$12=Sabana16[[#This Row],[Columna4]:[Columna23]])*1)))</f>
        <v>0</v>
      </c>
      <c r="Y198" s="87">
        <f t="shared" si="3"/>
        <v>0</v>
      </c>
      <c r="Z198" s="87">
        <f>IF(Y198="","",COUNTIF(Sabana16[[#This Row],[Columna4]:[Columna23]],"O")/20)</f>
        <v>0</v>
      </c>
    </row>
    <row r="199" spans="2:26" ht="15" x14ac:dyDescent="0.25">
      <c r="B199" s="96">
        <v>190</v>
      </c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91">
        <f t="array" ref="X199">IF($D$12="","",(SUMPRODUCT(($D$12:$W$12=Sabana16[[#This Row],[Columna4]:[Columna23]])*1)))</f>
        <v>0</v>
      </c>
      <c r="Y199" s="87">
        <f t="shared" si="3"/>
        <v>0</v>
      </c>
      <c r="Z199" s="87">
        <f>IF(Y199="","",COUNTIF(Sabana16[[#This Row],[Columna4]:[Columna23]],"O")/20)</f>
        <v>0</v>
      </c>
    </row>
    <row r="200" spans="2:26" ht="15" x14ac:dyDescent="0.25">
      <c r="B200" s="96">
        <v>191</v>
      </c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91">
        <f t="array" ref="X200">IF($D$12="","",(SUMPRODUCT(($D$12:$W$12=Sabana16[[#This Row],[Columna4]:[Columna23]])*1)))</f>
        <v>0</v>
      </c>
      <c r="Y200" s="87">
        <f t="shared" si="3"/>
        <v>0</v>
      </c>
      <c r="Z200" s="87">
        <f>IF(Y200="","",COUNTIF(Sabana16[[#This Row],[Columna4]:[Columna23]],"O")/20)</f>
        <v>0</v>
      </c>
    </row>
    <row r="201" spans="2:26" ht="15" x14ac:dyDescent="0.25">
      <c r="B201" s="96">
        <v>192</v>
      </c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91">
        <f t="array" ref="X201">IF($D$12="","",(SUMPRODUCT(($D$12:$W$12=Sabana16[[#This Row],[Columna4]:[Columna23]])*1)))</f>
        <v>0</v>
      </c>
      <c r="Y201" s="87">
        <f t="shared" si="3"/>
        <v>0</v>
      </c>
      <c r="Z201" s="87">
        <f>IF(Y201="","",COUNTIF(Sabana16[[#This Row],[Columna4]:[Columna23]],"O")/20)</f>
        <v>0</v>
      </c>
    </row>
    <row r="202" spans="2:26" ht="15" x14ac:dyDescent="0.25">
      <c r="B202" s="96">
        <v>193</v>
      </c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91">
        <f t="array" ref="X202">IF($D$12="","",(SUMPRODUCT(($D$12:$W$12=Sabana16[[#This Row],[Columna4]:[Columna23]])*1)))</f>
        <v>0</v>
      </c>
      <c r="Y202" s="87">
        <f t="shared" si="3"/>
        <v>0</v>
      </c>
      <c r="Z202" s="87">
        <f>IF(Y202="","",COUNTIF(Sabana16[[#This Row],[Columna4]:[Columna23]],"O")/20)</f>
        <v>0</v>
      </c>
    </row>
    <row r="203" spans="2:26" ht="15" x14ac:dyDescent="0.25">
      <c r="B203" s="96">
        <v>194</v>
      </c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91">
        <f t="array" ref="X203">IF($D$12="","",(SUMPRODUCT(($D$12:$W$12=Sabana16[[#This Row],[Columna4]:[Columna23]])*1)))</f>
        <v>0</v>
      </c>
      <c r="Y203" s="87">
        <f t="shared" si="3"/>
        <v>0</v>
      </c>
      <c r="Z203" s="87">
        <f>IF(Y203="","",COUNTIF(Sabana16[[#This Row],[Columna4]:[Columna23]],"O")/20)</f>
        <v>0</v>
      </c>
    </row>
    <row r="204" spans="2:26" ht="15" x14ac:dyDescent="0.25">
      <c r="B204" s="96">
        <v>195</v>
      </c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91">
        <f t="array" ref="X204">IF($D$12="","",(SUMPRODUCT(($D$12:$W$12=Sabana16[[#This Row],[Columna4]:[Columna23]])*1)))</f>
        <v>0</v>
      </c>
      <c r="Y204" s="87">
        <f t="shared" si="3"/>
        <v>0</v>
      </c>
      <c r="Z204" s="87">
        <f>IF(Y204="","",COUNTIF(Sabana16[[#This Row],[Columna4]:[Columna23]],"O")/20)</f>
        <v>0</v>
      </c>
    </row>
    <row r="205" spans="2:26" ht="15" x14ac:dyDescent="0.25">
      <c r="B205" s="96">
        <v>196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91">
        <f t="array" ref="X205">IF($D$12="","",(SUMPRODUCT(($D$12:$W$12=Sabana16[[#This Row],[Columna4]:[Columna23]])*1)))</f>
        <v>0</v>
      </c>
      <c r="Y205" s="87">
        <f t="shared" si="3"/>
        <v>0</v>
      </c>
      <c r="Z205" s="87">
        <f>IF(Y205="","",COUNTIF(Sabana16[[#This Row],[Columna4]:[Columna23]],"O")/20)</f>
        <v>0</v>
      </c>
    </row>
    <row r="206" spans="2:26" ht="15" x14ac:dyDescent="0.25">
      <c r="B206" s="96">
        <v>197</v>
      </c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91">
        <f t="array" ref="X206">IF($D$12="","",(SUMPRODUCT(($D$12:$W$12=Sabana16[[#This Row],[Columna4]:[Columna23]])*1)))</f>
        <v>0</v>
      </c>
      <c r="Y206" s="87">
        <f t="shared" si="3"/>
        <v>0</v>
      </c>
      <c r="Z206" s="87">
        <f>IF(Y206="","",COUNTIF(Sabana16[[#This Row],[Columna4]:[Columna23]],"O")/20)</f>
        <v>0</v>
      </c>
    </row>
    <row r="207" spans="2:26" ht="15" x14ac:dyDescent="0.25">
      <c r="B207" s="96">
        <v>198</v>
      </c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91">
        <f t="array" ref="X207">IF($D$12="","",(SUMPRODUCT(($D$12:$W$12=Sabana16[[#This Row],[Columna4]:[Columna23]])*1)))</f>
        <v>0</v>
      </c>
      <c r="Y207" s="87">
        <f t="shared" si="3"/>
        <v>0</v>
      </c>
      <c r="Z207" s="87">
        <f>IF(Y207="","",COUNTIF(Sabana16[[#This Row],[Columna4]:[Columna23]],"O")/20)</f>
        <v>0</v>
      </c>
    </row>
    <row r="208" spans="2:26" ht="15" x14ac:dyDescent="0.25">
      <c r="B208" s="96">
        <v>199</v>
      </c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91">
        <f t="array" ref="X208">IF($D$12="","",(SUMPRODUCT(($D$12:$W$12=Sabana16[[#This Row],[Columna4]:[Columna23]])*1)))</f>
        <v>0</v>
      </c>
      <c r="Y208" s="87">
        <f t="shared" si="3"/>
        <v>0</v>
      </c>
      <c r="Z208" s="87">
        <f>IF(Y208="","",COUNTIF(Sabana16[[#This Row],[Columna4]:[Columna23]],"O")/20)</f>
        <v>0</v>
      </c>
    </row>
    <row r="209" spans="2:26" ht="15" x14ac:dyDescent="0.25">
      <c r="B209" s="96">
        <v>200</v>
      </c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91">
        <f t="array" ref="X209">IF($D$12="","",(SUMPRODUCT(($D$12:$W$12=Sabana16[[#This Row],[Columna4]:[Columna23]])*1)))</f>
        <v>0</v>
      </c>
      <c r="Y209" s="87">
        <f t="shared" si="3"/>
        <v>0</v>
      </c>
      <c r="Z209" s="87">
        <f>IF(Y209="","",COUNTIF(Sabana16[[#This Row],[Columna4]:[Columna23]],"O")/20)</f>
        <v>0</v>
      </c>
    </row>
    <row r="210" spans="2:26" ht="15" x14ac:dyDescent="0.25">
      <c r="B210" s="96">
        <v>201</v>
      </c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91">
        <f t="array" ref="X210">IF($D$12="","",(SUMPRODUCT(($D$12:$W$12=Sabana16[[#This Row],[Columna4]:[Columna23]])*1)))</f>
        <v>0</v>
      </c>
      <c r="Y210" s="87">
        <f t="shared" si="3"/>
        <v>0</v>
      </c>
      <c r="Z210" s="87">
        <f>IF(Y210="","",COUNTIF(Sabana16[[#This Row],[Columna4]:[Columna23]],"O")/20)</f>
        <v>0</v>
      </c>
    </row>
    <row r="211" spans="2:26" ht="15" x14ac:dyDescent="0.25">
      <c r="B211" s="96">
        <v>202</v>
      </c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91">
        <f t="array" ref="X211">IF($D$12="","",(SUMPRODUCT(($D$12:$W$12=Sabana16[[#This Row],[Columna4]:[Columna23]])*1)))</f>
        <v>0</v>
      </c>
      <c r="Y211" s="87">
        <f t="shared" ref="Y211:Y274" si="4">IF(X211="","",(X211/20))</f>
        <v>0</v>
      </c>
      <c r="Z211" s="87">
        <f>IF(Y211="","",COUNTIF(Sabana16[[#This Row],[Columna4]:[Columna23]],"O")/20)</f>
        <v>0</v>
      </c>
    </row>
    <row r="212" spans="2:26" ht="15" x14ac:dyDescent="0.25">
      <c r="B212" s="96">
        <v>203</v>
      </c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91">
        <f t="array" ref="X212">IF($D$12="","",(SUMPRODUCT(($D$12:$W$12=Sabana16[[#This Row],[Columna4]:[Columna23]])*1)))</f>
        <v>0</v>
      </c>
      <c r="Y212" s="87">
        <f t="shared" si="4"/>
        <v>0</v>
      </c>
      <c r="Z212" s="87">
        <f>IF(Y212="","",COUNTIF(Sabana16[[#This Row],[Columna4]:[Columna23]],"O")/20)</f>
        <v>0</v>
      </c>
    </row>
    <row r="213" spans="2:26" ht="15" x14ac:dyDescent="0.25">
      <c r="B213" s="96">
        <v>204</v>
      </c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91">
        <f t="array" ref="X213">IF($D$12="","",(SUMPRODUCT(($D$12:$W$12=Sabana16[[#This Row],[Columna4]:[Columna23]])*1)))</f>
        <v>0</v>
      </c>
      <c r="Y213" s="87">
        <f t="shared" si="4"/>
        <v>0</v>
      </c>
      <c r="Z213" s="87">
        <f>IF(Y213="","",COUNTIF(Sabana16[[#This Row],[Columna4]:[Columna23]],"O")/20)</f>
        <v>0</v>
      </c>
    </row>
    <row r="214" spans="2:26" ht="15" x14ac:dyDescent="0.25">
      <c r="B214" s="96">
        <v>205</v>
      </c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91">
        <f t="array" ref="X214">IF($D$12="","",(SUMPRODUCT(($D$12:$W$12=Sabana16[[#This Row],[Columna4]:[Columna23]])*1)))</f>
        <v>0</v>
      </c>
      <c r="Y214" s="87">
        <f t="shared" si="4"/>
        <v>0</v>
      </c>
      <c r="Z214" s="87">
        <f>IF(Y214="","",COUNTIF(Sabana16[[#This Row],[Columna4]:[Columna23]],"O")/20)</f>
        <v>0</v>
      </c>
    </row>
    <row r="215" spans="2:26" ht="15" x14ac:dyDescent="0.25">
      <c r="B215" s="96">
        <v>206</v>
      </c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91">
        <f t="array" ref="X215">IF($D$12="","",(SUMPRODUCT(($D$12:$W$12=Sabana16[[#This Row],[Columna4]:[Columna23]])*1)))</f>
        <v>0</v>
      </c>
      <c r="Y215" s="87">
        <f t="shared" si="4"/>
        <v>0</v>
      </c>
      <c r="Z215" s="87">
        <f>IF(Y215="","",COUNTIF(Sabana16[[#This Row],[Columna4]:[Columna23]],"O")/20)</f>
        <v>0</v>
      </c>
    </row>
    <row r="216" spans="2:26" ht="15" x14ac:dyDescent="0.25">
      <c r="B216" s="96">
        <v>207</v>
      </c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91">
        <f t="array" ref="X216">IF($D$12="","",(SUMPRODUCT(($D$12:$W$12=Sabana16[[#This Row],[Columna4]:[Columna23]])*1)))</f>
        <v>0</v>
      </c>
      <c r="Y216" s="87">
        <f t="shared" si="4"/>
        <v>0</v>
      </c>
      <c r="Z216" s="87">
        <f>IF(Y216="","",COUNTIF(Sabana16[[#This Row],[Columna4]:[Columna23]],"O")/20)</f>
        <v>0</v>
      </c>
    </row>
    <row r="217" spans="2:26" ht="15" x14ac:dyDescent="0.25">
      <c r="B217" s="96">
        <v>208</v>
      </c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91">
        <f t="array" ref="X217">IF($D$12="","",(SUMPRODUCT(($D$12:$W$12=Sabana16[[#This Row],[Columna4]:[Columna23]])*1)))</f>
        <v>0</v>
      </c>
      <c r="Y217" s="87">
        <f t="shared" si="4"/>
        <v>0</v>
      </c>
      <c r="Z217" s="87">
        <f>IF(Y217="","",COUNTIF(Sabana16[[#This Row],[Columna4]:[Columna23]],"O")/20)</f>
        <v>0</v>
      </c>
    </row>
    <row r="218" spans="2:26" ht="15" x14ac:dyDescent="0.25">
      <c r="B218" s="96">
        <v>209</v>
      </c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91">
        <f t="array" ref="X218">IF($D$12="","",(SUMPRODUCT(($D$12:$W$12=Sabana16[[#This Row],[Columna4]:[Columna23]])*1)))</f>
        <v>0</v>
      </c>
      <c r="Y218" s="87">
        <f t="shared" si="4"/>
        <v>0</v>
      </c>
      <c r="Z218" s="87">
        <f>IF(Y218="","",COUNTIF(Sabana16[[#This Row],[Columna4]:[Columna23]],"O")/20)</f>
        <v>0</v>
      </c>
    </row>
    <row r="219" spans="2:26" ht="15" x14ac:dyDescent="0.25">
      <c r="B219" s="96">
        <v>210</v>
      </c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91">
        <f t="array" ref="X219">IF($D$12="","",(SUMPRODUCT(($D$12:$W$12=Sabana16[[#This Row],[Columna4]:[Columna23]])*1)))</f>
        <v>0</v>
      </c>
      <c r="Y219" s="87">
        <f t="shared" si="4"/>
        <v>0</v>
      </c>
      <c r="Z219" s="87">
        <f>IF(Y219="","",COUNTIF(Sabana16[[#This Row],[Columna4]:[Columna23]],"O")/20)</f>
        <v>0</v>
      </c>
    </row>
    <row r="220" spans="2:26" ht="15" x14ac:dyDescent="0.25">
      <c r="B220" s="96">
        <v>211</v>
      </c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91">
        <f t="array" ref="X220">IF($D$12="","",(SUMPRODUCT(($D$12:$W$12=Sabana16[[#This Row],[Columna4]:[Columna23]])*1)))</f>
        <v>0</v>
      </c>
      <c r="Y220" s="87">
        <f t="shared" si="4"/>
        <v>0</v>
      </c>
      <c r="Z220" s="87">
        <f>IF(Y220="","",COUNTIF(Sabana16[[#This Row],[Columna4]:[Columna23]],"O")/20)</f>
        <v>0</v>
      </c>
    </row>
    <row r="221" spans="2:26" ht="15" x14ac:dyDescent="0.25">
      <c r="B221" s="96">
        <v>212</v>
      </c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91">
        <f t="array" ref="X221">IF($D$12="","",(SUMPRODUCT(($D$12:$W$12=Sabana16[[#This Row],[Columna4]:[Columna23]])*1)))</f>
        <v>0</v>
      </c>
      <c r="Y221" s="87">
        <f t="shared" si="4"/>
        <v>0</v>
      </c>
      <c r="Z221" s="87">
        <f>IF(Y221="","",COUNTIF(Sabana16[[#This Row],[Columna4]:[Columna23]],"O")/20)</f>
        <v>0</v>
      </c>
    </row>
    <row r="222" spans="2:26" ht="15" x14ac:dyDescent="0.25">
      <c r="B222" s="96">
        <v>213</v>
      </c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91">
        <f t="array" ref="X222">IF($D$12="","",(SUMPRODUCT(($D$12:$W$12=Sabana16[[#This Row],[Columna4]:[Columna23]])*1)))</f>
        <v>0</v>
      </c>
      <c r="Y222" s="87">
        <f t="shared" si="4"/>
        <v>0</v>
      </c>
      <c r="Z222" s="87">
        <f>IF(Y222="","",COUNTIF(Sabana16[[#This Row],[Columna4]:[Columna23]],"O")/20)</f>
        <v>0</v>
      </c>
    </row>
    <row r="223" spans="2:26" ht="15" x14ac:dyDescent="0.25">
      <c r="B223" s="96">
        <v>214</v>
      </c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91">
        <f t="array" ref="X223">IF($D$12="","",(SUMPRODUCT(($D$12:$W$12=Sabana16[[#This Row],[Columna4]:[Columna23]])*1)))</f>
        <v>0</v>
      </c>
      <c r="Y223" s="87">
        <f t="shared" si="4"/>
        <v>0</v>
      </c>
      <c r="Z223" s="87">
        <f>IF(Y223="","",COUNTIF(Sabana16[[#This Row],[Columna4]:[Columna23]],"O")/20)</f>
        <v>0</v>
      </c>
    </row>
    <row r="224" spans="2:26" ht="15" x14ac:dyDescent="0.25">
      <c r="B224" s="96">
        <v>215</v>
      </c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91">
        <f t="array" ref="X224">IF($D$12="","",(SUMPRODUCT(($D$12:$W$12=Sabana16[[#This Row],[Columna4]:[Columna23]])*1)))</f>
        <v>0</v>
      </c>
      <c r="Y224" s="87">
        <f t="shared" si="4"/>
        <v>0</v>
      </c>
      <c r="Z224" s="87">
        <f>IF(Y224="","",COUNTIF(Sabana16[[#This Row],[Columna4]:[Columna23]],"O")/20)</f>
        <v>0</v>
      </c>
    </row>
    <row r="225" spans="2:26" ht="15" x14ac:dyDescent="0.25">
      <c r="B225" s="96">
        <v>216</v>
      </c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91">
        <f t="array" ref="X225">IF($D$12="","",(SUMPRODUCT(($D$12:$W$12=Sabana16[[#This Row],[Columna4]:[Columna23]])*1)))</f>
        <v>0</v>
      </c>
      <c r="Y225" s="87">
        <f t="shared" si="4"/>
        <v>0</v>
      </c>
      <c r="Z225" s="87">
        <f>IF(Y225="","",COUNTIF(Sabana16[[#This Row],[Columna4]:[Columna23]],"O")/20)</f>
        <v>0</v>
      </c>
    </row>
    <row r="226" spans="2:26" ht="15" x14ac:dyDescent="0.25">
      <c r="B226" s="96">
        <v>217</v>
      </c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91">
        <f t="array" ref="X226">IF($D$12="","",(SUMPRODUCT(($D$12:$W$12=Sabana16[[#This Row],[Columna4]:[Columna23]])*1)))</f>
        <v>0</v>
      </c>
      <c r="Y226" s="87">
        <f t="shared" si="4"/>
        <v>0</v>
      </c>
      <c r="Z226" s="87">
        <f>IF(Y226="","",COUNTIF(Sabana16[[#This Row],[Columna4]:[Columna23]],"O")/20)</f>
        <v>0</v>
      </c>
    </row>
    <row r="227" spans="2:26" ht="15" x14ac:dyDescent="0.25">
      <c r="B227" s="96">
        <v>218</v>
      </c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91">
        <f t="array" ref="X227">IF($D$12="","",(SUMPRODUCT(($D$12:$W$12=Sabana16[[#This Row],[Columna4]:[Columna23]])*1)))</f>
        <v>0</v>
      </c>
      <c r="Y227" s="87">
        <f t="shared" si="4"/>
        <v>0</v>
      </c>
      <c r="Z227" s="87">
        <f>IF(Y227="","",COUNTIF(Sabana16[[#This Row],[Columna4]:[Columna23]],"O")/20)</f>
        <v>0</v>
      </c>
    </row>
    <row r="228" spans="2:26" ht="15" x14ac:dyDescent="0.25">
      <c r="B228" s="96">
        <v>219</v>
      </c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91">
        <f t="array" ref="X228">IF($D$12="","",(SUMPRODUCT(($D$12:$W$12=Sabana16[[#This Row],[Columna4]:[Columna23]])*1)))</f>
        <v>0</v>
      </c>
      <c r="Y228" s="87">
        <f t="shared" si="4"/>
        <v>0</v>
      </c>
      <c r="Z228" s="87">
        <f>IF(Y228="","",COUNTIF(Sabana16[[#This Row],[Columna4]:[Columna23]],"O")/20)</f>
        <v>0</v>
      </c>
    </row>
    <row r="229" spans="2:26" ht="15" x14ac:dyDescent="0.25">
      <c r="B229" s="96">
        <v>220</v>
      </c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91">
        <f t="array" ref="X229">IF($D$12="","",(SUMPRODUCT(($D$12:$W$12=Sabana16[[#This Row],[Columna4]:[Columna23]])*1)))</f>
        <v>0</v>
      </c>
      <c r="Y229" s="87">
        <f t="shared" si="4"/>
        <v>0</v>
      </c>
      <c r="Z229" s="87">
        <f>IF(Y229="","",COUNTIF(Sabana16[[#This Row],[Columna4]:[Columna23]],"O")/20)</f>
        <v>0</v>
      </c>
    </row>
    <row r="230" spans="2:26" ht="15" x14ac:dyDescent="0.25">
      <c r="B230" s="96">
        <v>221</v>
      </c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91">
        <f t="array" ref="X230">IF($D$12="","",(SUMPRODUCT(($D$12:$W$12=Sabana16[[#This Row],[Columna4]:[Columna23]])*1)))</f>
        <v>0</v>
      </c>
      <c r="Y230" s="87">
        <f t="shared" si="4"/>
        <v>0</v>
      </c>
      <c r="Z230" s="87">
        <f>IF(Y230="","",COUNTIF(Sabana16[[#This Row],[Columna4]:[Columna23]],"O")/20)</f>
        <v>0</v>
      </c>
    </row>
    <row r="231" spans="2:26" ht="15" x14ac:dyDescent="0.25">
      <c r="B231" s="96">
        <v>222</v>
      </c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91">
        <f t="array" ref="X231">IF($D$12="","",(SUMPRODUCT(($D$12:$W$12=Sabana16[[#This Row],[Columna4]:[Columna23]])*1)))</f>
        <v>0</v>
      </c>
      <c r="Y231" s="87">
        <f t="shared" si="4"/>
        <v>0</v>
      </c>
      <c r="Z231" s="87">
        <f>IF(Y231="","",COUNTIF(Sabana16[[#This Row],[Columna4]:[Columna23]],"O")/20)</f>
        <v>0</v>
      </c>
    </row>
    <row r="232" spans="2:26" ht="15" x14ac:dyDescent="0.25">
      <c r="B232" s="96">
        <v>223</v>
      </c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91">
        <f t="array" ref="X232">IF($D$12="","",(SUMPRODUCT(($D$12:$W$12=Sabana16[[#This Row],[Columna4]:[Columna23]])*1)))</f>
        <v>0</v>
      </c>
      <c r="Y232" s="87">
        <f t="shared" si="4"/>
        <v>0</v>
      </c>
      <c r="Z232" s="87">
        <f>IF(Y232="","",COUNTIF(Sabana16[[#This Row],[Columna4]:[Columna23]],"O")/20)</f>
        <v>0</v>
      </c>
    </row>
    <row r="233" spans="2:26" ht="15" x14ac:dyDescent="0.25">
      <c r="B233" s="96">
        <v>224</v>
      </c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91">
        <f t="array" ref="X233">IF($D$12="","",(SUMPRODUCT(($D$12:$W$12=Sabana16[[#This Row],[Columna4]:[Columna23]])*1)))</f>
        <v>0</v>
      </c>
      <c r="Y233" s="87">
        <f t="shared" si="4"/>
        <v>0</v>
      </c>
      <c r="Z233" s="87">
        <f>IF(Y233="","",COUNTIF(Sabana16[[#This Row],[Columna4]:[Columna23]],"O")/20)</f>
        <v>0</v>
      </c>
    </row>
    <row r="234" spans="2:26" ht="15" x14ac:dyDescent="0.25">
      <c r="B234" s="96">
        <v>225</v>
      </c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91">
        <f t="array" ref="X234">IF($D$12="","",(SUMPRODUCT(($D$12:$W$12=Sabana16[[#This Row],[Columna4]:[Columna23]])*1)))</f>
        <v>0</v>
      </c>
      <c r="Y234" s="87">
        <f t="shared" si="4"/>
        <v>0</v>
      </c>
      <c r="Z234" s="87">
        <f>IF(Y234="","",COUNTIF(Sabana16[[#This Row],[Columna4]:[Columna23]],"O")/20)</f>
        <v>0</v>
      </c>
    </row>
    <row r="235" spans="2:26" ht="15" x14ac:dyDescent="0.25">
      <c r="B235" s="96">
        <v>226</v>
      </c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91">
        <f t="array" ref="X235">IF($D$12="","",(SUMPRODUCT(($D$12:$W$12=Sabana16[[#This Row],[Columna4]:[Columna23]])*1)))</f>
        <v>0</v>
      </c>
      <c r="Y235" s="87">
        <f t="shared" si="4"/>
        <v>0</v>
      </c>
      <c r="Z235" s="87">
        <f>IF(Y235="","",COUNTIF(Sabana16[[#This Row],[Columna4]:[Columna23]],"O")/20)</f>
        <v>0</v>
      </c>
    </row>
    <row r="236" spans="2:26" ht="15" x14ac:dyDescent="0.25">
      <c r="B236" s="96">
        <v>227</v>
      </c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91">
        <f t="array" ref="X236">IF($D$12="","",(SUMPRODUCT(($D$12:$W$12=Sabana16[[#This Row],[Columna4]:[Columna23]])*1)))</f>
        <v>0</v>
      </c>
      <c r="Y236" s="87">
        <f t="shared" si="4"/>
        <v>0</v>
      </c>
      <c r="Z236" s="87">
        <f>IF(Y236="","",COUNTIF(Sabana16[[#This Row],[Columna4]:[Columna23]],"O")/20)</f>
        <v>0</v>
      </c>
    </row>
    <row r="237" spans="2:26" ht="15" x14ac:dyDescent="0.25">
      <c r="B237" s="96">
        <v>228</v>
      </c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91">
        <f t="array" ref="X237">IF($D$12="","",(SUMPRODUCT(($D$12:$W$12=Sabana16[[#This Row],[Columna4]:[Columna23]])*1)))</f>
        <v>0</v>
      </c>
      <c r="Y237" s="87">
        <f t="shared" si="4"/>
        <v>0</v>
      </c>
      <c r="Z237" s="87">
        <f>IF(Y237="","",COUNTIF(Sabana16[[#This Row],[Columna4]:[Columna23]],"O")/20)</f>
        <v>0</v>
      </c>
    </row>
    <row r="238" spans="2:26" ht="15" x14ac:dyDescent="0.25">
      <c r="B238" s="96">
        <v>229</v>
      </c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91">
        <f t="array" ref="X238">IF($D$12="","",(SUMPRODUCT(($D$12:$W$12=Sabana16[[#This Row],[Columna4]:[Columna23]])*1)))</f>
        <v>0</v>
      </c>
      <c r="Y238" s="87">
        <f t="shared" si="4"/>
        <v>0</v>
      </c>
      <c r="Z238" s="87">
        <f>IF(Y238="","",COUNTIF(Sabana16[[#This Row],[Columna4]:[Columna23]],"O")/20)</f>
        <v>0</v>
      </c>
    </row>
    <row r="239" spans="2:26" ht="15" x14ac:dyDescent="0.25">
      <c r="B239" s="96">
        <v>230</v>
      </c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91">
        <f t="array" ref="X239">IF($D$12="","",(SUMPRODUCT(($D$12:$W$12=Sabana16[[#This Row],[Columna4]:[Columna23]])*1)))</f>
        <v>0</v>
      </c>
      <c r="Y239" s="87">
        <f t="shared" si="4"/>
        <v>0</v>
      </c>
      <c r="Z239" s="87">
        <f>IF(Y239="","",COUNTIF(Sabana16[[#This Row],[Columna4]:[Columna23]],"O")/20)</f>
        <v>0</v>
      </c>
    </row>
    <row r="240" spans="2:26" ht="15" x14ac:dyDescent="0.25">
      <c r="B240" s="96">
        <v>231</v>
      </c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91">
        <f t="array" ref="X240">IF($D$12="","",(SUMPRODUCT(($D$12:$W$12=Sabana16[[#This Row],[Columna4]:[Columna23]])*1)))</f>
        <v>0</v>
      </c>
      <c r="Y240" s="87">
        <f t="shared" si="4"/>
        <v>0</v>
      </c>
      <c r="Z240" s="87">
        <f>IF(Y240="","",COUNTIF(Sabana16[[#This Row],[Columna4]:[Columna23]],"O")/20)</f>
        <v>0</v>
      </c>
    </row>
    <row r="241" spans="2:26" ht="15" x14ac:dyDescent="0.25">
      <c r="B241" s="96">
        <v>232</v>
      </c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91">
        <f t="array" ref="X241">IF($D$12="","",(SUMPRODUCT(($D$12:$W$12=Sabana16[[#This Row],[Columna4]:[Columna23]])*1)))</f>
        <v>0</v>
      </c>
      <c r="Y241" s="87">
        <f t="shared" si="4"/>
        <v>0</v>
      </c>
      <c r="Z241" s="87">
        <f>IF(Y241="","",COUNTIF(Sabana16[[#This Row],[Columna4]:[Columna23]],"O")/20)</f>
        <v>0</v>
      </c>
    </row>
    <row r="242" spans="2:26" ht="15" x14ac:dyDescent="0.25">
      <c r="B242" s="96">
        <v>233</v>
      </c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91">
        <f t="array" ref="X242">IF($D$12="","",(SUMPRODUCT(($D$12:$W$12=Sabana16[[#This Row],[Columna4]:[Columna23]])*1)))</f>
        <v>0</v>
      </c>
      <c r="Y242" s="87">
        <f t="shared" si="4"/>
        <v>0</v>
      </c>
      <c r="Z242" s="87">
        <f>IF(Y242="","",COUNTIF(Sabana16[[#This Row],[Columna4]:[Columna23]],"O")/20)</f>
        <v>0</v>
      </c>
    </row>
    <row r="243" spans="2:26" ht="15" x14ac:dyDescent="0.25">
      <c r="B243" s="96">
        <v>234</v>
      </c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91">
        <f t="array" ref="X243">IF($D$12="","",(SUMPRODUCT(($D$12:$W$12=Sabana16[[#This Row],[Columna4]:[Columna23]])*1)))</f>
        <v>0</v>
      </c>
      <c r="Y243" s="87">
        <f t="shared" si="4"/>
        <v>0</v>
      </c>
      <c r="Z243" s="87">
        <f>IF(Y243="","",COUNTIF(Sabana16[[#This Row],[Columna4]:[Columna23]],"O")/20)</f>
        <v>0</v>
      </c>
    </row>
    <row r="244" spans="2:26" ht="15" x14ac:dyDescent="0.25">
      <c r="B244" s="96">
        <v>235</v>
      </c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91">
        <f t="array" ref="X244">IF($D$12="","",(SUMPRODUCT(($D$12:$W$12=Sabana16[[#This Row],[Columna4]:[Columna23]])*1)))</f>
        <v>0</v>
      </c>
      <c r="Y244" s="87">
        <f t="shared" si="4"/>
        <v>0</v>
      </c>
      <c r="Z244" s="87">
        <f>IF(Y244="","",COUNTIF(Sabana16[[#This Row],[Columna4]:[Columna23]],"O")/20)</f>
        <v>0</v>
      </c>
    </row>
    <row r="245" spans="2:26" ht="15" x14ac:dyDescent="0.25">
      <c r="B245" s="96">
        <v>236</v>
      </c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91">
        <f t="array" ref="X245">IF($D$12="","",(SUMPRODUCT(($D$12:$W$12=Sabana16[[#This Row],[Columna4]:[Columna23]])*1)))</f>
        <v>0</v>
      </c>
      <c r="Y245" s="87">
        <f t="shared" si="4"/>
        <v>0</v>
      </c>
      <c r="Z245" s="87">
        <f>IF(Y245="","",COUNTIF(Sabana16[[#This Row],[Columna4]:[Columna23]],"O")/20)</f>
        <v>0</v>
      </c>
    </row>
    <row r="246" spans="2:26" ht="15" x14ac:dyDescent="0.25">
      <c r="B246" s="96">
        <v>237</v>
      </c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91">
        <f t="array" ref="X246">IF($D$12="","",(SUMPRODUCT(($D$12:$W$12=Sabana16[[#This Row],[Columna4]:[Columna23]])*1)))</f>
        <v>0</v>
      </c>
      <c r="Y246" s="87">
        <f t="shared" si="4"/>
        <v>0</v>
      </c>
      <c r="Z246" s="87">
        <f>IF(Y246="","",COUNTIF(Sabana16[[#This Row],[Columna4]:[Columna23]],"O")/20)</f>
        <v>0</v>
      </c>
    </row>
    <row r="247" spans="2:26" ht="15" x14ac:dyDescent="0.25">
      <c r="B247" s="96">
        <v>238</v>
      </c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91">
        <f t="array" ref="X247">IF($D$12="","",(SUMPRODUCT(($D$12:$W$12=Sabana16[[#This Row],[Columna4]:[Columna23]])*1)))</f>
        <v>0</v>
      </c>
      <c r="Y247" s="87">
        <f t="shared" si="4"/>
        <v>0</v>
      </c>
      <c r="Z247" s="87">
        <f>IF(Y247="","",COUNTIF(Sabana16[[#This Row],[Columna4]:[Columna23]],"O")/20)</f>
        <v>0</v>
      </c>
    </row>
    <row r="248" spans="2:26" ht="15" x14ac:dyDescent="0.25">
      <c r="B248" s="96">
        <v>239</v>
      </c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91">
        <f t="array" ref="X248">IF($D$12="","",(SUMPRODUCT(($D$12:$W$12=Sabana16[[#This Row],[Columna4]:[Columna23]])*1)))</f>
        <v>0</v>
      </c>
      <c r="Y248" s="87">
        <f t="shared" si="4"/>
        <v>0</v>
      </c>
      <c r="Z248" s="87">
        <f>IF(Y248="","",COUNTIF(Sabana16[[#This Row],[Columna4]:[Columna23]],"O")/20)</f>
        <v>0</v>
      </c>
    </row>
    <row r="249" spans="2:26" ht="15" x14ac:dyDescent="0.25">
      <c r="B249" s="96">
        <v>240</v>
      </c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91">
        <f t="array" ref="X249">IF($D$12="","",(SUMPRODUCT(($D$12:$W$12=Sabana16[[#This Row],[Columna4]:[Columna23]])*1)))</f>
        <v>0</v>
      </c>
      <c r="Y249" s="87">
        <f t="shared" si="4"/>
        <v>0</v>
      </c>
      <c r="Z249" s="87">
        <f>IF(Y249="","",COUNTIF(Sabana16[[#This Row],[Columna4]:[Columna23]],"O")/20)</f>
        <v>0</v>
      </c>
    </row>
    <row r="250" spans="2:26" ht="15" x14ac:dyDescent="0.25">
      <c r="B250" s="96">
        <v>241</v>
      </c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91">
        <f t="array" ref="X250">IF($D$12="","",(SUMPRODUCT(($D$12:$W$12=Sabana16[[#This Row],[Columna4]:[Columna23]])*1)))</f>
        <v>0</v>
      </c>
      <c r="Y250" s="87">
        <f t="shared" si="4"/>
        <v>0</v>
      </c>
      <c r="Z250" s="87">
        <f>IF(Y250="","",COUNTIF(Sabana16[[#This Row],[Columna4]:[Columna23]],"O")/20)</f>
        <v>0</v>
      </c>
    </row>
    <row r="251" spans="2:26" ht="15" x14ac:dyDescent="0.25">
      <c r="B251" s="96">
        <v>242</v>
      </c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91">
        <f t="array" ref="X251">IF($D$12="","",(SUMPRODUCT(($D$12:$W$12=Sabana16[[#This Row],[Columna4]:[Columna23]])*1)))</f>
        <v>0</v>
      </c>
      <c r="Y251" s="87">
        <f t="shared" si="4"/>
        <v>0</v>
      </c>
      <c r="Z251" s="87">
        <f>IF(Y251="","",COUNTIF(Sabana16[[#This Row],[Columna4]:[Columna23]],"O")/20)</f>
        <v>0</v>
      </c>
    </row>
    <row r="252" spans="2:26" ht="15" x14ac:dyDescent="0.25">
      <c r="B252" s="96">
        <v>243</v>
      </c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91">
        <f t="array" ref="X252">IF($D$12="","",(SUMPRODUCT(($D$12:$W$12=Sabana16[[#This Row],[Columna4]:[Columna23]])*1)))</f>
        <v>0</v>
      </c>
      <c r="Y252" s="87">
        <f t="shared" si="4"/>
        <v>0</v>
      </c>
      <c r="Z252" s="87">
        <f>IF(Y252="","",COUNTIF(Sabana16[[#This Row],[Columna4]:[Columna23]],"O")/20)</f>
        <v>0</v>
      </c>
    </row>
    <row r="253" spans="2:26" ht="15" x14ac:dyDescent="0.25">
      <c r="B253" s="96">
        <v>244</v>
      </c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91">
        <f t="array" ref="X253">IF($D$12="","",(SUMPRODUCT(($D$12:$W$12=Sabana16[[#This Row],[Columna4]:[Columna23]])*1)))</f>
        <v>0</v>
      </c>
      <c r="Y253" s="87">
        <f t="shared" si="4"/>
        <v>0</v>
      </c>
      <c r="Z253" s="87">
        <f>IF(Y253="","",COUNTIF(Sabana16[[#This Row],[Columna4]:[Columna23]],"O")/20)</f>
        <v>0</v>
      </c>
    </row>
    <row r="254" spans="2:26" ht="15" x14ac:dyDescent="0.25">
      <c r="B254" s="96">
        <v>245</v>
      </c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91">
        <f t="array" ref="X254">IF($D$12="","",(SUMPRODUCT(($D$12:$W$12=Sabana16[[#This Row],[Columna4]:[Columna23]])*1)))</f>
        <v>0</v>
      </c>
      <c r="Y254" s="87">
        <f t="shared" si="4"/>
        <v>0</v>
      </c>
      <c r="Z254" s="87">
        <f>IF(Y254="","",COUNTIF(Sabana16[[#This Row],[Columna4]:[Columna23]],"O")/20)</f>
        <v>0</v>
      </c>
    </row>
    <row r="255" spans="2:26" ht="15" x14ac:dyDescent="0.25">
      <c r="B255" s="96">
        <v>246</v>
      </c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91">
        <f t="array" ref="X255">IF($D$12="","",(SUMPRODUCT(($D$12:$W$12=Sabana16[[#This Row],[Columna4]:[Columna23]])*1)))</f>
        <v>0</v>
      </c>
      <c r="Y255" s="87">
        <f t="shared" si="4"/>
        <v>0</v>
      </c>
      <c r="Z255" s="87">
        <f>IF(Y255="","",COUNTIF(Sabana16[[#This Row],[Columna4]:[Columna23]],"O")/20)</f>
        <v>0</v>
      </c>
    </row>
    <row r="256" spans="2:26" ht="15" x14ac:dyDescent="0.25">
      <c r="B256" s="96">
        <v>247</v>
      </c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91">
        <f t="array" ref="X256">IF($D$12="","",(SUMPRODUCT(($D$12:$W$12=Sabana16[[#This Row],[Columna4]:[Columna23]])*1)))</f>
        <v>0</v>
      </c>
      <c r="Y256" s="87">
        <f t="shared" si="4"/>
        <v>0</v>
      </c>
      <c r="Z256" s="87">
        <f>IF(Y256="","",COUNTIF(Sabana16[[#This Row],[Columna4]:[Columna23]],"O")/20)</f>
        <v>0</v>
      </c>
    </row>
    <row r="257" spans="2:26" ht="15" x14ac:dyDescent="0.25">
      <c r="B257" s="96">
        <v>248</v>
      </c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91">
        <f t="array" ref="X257">IF($D$12="","",(SUMPRODUCT(($D$12:$W$12=Sabana16[[#This Row],[Columna4]:[Columna23]])*1)))</f>
        <v>0</v>
      </c>
      <c r="Y257" s="87">
        <f t="shared" si="4"/>
        <v>0</v>
      </c>
      <c r="Z257" s="87">
        <f>IF(Y257="","",COUNTIF(Sabana16[[#This Row],[Columna4]:[Columna23]],"O")/20)</f>
        <v>0</v>
      </c>
    </row>
    <row r="258" spans="2:26" ht="15" x14ac:dyDescent="0.25">
      <c r="B258" s="96">
        <v>249</v>
      </c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91">
        <f t="array" ref="X258">IF($D$12="","",(SUMPRODUCT(($D$12:$W$12=Sabana16[[#This Row],[Columna4]:[Columna23]])*1)))</f>
        <v>0</v>
      </c>
      <c r="Y258" s="87">
        <f t="shared" si="4"/>
        <v>0</v>
      </c>
      <c r="Z258" s="87">
        <f>IF(Y258="","",COUNTIF(Sabana16[[#This Row],[Columna4]:[Columna23]],"O")/20)</f>
        <v>0</v>
      </c>
    </row>
    <row r="259" spans="2:26" ht="15" x14ac:dyDescent="0.25">
      <c r="B259" s="96">
        <v>250</v>
      </c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91">
        <f t="array" ref="X259">IF($D$12="","",(SUMPRODUCT(($D$12:$W$12=Sabana16[[#This Row],[Columna4]:[Columna23]])*1)))</f>
        <v>0</v>
      </c>
      <c r="Y259" s="87">
        <f t="shared" si="4"/>
        <v>0</v>
      </c>
      <c r="Z259" s="87">
        <f>IF(Y259="","",COUNTIF(Sabana16[[#This Row],[Columna4]:[Columna23]],"O")/20)</f>
        <v>0</v>
      </c>
    </row>
    <row r="260" spans="2:26" ht="15" x14ac:dyDescent="0.25">
      <c r="B260" s="96">
        <v>251</v>
      </c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91">
        <f t="array" ref="X260">IF($D$12="","",(SUMPRODUCT(($D$12:$W$12=Sabana16[[#This Row],[Columna4]:[Columna23]])*1)))</f>
        <v>0</v>
      </c>
      <c r="Y260" s="87">
        <f t="shared" si="4"/>
        <v>0</v>
      </c>
      <c r="Z260" s="87">
        <f>IF(Y260="","",COUNTIF(Sabana16[[#This Row],[Columna4]:[Columna23]],"O")/20)</f>
        <v>0</v>
      </c>
    </row>
    <row r="261" spans="2:26" ht="15" x14ac:dyDescent="0.25">
      <c r="B261" s="96">
        <v>252</v>
      </c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91">
        <f t="array" ref="X261">IF($D$12="","",(SUMPRODUCT(($D$12:$W$12=Sabana16[[#This Row],[Columna4]:[Columna23]])*1)))</f>
        <v>0</v>
      </c>
      <c r="Y261" s="87">
        <f t="shared" si="4"/>
        <v>0</v>
      </c>
      <c r="Z261" s="87">
        <f>IF(Y261="","",COUNTIF(Sabana16[[#This Row],[Columna4]:[Columna23]],"O")/20)</f>
        <v>0</v>
      </c>
    </row>
    <row r="262" spans="2:26" ht="15" x14ac:dyDescent="0.25">
      <c r="B262" s="96">
        <v>253</v>
      </c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91">
        <f t="array" ref="X262">IF($D$12="","",(SUMPRODUCT(($D$12:$W$12=Sabana16[[#This Row],[Columna4]:[Columna23]])*1)))</f>
        <v>0</v>
      </c>
      <c r="Y262" s="87">
        <f t="shared" si="4"/>
        <v>0</v>
      </c>
      <c r="Z262" s="87">
        <f>IF(Y262="","",COUNTIF(Sabana16[[#This Row],[Columna4]:[Columna23]],"O")/20)</f>
        <v>0</v>
      </c>
    </row>
    <row r="263" spans="2:26" ht="15" x14ac:dyDescent="0.25">
      <c r="B263" s="96">
        <v>254</v>
      </c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91">
        <f t="array" ref="X263">IF($D$12="","",(SUMPRODUCT(($D$12:$W$12=Sabana16[[#This Row],[Columna4]:[Columna23]])*1)))</f>
        <v>0</v>
      </c>
      <c r="Y263" s="87">
        <f t="shared" si="4"/>
        <v>0</v>
      </c>
      <c r="Z263" s="87">
        <f>IF(Y263="","",COUNTIF(Sabana16[[#This Row],[Columna4]:[Columna23]],"O")/20)</f>
        <v>0</v>
      </c>
    </row>
    <row r="264" spans="2:26" ht="15" x14ac:dyDescent="0.25">
      <c r="B264" s="96">
        <v>255</v>
      </c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91">
        <f t="array" ref="X264">IF($D$12="","",(SUMPRODUCT(($D$12:$W$12=Sabana16[[#This Row],[Columna4]:[Columna23]])*1)))</f>
        <v>0</v>
      </c>
      <c r="Y264" s="87">
        <f t="shared" si="4"/>
        <v>0</v>
      </c>
      <c r="Z264" s="87">
        <f>IF(Y264="","",COUNTIF(Sabana16[[#This Row],[Columna4]:[Columna23]],"O")/20)</f>
        <v>0</v>
      </c>
    </row>
    <row r="265" spans="2:26" ht="15" x14ac:dyDescent="0.25">
      <c r="B265" s="96">
        <v>256</v>
      </c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91">
        <f t="array" ref="X265">IF($D$12="","",(SUMPRODUCT(($D$12:$W$12=Sabana16[[#This Row],[Columna4]:[Columna23]])*1)))</f>
        <v>0</v>
      </c>
      <c r="Y265" s="87">
        <f t="shared" si="4"/>
        <v>0</v>
      </c>
      <c r="Z265" s="87">
        <f>IF(Y265="","",COUNTIF(Sabana16[[#This Row],[Columna4]:[Columna23]],"O")/20)</f>
        <v>0</v>
      </c>
    </row>
    <row r="266" spans="2:26" ht="15" x14ac:dyDescent="0.25">
      <c r="B266" s="96">
        <v>257</v>
      </c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91">
        <f t="array" ref="X266">IF($D$12="","",(SUMPRODUCT(($D$12:$W$12=Sabana16[[#This Row],[Columna4]:[Columna23]])*1)))</f>
        <v>0</v>
      </c>
      <c r="Y266" s="87">
        <f t="shared" si="4"/>
        <v>0</v>
      </c>
      <c r="Z266" s="87">
        <f>IF(Y266="","",COUNTIF(Sabana16[[#This Row],[Columna4]:[Columna23]],"O")/20)</f>
        <v>0</v>
      </c>
    </row>
    <row r="267" spans="2:26" ht="15" x14ac:dyDescent="0.25">
      <c r="B267" s="96">
        <v>258</v>
      </c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91">
        <f t="array" ref="X267">IF($D$12="","",(SUMPRODUCT(($D$12:$W$12=Sabana16[[#This Row],[Columna4]:[Columna23]])*1)))</f>
        <v>0</v>
      </c>
      <c r="Y267" s="87">
        <f t="shared" si="4"/>
        <v>0</v>
      </c>
      <c r="Z267" s="87">
        <f>IF(Y267="","",COUNTIF(Sabana16[[#This Row],[Columna4]:[Columna23]],"O")/20)</f>
        <v>0</v>
      </c>
    </row>
    <row r="268" spans="2:26" ht="15" x14ac:dyDescent="0.25">
      <c r="B268" s="96">
        <v>259</v>
      </c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91">
        <f t="array" ref="X268">IF($D$12="","",(SUMPRODUCT(($D$12:$W$12=Sabana16[[#This Row],[Columna4]:[Columna23]])*1)))</f>
        <v>0</v>
      </c>
      <c r="Y268" s="87">
        <f t="shared" si="4"/>
        <v>0</v>
      </c>
      <c r="Z268" s="87">
        <f>IF(Y268="","",COUNTIF(Sabana16[[#This Row],[Columna4]:[Columna23]],"O")/20)</f>
        <v>0</v>
      </c>
    </row>
    <row r="269" spans="2:26" ht="15" x14ac:dyDescent="0.25">
      <c r="B269" s="96">
        <v>260</v>
      </c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91">
        <f t="array" ref="X269">IF($D$12="","",(SUMPRODUCT(($D$12:$W$12=Sabana16[[#This Row],[Columna4]:[Columna23]])*1)))</f>
        <v>0</v>
      </c>
      <c r="Y269" s="87">
        <f t="shared" si="4"/>
        <v>0</v>
      </c>
      <c r="Z269" s="87">
        <f>IF(Y269="","",COUNTIF(Sabana16[[#This Row],[Columna4]:[Columna23]],"O")/20)</f>
        <v>0</v>
      </c>
    </row>
    <row r="270" spans="2:26" ht="15" x14ac:dyDescent="0.25">
      <c r="B270" s="96">
        <v>261</v>
      </c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91">
        <f t="array" ref="X270">IF($D$12="","",(SUMPRODUCT(($D$12:$W$12=Sabana16[[#This Row],[Columna4]:[Columna23]])*1)))</f>
        <v>0</v>
      </c>
      <c r="Y270" s="87">
        <f t="shared" si="4"/>
        <v>0</v>
      </c>
      <c r="Z270" s="87">
        <f>IF(Y270="","",COUNTIF(Sabana16[[#This Row],[Columna4]:[Columna23]],"O")/20)</f>
        <v>0</v>
      </c>
    </row>
    <row r="271" spans="2:26" ht="15" x14ac:dyDescent="0.25">
      <c r="B271" s="96">
        <v>262</v>
      </c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91">
        <f t="array" ref="X271">IF($D$12="","",(SUMPRODUCT(($D$12:$W$12=Sabana16[[#This Row],[Columna4]:[Columna23]])*1)))</f>
        <v>0</v>
      </c>
      <c r="Y271" s="87">
        <f t="shared" si="4"/>
        <v>0</v>
      </c>
      <c r="Z271" s="87">
        <f>IF(Y271="","",COUNTIF(Sabana16[[#This Row],[Columna4]:[Columna23]],"O")/20)</f>
        <v>0</v>
      </c>
    </row>
    <row r="272" spans="2:26" ht="15" x14ac:dyDescent="0.25">
      <c r="B272" s="96">
        <v>263</v>
      </c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91">
        <f t="array" ref="X272">IF($D$12="","",(SUMPRODUCT(($D$12:$W$12=Sabana16[[#This Row],[Columna4]:[Columna23]])*1)))</f>
        <v>0</v>
      </c>
      <c r="Y272" s="87">
        <f t="shared" si="4"/>
        <v>0</v>
      </c>
      <c r="Z272" s="87">
        <f>IF(Y272="","",COUNTIF(Sabana16[[#This Row],[Columna4]:[Columna23]],"O")/20)</f>
        <v>0</v>
      </c>
    </row>
    <row r="273" spans="2:26" ht="15" x14ac:dyDescent="0.25">
      <c r="B273" s="96">
        <v>264</v>
      </c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91">
        <f t="array" ref="X273">IF($D$12="","",(SUMPRODUCT(($D$12:$W$12=Sabana16[[#This Row],[Columna4]:[Columna23]])*1)))</f>
        <v>0</v>
      </c>
      <c r="Y273" s="87">
        <f t="shared" si="4"/>
        <v>0</v>
      </c>
      <c r="Z273" s="87">
        <f>IF(Y273="","",COUNTIF(Sabana16[[#This Row],[Columna4]:[Columna23]],"O")/20)</f>
        <v>0</v>
      </c>
    </row>
    <row r="274" spans="2:26" ht="15" x14ac:dyDescent="0.25">
      <c r="B274" s="96">
        <v>265</v>
      </c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91">
        <f t="array" ref="X274">IF($D$12="","",(SUMPRODUCT(($D$12:$W$12=Sabana16[[#This Row],[Columna4]:[Columna23]])*1)))</f>
        <v>0</v>
      </c>
      <c r="Y274" s="87">
        <f t="shared" si="4"/>
        <v>0</v>
      </c>
      <c r="Z274" s="87">
        <f>IF(Y274="","",COUNTIF(Sabana16[[#This Row],[Columna4]:[Columna23]],"O")/20)</f>
        <v>0</v>
      </c>
    </row>
    <row r="275" spans="2:26" ht="15" x14ac:dyDescent="0.25">
      <c r="B275" s="96">
        <v>266</v>
      </c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91">
        <f t="array" ref="X275">IF($D$12="","",(SUMPRODUCT(($D$12:$W$12=Sabana16[[#This Row],[Columna4]:[Columna23]])*1)))</f>
        <v>0</v>
      </c>
      <c r="Y275" s="87">
        <f t="shared" ref="Y275:Y317" si="5">IF(X275="","",(X275/20))</f>
        <v>0</v>
      </c>
      <c r="Z275" s="87">
        <f>IF(Y275="","",COUNTIF(Sabana16[[#This Row],[Columna4]:[Columna23]],"O")/20)</f>
        <v>0</v>
      </c>
    </row>
    <row r="276" spans="2:26" ht="15" x14ac:dyDescent="0.25">
      <c r="B276" s="96">
        <v>267</v>
      </c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91">
        <f t="array" ref="X276">IF($D$12="","",(SUMPRODUCT(($D$12:$W$12=Sabana16[[#This Row],[Columna4]:[Columna23]])*1)))</f>
        <v>0</v>
      </c>
      <c r="Y276" s="87">
        <f t="shared" si="5"/>
        <v>0</v>
      </c>
      <c r="Z276" s="87">
        <f>IF(Y276="","",COUNTIF(Sabana16[[#This Row],[Columna4]:[Columna23]],"O")/20)</f>
        <v>0</v>
      </c>
    </row>
    <row r="277" spans="2:26" ht="15" x14ac:dyDescent="0.25">
      <c r="B277" s="96">
        <v>268</v>
      </c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91">
        <f t="array" ref="X277">IF($D$12="","",(SUMPRODUCT(($D$12:$W$12=Sabana16[[#This Row],[Columna4]:[Columna23]])*1)))</f>
        <v>0</v>
      </c>
      <c r="Y277" s="87">
        <f t="shared" si="5"/>
        <v>0</v>
      </c>
      <c r="Z277" s="87">
        <f>IF(Y277="","",COUNTIF(Sabana16[[#This Row],[Columna4]:[Columna23]],"O")/20)</f>
        <v>0</v>
      </c>
    </row>
    <row r="278" spans="2:26" ht="15" x14ac:dyDescent="0.25">
      <c r="B278" s="96">
        <v>269</v>
      </c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91">
        <f t="array" ref="X278">IF($D$12="","",(SUMPRODUCT(($D$12:$W$12=Sabana16[[#This Row],[Columna4]:[Columna23]])*1)))</f>
        <v>0</v>
      </c>
      <c r="Y278" s="87">
        <f t="shared" si="5"/>
        <v>0</v>
      </c>
      <c r="Z278" s="87">
        <f>IF(Y278="","",COUNTIF(Sabana16[[#This Row],[Columna4]:[Columna23]],"O")/20)</f>
        <v>0</v>
      </c>
    </row>
    <row r="279" spans="2:26" ht="15" x14ac:dyDescent="0.25">
      <c r="B279" s="96">
        <v>270</v>
      </c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91">
        <f t="array" ref="X279">IF($D$12="","",(SUMPRODUCT(($D$12:$W$12=Sabana16[[#This Row],[Columna4]:[Columna23]])*1)))</f>
        <v>0</v>
      </c>
      <c r="Y279" s="87">
        <f t="shared" si="5"/>
        <v>0</v>
      </c>
      <c r="Z279" s="87">
        <f>IF(Y279="","",COUNTIF(Sabana16[[#This Row],[Columna4]:[Columna23]],"O")/20)</f>
        <v>0</v>
      </c>
    </row>
    <row r="280" spans="2:26" ht="15" x14ac:dyDescent="0.25">
      <c r="B280" s="96">
        <v>271</v>
      </c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91">
        <f t="array" ref="X280">IF($D$12="","",(SUMPRODUCT(($D$12:$W$12=Sabana16[[#This Row],[Columna4]:[Columna23]])*1)))</f>
        <v>0</v>
      </c>
      <c r="Y280" s="87">
        <f t="shared" si="5"/>
        <v>0</v>
      </c>
      <c r="Z280" s="87">
        <f>IF(Y280="","",COUNTIF(Sabana16[[#This Row],[Columna4]:[Columna23]],"O")/20)</f>
        <v>0</v>
      </c>
    </row>
    <row r="281" spans="2:26" ht="15" x14ac:dyDescent="0.25">
      <c r="B281" s="96">
        <v>272</v>
      </c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91">
        <f t="array" ref="X281">IF($D$12="","",(SUMPRODUCT(($D$12:$W$12=Sabana16[[#This Row],[Columna4]:[Columna23]])*1)))</f>
        <v>0</v>
      </c>
      <c r="Y281" s="87">
        <f t="shared" si="5"/>
        <v>0</v>
      </c>
      <c r="Z281" s="87">
        <f>IF(Y281="","",COUNTIF(Sabana16[[#This Row],[Columna4]:[Columna23]],"O")/20)</f>
        <v>0</v>
      </c>
    </row>
    <row r="282" spans="2:26" ht="15" x14ac:dyDescent="0.25">
      <c r="B282" s="96">
        <v>273</v>
      </c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91">
        <f t="array" ref="X282">IF($D$12="","",(SUMPRODUCT(($D$12:$W$12=Sabana16[[#This Row],[Columna4]:[Columna23]])*1)))</f>
        <v>0</v>
      </c>
      <c r="Y282" s="87">
        <f t="shared" si="5"/>
        <v>0</v>
      </c>
      <c r="Z282" s="87">
        <f>IF(Y282="","",COUNTIF(Sabana16[[#This Row],[Columna4]:[Columna23]],"O")/20)</f>
        <v>0</v>
      </c>
    </row>
    <row r="283" spans="2:26" ht="15" x14ac:dyDescent="0.25">
      <c r="B283" s="96">
        <v>274</v>
      </c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91">
        <f t="array" ref="X283">IF($D$12="","",(SUMPRODUCT(($D$12:$W$12=Sabana16[[#This Row],[Columna4]:[Columna23]])*1)))</f>
        <v>0</v>
      </c>
      <c r="Y283" s="87">
        <f t="shared" si="5"/>
        <v>0</v>
      </c>
      <c r="Z283" s="87">
        <f>IF(Y283="","",COUNTIF(Sabana16[[#This Row],[Columna4]:[Columna23]],"O")/20)</f>
        <v>0</v>
      </c>
    </row>
    <row r="284" spans="2:26" ht="15" x14ac:dyDescent="0.25">
      <c r="B284" s="96">
        <v>275</v>
      </c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91">
        <f t="array" ref="X284">IF($D$12="","",(SUMPRODUCT(($D$12:$W$12=Sabana16[[#This Row],[Columna4]:[Columna23]])*1)))</f>
        <v>0</v>
      </c>
      <c r="Y284" s="87">
        <f t="shared" si="5"/>
        <v>0</v>
      </c>
      <c r="Z284" s="87">
        <f>IF(Y284="","",COUNTIF(Sabana16[[#This Row],[Columna4]:[Columna23]],"O")/20)</f>
        <v>0</v>
      </c>
    </row>
    <row r="285" spans="2:26" ht="15" x14ac:dyDescent="0.25">
      <c r="B285" s="96">
        <v>276</v>
      </c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91">
        <f t="array" ref="X285">IF($D$12="","",(SUMPRODUCT(($D$12:$W$12=Sabana16[[#This Row],[Columna4]:[Columna23]])*1)))</f>
        <v>0</v>
      </c>
      <c r="Y285" s="87">
        <f t="shared" si="5"/>
        <v>0</v>
      </c>
      <c r="Z285" s="87">
        <f>IF(Y285="","",COUNTIF(Sabana16[[#This Row],[Columna4]:[Columna23]],"O")/20)</f>
        <v>0</v>
      </c>
    </row>
    <row r="286" spans="2:26" ht="15" x14ac:dyDescent="0.25">
      <c r="B286" s="96">
        <v>277</v>
      </c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91">
        <f t="array" ref="X286">IF($D$12="","",(SUMPRODUCT(($D$12:$W$12=Sabana16[[#This Row],[Columna4]:[Columna23]])*1)))</f>
        <v>0</v>
      </c>
      <c r="Y286" s="87">
        <f t="shared" si="5"/>
        <v>0</v>
      </c>
      <c r="Z286" s="87">
        <f>IF(Y286="","",COUNTIF(Sabana16[[#This Row],[Columna4]:[Columna23]],"O")/20)</f>
        <v>0</v>
      </c>
    </row>
    <row r="287" spans="2:26" ht="15" x14ac:dyDescent="0.25">
      <c r="B287" s="96">
        <v>278</v>
      </c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91">
        <f t="array" ref="X287">IF($D$12="","",(SUMPRODUCT(($D$12:$W$12=Sabana16[[#This Row],[Columna4]:[Columna23]])*1)))</f>
        <v>0</v>
      </c>
      <c r="Y287" s="87">
        <f t="shared" si="5"/>
        <v>0</v>
      </c>
      <c r="Z287" s="87">
        <f>IF(Y287="","",COUNTIF(Sabana16[[#This Row],[Columna4]:[Columna23]],"O")/20)</f>
        <v>0</v>
      </c>
    </row>
    <row r="288" spans="2:26" ht="15" x14ac:dyDescent="0.25">
      <c r="B288" s="96">
        <v>279</v>
      </c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91">
        <f t="array" ref="X288">IF($D$12="","",(SUMPRODUCT(($D$12:$W$12=Sabana16[[#This Row],[Columna4]:[Columna23]])*1)))</f>
        <v>0</v>
      </c>
      <c r="Y288" s="87">
        <f t="shared" si="5"/>
        <v>0</v>
      </c>
      <c r="Z288" s="87">
        <f>IF(Y288="","",COUNTIF(Sabana16[[#This Row],[Columna4]:[Columna23]],"O")/20)</f>
        <v>0</v>
      </c>
    </row>
    <row r="289" spans="2:26" ht="15" x14ac:dyDescent="0.25">
      <c r="B289" s="96">
        <v>280</v>
      </c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91">
        <f t="array" ref="X289">IF($D$12="","",(SUMPRODUCT(($D$12:$W$12=Sabana16[[#This Row],[Columna4]:[Columna23]])*1)))</f>
        <v>0</v>
      </c>
      <c r="Y289" s="87">
        <f t="shared" si="5"/>
        <v>0</v>
      </c>
      <c r="Z289" s="87">
        <f>IF(Y289="","",COUNTIF(Sabana16[[#This Row],[Columna4]:[Columna23]],"O")/20)</f>
        <v>0</v>
      </c>
    </row>
    <row r="290" spans="2:26" ht="15" x14ac:dyDescent="0.25">
      <c r="B290" s="96">
        <v>281</v>
      </c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91">
        <f t="array" ref="X290">IF($D$12="","",(SUMPRODUCT(($D$12:$W$12=Sabana16[[#This Row],[Columna4]:[Columna23]])*1)))</f>
        <v>0</v>
      </c>
      <c r="Y290" s="87">
        <f t="shared" si="5"/>
        <v>0</v>
      </c>
      <c r="Z290" s="87">
        <f>IF(Y290="","",COUNTIF(Sabana16[[#This Row],[Columna4]:[Columna23]],"O")/20)</f>
        <v>0</v>
      </c>
    </row>
    <row r="291" spans="2:26" ht="15" x14ac:dyDescent="0.25">
      <c r="B291" s="96">
        <v>282</v>
      </c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91">
        <f t="array" ref="X291">IF($D$12="","",(SUMPRODUCT(($D$12:$W$12=Sabana16[[#This Row],[Columna4]:[Columna23]])*1)))</f>
        <v>0</v>
      </c>
      <c r="Y291" s="87">
        <f t="shared" si="5"/>
        <v>0</v>
      </c>
      <c r="Z291" s="87">
        <f>IF(Y291="","",COUNTIF(Sabana16[[#This Row],[Columna4]:[Columna23]],"O")/20)</f>
        <v>0</v>
      </c>
    </row>
    <row r="292" spans="2:26" ht="15" x14ac:dyDescent="0.25">
      <c r="B292" s="96">
        <v>283</v>
      </c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91">
        <f t="array" ref="X292">IF($D$12="","",(SUMPRODUCT(($D$12:$W$12=Sabana16[[#This Row],[Columna4]:[Columna23]])*1)))</f>
        <v>0</v>
      </c>
      <c r="Y292" s="87">
        <f t="shared" si="5"/>
        <v>0</v>
      </c>
      <c r="Z292" s="87">
        <f>IF(Y292="","",COUNTIF(Sabana16[[#This Row],[Columna4]:[Columna23]],"O")/20)</f>
        <v>0</v>
      </c>
    </row>
    <row r="293" spans="2:26" ht="15" x14ac:dyDescent="0.25">
      <c r="B293" s="96">
        <v>284</v>
      </c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91">
        <f t="array" ref="X293">IF($D$12="","",(SUMPRODUCT(($D$12:$W$12=Sabana16[[#This Row],[Columna4]:[Columna23]])*1)))</f>
        <v>0</v>
      </c>
      <c r="Y293" s="87">
        <f t="shared" si="5"/>
        <v>0</v>
      </c>
      <c r="Z293" s="87">
        <f>IF(Y293="","",COUNTIF(Sabana16[[#This Row],[Columna4]:[Columna23]],"O")/20)</f>
        <v>0</v>
      </c>
    </row>
    <row r="294" spans="2:26" ht="15" x14ac:dyDescent="0.25">
      <c r="B294" s="96">
        <v>285</v>
      </c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91">
        <f t="array" ref="X294">IF($D$12="","",(SUMPRODUCT(($D$12:$W$12=Sabana16[[#This Row],[Columna4]:[Columna23]])*1)))</f>
        <v>0</v>
      </c>
      <c r="Y294" s="87">
        <f t="shared" si="5"/>
        <v>0</v>
      </c>
      <c r="Z294" s="87">
        <f>IF(Y294="","",COUNTIF(Sabana16[[#This Row],[Columna4]:[Columna23]],"O")/20)</f>
        <v>0</v>
      </c>
    </row>
    <row r="295" spans="2:26" ht="15" x14ac:dyDescent="0.25">
      <c r="B295" s="96">
        <v>286</v>
      </c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91">
        <f t="array" ref="X295">IF($D$12="","",(SUMPRODUCT(($D$12:$W$12=Sabana16[[#This Row],[Columna4]:[Columna23]])*1)))</f>
        <v>0</v>
      </c>
      <c r="Y295" s="87">
        <f t="shared" si="5"/>
        <v>0</v>
      </c>
      <c r="Z295" s="87">
        <f>IF(Y295="","",COUNTIF(Sabana16[[#This Row],[Columna4]:[Columna23]],"O")/20)</f>
        <v>0</v>
      </c>
    </row>
    <row r="296" spans="2:26" ht="15" x14ac:dyDescent="0.25">
      <c r="B296" s="96">
        <v>287</v>
      </c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91">
        <f t="array" ref="X296">IF($D$12="","",(SUMPRODUCT(($D$12:$W$12=Sabana16[[#This Row],[Columna4]:[Columna23]])*1)))</f>
        <v>0</v>
      </c>
      <c r="Y296" s="87">
        <f t="shared" si="5"/>
        <v>0</v>
      </c>
      <c r="Z296" s="87">
        <f>IF(Y296="","",COUNTIF(Sabana16[[#This Row],[Columna4]:[Columna23]],"O")/20)</f>
        <v>0</v>
      </c>
    </row>
    <row r="297" spans="2:26" ht="15" x14ac:dyDescent="0.25">
      <c r="B297" s="96">
        <v>288</v>
      </c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91">
        <f t="array" ref="X297">IF($D$12="","",(SUMPRODUCT(($D$12:$W$12=Sabana16[[#This Row],[Columna4]:[Columna23]])*1)))</f>
        <v>0</v>
      </c>
      <c r="Y297" s="87">
        <f t="shared" si="5"/>
        <v>0</v>
      </c>
      <c r="Z297" s="87">
        <f>IF(Y297="","",COUNTIF(Sabana16[[#This Row],[Columna4]:[Columna23]],"O")/20)</f>
        <v>0</v>
      </c>
    </row>
    <row r="298" spans="2:26" ht="15" x14ac:dyDescent="0.25">
      <c r="B298" s="96">
        <v>289</v>
      </c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91">
        <f t="array" ref="X298">IF($D$12="","",(SUMPRODUCT(($D$12:$W$12=Sabana16[[#This Row],[Columna4]:[Columna23]])*1)))</f>
        <v>0</v>
      </c>
      <c r="Y298" s="87">
        <f t="shared" si="5"/>
        <v>0</v>
      </c>
      <c r="Z298" s="87">
        <f>IF(Y298="","",COUNTIF(Sabana16[[#This Row],[Columna4]:[Columna23]],"O")/20)</f>
        <v>0</v>
      </c>
    </row>
    <row r="299" spans="2:26" ht="15" x14ac:dyDescent="0.25">
      <c r="B299" s="96">
        <v>290</v>
      </c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91">
        <f t="array" ref="X299">IF($D$12="","",(SUMPRODUCT(($D$12:$W$12=Sabana16[[#This Row],[Columna4]:[Columna23]])*1)))</f>
        <v>0</v>
      </c>
      <c r="Y299" s="87">
        <f t="shared" si="5"/>
        <v>0</v>
      </c>
      <c r="Z299" s="87">
        <f>IF(Y299="","",COUNTIF(Sabana16[[#This Row],[Columna4]:[Columna23]],"O")/20)</f>
        <v>0</v>
      </c>
    </row>
    <row r="300" spans="2:26" ht="15" x14ac:dyDescent="0.25">
      <c r="B300" s="96">
        <v>291</v>
      </c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91">
        <f t="array" ref="X300">IF($D$12="","",(SUMPRODUCT(($D$12:$W$12=Sabana16[[#This Row],[Columna4]:[Columna23]])*1)))</f>
        <v>0</v>
      </c>
      <c r="Y300" s="87">
        <f t="shared" si="5"/>
        <v>0</v>
      </c>
      <c r="Z300" s="87">
        <f>IF(Y300="","",COUNTIF(Sabana16[[#This Row],[Columna4]:[Columna23]],"O")/20)</f>
        <v>0</v>
      </c>
    </row>
    <row r="301" spans="2:26" ht="15" x14ac:dyDescent="0.25">
      <c r="B301" s="96">
        <v>292</v>
      </c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91">
        <f t="array" ref="X301">IF($D$12="","",(SUMPRODUCT(($D$12:$W$12=Sabana16[[#This Row],[Columna4]:[Columna23]])*1)))</f>
        <v>0</v>
      </c>
      <c r="Y301" s="87">
        <f t="shared" si="5"/>
        <v>0</v>
      </c>
      <c r="Z301" s="87">
        <f>IF(Y301="","",COUNTIF(Sabana16[[#This Row],[Columna4]:[Columna23]],"O")/20)</f>
        <v>0</v>
      </c>
    </row>
    <row r="302" spans="2:26" ht="15" x14ac:dyDescent="0.25">
      <c r="B302" s="96">
        <v>293</v>
      </c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91">
        <f t="array" ref="X302">IF($D$12="","",(SUMPRODUCT(($D$12:$W$12=Sabana16[[#This Row],[Columna4]:[Columna23]])*1)))</f>
        <v>0</v>
      </c>
      <c r="Y302" s="87">
        <f t="shared" si="5"/>
        <v>0</v>
      </c>
      <c r="Z302" s="87">
        <f>IF(Y302="","",COUNTIF(Sabana16[[#This Row],[Columna4]:[Columna23]],"O")/20)</f>
        <v>0</v>
      </c>
    </row>
    <row r="303" spans="2:26" ht="15" x14ac:dyDescent="0.25">
      <c r="B303" s="96">
        <v>294</v>
      </c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91">
        <f t="array" ref="X303">IF($D$12="","",(SUMPRODUCT(($D$12:$W$12=Sabana16[[#This Row],[Columna4]:[Columna23]])*1)))</f>
        <v>0</v>
      </c>
      <c r="Y303" s="87">
        <f t="shared" si="5"/>
        <v>0</v>
      </c>
      <c r="Z303" s="87">
        <f>IF(Y303="","",COUNTIF(Sabana16[[#This Row],[Columna4]:[Columna23]],"O")/20)</f>
        <v>0</v>
      </c>
    </row>
    <row r="304" spans="2:26" ht="15" x14ac:dyDescent="0.25">
      <c r="B304" s="96">
        <v>295</v>
      </c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91">
        <f t="array" ref="X304">IF($D$12="","",(SUMPRODUCT(($D$12:$W$12=Sabana16[[#This Row],[Columna4]:[Columna23]])*1)))</f>
        <v>0</v>
      </c>
      <c r="Y304" s="87">
        <f t="shared" si="5"/>
        <v>0</v>
      </c>
      <c r="Z304" s="87">
        <f>IF(Y304="","",COUNTIF(Sabana16[[#This Row],[Columna4]:[Columna23]],"O")/20)</f>
        <v>0</v>
      </c>
    </row>
    <row r="305" spans="2:26" ht="15" x14ac:dyDescent="0.25">
      <c r="B305" s="96">
        <v>296</v>
      </c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91">
        <f t="array" ref="X305">IF($D$12="","",(SUMPRODUCT(($D$12:$W$12=Sabana16[[#This Row],[Columna4]:[Columna23]])*1)))</f>
        <v>0</v>
      </c>
      <c r="Y305" s="87">
        <f t="shared" si="5"/>
        <v>0</v>
      </c>
      <c r="Z305" s="87">
        <f>IF(Y305="","",COUNTIF(Sabana16[[#This Row],[Columna4]:[Columna23]],"O")/20)</f>
        <v>0</v>
      </c>
    </row>
    <row r="306" spans="2:26" ht="15" x14ac:dyDescent="0.25">
      <c r="B306" s="96">
        <v>297</v>
      </c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91">
        <f t="array" ref="X306">IF($D$12="","",(SUMPRODUCT(($D$12:$W$12=Sabana16[[#This Row],[Columna4]:[Columna23]])*1)))</f>
        <v>0</v>
      </c>
      <c r="Y306" s="87">
        <f t="shared" si="5"/>
        <v>0</v>
      </c>
      <c r="Z306" s="87">
        <f>IF(Y306="","",COUNTIF(Sabana16[[#This Row],[Columna4]:[Columna23]],"O")/20)</f>
        <v>0</v>
      </c>
    </row>
    <row r="307" spans="2:26" ht="15" x14ac:dyDescent="0.25">
      <c r="B307" s="96">
        <v>298</v>
      </c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91">
        <f t="array" ref="X307">IF($D$12="","",(SUMPRODUCT(($D$12:$W$12=Sabana16[[#This Row],[Columna4]:[Columna23]])*1)))</f>
        <v>0</v>
      </c>
      <c r="Y307" s="87">
        <f t="shared" si="5"/>
        <v>0</v>
      </c>
      <c r="Z307" s="87">
        <f>IF(Y307="","",COUNTIF(Sabana16[[#This Row],[Columna4]:[Columna23]],"O")/20)</f>
        <v>0</v>
      </c>
    </row>
    <row r="308" spans="2:26" ht="15" x14ac:dyDescent="0.25">
      <c r="B308" s="96">
        <v>299</v>
      </c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91">
        <f t="array" ref="X308">IF($D$12="","",(SUMPRODUCT(($D$12:$W$12=Sabana16[[#This Row],[Columna4]:[Columna23]])*1)))</f>
        <v>0</v>
      </c>
      <c r="Y308" s="87">
        <f t="shared" si="5"/>
        <v>0</v>
      </c>
      <c r="Z308" s="87">
        <f>IF(Y308="","",COUNTIF(Sabana16[[#This Row],[Columna4]:[Columna23]],"O")/20)</f>
        <v>0</v>
      </c>
    </row>
    <row r="309" spans="2:26" ht="15" x14ac:dyDescent="0.25">
      <c r="B309" s="96">
        <v>300</v>
      </c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91">
        <f t="array" ref="X309">IF($D$12="","",(SUMPRODUCT(($D$12:$W$12=Sabana16[[#This Row],[Columna4]:[Columna23]])*1)))</f>
        <v>0</v>
      </c>
      <c r="Y309" s="87">
        <f t="shared" si="5"/>
        <v>0</v>
      </c>
      <c r="Z309" s="87">
        <f>IF(Y309="","",COUNTIF(Sabana16[[#This Row],[Columna4]:[Columna23]],"O")/20)</f>
        <v>0</v>
      </c>
    </row>
    <row r="310" spans="2:26" ht="15" x14ac:dyDescent="0.25">
      <c r="B310" s="96">
        <v>301</v>
      </c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91">
        <f t="array" ref="X310">IF($D$12="","",(SUMPRODUCT(($D$12:$W$12=Sabana16[[#This Row],[Columna4]:[Columna23]])*1)))</f>
        <v>0</v>
      </c>
      <c r="Y310" s="87">
        <f t="shared" si="5"/>
        <v>0</v>
      </c>
      <c r="Z310" s="87">
        <f>IF(Y310="","",COUNTIF(Sabana16[[#This Row],[Columna4]:[Columna23]],"O")/20)</f>
        <v>0</v>
      </c>
    </row>
    <row r="311" spans="2:26" ht="15" x14ac:dyDescent="0.25">
      <c r="B311" s="96">
        <v>302</v>
      </c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91">
        <f t="array" ref="X311">IF($D$12="","",(SUMPRODUCT(($D$12:$W$12=Sabana16[[#This Row],[Columna4]:[Columna23]])*1)))</f>
        <v>0</v>
      </c>
      <c r="Y311" s="87">
        <f t="shared" si="5"/>
        <v>0</v>
      </c>
      <c r="Z311" s="87">
        <f>IF(Y311="","",COUNTIF(Sabana16[[#This Row],[Columna4]:[Columna23]],"O")/20)</f>
        <v>0</v>
      </c>
    </row>
    <row r="312" spans="2:26" ht="15" x14ac:dyDescent="0.25">
      <c r="B312" s="96">
        <v>303</v>
      </c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91">
        <f t="array" ref="X312">IF($D$12="","",(SUMPRODUCT(($D$12:$W$12=Sabana16[[#This Row],[Columna4]:[Columna23]])*1)))</f>
        <v>0</v>
      </c>
      <c r="Y312" s="87">
        <f t="shared" si="5"/>
        <v>0</v>
      </c>
      <c r="Z312" s="87">
        <f>IF(Y312="","",COUNTIF(Sabana16[[#This Row],[Columna4]:[Columna23]],"O")/20)</f>
        <v>0</v>
      </c>
    </row>
    <row r="313" spans="2:26" ht="15" x14ac:dyDescent="0.25">
      <c r="B313" s="96">
        <v>304</v>
      </c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91">
        <f t="array" ref="X313">IF($D$12="","",(SUMPRODUCT(($D$12:$W$12=Sabana16[[#This Row],[Columna4]:[Columna23]])*1)))</f>
        <v>0</v>
      </c>
      <c r="Y313" s="87">
        <f t="shared" si="5"/>
        <v>0</v>
      </c>
      <c r="Z313" s="87">
        <f>IF(Y313="","",COUNTIF(Sabana16[[#This Row],[Columna4]:[Columna23]],"O")/20)</f>
        <v>0</v>
      </c>
    </row>
    <row r="314" spans="2:26" ht="15" x14ac:dyDescent="0.25">
      <c r="B314" s="96">
        <v>305</v>
      </c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91">
        <f t="array" ref="X314">IF($D$12="","",(SUMPRODUCT(($D$12:$W$12=Sabana16[[#This Row],[Columna4]:[Columna23]])*1)))</f>
        <v>0</v>
      </c>
      <c r="Y314" s="87">
        <f t="shared" si="5"/>
        <v>0</v>
      </c>
      <c r="Z314" s="87">
        <f>IF(Y314="","",COUNTIF(Sabana16[[#This Row],[Columna4]:[Columna23]],"O")/20)</f>
        <v>0</v>
      </c>
    </row>
    <row r="315" spans="2:26" ht="15" x14ac:dyDescent="0.25">
      <c r="B315" s="96">
        <v>306</v>
      </c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91">
        <f t="array" ref="X315">IF($D$12="","",(SUMPRODUCT(($D$12:$W$12=Sabana16[[#This Row],[Columna4]:[Columna23]])*1)))</f>
        <v>0</v>
      </c>
      <c r="Y315" s="87">
        <f t="shared" si="5"/>
        <v>0</v>
      </c>
      <c r="Z315" s="87">
        <f>IF(Y315="","",COUNTIF(Sabana16[[#This Row],[Columna4]:[Columna23]],"O")/20)</f>
        <v>0</v>
      </c>
    </row>
    <row r="316" spans="2:26" ht="15" x14ac:dyDescent="0.25">
      <c r="B316" s="96">
        <v>307</v>
      </c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91">
        <f t="array" ref="X316">IF($D$12="","",(SUMPRODUCT(($D$12:$W$12=Sabana16[[#This Row],[Columna4]:[Columna23]])*1)))</f>
        <v>0</v>
      </c>
      <c r="Y316" s="87">
        <f t="shared" si="5"/>
        <v>0</v>
      </c>
      <c r="Z316" s="87">
        <f>IF(Y316="","",COUNTIF(Sabana16[[#This Row],[Columna4]:[Columna23]],"O")/20)</f>
        <v>0</v>
      </c>
    </row>
    <row r="317" spans="2:26" ht="15.75" thickBot="1" x14ac:dyDescent="0.3">
      <c r="B317" s="96">
        <v>308</v>
      </c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91">
        <f t="array" ref="X317">IF($D$12="","",(SUMPRODUCT(($D$12:$W$12=Sabana16[[#This Row],[Columna4]:[Columna23]])*1)))</f>
        <v>0</v>
      </c>
      <c r="Y317" s="87">
        <f t="shared" si="5"/>
        <v>0</v>
      </c>
      <c r="Z317" s="87">
        <f>IF(Y317="","",COUNTIF(Sabana16[[#This Row],[Columna4]:[Columna23]],"O")/20)</f>
        <v>0</v>
      </c>
    </row>
    <row r="318" spans="2:26" ht="30.95" customHeight="1" x14ac:dyDescent="0.25">
      <c r="B318" s="96">
        <v>309</v>
      </c>
      <c r="C318" s="82" t="s">
        <v>10</v>
      </c>
      <c r="D318" s="41" t="str">
        <f>Sabana16[[#Headers],[Columna4]]</f>
        <v>Columna4</v>
      </c>
      <c r="E318" s="41" t="str">
        <f>Sabana16[[#Headers],[Columna5]]</f>
        <v>Columna5</v>
      </c>
      <c r="F318" s="41" t="str">
        <f>Sabana16[[#Headers],[Columna6]]</f>
        <v>Columna6</v>
      </c>
      <c r="G318" s="41" t="str">
        <f>Sabana16[[#Headers],[Columna7]]</f>
        <v>Columna7</v>
      </c>
      <c r="H318" s="41" t="str">
        <f>Sabana16[[#Headers],[Columna8]]</f>
        <v>Columna8</v>
      </c>
      <c r="I318" s="41" t="str">
        <f>Sabana16[[#Headers],[Columna9]]</f>
        <v>Columna9</v>
      </c>
      <c r="J318" s="41" t="str">
        <f>Sabana16[[#Headers],[Columna10]]</f>
        <v>Columna10</v>
      </c>
      <c r="K318" s="41" t="str">
        <f>Sabana16[[#Headers],[Columna11]]</f>
        <v>Columna11</v>
      </c>
      <c r="L318" s="41" t="str">
        <f>Sabana16[[#Headers],[Columna12]]</f>
        <v>Columna12</v>
      </c>
      <c r="M318" s="41" t="str">
        <f>Sabana16[[#Headers],[Columna13]]</f>
        <v>Columna13</v>
      </c>
      <c r="N318" s="41" t="str">
        <f>Sabana16[[#Headers],[Columna14]]</f>
        <v>Columna14</v>
      </c>
      <c r="O318" s="41" t="str">
        <f>Sabana16[[#Headers],[Columna15]]</f>
        <v>Columna15</v>
      </c>
      <c r="P318" s="41" t="str">
        <f>Sabana16[[#Headers],[Columna16]]</f>
        <v>Columna16</v>
      </c>
      <c r="Q318" s="41" t="str">
        <f>Sabana16[[#Headers],[Columna17]]</f>
        <v>Columna17</v>
      </c>
      <c r="R318" s="41" t="str">
        <f>Sabana16[[#Headers],[Columna18]]</f>
        <v>Columna18</v>
      </c>
      <c r="S318" s="41" t="str">
        <f>Sabana16[[#Headers],[Columna19]]</f>
        <v>Columna19</v>
      </c>
      <c r="T318" s="41" t="str">
        <f>Sabana16[[#Headers],[Columna20]]</f>
        <v>Columna20</v>
      </c>
      <c r="U318" s="41" t="str">
        <f>Sabana16[[#Headers],[Columna21]]</f>
        <v>Columna21</v>
      </c>
      <c r="V318" s="41" t="str">
        <f>Sabana16[[#Headers],[Columna22]]</f>
        <v>Columna22</v>
      </c>
      <c r="W318" s="42" t="str">
        <f>Sabana16[[#Headers],[Columna23]]</f>
        <v>Columna23</v>
      </c>
      <c r="X318" s="112"/>
      <c r="Y318" s="113"/>
      <c r="Z318" s="114"/>
    </row>
    <row r="319" spans="2:26" ht="15" x14ac:dyDescent="0.25">
      <c r="B319" s="96">
        <v>310</v>
      </c>
      <c r="C319" s="115" t="s">
        <v>11</v>
      </c>
      <c r="D319" s="116" t="str">
        <f t="shared" ref="D319:W319" si="6">D11</f>
        <v>I_1890745</v>
      </c>
      <c r="E319" s="116" t="str">
        <f t="shared" si="6"/>
        <v>I_1890856</v>
      </c>
      <c r="F319" s="116" t="str">
        <f t="shared" si="6"/>
        <v>I_1892412</v>
      </c>
      <c r="G319" s="116" t="str">
        <f t="shared" si="6"/>
        <v>I_1892357</v>
      </c>
      <c r="H319" s="116" t="str">
        <f t="shared" si="6"/>
        <v>I_1890805</v>
      </c>
      <c r="I319" s="116" t="str">
        <f t="shared" si="6"/>
        <v>I_1890097</v>
      </c>
      <c r="J319" s="116" t="str">
        <f t="shared" si="6"/>
        <v>I_1890115</v>
      </c>
      <c r="K319" s="116" t="str">
        <f t="shared" si="6"/>
        <v>I_1890399</v>
      </c>
      <c r="L319" s="116" t="str">
        <f t="shared" si="6"/>
        <v>I_1890624</v>
      </c>
      <c r="M319" s="116" t="str">
        <f t="shared" si="6"/>
        <v>I_1891186</v>
      </c>
      <c r="N319" s="116" t="str">
        <f t="shared" si="6"/>
        <v>I_1892311</v>
      </c>
      <c r="O319" s="116" t="str">
        <f t="shared" si="6"/>
        <v>I_1890752</v>
      </c>
      <c r="P319" s="116" t="str">
        <f t="shared" si="6"/>
        <v>I_1890681</v>
      </c>
      <c r="Q319" s="116" t="str">
        <f t="shared" si="6"/>
        <v>I_1890907</v>
      </c>
      <c r="R319" s="116" t="str">
        <f t="shared" si="6"/>
        <v>I_1891217</v>
      </c>
      <c r="S319" s="116" t="str">
        <f t="shared" si="6"/>
        <v>I_1892463</v>
      </c>
      <c r="T319" s="116" t="str">
        <f t="shared" si="6"/>
        <v>I_1890795</v>
      </c>
      <c r="U319" s="116" t="str">
        <f t="shared" si="6"/>
        <v>I_1890778</v>
      </c>
      <c r="V319" s="116" t="str">
        <f t="shared" si="6"/>
        <v>I_1890829</v>
      </c>
      <c r="W319" s="117" t="str">
        <f t="shared" si="6"/>
        <v>I_1890672</v>
      </c>
      <c r="X319" s="112"/>
      <c r="Y319" s="113"/>
      <c r="Z319" s="114"/>
    </row>
    <row r="320" spans="2:26" ht="32.450000000000003" customHeight="1" x14ac:dyDescent="0.25">
      <c r="B320" s="96">
        <v>311</v>
      </c>
      <c r="C320" s="118" t="s">
        <v>9</v>
      </c>
      <c r="D320" s="107" t="str">
        <f>IF(D325="","",IF(D325&gt;=85%,"Muy Fácil",IF(D325&gt;=60%,"Facil",IF(D325&gt;=40%,"Dificultad Moderada",IF(D325&gt;=15%,"Dificil",IF(D325&gt;=0%,"Muy Difícil",""))))))</f>
        <v>Dificil</v>
      </c>
      <c r="E320" s="107" t="str">
        <f t="shared" ref="E320:W320" si="7">IF(E325="","",IF(E325&gt;=85%,"Muy Fácil",IF(E325&gt;=60%,"Facil",IF(E325&gt;=40%,"Dificultad Moderada",IF(E325&gt;=15%,"Dificil",IF(E325&gt;=0%,"Muy Difícil",""))))))</f>
        <v>Facil</v>
      </c>
      <c r="F320" s="107" t="str">
        <f t="shared" si="7"/>
        <v>Dificultad Moderada</v>
      </c>
      <c r="G320" s="107" t="str">
        <f t="shared" si="7"/>
        <v>Dificil</v>
      </c>
      <c r="H320" s="107" t="str">
        <f t="shared" si="7"/>
        <v>Facil</v>
      </c>
      <c r="I320" s="107" t="str">
        <f t="shared" si="7"/>
        <v>Dificultad Moderada</v>
      </c>
      <c r="J320" s="107" t="str">
        <f t="shared" si="7"/>
        <v>Dificil</v>
      </c>
      <c r="K320" s="107" t="str">
        <f t="shared" si="7"/>
        <v>Muy Difícil</v>
      </c>
      <c r="L320" s="107" t="str">
        <f t="shared" si="7"/>
        <v>Dificil</v>
      </c>
      <c r="M320" s="107" t="str">
        <f t="shared" si="7"/>
        <v>Dificil</v>
      </c>
      <c r="N320" s="107" t="str">
        <f t="shared" si="7"/>
        <v>Dificil</v>
      </c>
      <c r="O320" s="107" t="str">
        <f t="shared" si="7"/>
        <v>Dificil</v>
      </c>
      <c r="P320" s="107" t="str">
        <f t="shared" si="7"/>
        <v>Muy Difícil</v>
      </c>
      <c r="Q320" s="107" t="str">
        <f t="shared" si="7"/>
        <v>Dificil</v>
      </c>
      <c r="R320" s="107" t="str">
        <f t="shared" si="7"/>
        <v>Muy Difícil</v>
      </c>
      <c r="S320" s="107" t="str">
        <f t="shared" si="7"/>
        <v>Dificil</v>
      </c>
      <c r="T320" s="107" t="str">
        <f t="shared" si="7"/>
        <v>Dificil</v>
      </c>
      <c r="U320" s="107" t="str">
        <f t="shared" si="7"/>
        <v>Dificil</v>
      </c>
      <c r="V320" s="107" t="str">
        <f t="shared" si="7"/>
        <v>Facil</v>
      </c>
      <c r="W320" s="119" t="str">
        <f t="shared" si="7"/>
        <v>Muy Difícil</v>
      </c>
      <c r="X320" s="112"/>
      <c r="Y320" s="113"/>
      <c r="Z320" s="114"/>
    </row>
    <row r="321" spans="1:26" ht="14.45" customHeight="1" x14ac:dyDescent="0.25">
      <c r="A321" s="120"/>
      <c r="B321" s="96">
        <v>312</v>
      </c>
      <c r="C321" s="121" t="s">
        <v>3</v>
      </c>
      <c r="D321" s="122" t="str">
        <f t="shared" ref="D321:W321" si="8">D$12</f>
        <v>D</v>
      </c>
      <c r="E321" s="122" t="str">
        <f t="shared" si="8"/>
        <v>A</v>
      </c>
      <c r="F321" s="122" t="str">
        <f t="shared" si="8"/>
        <v>B</v>
      </c>
      <c r="G321" s="122" t="str">
        <f t="shared" si="8"/>
        <v>C</v>
      </c>
      <c r="H321" s="122" t="str">
        <f t="shared" si="8"/>
        <v>B</v>
      </c>
      <c r="I321" s="122" t="str">
        <f t="shared" si="8"/>
        <v>B</v>
      </c>
      <c r="J321" s="122" t="str">
        <f t="shared" si="8"/>
        <v>A</v>
      </c>
      <c r="K321" s="122" t="str">
        <f t="shared" si="8"/>
        <v>C</v>
      </c>
      <c r="L321" s="122" t="str">
        <f t="shared" si="8"/>
        <v>B</v>
      </c>
      <c r="M321" s="122" t="str">
        <f t="shared" si="8"/>
        <v>B</v>
      </c>
      <c r="N321" s="122" t="str">
        <f t="shared" si="8"/>
        <v>C</v>
      </c>
      <c r="O321" s="122" t="str">
        <f t="shared" si="8"/>
        <v>B</v>
      </c>
      <c r="P321" s="122" t="str">
        <f t="shared" si="8"/>
        <v>A</v>
      </c>
      <c r="Q321" s="122" t="str">
        <f t="shared" si="8"/>
        <v>D</v>
      </c>
      <c r="R321" s="122" t="str">
        <f t="shared" si="8"/>
        <v>A</v>
      </c>
      <c r="S321" s="122" t="str">
        <f t="shared" si="8"/>
        <v>B</v>
      </c>
      <c r="T321" s="122" t="str">
        <f t="shared" si="8"/>
        <v>D</v>
      </c>
      <c r="U321" s="122" t="str">
        <f t="shared" si="8"/>
        <v>C</v>
      </c>
      <c r="V321" s="122" t="str">
        <f t="shared" si="8"/>
        <v>B</v>
      </c>
      <c r="W321" s="46" t="str">
        <f t="shared" si="8"/>
        <v>B</v>
      </c>
      <c r="X321" s="123"/>
      <c r="Y321" s="101"/>
      <c r="Z321" s="100"/>
    </row>
    <row r="322" spans="1:26" ht="14.45" customHeight="1" x14ac:dyDescent="0.25">
      <c r="A322" s="120"/>
      <c r="C322" s="121" t="s">
        <v>39</v>
      </c>
      <c r="D322" s="124">
        <f>IF(COUNTA(D18:D317)=0,"",IFERROR(COUNTIF(D$18:D$317,"=*"),""))</f>
        <v>51</v>
      </c>
      <c r="E322" s="124">
        <f t="shared" ref="E322:W322" si="9">IF(COUNTA(E18:E317)=0,"",IFERROR(COUNTIF(E$18:E$317,"=*"),""))</f>
        <v>51</v>
      </c>
      <c r="F322" s="124">
        <f t="shared" si="9"/>
        <v>51</v>
      </c>
      <c r="G322" s="124">
        <f t="shared" si="9"/>
        <v>51</v>
      </c>
      <c r="H322" s="124">
        <f t="shared" si="9"/>
        <v>51</v>
      </c>
      <c r="I322" s="124">
        <f t="shared" si="9"/>
        <v>51</v>
      </c>
      <c r="J322" s="124">
        <f t="shared" si="9"/>
        <v>51</v>
      </c>
      <c r="K322" s="124">
        <f t="shared" si="9"/>
        <v>51</v>
      </c>
      <c r="L322" s="124">
        <f t="shared" si="9"/>
        <v>51</v>
      </c>
      <c r="M322" s="124">
        <f t="shared" si="9"/>
        <v>51</v>
      </c>
      <c r="N322" s="124">
        <f t="shared" si="9"/>
        <v>51</v>
      </c>
      <c r="O322" s="124">
        <f t="shared" si="9"/>
        <v>51</v>
      </c>
      <c r="P322" s="124">
        <f t="shared" si="9"/>
        <v>51</v>
      </c>
      <c r="Q322" s="124">
        <f t="shared" si="9"/>
        <v>51</v>
      </c>
      <c r="R322" s="124">
        <f t="shared" si="9"/>
        <v>51</v>
      </c>
      <c r="S322" s="124">
        <f t="shared" si="9"/>
        <v>51</v>
      </c>
      <c r="T322" s="124">
        <f t="shared" si="9"/>
        <v>51</v>
      </c>
      <c r="U322" s="124">
        <f t="shared" si="9"/>
        <v>51</v>
      </c>
      <c r="V322" s="124">
        <f t="shared" si="9"/>
        <v>51</v>
      </c>
      <c r="W322" s="125">
        <f t="shared" si="9"/>
        <v>51</v>
      </c>
      <c r="X322" s="123"/>
      <c r="Y322" s="101"/>
      <c r="Z322" s="101"/>
    </row>
    <row r="323" spans="1:26" ht="15" x14ac:dyDescent="0.25">
      <c r="A323" s="120"/>
      <c r="B323" s="96">
        <v>313</v>
      </c>
      <c r="C323" s="121" t="s">
        <v>44</v>
      </c>
      <c r="D323" s="124">
        <f t="shared" ref="D323:W323" si="10">IF(COUNTA(D18,D317)=0,"",IFERROR(COUNTIF(D$18:D$317,D$321),""))</f>
        <v>11</v>
      </c>
      <c r="E323" s="124">
        <f t="shared" si="10"/>
        <v>38</v>
      </c>
      <c r="F323" s="124">
        <f t="shared" si="10"/>
        <v>29</v>
      </c>
      <c r="G323" s="124">
        <f t="shared" si="10"/>
        <v>8</v>
      </c>
      <c r="H323" s="124">
        <f t="shared" si="10"/>
        <v>33</v>
      </c>
      <c r="I323" s="124">
        <f t="shared" si="10"/>
        <v>23</v>
      </c>
      <c r="J323" s="124">
        <f t="shared" si="10"/>
        <v>10</v>
      </c>
      <c r="K323" s="124">
        <f t="shared" si="10"/>
        <v>5</v>
      </c>
      <c r="L323" s="124">
        <f t="shared" si="10"/>
        <v>11</v>
      </c>
      <c r="M323" s="124">
        <f t="shared" si="10"/>
        <v>13</v>
      </c>
      <c r="N323" s="124">
        <f t="shared" si="10"/>
        <v>11</v>
      </c>
      <c r="O323" s="124">
        <f t="shared" si="10"/>
        <v>19</v>
      </c>
      <c r="P323" s="124">
        <f t="shared" si="10"/>
        <v>6</v>
      </c>
      <c r="Q323" s="124">
        <f t="shared" si="10"/>
        <v>14</v>
      </c>
      <c r="R323" s="124">
        <f t="shared" si="10"/>
        <v>6</v>
      </c>
      <c r="S323" s="124">
        <f t="shared" si="10"/>
        <v>12</v>
      </c>
      <c r="T323" s="124">
        <f t="shared" si="10"/>
        <v>14</v>
      </c>
      <c r="U323" s="124">
        <f t="shared" si="10"/>
        <v>17</v>
      </c>
      <c r="V323" s="124">
        <f t="shared" si="10"/>
        <v>36</v>
      </c>
      <c r="W323" s="125">
        <f t="shared" si="10"/>
        <v>7</v>
      </c>
      <c r="X323" s="100"/>
      <c r="Y323" s="101"/>
      <c r="Z323" s="100"/>
    </row>
    <row r="324" spans="1:26" s="63" customFormat="1" ht="15" x14ac:dyDescent="0.25">
      <c r="A324" s="126"/>
      <c r="C324" s="127" t="s">
        <v>45</v>
      </c>
      <c r="D324" s="128">
        <f t="shared" ref="D324:W324" si="11">IF(D322="","",D322-D323)</f>
        <v>40</v>
      </c>
      <c r="E324" s="128">
        <f t="shared" si="11"/>
        <v>13</v>
      </c>
      <c r="F324" s="128">
        <f t="shared" si="11"/>
        <v>22</v>
      </c>
      <c r="G324" s="128">
        <f t="shared" si="11"/>
        <v>43</v>
      </c>
      <c r="H324" s="128">
        <f t="shared" si="11"/>
        <v>18</v>
      </c>
      <c r="I324" s="128">
        <f t="shared" si="11"/>
        <v>28</v>
      </c>
      <c r="J324" s="128">
        <f t="shared" si="11"/>
        <v>41</v>
      </c>
      <c r="K324" s="128">
        <f t="shared" si="11"/>
        <v>46</v>
      </c>
      <c r="L324" s="128">
        <f t="shared" si="11"/>
        <v>40</v>
      </c>
      <c r="M324" s="128">
        <f t="shared" si="11"/>
        <v>38</v>
      </c>
      <c r="N324" s="128">
        <f t="shared" si="11"/>
        <v>40</v>
      </c>
      <c r="O324" s="128">
        <f t="shared" si="11"/>
        <v>32</v>
      </c>
      <c r="P324" s="128">
        <f t="shared" si="11"/>
        <v>45</v>
      </c>
      <c r="Q324" s="128">
        <f t="shared" si="11"/>
        <v>37</v>
      </c>
      <c r="R324" s="128">
        <f t="shared" si="11"/>
        <v>45</v>
      </c>
      <c r="S324" s="128">
        <f t="shared" si="11"/>
        <v>39</v>
      </c>
      <c r="T324" s="128">
        <f t="shared" si="11"/>
        <v>37</v>
      </c>
      <c r="U324" s="128">
        <f t="shared" si="11"/>
        <v>34</v>
      </c>
      <c r="V324" s="128">
        <f t="shared" si="11"/>
        <v>15</v>
      </c>
      <c r="W324" s="129">
        <f t="shared" si="11"/>
        <v>44</v>
      </c>
      <c r="X324" s="130"/>
      <c r="Y324" s="131"/>
      <c r="Z324" s="131"/>
    </row>
    <row r="325" spans="1:26" ht="15" x14ac:dyDescent="0.25">
      <c r="A325" s="120"/>
      <c r="B325" s="96">
        <v>314</v>
      </c>
      <c r="C325" s="121" t="s">
        <v>46</v>
      </c>
      <c r="D325" s="132">
        <f t="shared" ref="D325:W325" si="12">IFERROR(D$323/COUNTA(D$18:D$317),"")</f>
        <v>0.21568627450980393</v>
      </c>
      <c r="E325" s="132">
        <f t="shared" si="12"/>
        <v>0.74509803921568629</v>
      </c>
      <c r="F325" s="132">
        <f t="shared" si="12"/>
        <v>0.56862745098039214</v>
      </c>
      <c r="G325" s="132">
        <f t="shared" si="12"/>
        <v>0.15686274509803921</v>
      </c>
      <c r="H325" s="132">
        <f t="shared" si="12"/>
        <v>0.6470588235294118</v>
      </c>
      <c r="I325" s="132">
        <f t="shared" si="12"/>
        <v>0.45098039215686275</v>
      </c>
      <c r="J325" s="132">
        <f t="shared" si="12"/>
        <v>0.19607843137254902</v>
      </c>
      <c r="K325" s="132">
        <f t="shared" si="12"/>
        <v>9.8039215686274508E-2</v>
      </c>
      <c r="L325" s="132">
        <f t="shared" si="12"/>
        <v>0.21568627450980393</v>
      </c>
      <c r="M325" s="132">
        <f t="shared" si="12"/>
        <v>0.25490196078431371</v>
      </c>
      <c r="N325" s="132">
        <f t="shared" si="12"/>
        <v>0.21568627450980393</v>
      </c>
      <c r="O325" s="132">
        <f t="shared" si="12"/>
        <v>0.37254901960784315</v>
      </c>
      <c r="P325" s="132">
        <f t="shared" si="12"/>
        <v>0.11764705882352941</v>
      </c>
      <c r="Q325" s="132">
        <f t="shared" si="12"/>
        <v>0.27450980392156865</v>
      </c>
      <c r="R325" s="132">
        <f t="shared" si="12"/>
        <v>0.11764705882352941</v>
      </c>
      <c r="S325" s="132">
        <f t="shared" si="12"/>
        <v>0.23529411764705882</v>
      </c>
      <c r="T325" s="132">
        <f t="shared" si="12"/>
        <v>0.27450980392156865</v>
      </c>
      <c r="U325" s="132">
        <f t="shared" si="12"/>
        <v>0.33333333333333331</v>
      </c>
      <c r="V325" s="132">
        <f t="shared" si="12"/>
        <v>0.70588235294117652</v>
      </c>
      <c r="W325" s="133">
        <f t="shared" si="12"/>
        <v>0.13725490196078433</v>
      </c>
      <c r="X325" s="100"/>
      <c r="Y325" s="101"/>
      <c r="Z325" s="100"/>
    </row>
    <row r="326" spans="1:26" ht="15" x14ac:dyDescent="0.25">
      <c r="A326" s="120"/>
      <c r="B326" s="96">
        <v>315</v>
      </c>
      <c r="C326" s="121" t="s">
        <v>4</v>
      </c>
      <c r="D326" s="132">
        <f t="shared" ref="D326:W326" si="13">IFERROR(COUNTIF(D$18:D$317,"O")/COUNTA(D$18:D$317),"")</f>
        <v>3.9215686274509803E-2</v>
      </c>
      <c r="E326" s="132">
        <f t="shared" si="13"/>
        <v>1.9607843137254902E-2</v>
      </c>
      <c r="F326" s="132">
        <f t="shared" si="13"/>
        <v>0</v>
      </c>
      <c r="G326" s="132">
        <f t="shared" si="13"/>
        <v>0</v>
      </c>
      <c r="H326" s="132">
        <f t="shared" si="13"/>
        <v>0</v>
      </c>
      <c r="I326" s="132">
        <f t="shared" si="13"/>
        <v>0</v>
      </c>
      <c r="J326" s="132">
        <f t="shared" si="13"/>
        <v>0</v>
      </c>
      <c r="K326" s="132">
        <f t="shared" si="13"/>
        <v>0</v>
      </c>
      <c r="L326" s="132">
        <f t="shared" si="13"/>
        <v>0</v>
      </c>
      <c r="M326" s="132">
        <f t="shared" si="13"/>
        <v>0</v>
      </c>
      <c r="N326" s="132">
        <f t="shared" si="13"/>
        <v>0</v>
      </c>
      <c r="O326" s="132">
        <f t="shared" si="13"/>
        <v>0</v>
      </c>
      <c r="P326" s="132">
        <f t="shared" si="13"/>
        <v>0</v>
      </c>
      <c r="Q326" s="132">
        <f t="shared" si="13"/>
        <v>0</v>
      </c>
      <c r="R326" s="132">
        <f t="shared" si="13"/>
        <v>0</v>
      </c>
      <c r="S326" s="132">
        <f t="shared" si="13"/>
        <v>0</v>
      </c>
      <c r="T326" s="132">
        <f t="shared" si="13"/>
        <v>1.9607843137254902E-2</v>
      </c>
      <c r="U326" s="132">
        <f t="shared" si="13"/>
        <v>0</v>
      </c>
      <c r="V326" s="132">
        <f t="shared" si="13"/>
        <v>0</v>
      </c>
      <c r="W326" s="133">
        <f t="shared" si="13"/>
        <v>0</v>
      </c>
      <c r="X326" s="100"/>
      <c r="Y326" s="101"/>
      <c r="Z326" s="100"/>
    </row>
    <row r="327" spans="1:26" ht="15" x14ac:dyDescent="0.25">
      <c r="A327" s="120"/>
      <c r="B327" s="96">
        <v>316</v>
      </c>
      <c r="C327" s="121" t="s">
        <v>5</v>
      </c>
      <c r="D327" s="132">
        <f t="shared" ref="D327:W327" si="14">IFERROR(COUNTIF(D$18:D$317,"A")/COUNTA(D$18:D$317),"")</f>
        <v>0.21568627450980393</v>
      </c>
      <c r="E327" s="132">
        <f t="shared" si="14"/>
        <v>0.74509803921568629</v>
      </c>
      <c r="F327" s="132">
        <f t="shared" si="14"/>
        <v>7.8431372549019607E-2</v>
      </c>
      <c r="G327" s="132">
        <f t="shared" si="14"/>
        <v>0.13725490196078433</v>
      </c>
      <c r="H327" s="132">
        <f t="shared" si="14"/>
        <v>0.11764705882352941</v>
      </c>
      <c r="I327" s="132">
        <f t="shared" si="14"/>
        <v>5.8823529411764705E-2</v>
      </c>
      <c r="J327" s="132">
        <f t="shared" si="14"/>
        <v>0.19607843137254902</v>
      </c>
      <c r="K327" s="132">
        <f t="shared" si="14"/>
        <v>0.17647058823529413</v>
      </c>
      <c r="L327" s="132">
        <f t="shared" si="14"/>
        <v>0.21568627450980393</v>
      </c>
      <c r="M327" s="132">
        <f t="shared" si="14"/>
        <v>0.29411764705882354</v>
      </c>
      <c r="N327" s="132">
        <f t="shared" si="14"/>
        <v>0.23529411764705882</v>
      </c>
      <c r="O327" s="132">
        <f t="shared" si="14"/>
        <v>1.9607843137254902E-2</v>
      </c>
      <c r="P327" s="132">
        <f t="shared" si="14"/>
        <v>0.11764705882352941</v>
      </c>
      <c r="Q327" s="132">
        <f t="shared" si="14"/>
        <v>0.11764705882352941</v>
      </c>
      <c r="R327" s="132">
        <f t="shared" si="14"/>
        <v>0.11764705882352941</v>
      </c>
      <c r="S327" s="132">
        <f t="shared" si="14"/>
        <v>0.60784313725490191</v>
      </c>
      <c r="T327" s="132">
        <f t="shared" si="14"/>
        <v>0.19607843137254902</v>
      </c>
      <c r="U327" s="132">
        <f t="shared" si="14"/>
        <v>0.25490196078431371</v>
      </c>
      <c r="V327" s="132">
        <f t="shared" si="14"/>
        <v>7.8431372549019607E-2</v>
      </c>
      <c r="W327" s="133">
        <f t="shared" si="14"/>
        <v>9.8039215686274508E-2</v>
      </c>
      <c r="X327" s="100"/>
      <c r="Y327" s="101"/>
      <c r="Z327" s="100"/>
    </row>
    <row r="328" spans="1:26" ht="15" x14ac:dyDescent="0.25">
      <c r="B328" s="96">
        <v>317</v>
      </c>
      <c r="C328" s="121" t="s">
        <v>6</v>
      </c>
      <c r="D328" s="132">
        <f t="shared" ref="D328:W328" si="15">IFERROR(COUNTIF(D$18:D$317,"B")/COUNTA(D$18:D$317),"")</f>
        <v>0.33333333333333331</v>
      </c>
      <c r="E328" s="132">
        <f t="shared" si="15"/>
        <v>3.9215686274509803E-2</v>
      </c>
      <c r="F328" s="132">
        <f t="shared" si="15"/>
        <v>0.56862745098039214</v>
      </c>
      <c r="G328" s="132">
        <f t="shared" si="15"/>
        <v>0.68627450980392157</v>
      </c>
      <c r="H328" s="132">
        <f t="shared" si="15"/>
        <v>0.6470588235294118</v>
      </c>
      <c r="I328" s="132">
        <f t="shared" si="15"/>
        <v>0.45098039215686275</v>
      </c>
      <c r="J328" s="132">
        <f t="shared" si="15"/>
        <v>0.45098039215686275</v>
      </c>
      <c r="K328" s="132">
        <f t="shared" si="15"/>
        <v>0.62745098039215685</v>
      </c>
      <c r="L328" s="132">
        <f t="shared" si="15"/>
        <v>0.21568627450980393</v>
      </c>
      <c r="M328" s="132">
        <f t="shared" si="15"/>
        <v>0.25490196078431371</v>
      </c>
      <c r="N328" s="132">
        <f t="shared" si="15"/>
        <v>0.52941176470588236</v>
      </c>
      <c r="O328" s="132">
        <f t="shared" si="15"/>
        <v>0.37254901960784315</v>
      </c>
      <c r="P328" s="132">
        <f t="shared" si="15"/>
        <v>9.8039215686274508E-2</v>
      </c>
      <c r="Q328" s="132">
        <f t="shared" si="15"/>
        <v>0.58823529411764708</v>
      </c>
      <c r="R328" s="132">
        <f t="shared" si="15"/>
        <v>0.50980392156862742</v>
      </c>
      <c r="S328" s="132">
        <f t="shared" si="15"/>
        <v>0.23529411764705882</v>
      </c>
      <c r="T328" s="132">
        <f t="shared" si="15"/>
        <v>0.45098039215686275</v>
      </c>
      <c r="U328" s="132">
        <f t="shared" si="15"/>
        <v>0.27450980392156865</v>
      </c>
      <c r="V328" s="132">
        <f t="shared" si="15"/>
        <v>0.70588235294117652</v>
      </c>
      <c r="W328" s="133">
        <f t="shared" si="15"/>
        <v>0.13725490196078433</v>
      </c>
      <c r="X328" s="100"/>
      <c r="Y328" s="101"/>
      <c r="Z328" s="100"/>
    </row>
    <row r="329" spans="1:26" ht="15" x14ac:dyDescent="0.25">
      <c r="B329" s="96">
        <v>318</v>
      </c>
      <c r="C329" s="121" t="s">
        <v>7</v>
      </c>
      <c r="D329" s="132">
        <f t="shared" ref="D329:W329" si="16">IFERROR(COUNTIF(D$18:D$317,"C")/COUNTA(D$18:D$317),"")</f>
        <v>0.17647058823529413</v>
      </c>
      <c r="E329" s="132">
        <f t="shared" si="16"/>
        <v>1.9607843137254902E-2</v>
      </c>
      <c r="F329" s="132">
        <f t="shared" si="16"/>
        <v>3.9215686274509803E-2</v>
      </c>
      <c r="G329" s="132">
        <f t="shared" si="16"/>
        <v>0.15686274509803921</v>
      </c>
      <c r="H329" s="132">
        <f t="shared" si="16"/>
        <v>7.8431372549019607E-2</v>
      </c>
      <c r="I329" s="132">
        <f t="shared" si="16"/>
        <v>0.47058823529411764</v>
      </c>
      <c r="J329" s="132">
        <f t="shared" si="16"/>
        <v>3.9215686274509803E-2</v>
      </c>
      <c r="K329" s="132">
        <f t="shared" si="16"/>
        <v>9.8039215686274508E-2</v>
      </c>
      <c r="L329" s="132">
        <f t="shared" si="16"/>
        <v>5.8823529411764705E-2</v>
      </c>
      <c r="M329" s="132">
        <f t="shared" si="16"/>
        <v>0.37254901960784315</v>
      </c>
      <c r="N329" s="132">
        <f t="shared" si="16"/>
        <v>0.21568627450980393</v>
      </c>
      <c r="O329" s="132">
        <f t="shared" si="16"/>
        <v>7.8431372549019607E-2</v>
      </c>
      <c r="P329" s="132">
        <f t="shared" si="16"/>
        <v>0.5490196078431373</v>
      </c>
      <c r="Q329" s="132">
        <f t="shared" si="16"/>
        <v>1.9607843137254902E-2</v>
      </c>
      <c r="R329" s="132">
        <f t="shared" si="16"/>
        <v>0.23529411764705882</v>
      </c>
      <c r="S329" s="132">
        <f t="shared" si="16"/>
        <v>7.8431372549019607E-2</v>
      </c>
      <c r="T329" s="132">
        <f t="shared" si="16"/>
        <v>5.8823529411764705E-2</v>
      </c>
      <c r="U329" s="132">
        <f t="shared" si="16"/>
        <v>0.33333333333333331</v>
      </c>
      <c r="V329" s="132">
        <f t="shared" si="16"/>
        <v>0.19607843137254902</v>
      </c>
      <c r="W329" s="133">
        <f t="shared" si="16"/>
        <v>0.25490196078431371</v>
      </c>
      <c r="X329" s="100"/>
      <c r="Y329" s="101"/>
      <c r="Z329" s="100"/>
    </row>
    <row r="330" spans="1:26" ht="15.75" thickBot="1" x14ac:dyDescent="0.3">
      <c r="B330" s="96">
        <v>319</v>
      </c>
      <c r="C330" s="134" t="s">
        <v>8</v>
      </c>
      <c r="D330" s="135">
        <f t="shared" ref="D330:W330" si="17">IFERROR(COUNTIF(D$18:D$317,"D")/COUNTA(D$18:D$317),"")</f>
        <v>0.21568627450980393</v>
      </c>
      <c r="E330" s="135">
        <f t="shared" si="17"/>
        <v>0.17647058823529413</v>
      </c>
      <c r="F330" s="135">
        <f t="shared" si="17"/>
        <v>0.31372549019607843</v>
      </c>
      <c r="G330" s="135">
        <f t="shared" si="17"/>
        <v>1.9607843137254902E-2</v>
      </c>
      <c r="H330" s="135">
        <f t="shared" si="17"/>
        <v>0.15686274509803921</v>
      </c>
      <c r="I330" s="135">
        <f t="shared" si="17"/>
        <v>1.9607843137254902E-2</v>
      </c>
      <c r="J330" s="135">
        <f t="shared" si="17"/>
        <v>0.31372549019607843</v>
      </c>
      <c r="K330" s="135">
        <f t="shared" si="17"/>
        <v>9.8039215686274508E-2</v>
      </c>
      <c r="L330" s="135">
        <f t="shared" si="17"/>
        <v>0.50980392156862742</v>
      </c>
      <c r="M330" s="135">
        <f t="shared" si="17"/>
        <v>7.8431372549019607E-2</v>
      </c>
      <c r="N330" s="135">
        <f t="shared" si="17"/>
        <v>1.9607843137254902E-2</v>
      </c>
      <c r="O330" s="135">
        <f t="shared" si="17"/>
        <v>0.52941176470588236</v>
      </c>
      <c r="P330" s="135">
        <f t="shared" si="17"/>
        <v>0.23529411764705882</v>
      </c>
      <c r="Q330" s="135">
        <f t="shared" si="17"/>
        <v>0.27450980392156865</v>
      </c>
      <c r="R330" s="135">
        <f t="shared" si="17"/>
        <v>0.13725490196078433</v>
      </c>
      <c r="S330" s="135">
        <f t="shared" si="17"/>
        <v>7.8431372549019607E-2</v>
      </c>
      <c r="T330" s="135">
        <f t="shared" si="17"/>
        <v>0.27450980392156865</v>
      </c>
      <c r="U330" s="135">
        <f t="shared" si="17"/>
        <v>0.13725490196078433</v>
      </c>
      <c r="V330" s="135">
        <f t="shared" si="17"/>
        <v>1.9607843137254902E-2</v>
      </c>
      <c r="W330" s="136">
        <f t="shared" si="17"/>
        <v>0.50980392156862742</v>
      </c>
      <c r="X330" s="100"/>
      <c r="Y330" s="101"/>
      <c r="Z330" s="100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354" priority="23" operator="containsText" text="Dificultad Moderada">
      <formula>NOT(ISERROR(SEARCH("Dificultad Moderada",D13)))</formula>
    </cfRule>
    <cfRule type="containsText" dxfId="353" priority="24" operator="containsText" text="Muy Fácil">
      <formula>NOT(ISERROR(SEARCH("Muy Fácil",D13)))</formula>
    </cfRule>
    <cfRule type="containsText" dxfId="352" priority="25" operator="containsText" text="Facil">
      <formula>NOT(ISERROR(SEARCH("Facil",D13)))</formula>
    </cfRule>
    <cfRule type="containsText" dxfId="351" priority="26" operator="containsText" text="Dificil">
      <formula>NOT(ISERROR(SEARCH("Dificil",D13)))</formula>
    </cfRule>
    <cfRule type="containsText" dxfId="350" priority="27" operator="containsText" text="Muy Difícil">
      <formula>NOT(ISERROR(SEARCH("Muy Difícil",D13)))</formula>
    </cfRule>
  </conditionalFormatting>
  <conditionalFormatting sqref="D321:W321">
    <cfRule type="cellIs" dxfId="349" priority="17" operator="equal">
      <formula>0</formula>
    </cfRule>
    <cfRule type="containsBlanks" dxfId="348" priority="22">
      <formula>LEN(TRIM(D321))=0</formula>
    </cfRule>
  </conditionalFormatting>
  <conditionalFormatting sqref="D18:W317">
    <cfRule type="cellIs" dxfId="347" priority="13" operator="equal">
      <formula>""</formula>
    </cfRule>
    <cfRule type="cellIs" dxfId="346" priority="14" operator="equal">
      <formula>D$321</formula>
    </cfRule>
    <cfRule type="cellIs" dxfId="345" priority="15" operator="equal">
      <formula>"O"</formula>
    </cfRule>
    <cfRule type="cellIs" dxfId="344" priority="16" operator="notEqual">
      <formula>"O(""O"";$D$110)"</formula>
    </cfRule>
  </conditionalFormatting>
  <conditionalFormatting sqref="D318:W318">
    <cfRule type="containsText" dxfId="343" priority="12" operator="containsText" text="Columna">
      <formula>NOT(ISERROR(SEARCH("Columna",D318)))</formula>
    </cfRule>
  </conditionalFormatting>
  <conditionalFormatting sqref="D319:W319">
    <cfRule type="cellIs" dxfId="342" priority="11" operator="equal">
      <formula>0</formula>
    </cfRule>
  </conditionalFormatting>
  <conditionalFormatting sqref="D320:W320">
    <cfRule type="containsText" dxfId="341" priority="6" operator="containsText" text="Dificultad Moderada">
      <formula>NOT(ISERROR(SEARCH("Dificultad Moderada",D320)))</formula>
    </cfRule>
    <cfRule type="containsText" dxfId="340" priority="7" operator="containsText" text="Muy Fácil">
      <formula>NOT(ISERROR(SEARCH("Muy Fácil",D320)))</formula>
    </cfRule>
    <cfRule type="containsText" dxfId="339" priority="8" operator="containsText" text="Facil">
      <formula>NOT(ISERROR(SEARCH("Facil",D320)))</formula>
    </cfRule>
    <cfRule type="containsText" dxfId="338" priority="9" operator="containsText" text="Dificil">
      <formula>NOT(ISERROR(SEARCH("Dificil",D320)))</formula>
    </cfRule>
    <cfRule type="containsText" dxfId="337" priority="10" operator="containsText" text="Muy Difícil">
      <formula>NOT(ISERROR(SEARCH("Muy Difícil",D320)))</formula>
    </cfRule>
  </conditionalFormatting>
  <conditionalFormatting sqref="D12:W12">
    <cfRule type="containsBlanks" dxfId="336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FAEEFDA-C868-4CA7-8225-6177C52FC1D9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E28790F2-4631-4329-B700-22436DA63197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E4A5E857-0733-41F9-BFD1-63367A75DF29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214E33B3-75A0-4227-8A80-DBF5E3B0E6C8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62FD9CE4-2346-485F-B4B9-E23DD1A826BC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C8980B77-ED78-4692-9556-32FEBC6DD01F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96BF3C02-142B-4A50-9A16-FBE4657D315B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858A5DD3-A7E0-4177-BC15-6FB0E65356E8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10</vt:i4>
      </vt:variant>
    </vt:vector>
  </HeadingPairs>
  <TitlesOfParts>
    <vt:vector size="28" baseType="lpstr">
      <vt:lpstr> SABANA 3</vt:lpstr>
      <vt:lpstr>2 Analisis 3</vt:lpstr>
      <vt:lpstr>SABANA 4 </vt:lpstr>
      <vt:lpstr>2 Analisis 4</vt:lpstr>
      <vt:lpstr>1 Sabana5</vt:lpstr>
      <vt:lpstr>2 Analisis 5</vt:lpstr>
      <vt:lpstr> Sabana 6</vt:lpstr>
      <vt:lpstr> Analisis 6</vt:lpstr>
      <vt:lpstr>1 Sabana 7</vt:lpstr>
      <vt:lpstr>2 Analisis 7</vt:lpstr>
      <vt:lpstr>1 Sabana8</vt:lpstr>
      <vt:lpstr>2 Analisis </vt:lpstr>
      <vt:lpstr>1 Sabana 9</vt:lpstr>
      <vt:lpstr>2 Analisis  9</vt:lpstr>
      <vt:lpstr> Sabana10 </vt:lpstr>
      <vt:lpstr> Analisis  10</vt:lpstr>
      <vt:lpstr> Sabana 11</vt:lpstr>
      <vt:lpstr> Analisis  11</vt:lpstr>
      <vt:lpstr>' Sabana 11'!Preguntas</vt:lpstr>
      <vt:lpstr>' Sabana 6'!Preguntas</vt:lpstr>
      <vt:lpstr>' Sabana10 '!Preguntas</vt:lpstr>
      <vt:lpstr>'1 Sabana 7'!Preguntas</vt:lpstr>
      <vt:lpstr>'1 Sabana 9'!Preguntas</vt:lpstr>
      <vt:lpstr>'1 Sabana5'!Preguntas</vt:lpstr>
      <vt:lpstr>'1 Sabana8'!Preguntas</vt:lpstr>
      <vt:lpstr>'2 Analisis 3'!Preguntas</vt:lpstr>
      <vt:lpstr>'SABANA 4 '!Preguntas</vt:lpstr>
      <vt:lpstr>Preguntas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</dc:creator>
  <cp:lastModifiedBy>Pc_Gloria</cp:lastModifiedBy>
  <cp:lastPrinted>2022-09-05T20:37:10Z</cp:lastPrinted>
  <dcterms:created xsi:type="dcterms:W3CDTF">2017-10-12T18:19:59Z</dcterms:created>
  <dcterms:modified xsi:type="dcterms:W3CDTF">2023-03-31T14:51:56Z</dcterms:modified>
</cp:coreProperties>
</file>