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drawings/drawing8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tables/table16.xml" ContentType="application/vnd.openxmlformats-officedocument.spreadsheetml.table+xml"/>
  <Override PartName="/xl/drawings/drawing12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tables/table19.xml" ContentType="application/vnd.openxmlformats-officedocument.spreadsheetml.table+xml"/>
  <Override PartName="/xl/drawings/drawing14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tables/table22.xml" ContentType="application/vnd.openxmlformats-officedocument.spreadsheetml.table+xml"/>
  <Override PartName="/xl/drawings/drawing16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tables/table25.xml" ContentType="application/vnd.openxmlformats-officedocument.spreadsheetml.table+xml"/>
  <Override PartName="/xl/drawings/drawing18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_Gloria\Documents\11. DOC2023\ENJAMBRE\CARPETA 1. GESTION DE LA EVALUACION\"/>
    </mc:Choice>
  </mc:AlternateContent>
  <bookViews>
    <workbookView xWindow="-105" yWindow="-105" windowWidth="23250" windowHeight="12570" tabRatio="684" firstSheet="8" activeTab="17"/>
  </bookViews>
  <sheets>
    <sheet name=" Sabana3" sheetId="52" r:id="rId1"/>
    <sheet name=" Analisis  3" sheetId="53" r:id="rId2"/>
    <sheet name=" Sabana 4" sheetId="54" r:id="rId3"/>
    <sheet name=" Analisis  4" sheetId="55" r:id="rId4"/>
    <sheet name=" Sabana 5" sheetId="56" r:id="rId5"/>
    <sheet name=" Analisis 5" sheetId="57" r:id="rId6"/>
    <sheet name="Sabana 6" sheetId="50" r:id="rId7"/>
    <sheet name=" Analisis 6" sheetId="51" r:id="rId8"/>
    <sheet name="Sabana 7" sheetId="58" r:id="rId9"/>
    <sheet name=" Analisis  7" sheetId="59" r:id="rId10"/>
    <sheet name=" Sabana8" sheetId="6" r:id="rId11"/>
    <sheet name=" Analisis 8" sheetId="48" r:id="rId12"/>
    <sheet name="Sabana 9" sheetId="60" r:id="rId13"/>
    <sheet name=" Analisis  9 " sheetId="61" r:id="rId14"/>
    <sheet name="Sabana 10" sheetId="65" r:id="rId15"/>
    <sheet name="Analisis 10" sheetId="66" r:id="rId16"/>
    <sheet name="Sabana 11" sheetId="62" r:id="rId17"/>
    <sheet name=" Analisis 11" sheetId="6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Datos1" localSheetId="1">#REF!</definedName>
    <definedName name="Datos1" localSheetId="3">#REF!</definedName>
    <definedName name="Datos1" localSheetId="9">#REF!</definedName>
    <definedName name="Datos1" localSheetId="13">#REF!</definedName>
    <definedName name="Datos1" localSheetId="17">#REF!</definedName>
    <definedName name="Datos1" localSheetId="5">#REF!</definedName>
    <definedName name="Datos1" localSheetId="7">#REF!</definedName>
    <definedName name="Datos1" localSheetId="2">#REF!</definedName>
    <definedName name="Datos1" localSheetId="4">#REF!</definedName>
    <definedName name="Datos1" localSheetId="0">#REF!</definedName>
    <definedName name="Datos1" localSheetId="15">#REF!</definedName>
    <definedName name="Datos1" localSheetId="14">#REF!</definedName>
    <definedName name="Datos1" localSheetId="16">#REF!</definedName>
    <definedName name="Datos1" localSheetId="6">#REF!</definedName>
    <definedName name="Datos1" localSheetId="8">#REF!</definedName>
    <definedName name="Datos1" localSheetId="12">#REF!</definedName>
    <definedName name="Datos1">#REF!</definedName>
    <definedName name="hj">[1]!Sabana[[#Headers],[Pregunta20]:[Pregunta2]]</definedName>
    <definedName name="Preguntas" localSheetId="1">Sabana8[[#Headers],[Columna4]:[Columna23]]</definedName>
    <definedName name="Preguntas" localSheetId="3">[2]!Sabana[[#Headers],[Columna4]:[Columna23]]</definedName>
    <definedName name="Preguntas" localSheetId="9">Sabana17[[#Headers],[Columna4]:[Columna23]]</definedName>
    <definedName name="Preguntas" localSheetId="13">Sabana20[[#Headers],[Columna4]:[Columna23]]</definedName>
    <definedName name="Preguntas" localSheetId="17">Sabana23[[#Headers],[Columna4]:[Columna23]]</definedName>
    <definedName name="Preguntas" localSheetId="5">Sabana14[[#Headers],[Columna4]:[Columna23]]</definedName>
    <definedName name="Preguntas" localSheetId="7">Sabana4[[#Headers],[Columna4]:[Columna23]]</definedName>
    <definedName name="Preguntas" localSheetId="11">Sabana[[#Headers],[Columna4]:[Columna23]]</definedName>
    <definedName name="Preguntas" localSheetId="2">Sabana11[[#Headers],[Columna4]:[Columna23]]</definedName>
    <definedName name="Preguntas" localSheetId="4">Sabana14[[#Headers],[Columna4]:[Columna23]]</definedName>
    <definedName name="Preguntas" localSheetId="0">Sabana8[[#Headers],[Columna4]:[Columna23]]</definedName>
    <definedName name="Preguntas" localSheetId="15">[3]!Sabana[[#Headers],[Columna4]:[Columna23]]</definedName>
    <definedName name="Preguntas" localSheetId="14">Sabana26[[#Headers],[Columna4]:[Columna23]]</definedName>
    <definedName name="Preguntas" localSheetId="16">Sabana23[[#Headers],[Columna4]:[Columna23]]</definedName>
    <definedName name="Preguntas" localSheetId="6">Sabana4[[#Headers],[Columna4]:[Columna23]]</definedName>
    <definedName name="Preguntas" localSheetId="8">Sabana17[[#Headers],[Columna4]:[Columna23]]</definedName>
    <definedName name="Preguntas" localSheetId="12">Sabana20[[#Headers],[Columna4]:[Columna23]]</definedName>
    <definedName name="Preguntas">Sabana[[#Headers],[Columna4]:[Columna23]]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66" l="1"/>
  <c r="D28" i="66"/>
  <c r="D27" i="66"/>
  <c r="D26" i="66"/>
  <c r="D25" i="66"/>
  <c r="D22" i="66"/>
  <c r="D9" i="66" s="1"/>
  <c r="D21" i="66"/>
  <c r="D20" i="66"/>
  <c r="D19" i="66"/>
  <c r="D18" i="66"/>
  <c r="D17" i="66"/>
  <c r="D16" i="66"/>
  <c r="D15" i="66"/>
  <c r="D14" i="66"/>
  <c r="D13" i="66"/>
  <c r="D12" i="66"/>
  <c r="I4" i="66"/>
  <c r="D4" i="66"/>
  <c r="I3" i="66"/>
  <c r="D3" i="66"/>
  <c r="I2" i="66"/>
  <c r="D2" i="66"/>
  <c r="W330" i="65"/>
  <c r="V330" i="65"/>
  <c r="U330" i="65"/>
  <c r="T330" i="65"/>
  <c r="S330" i="65"/>
  <c r="R330" i="65"/>
  <c r="Q330" i="65"/>
  <c r="P330" i="65"/>
  <c r="O330" i="65"/>
  <c r="N330" i="65"/>
  <c r="M330" i="65"/>
  <c r="L330" i="65"/>
  <c r="K330" i="65"/>
  <c r="J330" i="65"/>
  <c r="I330" i="65"/>
  <c r="H330" i="65"/>
  <c r="G330" i="65"/>
  <c r="F330" i="65"/>
  <c r="E330" i="65"/>
  <c r="D330" i="65"/>
  <c r="W329" i="65"/>
  <c r="V329" i="65"/>
  <c r="U329" i="65"/>
  <c r="T329" i="65"/>
  <c r="S329" i="65"/>
  <c r="R329" i="65"/>
  <c r="Q329" i="65"/>
  <c r="P329" i="65"/>
  <c r="O329" i="65"/>
  <c r="N329" i="65"/>
  <c r="M329" i="65"/>
  <c r="L329" i="65"/>
  <c r="K329" i="65"/>
  <c r="J329" i="65"/>
  <c r="I329" i="65"/>
  <c r="H329" i="65"/>
  <c r="G329" i="65"/>
  <c r="F329" i="65"/>
  <c r="E329" i="65"/>
  <c r="D329" i="65"/>
  <c r="W328" i="65"/>
  <c r="V328" i="65"/>
  <c r="U328" i="65"/>
  <c r="T328" i="65"/>
  <c r="S328" i="65"/>
  <c r="R328" i="65"/>
  <c r="Q328" i="65"/>
  <c r="P328" i="65"/>
  <c r="O328" i="65"/>
  <c r="N328" i="65"/>
  <c r="M328" i="65"/>
  <c r="L328" i="65"/>
  <c r="K328" i="65"/>
  <c r="J328" i="65"/>
  <c r="I328" i="65"/>
  <c r="H328" i="65"/>
  <c r="G328" i="65"/>
  <c r="F328" i="65"/>
  <c r="E328" i="65"/>
  <c r="D328" i="65"/>
  <c r="W327" i="65"/>
  <c r="V327" i="65"/>
  <c r="U327" i="65"/>
  <c r="T327" i="65"/>
  <c r="S327" i="65"/>
  <c r="R327" i="65"/>
  <c r="Q327" i="65"/>
  <c r="P327" i="65"/>
  <c r="O327" i="65"/>
  <c r="N327" i="65"/>
  <c r="M327" i="65"/>
  <c r="L327" i="65"/>
  <c r="K327" i="65"/>
  <c r="J327" i="65"/>
  <c r="I327" i="65"/>
  <c r="H327" i="65"/>
  <c r="G327" i="65"/>
  <c r="F327" i="65"/>
  <c r="E327" i="65"/>
  <c r="D327" i="65"/>
  <c r="W326" i="65"/>
  <c r="V326" i="65"/>
  <c r="U326" i="65"/>
  <c r="T326" i="65"/>
  <c r="S326" i="65"/>
  <c r="R326" i="65"/>
  <c r="Q326" i="65"/>
  <c r="P326" i="65"/>
  <c r="O326" i="65"/>
  <c r="N326" i="65"/>
  <c r="M326" i="65"/>
  <c r="L326" i="65"/>
  <c r="K326" i="65"/>
  <c r="J326" i="65"/>
  <c r="I326" i="65"/>
  <c r="H326" i="65"/>
  <c r="G326" i="65"/>
  <c r="F326" i="65"/>
  <c r="E326" i="65"/>
  <c r="D326" i="65"/>
  <c r="P324" i="65"/>
  <c r="W322" i="65"/>
  <c r="V322" i="65"/>
  <c r="U322" i="65"/>
  <c r="T322" i="65"/>
  <c r="S322" i="65"/>
  <c r="R322" i="65"/>
  <c r="Q322" i="65"/>
  <c r="P322" i="65"/>
  <c r="O322" i="65"/>
  <c r="N322" i="65"/>
  <c r="M322" i="65"/>
  <c r="L322" i="65"/>
  <c r="K322" i="65"/>
  <c r="J322" i="65"/>
  <c r="I322" i="65"/>
  <c r="H322" i="65"/>
  <c r="H324" i="65" s="1"/>
  <c r="G322" i="65"/>
  <c r="F322" i="65"/>
  <c r="E322" i="65"/>
  <c r="D322" i="65"/>
  <c r="W321" i="65"/>
  <c r="W323" i="65" s="1"/>
  <c r="W325" i="65" s="1"/>
  <c r="V321" i="65"/>
  <c r="V323" i="65" s="1"/>
  <c r="V325" i="65" s="1"/>
  <c r="V320" i="65" s="1"/>
  <c r="U321" i="65"/>
  <c r="U323" i="65" s="1"/>
  <c r="U325" i="65" s="1"/>
  <c r="U320" i="65" s="1"/>
  <c r="T321" i="65"/>
  <c r="T323" i="65" s="1"/>
  <c r="T325" i="65" s="1"/>
  <c r="T320" i="65" s="1"/>
  <c r="S321" i="65"/>
  <c r="S323" i="65" s="1"/>
  <c r="S325" i="65" s="1"/>
  <c r="S320" i="65" s="1"/>
  <c r="R321" i="65"/>
  <c r="R323" i="65" s="1"/>
  <c r="R325" i="65" s="1"/>
  <c r="R320" i="65" s="1"/>
  <c r="Q321" i="65"/>
  <c r="Q323" i="65" s="1"/>
  <c r="Q325" i="65" s="1"/>
  <c r="Q320" i="65" s="1"/>
  <c r="P321" i="65"/>
  <c r="P323" i="65" s="1"/>
  <c r="P325" i="65" s="1"/>
  <c r="P320" i="65" s="1"/>
  <c r="O321" i="65"/>
  <c r="O323" i="65" s="1"/>
  <c r="O325" i="65" s="1"/>
  <c r="N321" i="65"/>
  <c r="N323" i="65" s="1"/>
  <c r="N325" i="65" s="1"/>
  <c r="N320" i="65" s="1"/>
  <c r="M321" i="65"/>
  <c r="M323" i="65" s="1"/>
  <c r="M325" i="65" s="1"/>
  <c r="M320" i="65" s="1"/>
  <c r="L321" i="65"/>
  <c r="L323" i="65" s="1"/>
  <c r="L325" i="65" s="1"/>
  <c r="L320" i="65" s="1"/>
  <c r="K321" i="65"/>
  <c r="K323" i="65" s="1"/>
  <c r="K325" i="65" s="1"/>
  <c r="K320" i="65" s="1"/>
  <c r="J321" i="65"/>
  <c r="J323" i="65" s="1"/>
  <c r="J325" i="65" s="1"/>
  <c r="J320" i="65" s="1"/>
  <c r="I321" i="65"/>
  <c r="I323" i="65" s="1"/>
  <c r="I325" i="65" s="1"/>
  <c r="I320" i="65" s="1"/>
  <c r="H321" i="65"/>
  <c r="H323" i="65" s="1"/>
  <c r="H325" i="65" s="1"/>
  <c r="G321" i="65"/>
  <c r="G323" i="65" s="1"/>
  <c r="G325" i="65" s="1"/>
  <c r="F321" i="65"/>
  <c r="F323" i="65" s="1"/>
  <c r="F325" i="65" s="1"/>
  <c r="F320" i="65" s="1"/>
  <c r="E321" i="65"/>
  <c r="E323" i="65" s="1"/>
  <c r="E325" i="65" s="1"/>
  <c r="E320" i="65" s="1"/>
  <c r="D321" i="65"/>
  <c r="D323" i="65" s="1"/>
  <c r="D325" i="65" s="1"/>
  <c r="D320" i="65" s="1"/>
  <c r="W320" i="65"/>
  <c r="O320" i="65"/>
  <c r="H320" i="65"/>
  <c r="H13" i="65" s="1"/>
  <c r="G320" i="65"/>
  <c r="W319" i="65"/>
  <c r="V319" i="65"/>
  <c r="U319" i="65"/>
  <c r="T319" i="65"/>
  <c r="S319" i="65"/>
  <c r="R319" i="65"/>
  <c r="Q319" i="65"/>
  <c r="P319" i="65"/>
  <c r="O319" i="65"/>
  <c r="N319" i="65"/>
  <c r="M319" i="65"/>
  <c r="L319" i="65"/>
  <c r="K319" i="65"/>
  <c r="J319" i="65"/>
  <c r="I319" i="65"/>
  <c r="H319" i="65"/>
  <c r="G319" i="65"/>
  <c r="F319" i="65"/>
  <c r="E319" i="65"/>
  <c r="D319" i="65"/>
  <c r="W318" i="65"/>
  <c r="V318" i="65"/>
  <c r="U318" i="65"/>
  <c r="T318" i="65"/>
  <c r="S318" i="65"/>
  <c r="R318" i="65"/>
  <c r="Q318" i="65"/>
  <c r="P318" i="65"/>
  <c r="O318" i="65"/>
  <c r="N318" i="65"/>
  <c r="M318" i="65"/>
  <c r="L318" i="65"/>
  <c r="K318" i="65"/>
  <c r="J318" i="65"/>
  <c r="I318" i="65"/>
  <c r="H318" i="65"/>
  <c r="G318" i="65"/>
  <c r="F318" i="65"/>
  <c r="E318" i="65"/>
  <c r="D318" i="65"/>
  <c r="X317" i="65" a="1"/>
  <c r="X317" i="65" s="1"/>
  <c r="Y317" i="65" s="1"/>
  <c r="Z317" i="65" s="1"/>
  <c r="Z316" i="65"/>
  <c r="X316" i="65" a="1"/>
  <c r="X316" i="65" s="1"/>
  <c r="Y316" i="65" s="1"/>
  <c r="X315" i="65" a="1"/>
  <c r="X315" i="65" s="1"/>
  <c r="Y315" i="65" s="1"/>
  <c r="Z315" i="65" s="1"/>
  <c r="X314" i="65" a="1"/>
  <c r="X314" i="65" s="1"/>
  <c r="Y314" i="65" s="1"/>
  <c r="Z314" i="65" s="1"/>
  <c r="X313" i="65" a="1"/>
  <c r="X313" i="65" s="1"/>
  <c r="Y313" i="65" s="1"/>
  <c r="Z313" i="65" s="1"/>
  <c r="X312" i="65"/>
  <c r="Y312" i="65" s="1"/>
  <c r="Z312" i="65" s="1"/>
  <c r="X312" i="65" a="1"/>
  <c r="X311" i="65" a="1"/>
  <c r="X311" i="65" s="1"/>
  <c r="Y311" i="65" s="1"/>
  <c r="Z311" i="65" s="1"/>
  <c r="X310" i="65" a="1"/>
  <c r="X310" i="65" s="1"/>
  <c r="Y310" i="65" s="1"/>
  <c r="Z310" i="65" s="1"/>
  <c r="X309" i="65" a="1"/>
  <c r="X309" i="65" s="1"/>
  <c r="Y309" i="65" s="1"/>
  <c r="Z309" i="65" s="1"/>
  <c r="X308" i="65" a="1"/>
  <c r="X308" i="65" s="1"/>
  <c r="Y308" i="65" s="1"/>
  <c r="Z308" i="65" s="1"/>
  <c r="X307" i="65" a="1"/>
  <c r="X307" i="65" s="1"/>
  <c r="Y307" i="65" s="1"/>
  <c r="Z307" i="65" s="1"/>
  <c r="X306" i="65" a="1"/>
  <c r="X306" i="65" s="1"/>
  <c r="Y306" i="65" s="1"/>
  <c r="Z306" i="65" s="1"/>
  <c r="X305" i="65" a="1"/>
  <c r="X305" i="65" s="1"/>
  <c r="Y305" i="65" s="1"/>
  <c r="Z305" i="65" s="1"/>
  <c r="X304" i="65" a="1"/>
  <c r="X304" i="65" s="1"/>
  <c r="Y304" i="65" s="1"/>
  <c r="Z304" i="65" s="1"/>
  <c r="X303" i="65" a="1"/>
  <c r="X303" i="65" s="1"/>
  <c r="Y303" i="65" s="1"/>
  <c r="Z303" i="65" s="1"/>
  <c r="X302" i="65" a="1"/>
  <c r="X302" i="65" s="1"/>
  <c r="Y302" i="65" s="1"/>
  <c r="Z302" i="65" s="1"/>
  <c r="X301" i="65" a="1"/>
  <c r="X301" i="65" s="1"/>
  <c r="Y301" i="65" s="1"/>
  <c r="Z301" i="65" s="1"/>
  <c r="X300" i="65" a="1"/>
  <c r="X300" i="65" s="1"/>
  <c r="Y300" i="65" s="1"/>
  <c r="Z300" i="65" s="1"/>
  <c r="X299" i="65" a="1"/>
  <c r="X299" i="65" s="1"/>
  <c r="Y299" i="65" s="1"/>
  <c r="Z299" i="65" s="1"/>
  <c r="X298" i="65" a="1"/>
  <c r="X298" i="65" s="1"/>
  <c r="Y298" i="65" s="1"/>
  <c r="Z298" i="65" s="1"/>
  <c r="X297" i="65" a="1"/>
  <c r="X297" i="65" s="1"/>
  <c r="Y297" i="65" s="1"/>
  <c r="Z297" i="65" s="1"/>
  <c r="X296" i="65" a="1"/>
  <c r="X296" i="65" s="1"/>
  <c r="Y296" i="65" s="1"/>
  <c r="Z296" i="65" s="1"/>
  <c r="X295" i="65" a="1"/>
  <c r="X295" i="65" s="1"/>
  <c r="Y295" i="65" s="1"/>
  <c r="Z295" i="65" s="1"/>
  <c r="X294" i="65" a="1"/>
  <c r="X294" i="65" s="1"/>
  <c r="Y294" i="65" s="1"/>
  <c r="Z294" i="65" s="1"/>
  <c r="X293" i="65" a="1"/>
  <c r="X293" i="65" s="1"/>
  <c r="Y293" i="65" s="1"/>
  <c r="Z293" i="65" s="1"/>
  <c r="X292" i="65" a="1"/>
  <c r="X292" i="65" s="1"/>
  <c r="Y292" i="65" s="1"/>
  <c r="Z292" i="65" s="1"/>
  <c r="X291" i="65" a="1"/>
  <c r="X291" i="65" s="1"/>
  <c r="Y291" i="65" s="1"/>
  <c r="Z291" i="65" s="1"/>
  <c r="X290" i="65" a="1"/>
  <c r="X290" i="65" s="1"/>
  <c r="Y290" i="65" s="1"/>
  <c r="Z290" i="65" s="1"/>
  <c r="X289" i="65" a="1"/>
  <c r="X289" i="65" s="1"/>
  <c r="Y289" i="65" s="1"/>
  <c r="Z289" i="65" s="1"/>
  <c r="X288" i="65" a="1"/>
  <c r="X288" i="65" s="1"/>
  <c r="Y288" i="65" s="1"/>
  <c r="Z288" i="65" s="1"/>
  <c r="X287" i="65" a="1"/>
  <c r="X287" i="65" s="1"/>
  <c r="Y287" i="65" s="1"/>
  <c r="Z287" i="65" s="1"/>
  <c r="X286" i="65" a="1"/>
  <c r="X286" i="65" s="1"/>
  <c r="Y286" i="65" s="1"/>
  <c r="Z286" i="65" s="1"/>
  <c r="X285" i="65" a="1"/>
  <c r="X285" i="65" s="1"/>
  <c r="Y285" i="65" s="1"/>
  <c r="Z285" i="65" s="1"/>
  <c r="X284" i="65" a="1"/>
  <c r="X284" i="65" s="1"/>
  <c r="Y284" i="65" s="1"/>
  <c r="Z284" i="65" s="1"/>
  <c r="X283" i="65" a="1"/>
  <c r="X283" i="65" s="1"/>
  <c r="Y283" i="65" s="1"/>
  <c r="Z283" i="65" s="1"/>
  <c r="X282" i="65" a="1"/>
  <c r="X282" i="65" s="1"/>
  <c r="Y282" i="65" s="1"/>
  <c r="Z282" i="65" s="1"/>
  <c r="X281" i="65" a="1"/>
  <c r="X281" i="65" s="1"/>
  <c r="Y281" i="65" s="1"/>
  <c r="Z281" i="65" s="1"/>
  <c r="X280" i="65" a="1"/>
  <c r="X280" i="65" s="1"/>
  <c r="Y280" i="65" s="1"/>
  <c r="Z280" i="65" s="1"/>
  <c r="X279" i="65" a="1"/>
  <c r="X279" i="65" s="1"/>
  <c r="Y279" i="65" s="1"/>
  <c r="Z279" i="65" s="1"/>
  <c r="X278" i="65" a="1"/>
  <c r="X278" i="65" s="1"/>
  <c r="Y278" i="65" s="1"/>
  <c r="Z278" i="65" s="1"/>
  <c r="X277" i="65" a="1"/>
  <c r="X277" i="65" s="1"/>
  <c r="Y277" i="65" s="1"/>
  <c r="Z277" i="65" s="1"/>
  <c r="X276" i="65" a="1"/>
  <c r="X276" i="65" s="1"/>
  <c r="Y276" i="65" s="1"/>
  <c r="Z276" i="65" s="1"/>
  <c r="X275" i="65" a="1"/>
  <c r="X275" i="65" s="1"/>
  <c r="Y275" i="65" s="1"/>
  <c r="Z275" i="65" s="1"/>
  <c r="X274" i="65" a="1"/>
  <c r="X274" i="65" s="1"/>
  <c r="Y274" i="65" s="1"/>
  <c r="Z274" i="65" s="1"/>
  <c r="X273" i="65" a="1"/>
  <c r="X273" i="65" s="1"/>
  <c r="Y273" i="65" s="1"/>
  <c r="Z273" i="65" s="1"/>
  <c r="X272" i="65" a="1"/>
  <c r="X272" i="65" s="1"/>
  <c r="Y272" i="65" s="1"/>
  <c r="Z272" i="65" s="1"/>
  <c r="X271" i="65" a="1"/>
  <c r="X271" i="65" s="1"/>
  <c r="Y271" i="65" s="1"/>
  <c r="Z271" i="65" s="1"/>
  <c r="X270" i="65" a="1"/>
  <c r="X270" i="65" s="1"/>
  <c r="Y270" i="65" s="1"/>
  <c r="Z270" i="65" s="1"/>
  <c r="X269" i="65" a="1"/>
  <c r="X269" i="65" s="1"/>
  <c r="Y269" i="65" s="1"/>
  <c r="Z269" i="65" s="1"/>
  <c r="X268" i="65" a="1"/>
  <c r="X268" i="65" s="1"/>
  <c r="Y268" i="65" s="1"/>
  <c r="Z268" i="65" s="1"/>
  <c r="X267" i="65" a="1"/>
  <c r="X267" i="65" s="1"/>
  <c r="Y267" i="65" s="1"/>
  <c r="Z267" i="65" s="1"/>
  <c r="X266" i="65" a="1"/>
  <c r="X266" i="65" s="1"/>
  <c r="Y266" i="65" s="1"/>
  <c r="Z266" i="65" s="1"/>
  <c r="X265" i="65" a="1"/>
  <c r="X265" i="65" s="1"/>
  <c r="Y265" i="65" s="1"/>
  <c r="Z265" i="65" s="1"/>
  <c r="X264" i="65" a="1"/>
  <c r="X264" i="65" s="1"/>
  <c r="Y264" i="65" s="1"/>
  <c r="Z264" i="65" s="1"/>
  <c r="X263" i="65" a="1"/>
  <c r="X263" i="65" s="1"/>
  <c r="Y263" i="65" s="1"/>
  <c r="Z263" i="65" s="1"/>
  <c r="X262" i="65" a="1"/>
  <c r="X262" i="65" s="1"/>
  <c r="Y262" i="65" s="1"/>
  <c r="Z262" i="65" s="1"/>
  <c r="X261" i="65" a="1"/>
  <c r="X261" i="65" s="1"/>
  <c r="Y261" i="65" s="1"/>
  <c r="Z261" i="65" s="1"/>
  <c r="X260" i="65" a="1"/>
  <c r="X260" i="65" s="1"/>
  <c r="Y260" i="65" s="1"/>
  <c r="Z260" i="65" s="1"/>
  <c r="X259" i="65" a="1"/>
  <c r="X259" i="65" s="1"/>
  <c r="Y259" i="65" s="1"/>
  <c r="Z259" i="65" s="1"/>
  <c r="X258" i="65" a="1"/>
  <c r="X258" i="65" s="1"/>
  <c r="Y258" i="65" s="1"/>
  <c r="Z258" i="65" s="1"/>
  <c r="X257" i="65" a="1"/>
  <c r="X257" i="65" s="1"/>
  <c r="Y257" i="65" s="1"/>
  <c r="Z257" i="65" s="1"/>
  <c r="X256" i="65" a="1"/>
  <c r="X256" i="65" s="1"/>
  <c r="Y256" i="65" s="1"/>
  <c r="Z256" i="65" s="1"/>
  <c r="X255" i="65" a="1"/>
  <c r="X255" i="65" s="1"/>
  <c r="Y255" i="65" s="1"/>
  <c r="Z255" i="65" s="1"/>
  <c r="X254" i="65" a="1"/>
  <c r="X254" i="65" s="1"/>
  <c r="Y254" i="65" s="1"/>
  <c r="Z254" i="65" s="1"/>
  <c r="X253" i="65" a="1"/>
  <c r="X253" i="65" s="1"/>
  <c r="Y253" i="65" s="1"/>
  <c r="Z253" i="65" s="1"/>
  <c r="X252" i="65" a="1"/>
  <c r="X252" i="65" s="1"/>
  <c r="Y252" i="65" s="1"/>
  <c r="Z252" i="65" s="1"/>
  <c r="X251" i="65" a="1"/>
  <c r="X251" i="65" s="1"/>
  <c r="Y251" i="65" s="1"/>
  <c r="Z251" i="65" s="1"/>
  <c r="X250" i="65" a="1"/>
  <c r="X250" i="65" s="1"/>
  <c r="Y250" i="65" s="1"/>
  <c r="Z250" i="65" s="1"/>
  <c r="X249" i="65" a="1"/>
  <c r="X249" i="65" s="1"/>
  <c r="Y249" i="65" s="1"/>
  <c r="Z249" i="65" s="1"/>
  <c r="X248" i="65" a="1"/>
  <c r="X248" i="65" s="1"/>
  <c r="Y248" i="65" s="1"/>
  <c r="Z248" i="65" s="1"/>
  <c r="X247" i="65" a="1"/>
  <c r="X247" i="65" s="1"/>
  <c r="Y247" i="65" s="1"/>
  <c r="Z247" i="65" s="1"/>
  <c r="X246" i="65" a="1"/>
  <c r="X246" i="65" s="1"/>
  <c r="Y246" i="65" s="1"/>
  <c r="Z246" i="65" s="1"/>
  <c r="X245" i="65" a="1"/>
  <c r="X245" i="65" s="1"/>
  <c r="Y245" i="65" s="1"/>
  <c r="Z245" i="65" s="1"/>
  <c r="X244" i="65" a="1"/>
  <c r="X244" i="65" s="1"/>
  <c r="Y244" i="65" s="1"/>
  <c r="Z244" i="65" s="1"/>
  <c r="X243" i="65" a="1"/>
  <c r="X243" i="65" s="1"/>
  <c r="Y243" i="65" s="1"/>
  <c r="Z243" i="65" s="1"/>
  <c r="X242" i="65" a="1"/>
  <c r="X242" i="65" s="1"/>
  <c r="Y242" i="65" s="1"/>
  <c r="Z242" i="65" s="1"/>
  <c r="X241" i="65" a="1"/>
  <c r="X241" i="65" s="1"/>
  <c r="Y241" i="65" s="1"/>
  <c r="Z241" i="65" s="1"/>
  <c r="X240" i="65" a="1"/>
  <c r="X240" i="65" s="1"/>
  <c r="Y240" i="65" s="1"/>
  <c r="Z240" i="65" s="1"/>
  <c r="X239" i="65" a="1"/>
  <c r="X239" i="65" s="1"/>
  <c r="Y239" i="65" s="1"/>
  <c r="Z239" i="65" s="1"/>
  <c r="X238" i="65" a="1"/>
  <c r="X238" i="65" s="1"/>
  <c r="Y238" i="65" s="1"/>
  <c r="Z238" i="65" s="1"/>
  <c r="X237" i="65" a="1"/>
  <c r="X237" i="65" s="1"/>
  <c r="Y237" i="65" s="1"/>
  <c r="Z237" i="65" s="1"/>
  <c r="X236" i="65" a="1"/>
  <c r="X236" i="65" s="1"/>
  <c r="Y236" i="65" s="1"/>
  <c r="Z236" i="65" s="1"/>
  <c r="Z235" i="65"/>
  <c r="X235" i="65" a="1"/>
  <c r="X235" i="65" s="1"/>
  <c r="Y235" i="65" s="1"/>
  <c r="X234" i="65"/>
  <c r="Y234" i="65" s="1"/>
  <c r="Z234" i="65" s="1"/>
  <c r="X234" i="65" a="1"/>
  <c r="X233" i="65" a="1"/>
  <c r="X233" i="65" s="1"/>
  <c r="Y233" i="65" s="1"/>
  <c r="Z233" i="65" s="1"/>
  <c r="X232" i="65"/>
  <c r="Y232" i="65" s="1"/>
  <c r="Z232" i="65" s="1"/>
  <c r="X232" i="65" a="1"/>
  <c r="X231" i="65" a="1"/>
  <c r="X231" i="65" s="1"/>
  <c r="Y231" i="65" s="1"/>
  <c r="Z231" i="65" s="1"/>
  <c r="X230" i="65" a="1"/>
  <c r="X230" i="65" s="1"/>
  <c r="Y230" i="65" s="1"/>
  <c r="Z230" i="65" s="1"/>
  <c r="Z229" i="65"/>
  <c r="X229" i="65" a="1"/>
  <c r="X229" i="65" s="1"/>
  <c r="Y229" i="65" s="1"/>
  <c r="X228" i="65" a="1"/>
  <c r="X228" i="65" s="1"/>
  <c r="Y228" i="65" s="1"/>
  <c r="Z228" i="65" s="1"/>
  <c r="Z227" i="65"/>
  <c r="X227" i="65" a="1"/>
  <c r="X227" i="65" s="1"/>
  <c r="Y227" i="65" s="1"/>
  <c r="X226" i="65" a="1"/>
  <c r="X226" i="65" s="1"/>
  <c r="Y226" i="65" s="1"/>
  <c r="Z226" i="65" s="1"/>
  <c r="Z225" i="65"/>
  <c r="X225" i="65" a="1"/>
  <c r="X225" i="65" s="1"/>
  <c r="Y225" i="65" s="1"/>
  <c r="Z224" i="65"/>
  <c r="X224" i="65"/>
  <c r="Y224" i="65" s="1"/>
  <c r="X224" i="65" a="1"/>
  <c r="X223" i="65" a="1"/>
  <c r="X223" i="65" s="1"/>
  <c r="Y223" i="65" s="1"/>
  <c r="Z223" i="65" s="1"/>
  <c r="Z222" i="65"/>
  <c r="X222" i="65"/>
  <c r="Y222" i="65" s="1"/>
  <c r="X222" i="65" a="1"/>
  <c r="Z221" i="65"/>
  <c r="X221" i="65" a="1"/>
  <c r="X221" i="65" s="1"/>
  <c r="Y221" i="65" s="1"/>
  <c r="X220" i="65" a="1"/>
  <c r="X220" i="65" s="1"/>
  <c r="Y220" i="65" s="1"/>
  <c r="Z220" i="65" s="1"/>
  <c r="Z219" i="65"/>
  <c r="X219" i="65" a="1"/>
  <c r="X219" i="65" s="1"/>
  <c r="Y219" i="65" s="1"/>
  <c r="X218" i="65" a="1"/>
  <c r="X218" i="65" s="1"/>
  <c r="Y218" i="65" s="1"/>
  <c r="Z218" i="65" s="1"/>
  <c r="X217" i="65" a="1"/>
  <c r="X217" i="65" s="1"/>
  <c r="Y217" i="65" s="1"/>
  <c r="Z217" i="65" s="1"/>
  <c r="Z216" i="65"/>
  <c r="X216" i="65"/>
  <c r="Y216" i="65" s="1"/>
  <c r="X216" i="65" a="1"/>
  <c r="X215" i="65" a="1"/>
  <c r="X215" i="65" s="1"/>
  <c r="Y215" i="65" s="1"/>
  <c r="Z215" i="65" s="1"/>
  <c r="Z214" i="65"/>
  <c r="X214" i="65" a="1"/>
  <c r="X214" i="65" s="1"/>
  <c r="Y214" i="65" s="1"/>
  <c r="X213" i="65" a="1"/>
  <c r="X213" i="65" s="1"/>
  <c r="Y213" i="65" s="1"/>
  <c r="Z213" i="65" s="1"/>
  <c r="X212" i="65" a="1"/>
  <c r="X212" i="65" s="1"/>
  <c r="Y212" i="65" s="1"/>
  <c r="Z212" i="65" s="1"/>
  <c r="Z211" i="65"/>
  <c r="X211" i="65" a="1"/>
  <c r="X211" i="65" s="1"/>
  <c r="Y211" i="65" s="1"/>
  <c r="Y210" i="65"/>
  <c r="Z210" i="65" s="1"/>
  <c r="X210" i="65"/>
  <c r="X210" i="65" a="1"/>
  <c r="Z209" i="65"/>
  <c r="Y209" i="65"/>
  <c r="X209" i="65" a="1"/>
  <c r="X209" i="65" s="1"/>
  <c r="X208" i="65"/>
  <c r="Y208" i="65" s="1"/>
  <c r="Z208" i="65" s="1"/>
  <c r="X208" i="65" a="1"/>
  <c r="X207" i="65" a="1"/>
  <c r="X207" i="65" s="1"/>
  <c r="Y207" i="65" s="1"/>
  <c r="Z207" i="65" s="1"/>
  <c r="X206" i="65"/>
  <c r="Y206" i="65" s="1"/>
  <c r="Z206" i="65" s="1"/>
  <c r="X206" i="65" a="1"/>
  <c r="Z205" i="65"/>
  <c r="X205" i="65" a="1"/>
  <c r="X205" i="65" s="1"/>
  <c r="Y205" i="65" s="1"/>
  <c r="X204" i="65" a="1"/>
  <c r="X204" i="65" s="1"/>
  <c r="Y204" i="65" s="1"/>
  <c r="Z204" i="65" s="1"/>
  <c r="Y203" i="65"/>
  <c r="Z203" i="65" s="1"/>
  <c r="X203" i="65" a="1"/>
  <c r="X203" i="65" s="1"/>
  <c r="Z202" i="65"/>
  <c r="Y202" i="65"/>
  <c r="X202" i="65" a="1"/>
  <c r="X202" i="65" s="1"/>
  <c r="Y201" i="65"/>
  <c r="Z201" i="65" s="1"/>
  <c r="X201" i="65" a="1"/>
  <c r="X201" i="65" s="1"/>
  <c r="X200" i="65"/>
  <c r="Y200" i="65" s="1"/>
  <c r="Z200" i="65" s="1"/>
  <c r="X200" i="65" a="1"/>
  <c r="Y199" i="65"/>
  <c r="Z199" i="65" s="1"/>
  <c r="X199" i="65" a="1"/>
  <c r="X199" i="65" s="1"/>
  <c r="X198" i="65"/>
  <c r="Y198" i="65" s="1"/>
  <c r="Z198" i="65" s="1"/>
  <c r="X198" i="65" a="1"/>
  <c r="X197" i="65" a="1"/>
  <c r="X197" i="65" s="1"/>
  <c r="Y197" i="65" s="1"/>
  <c r="Z197" i="65" s="1"/>
  <c r="Z196" i="65"/>
  <c r="Y196" i="65"/>
  <c r="X196" i="65" a="1"/>
  <c r="X196" i="65" s="1"/>
  <c r="X195" i="65" a="1"/>
  <c r="X195" i="65" s="1"/>
  <c r="Y195" i="65" s="1"/>
  <c r="Z195" i="65" s="1"/>
  <c r="X194" i="65"/>
  <c r="Y194" i="65" s="1"/>
  <c r="Z194" i="65" s="1"/>
  <c r="X194" i="65" a="1"/>
  <c r="Z193" i="65"/>
  <c r="Y193" i="65"/>
  <c r="X193" i="65" a="1"/>
  <c r="X193" i="65" s="1"/>
  <c r="X192" i="65" a="1"/>
  <c r="X192" i="65" s="1"/>
  <c r="Y192" i="65" s="1"/>
  <c r="Z192" i="65" s="1"/>
  <c r="Y191" i="65"/>
  <c r="Z191" i="65" s="1"/>
  <c r="X191" i="65" a="1"/>
  <c r="X191" i="65" s="1"/>
  <c r="X190" i="65" a="1"/>
  <c r="X190" i="65" s="1"/>
  <c r="Y190" i="65" s="1"/>
  <c r="Z190" i="65" s="1"/>
  <c r="Z189" i="65"/>
  <c r="X189" i="65" a="1"/>
  <c r="X189" i="65" s="1"/>
  <c r="Y189" i="65" s="1"/>
  <c r="X188" i="65"/>
  <c r="Y188" i="65" s="1"/>
  <c r="Z188" i="65" s="1"/>
  <c r="X188" i="65" a="1"/>
  <c r="Z187" i="65"/>
  <c r="Y187" i="65"/>
  <c r="X187" i="65" a="1"/>
  <c r="X187" i="65" s="1"/>
  <c r="X186" i="65" a="1"/>
  <c r="X186" i="65" s="1"/>
  <c r="Y186" i="65" s="1"/>
  <c r="Z186" i="65" s="1"/>
  <c r="Z185" i="65"/>
  <c r="Y185" i="65"/>
  <c r="X185" i="65" a="1"/>
  <c r="X185" i="65" s="1"/>
  <c r="X184" i="65"/>
  <c r="Y184" i="65" s="1"/>
  <c r="Z184" i="65" s="1"/>
  <c r="X184" i="65" a="1"/>
  <c r="X183" i="65" a="1"/>
  <c r="X183" i="65" s="1"/>
  <c r="Y183" i="65" s="1"/>
  <c r="Z183" i="65" s="1"/>
  <c r="Z182" i="65"/>
  <c r="X182" i="65"/>
  <c r="Y182" i="65" s="1"/>
  <c r="X182" i="65" a="1"/>
  <c r="X181" i="65" a="1"/>
  <c r="X181" i="65" s="1"/>
  <c r="Y181" i="65" s="1"/>
  <c r="Z181" i="65" s="1"/>
  <c r="X180" i="65" a="1"/>
  <c r="X180" i="65" s="1"/>
  <c r="Y180" i="65" s="1"/>
  <c r="Z180" i="65" s="1"/>
  <c r="Z179" i="65"/>
  <c r="X179" i="65" a="1"/>
  <c r="X179" i="65" s="1"/>
  <c r="Y179" i="65" s="1"/>
  <c r="X178" i="65"/>
  <c r="Y178" i="65" s="1"/>
  <c r="Z178" i="65" s="1"/>
  <c r="X178" i="65" a="1"/>
  <c r="Y177" i="65"/>
  <c r="Z177" i="65" s="1"/>
  <c r="X177" i="65" a="1"/>
  <c r="X177" i="65" s="1"/>
  <c r="X176" i="65" a="1"/>
  <c r="X176" i="65" s="1"/>
  <c r="Y176" i="65" s="1"/>
  <c r="Z176" i="65" s="1"/>
  <c r="X175" i="65" a="1"/>
  <c r="X175" i="65" s="1"/>
  <c r="Y175" i="65" s="1"/>
  <c r="Z175" i="65" s="1"/>
  <c r="Y174" i="65"/>
  <c r="Z174" i="65" s="1"/>
  <c r="X174" i="65"/>
  <c r="X174" i="65" a="1"/>
  <c r="X173" i="65" a="1"/>
  <c r="X173" i="65" s="1"/>
  <c r="Y173" i="65" s="1"/>
  <c r="Z173" i="65" s="1"/>
  <c r="X172" i="65" a="1"/>
  <c r="X172" i="65" s="1"/>
  <c r="Y172" i="65" s="1"/>
  <c r="Z172" i="65" s="1"/>
  <c r="Z171" i="65"/>
  <c r="Y171" i="65"/>
  <c r="X171" i="65" a="1"/>
  <c r="X171" i="65" s="1"/>
  <c r="X170" i="65" a="1"/>
  <c r="X170" i="65" s="1"/>
  <c r="Y170" i="65" s="1"/>
  <c r="Z170" i="65" s="1"/>
  <c r="X169" i="65" a="1"/>
  <c r="X169" i="65" s="1"/>
  <c r="Y169" i="65" s="1"/>
  <c r="Z169" i="65" s="1"/>
  <c r="Y168" i="65"/>
  <c r="Z168" i="65" s="1"/>
  <c r="X168" i="65"/>
  <c r="X168" i="65" a="1"/>
  <c r="X167" i="65" a="1"/>
  <c r="X167" i="65" s="1"/>
  <c r="Y167" i="65" s="1"/>
  <c r="Z167" i="65" s="1"/>
  <c r="Y166" i="65"/>
  <c r="Z166" i="65" s="1"/>
  <c r="X166" i="65"/>
  <c r="X166" i="65" a="1"/>
  <c r="X165" i="65"/>
  <c r="Y165" i="65" s="1"/>
  <c r="Z165" i="65" s="1"/>
  <c r="X165" i="65" a="1"/>
  <c r="X164" i="65"/>
  <c r="Y164" i="65" s="1"/>
  <c r="Z164" i="65" s="1"/>
  <c r="X164" i="65" a="1"/>
  <c r="X163" i="65" a="1"/>
  <c r="X163" i="65" s="1"/>
  <c r="Y163" i="65" s="1"/>
  <c r="Z163" i="65" s="1"/>
  <c r="X162" i="65" a="1"/>
  <c r="X162" i="65" s="1"/>
  <c r="Y162" i="65" s="1"/>
  <c r="Z162" i="65" s="1"/>
  <c r="X161" i="65" a="1"/>
  <c r="X161" i="65" s="1"/>
  <c r="Y161" i="65" s="1"/>
  <c r="Z161" i="65" s="1"/>
  <c r="X160" i="65" a="1"/>
  <c r="X160" i="65" s="1"/>
  <c r="Y160" i="65" s="1"/>
  <c r="Z160" i="65" s="1"/>
  <c r="Z159" i="65"/>
  <c r="Y159" i="65"/>
  <c r="X159" i="65"/>
  <c r="X159" i="65" a="1"/>
  <c r="X158" i="65"/>
  <c r="Y158" i="65" s="1"/>
  <c r="Z158" i="65" s="1"/>
  <c r="X158" i="65" a="1"/>
  <c r="Y157" i="65"/>
  <c r="Z157" i="65" s="1"/>
  <c r="X157" i="65"/>
  <c r="X157" i="65" a="1"/>
  <c r="X156" i="65" a="1"/>
  <c r="X156" i="65" s="1"/>
  <c r="Y156" i="65" s="1"/>
  <c r="Z156" i="65" s="1"/>
  <c r="X155" i="65"/>
  <c r="Y155" i="65" s="1"/>
  <c r="Z155" i="65" s="1"/>
  <c r="X155" i="65" a="1"/>
  <c r="X154" i="65" a="1"/>
  <c r="X154" i="65" s="1"/>
  <c r="Y154" i="65" s="1"/>
  <c r="Z154" i="65" s="1"/>
  <c r="X153" i="65" a="1"/>
  <c r="X153" i="65" s="1"/>
  <c r="Y153" i="65" s="1"/>
  <c r="Z153" i="65" s="1"/>
  <c r="Y152" i="65"/>
  <c r="Z152" i="65" s="1"/>
  <c r="X152" i="65"/>
  <c r="X152" i="65" a="1"/>
  <c r="X151" i="65" a="1"/>
  <c r="X151" i="65" s="1"/>
  <c r="Y151" i="65" s="1"/>
  <c r="Z151" i="65" s="1"/>
  <c r="Y150" i="65"/>
  <c r="Z150" i="65" s="1"/>
  <c r="X150" i="65"/>
  <c r="X150" i="65" a="1"/>
  <c r="X149" i="65"/>
  <c r="Y149" i="65" s="1"/>
  <c r="Z149" i="65" s="1"/>
  <c r="X149" i="65" a="1"/>
  <c r="X148" i="65"/>
  <c r="Y148" i="65" s="1"/>
  <c r="Z148" i="65" s="1"/>
  <c r="X148" i="65" a="1"/>
  <c r="X147" i="65" a="1"/>
  <c r="X147" i="65" s="1"/>
  <c r="Y147" i="65" s="1"/>
  <c r="Z147" i="65" s="1"/>
  <c r="X146" i="65" a="1"/>
  <c r="X146" i="65" s="1"/>
  <c r="Y146" i="65" s="1"/>
  <c r="Z146" i="65" s="1"/>
  <c r="X145" i="65" a="1"/>
  <c r="X145" i="65" s="1"/>
  <c r="Y145" i="65" s="1"/>
  <c r="Z145" i="65" s="1"/>
  <c r="X144" i="65" a="1"/>
  <c r="X144" i="65" s="1"/>
  <c r="Y144" i="65" s="1"/>
  <c r="Z144" i="65" s="1"/>
  <c r="Z143" i="65"/>
  <c r="Y143" i="65"/>
  <c r="X143" i="65"/>
  <c r="X143" i="65" a="1"/>
  <c r="X142" i="65"/>
  <c r="Y142" i="65" s="1"/>
  <c r="Z142" i="65" s="1"/>
  <c r="X142" i="65" a="1"/>
  <c r="Y141" i="65"/>
  <c r="Z141" i="65" s="1"/>
  <c r="X141" i="65"/>
  <c r="X141" i="65" a="1"/>
  <c r="X140" i="65" a="1"/>
  <c r="X140" i="65" s="1"/>
  <c r="Y140" i="65" s="1"/>
  <c r="Z140" i="65" s="1"/>
  <c r="X139" i="65"/>
  <c r="Y139" i="65" s="1"/>
  <c r="Z139" i="65" s="1"/>
  <c r="X139" i="65" a="1"/>
  <c r="X138" i="65" a="1"/>
  <c r="X138" i="65" s="1"/>
  <c r="Y138" i="65" s="1"/>
  <c r="Z138" i="65" s="1"/>
  <c r="X137" i="65" a="1"/>
  <c r="X137" i="65" s="1"/>
  <c r="Y137" i="65" s="1"/>
  <c r="Z137" i="65" s="1"/>
  <c r="Y136" i="65"/>
  <c r="Z136" i="65" s="1"/>
  <c r="X136" i="65"/>
  <c r="X136" i="65" a="1"/>
  <c r="X135" i="65" a="1"/>
  <c r="X135" i="65" s="1"/>
  <c r="Y135" i="65" s="1"/>
  <c r="Z135" i="65" s="1"/>
  <c r="Y134" i="65"/>
  <c r="Z134" i="65" s="1"/>
  <c r="X134" i="65"/>
  <c r="X134" i="65" a="1"/>
  <c r="X133" i="65"/>
  <c r="Y133" i="65" s="1"/>
  <c r="Z133" i="65" s="1"/>
  <c r="X133" i="65" a="1"/>
  <c r="X132" i="65"/>
  <c r="Y132" i="65" s="1"/>
  <c r="Z132" i="65" s="1"/>
  <c r="X132" i="65" a="1"/>
  <c r="X131" i="65" a="1"/>
  <c r="X131" i="65" s="1"/>
  <c r="Y131" i="65" s="1"/>
  <c r="Z131" i="65" s="1"/>
  <c r="X130" i="65" a="1"/>
  <c r="X130" i="65" s="1"/>
  <c r="Y130" i="65" s="1"/>
  <c r="Z130" i="65" s="1"/>
  <c r="X129" i="65" a="1"/>
  <c r="X129" i="65" s="1"/>
  <c r="Y129" i="65" s="1"/>
  <c r="Z129" i="65" s="1"/>
  <c r="X128" i="65" a="1"/>
  <c r="X128" i="65" s="1"/>
  <c r="Y128" i="65" s="1"/>
  <c r="Z128" i="65" s="1"/>
  <c r="Z127" i="65"/>
  <c r="Y127" i="65"/>
  <c r="X127" i="65"/>
  <c r="X127" i="65" a="1"/>
  <c r="X126" i="65"/>
  <c r="Y126" i="65" s="1"/>
  <c r="Z126" i="65" s="1"/>
  <c r="X126" i="65" a="1"/>
  <c r="Y125" i="65"/>
  <c r="Z125" i="65" s="1"/>
  <c r="X125" i="65"/>
  <c r="X125" i="65" a="1"/>
  <c r="X124" i="65" a="1"/>
  <c r="X124" i="65" s="1"/>
  <c r="Y124" i="65" s="1"/>
  <c r="Z124" i="65" s="1"/>
  <c r="X123" i="65"/>
  <c r="Y123" i="65" s="1"/>
  <c r="Z123" i="65" s="1"/>
  <c r="X123" i="65" a="1"/>
  <c r="X122" i="65" a="1"/>
  <c r="X122" i="65" s="1"/>
  <c r="Y122" i="65" s="1"/>
  <c r="Z122" i="65" s="1"/>
  <c r="X121" i="65" a="1"/>
  <c r="X121" i="65" s="1"/>
  <c r="Y121" i="65" s="1"/>
  <c r="Z121" i="65" s="1"/>
  <c r="Y120" i="65"/>
  <c r="Z120" i="65" s="1"/>
  <c r="X120" i="65"/>
  <c r="X120" i="65" a="1"/>
  <c r="X119" i="65" a="1"/>
  <c r="X119" i="65" s="1"/>
  <c r="Y119" i="65" s="1"/>
  <c r="Z119" i="65" s="1"/>
  <c r="Y118" i="65"/>
  <c r="Z118" i="65" s="1"/>
  <c r="X118" i="65"/>
  <c r="X118" i="65" a="1"/>
  <c r="X117" i="65"/>
  <c r="Y117" i="65" s="1"/>
  <c r="Z117" i="65" s="1"/>
  <c r="X117" i="65" a="1"/>
  <c r="X116" i="65"/>
  <c r="Y116" i="65" s="1"/>
  <c r="Z116" i="65" s="1"/>
  <c r="X116" i="65" a="1"/>
  <c r="X115" i="65" a="1"/>
  <c r="X115" i="65" s="1"/>
  <c r="Y115" i="65" s="1"/>
  <c r="Z115" i="65" s="1"/>
  <c r="X114" i="65" a="1"/>
  <c r="X114" i="65" s="1"/>
  <c r="Y114" i="65" s="1"/>
  <c r="Z114" i="65" s="1"/>
  <c r="X113" i="65" a="1"/>
  <c r="X113" i="65" s="1"/>
  <c r="Y113" i="65" s="1"/>
  <c r="Z113" i="65" s="1"/>
  <c r="X112" i="65" a="1"/>
  <c r="X112" i="65" s="1"/>
  <c r="Y112" i="65" s="1"/>
  <c r="Z112" i="65" s="1"/>
  <c r="Z111" i="65"/>
  <c r="Y111" i="65"/>
  <c r="X111" i="65"/>
  <c r="X111" i="65" a="1"/>
  <c r="X110" i="65"/>
  <c r="Y110" i="65" s="1"/>
  <c r="Z110" i="65" s="1"/>
  <c r="X110" i="65" a="1"/>
  <c r="Y109" i="65"/>
  <c r="Z109" i="65" s="1"/>
  <c r="X109" i="65"/>
  <c r="X109" i="65" a="1"/>
  <c r="X108" i="65" a="1"/>
  <c r="X108" i="65" s="1"/>
  <c r="Y108" i="65" s="1"/>
  <c r="Z108" i="65" s="1"/>
  <c r="X107" i="65"/>
  <c r="Y107" i="65" s="1"/>
  <c r="Z107" i="65" s="1"/>
  <c r="X107" i="65" a="1"/>
  <c r="X106" i="65" a="1"/>
  <c r="X106" i="65" s="1"/>
  <c r="Y106" i="65" s="1"/>
  <c r="Z106" i="65" s="1"/>
  <c r="X105" i="65" a="1"/>
  <c r="X105" i="65" s="1"/>
  <c r="Y105" i="65" s="1"/>
  <c r="Z105" i="65" s="1"/>
  <c r="Y104" i="65"/>
  <c r="Z104" i="65" s="1"/>
  <c r="X104" i="65"/>
  <c r="X104" i="65" a="1"/>
  <c r="X103" i="65" a="1"/>
  <c r="X103" i="65" s="1"/>
  <c r="Y103" i="65" s="1"/>
  <c r="Z103" i="65" s="1"/>
  <c r="Y102" i="65"/>
  <c r="Z102" i="65" s="1"/>
  <c r="X102" i="65"/>
  <c r="X102" i="65" a="1"/>
  <c r="X101" i="65"/>
  <c r="Y101" i="65" s="1"/>
  <c r="Z101" i="65" s="1"/>
  <c r="X101" i="65" a="1"/>
  <c r="X100" i="65"/>
  <c r="Y100" i="65" s="1"/>
  <c r="Z100" i="65" s="1"/>
  <c r="X100" i="65" a="1"/>
  <c r="X99" i="65" a="1"/>
  <c r="X99" i="65" s="1"/>
  <c r="Y99" i="65" s="1"/>
  <c r="Z99" i="65" s="1"/>
  <c r="X98" i="65" a="1"/>
  <c r="X98" i="65" s="1"/>
  <c r="Y98" i="65" s="1"/>
  <c r="Z98" i="65" s="1"/>
  <c r="X97" i="65" a="1"/>
  <c r="X97" i="65" s="1"/>
  <c r="Y97" i="65" s="1"/>
  <c r="Z97" i="65" s="1"/>
  <c r="X96" i="65" a="1"/>
  <c r="X96" i="65" s="1"/>
  <c r="Y96" i="65" s="1"/>
  <c r="Z96" i="65" s="1"/>
  <c r="Z95" i="65"/>
  <c r="Y95" i="65"/>
  <c r="X95" i="65"/>
  <c r="X95" i="65" a="1"/>
  <c r="X94" i="65"/>
  <c r="Y94" i="65" s="1"/>
  <c r="Z94" i="65" s="1"/>
  <c r="X94" i="65" a="1"/>
  <c r="Y93" i="65"/>
  <c r="Z93" i="65" s="1"/>
  <c r="X93" i="65"/>
  <c r="X93" i="65" a="1"/>
  <c r="X92" i="65" a="1"/>
  <c r="X92" i="65" s="1"/>
  <c r="Y92" i="65" s="1"/>
  <c r="Z92" i="65" s="1"/>
  <c r="X91" i="65"/>
  <c r="Y91" i="65" s="1"/>
  <c r="Z91" i="65" s="1"/>
  <c r="X91" i="65" a="1"/>
  <c r="X90" i="65" a="1"/>
  <c r="X90" i="65" s="1"/>
  <c r="Y90" i="65" s="1"/>
  <c r="Z90" i="65" s="1"/>
  <c r="X89" i="65" a="1"/>
  <c r="X89" i="65" s="1"/>
  <c r="Y89" i="65" s="1"/>
  <c r="Z89" i="65" s="1"/>
  <c r="Y88" i="65"/>
  <c r="Z88" i="65" s="1"/>
  <c r="X88" i="65"/>
  <c r="X88" i="65" a="1"/>
  <c r="X87" i="65" a="1"/>
  <c r="X87" i="65" s="1"/>
  <c r="Y87" i="65" s="1"/>
  <c r="Z87" i="65" s="1"/>
  <c r="Y86" i="65"/>
  <c r="Z86" i="65" s="1"/>
  <c r="X86" i="65"/>
  <c r="X86" i="65" a="1"/>
  <c r="X85" i="65"/>
  <c r="Y85" i="65" s="1"/>
  <c r="Z85" i="65" s="1"/>
  <c r="X85" i="65" a="1"/>
  <c r="Y84" i="65"/>
  <c r="Z84" i="65" s="1"/>
  <c r="X84" i="65"/>
  <c r="X84" i="65" a="1"/>
  <c r="X83" i="65"/>
  <c r="Y83" i="65" s="1"/>
  <c r="Z83" i="65" s="1"/>
  <c r="X83" i="65" a="1"/>
  <c r="Y82" i="65"/>
  <c r="Z82" i="65" s="1"/>
  <c r="X82" i="65"/>
  <c r="X82" i="65" a="1"/>
  <c r="X81" i="65"/>
  <c r="Y81" i="65" s="1"/>
  <c r="Z81" i="65" s="1"/>
  <c r="X81" i="65" a="1"/>
  <c r="Y80" i="65"/>
  <c r="Z80" i="65" s="1"/>
  <c r="X80" i="65"/>
  <c r="X80" i="65" a="1"/>
  <c r="X79" i="65"/>
  <c r="Y79" i="65" s="1"/>
  <c r="Z79" i="65" s="1"/>
  <c r="X79" i="65" a="1"/>
  <c r="Y78" i="65"/>
  <c r="Z78" i="65" s="1"/>
  <c r="X78" i="65"/>
  <c r="X78" i="65" a="1"/>
  <c r="X77" i="65"/>
  <c r="Y77" i="65" s="1"/>
  <c r="Z77" i="65" s="1"/>
  <c r="X77" i="65" a="1"/>
  <c r="Y76" i="65"/>
  <c r="Z76" i="65" s="1"/>
  <c r="X76" i="65"/>
  <c r="X76" i="65" a="1"/>
  <c r="X75" i="65"/>
  <c r="Y75" i="65" s="1"/>
  <c r="Z75" i="65" s="1"/>
  <c r="X75" i="65" a="1"/>
  <c r="Y74" i="65"/>
  <c r="Z74" i="65" s="1"/>
  <c r="X74" i="65"/>
  <c r="X74" i="65" a="1"/>
  <c r="X73" i="65"/>
  <c r="Y73" i="65" s="1"/>
  <c r="Z73" i="65" s="1"/>
  <c r="X73" i="65" a="1"/>
  <c r="Y72" i="65"/>
  <c r="Z72" i="65" s="1"/>
  <c r="X72" i="65"/>
  <c r="X72" i="65" a="1"/>
  <c r="X71" i="65"/>
  <c r="Y71" i="65" s="1"/>
  <c r="Z71" i="65" s="1"/>
  <c r="X71" i="65" a="1"/>
  <c r="Y70" i="65"/>
  <c r="Z70" i="65" s="1"/>
  <c r="X70" i="65"/>
  <c r="X70" i="65" a="1"/>
  <c r="X69" i="65"/>
  <c r="Y69" i="65" s="1"/>
  <c r="Z69" i="65" s="1"/>
  <c r="X69" i="65" a="1"/>
  <c r="X68" i="65" a="1"/>
  <c r="X68" i="65" s="1"/>
  <c r="Y68" i="65" s="1"/>
  <c r="Z68" i="65" s="1"/>
  <c r="X67" i="65"/>
  <c r="Y67" i="65" s="1"/>
  <c r="Z67" i="65" s="1"/>
  <c r="X67" i="65" a="1"/>
  <c r="Y66" i="65"/>
  <c r="Z66" i="65" s="1"/>
  <c r="X66" i="65" a="1"/>
  <c r="X66" i="65" s="1"/>
  <c r="X65" i="65"/>
  <c r="Y65" i="65" s="1"/>
  <c r="Z65" i="65" s="1"/>
  <c r="X65" i="65" a="1"/>
  <c r="X64" i="65" a="1"/>
  <c r="X64" i="65" s="1"/>
  <c r="Y64" i="65" s="1"/>
  <c r="Z64" i="65" s="1"/>
  <c r="X63" i="65"/>
  <c r="Y63" i="65" s="1"/>
  <c r="Z63" i="65" s="1"/>
  <c r="X63" i="65" a="1"/>
  <c r="Y62" i="65"/>
  <c r="Z62" i="65" s="1"/>
  <c r="X62" i="65" a="1"/>
  <c r="X62" i="65" s="1"/>
  <c r="X61" i="65"/>
  <c r="Y61" i="65" s="1"/>
  <c r="Z61" i="65" s="1"/>
  <c r="X61" i="65" a="1"/>
  <c r="X60" i="65" a="1"/>
  <c r="X60" i="65" s="1"/>
  <c r="Y60" i="65" s="1"/>
  <c r="Z60" i="65" s="1"/>
  <c r="X59" i="65"/>
  <c r="Y59" i="65" s="1"/>
  <c r="Z59" i="65" s="1"/>
  <c r="X59" i="65" a="1"/>
  <c r="Y58" i="65"/>
  <c r="Z58" i="65" s="1"/>
  <c r="X58" i="65" a="1"/>
  <c r="X58" i="65" s="1"/>
  <c r="X57" i="65"/>
  <c r="Y57" i="65" s="1"/>
  <c r="Z57" i="65" s="1"/>
  <c r="X57" i="65" a="1"/>
  <c r="X56" i="65" a="1"/>
  <c r="X56" i="65" s="1"/>
  <c r="Y56" i="65" s="1"/>
  <c r="Z56" i="65" s="1"/>
  <c r="X55" i="65"/>
  <c r="Y55" i="65" s="1"/>
  <c r="Z55" i="65" s="1"/>
  <c r="X55" i="65" a="1"/>
  <c r="Y54" i="65"/>
  <c r="Z54" i="65" s="1"/>
  <c r="X54" i="65" a="1"/>
  <c r="X54" i="65" s="1"/>
  <c r="X53" i="65"/>
  <c r="Y53" i="65" s="1"/>
  <c r="Z53" i="65" s="1"/>
  <c r="X53" i="65" a="1"/>
  <c r="X52" i="65" a="1"/>
  <c r="X52" i="65" s="1"/>
  <c r="Y52" i="65" s="1"/>
  <c r="Z52" i="65" s="1"/>
  <c r="X51" i="65"/>
  <c r="Y51" i="65" s="1"/>
  <c r="Z51" i="65" s="1"/>
  <c r="X51" i="65" a="1"/>
  <c r="Y50" i="65"/>
  <c r="Z50" i="65" s="1"/>
  <c r="X50" i="65" a="1"/>
  <c r="X50" i="65" s="1"/>
  <c r="X49" i="65"/>
  <c r="Y49" i="65" s="1"/>
  <c r="Z49" i="65" s="1"/>
  <c r="X49" i="65" a="1"/>
  <c r="X48" i="65" a="1"/>
  <c r="X48" i="65" s="1"/>
  <c r="Y48" i="65" s="1"/>
  <c r="Z48" i="65" s="1"/>
  <c r="X47" i="65"/>
  <c r="Y47" i="65" s="1"/>
  <c r="Z47" i="65" s="1"/>
  <c r="X47" i="65" a="1"/>
  <c r="Y46" i="65"/>
  <c r="Z46" i="65" s="1"/>
  <c r="X46" i="65" a="1"/>
  <c r="X46" i="65" s="1"/>
  <c r="X45" i="65"/>
  <c r="Y45" i="65" s="1"/>
  <c r="Z45" i="65" s="1"/>
  <c r="X45" i="65" a="1"/>
  <c r="X44" i="65" a="1"/>
  <c r="X44" i="65" s="1"/>
  <c r="Y44" i="65" s="1"/>
  <c r="Z44" i="65" s="1"/>
  <c r="X43" i="65"/>
  <c r="Y43" i="65" s="1"/>
  <c r="Z43" i="65" s="1"/>
  <c r="X43" i="65" a="1"/>
  <c r="Y42" i="65"/>
  <c r="Z42" i="65" s="1"/>
  <c r="X42" i="65" a="1"/>
  <c r="X42" i="65" s="1"/>
  <c r="X41" i="65"/>
  <c r="Y41" i="65" s="1"/>
  <c r="Z41" i="65" s="1"/>
  <c r="X41" i="65" a="1"/>
  <c r="X40" i="65" a="1"/>
  <c r="X40" i="65" s="1"/>
  <c r="Y40" i="65" s="1"/>
  <c r="Z40" i="65" s="1"/>
  <c r="X39" i="65"/>
  <c r="Y39" i="65" s="1"/>
  <c r="Z39" i="65" s="1"/>
  <c r="X39" i="65" a="1"/>
  <c r="Y38" i="65"/>
  <c r="Z38" i="65" s="1"/>
  <c r="X38" i="65" a="1"/>
  <c r="X38" i="65" s="1"/>
  <c r="X37" i="65"/>
  <c r="Y37" i="65" s="1"/>
  <c r="Z37" i="65" s="1"/>
  <c r="X37" i="65" a="1"/>
  <c r="X36" i="65" a="1"/>
  <c r="X36" i="65" s="1"/>
  <c r="Y36" i="65" s="1"/>
  <c r="Z36" i="65" s="1"/>
  <c r="X35" i="65"/>
  <c r="Y35" i="65" s="1"/>
  <c r="Z35" i="65" s="1"/>
  <c r="X35" i="65" a="1"/>
  <c r="Y34" i="65"/>
  <c r="Z34" i="65" s="1"/>
  <c r="X34" i="65" a="1"/>
  <c r="X34" i="65" s="1"/>
  <c r="X33" i="65" a="1"/>
  <c r="X33" i="65" s="1"/>
  <c r="Y33" i="65" s="1"/>
  <c r="Z33" i="65" s="1"/>
  <c r="Y32" i="65"/>
  <c r="Z32" i="65" s="1"/>
  <c r="X32" i="65" a="1"/>
  <c r="X32" i="65" s="1"/>
  <c r="X31" i="65" a="1"/>
  <c r="X31" i="65" s="1"/>
  <c r="Y31" i="65" s="1"/>
  <c r="Z31" i="65" s="1"/>
  <c r="Y30" i="65"/>
  <c r="Z30" i="65" s="1"/>
  <c r="X30" i="65" a="1"/>
  <c r="X30" i="65" s="1"/>
  <c r="X29" i="65" a="1"/>
  <c r="X29" i="65" s="1"/>
  <c r="Y29" i="65" s="1"/>
  <c r="Z29" i="65" s="1"/>
  <c r="X28" i="65" a="1"/>
  <c r="X28" i="65" s="1"/>
  <c r="Y28" i="65" s="1"/>
  <c r="Z28" i="65" s="1"/>
  <c r="X27" i="65" a="1"/>
  <c r="X27" i="65" s="1"/>
  <c r="Y27" i="65" s="1"/>
  <c r="Z27" i="65" s="1"/>
  <c r="X26" i="65" a="1"/>
  <c r="X26" i="65" s="1"/>
  <c r="Y26" i="65" s="1"/>
  <c r="Z26" i="65" s="1"/>
  <c r="X25" i="65" a="1"/>
  <c r="X25" i="65" s="1"/>
  <c r="Y25" i="65" s="1"/>
  <c r="Z25" i="65" s="1"/>
  <c r="X24" i="65" a="1"/>
  <c r="X24" i="65" s="1"/>
  <c r="Y24" i="65" s="1"/>
  <c r="Z24" i="65" s="1"/>
  <c r="X23" i="65" a="1"/>
  <c r="X23" i="65" s="1"/>
  <c r="Y23" i="65" s="1"/>
  <c r="Z23" i="65" s="1"/>
  <c r="X22" i="65" a="1"/>
  <c r="X22" i="65" s="1"/>
  <c r="Y22" i="65" s="1"/>
  <c r="Z22" i="65" s="1"/>
  <c r="X21" i="65" a="1"/>
  <c r="X21" i="65" s="1"/>
  <c r="Y21" i="65" s="1"/>
  <c r="Z21" i="65" s="1"/>
  <c r="Y20" i="65"/>
  <c r="Z20" i="65" s="1"/>
  <c r="X20" i="65" a="1"/>
  <c r="X20" i="65" s="1"/>
  <c r="X19" i="65"/>
  <c r="Y19" i="65" s="1"/>
  <c r="Z19" i="65" s="1"/>
  <c r="X19" i="65" a="1"/>
  <c r="X18" i="65" a="1"/>
  <c r="X18" i="65" s="1"/>
  <c r="Y18" i="65" s="1"/>
  <c r="Z18" i="65" s="1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G13" i="65"/>
  <c r="F13" i="65"/>
  <c r="E13" i="65"/>
  <c r="D13" i="65"/>
  <c r="F29" i="66" l="1"/>
  <c r="E29" i="66"/>
  <c r="F26" i="66"/>
  <c r="E26" i="66"/>
  <c r="F28" i="66"/>
  <c r="E28" i="66"/>
  <c r="F25" i="66"/>
  <c r="E25" i="66"/>
  <c r="F27" i="66"/>
  <c r="E27" i="66"/>
  <c r="D324" i="65"/>
  <c r="L324" i="65"/>
  <c r="T324" i="65"/>
  <c r="E324" i="65"/>
  <c r="M324" i="65"/>
  <c r="U324" i="65"/>
  <c r="F324" i="65"/>
  <c r="N324" i="65"/>
  <c r="V324" i="65"/>
  <c r="G324" i="65"/>
  <c r="O324" i="65"/>
  <c r="W324" i="65"/>
  <c r="I324" i="65"/>
  <c r="Q324" i="65"/>
  <c r="J324" i="65"/>
  <c r="R324" i="65"/>
  <c r="K324" i="65"/>
  <c r="S324" i="65"/>
  <c r="D29" i="63" l="1"/>
  <c r="D28" i="63"/>
  <c r="D27" i="63"/>
  <c r="D26" i="63"/>
  <c r="D25" i="63"/>
  <c r="D22" i="63"/>
  <c r="D9" i="63" s="1"/>
  <c r="D21" i="63"/>
  <c r="D20" i="63"/>
  <c r="D19" i="63"/>
  <c r="D18" i="63"/>
  <c r="D17" i="63"/>
  <c r="D16" i="63"/>
  <c r="D15" i="63"/>
  <c r="D14" i="63"/>
  <c r="D13" i="63"/>
  <c r="D12" i="63"/>
  <c r="I4" i="63"/>
  <c r="D4" i="63"/>
  <c r="I3" i="63"/>
  <c r="D3" i="63"/>
  <c r="I2" i="63"/>
  <c r="D2" i="63"/>
  <c r="X18" i="62" a="1"/>
  <c r="X18" i="62" s="1"/>
  <c r="Y18" i="62" s="1"/>
  <c r="Z18" i="62"/>
  <c r="X19" i="62" a="1"/>
  <c r="X19" i="62" s="1"/>
  <c r="Y19" i="62" s="1"/>
  <c r="Z19" i="62" s="1"/>
  <c r="X20" i="62" a="1"/>
  <c r="X20" i="62" s="1"/>
  <c r="Y20" i="62" s="1"/>
  <c r="Z20" i="62" s="1"/>
  <c r="X21" i="62" a="1"/>
  <c r="X21" i="62" s="1"/>
  <c r="Y21" i="62" s="1"/>
  <c r="Z21" i="62" s="1"/>
  <c r="X22" i="62" a="1"/>
  <c r="X22" i="62" s="1"/>
  <c r="Y22" i="62" s="1"/>
  <c r="Z22" i="62"/>
  <c r="X23" i="62" a="1"/>
  <c r="X23" i="62" s="1"/>
  <c r="Y23" i="62" s="1"/>
  <c r="Z23" i="62" s="1"/>
  <c r="X24" i="62" a="1"/>
  <c r="X24" i="62" s="1"/>
  <c r="Y24" i="62" s="1"/>
  <c r="Z24" i="62"/>
  <c r="X25" i="62" a="1"/>
  <c r="X25" i="62" s="1"/>
  <c r="Y25" i="62" s="1"/>
  <c r="Z25" i="62" s="1"/>
  <c r="X26" i="62" a="1"/>
  <c r="X26" i="62" s="1"/>
  <c r="Y26" i="62" s="1"/>
  <c r="Z26" i="62"/>
  <c r="X27" i="62" a="1"/>
  <c r="X27" i="62" s="1"/>
  <c r="Y27" i="62" s="1"/>
  <c r="Z27" i="62" s="1"/>
  <c r="X28" i="62" a="1"/>
  <c r="X28" i="62" s="1"/>
  <c r="Y28" i="62" s="1"/>
  <c r="Z28" i="62" s="1"/>
  <c r="X29" i="62" a="1"/>
  <c r="X29" i="62" s="1"/>
  <c r="Y29" i="62" s="1"/>
  <c r="Z29" i="62" s="1"/>
  <c r="X30" i="62" a="1"/>
  <c r="X30" i="62" s="1"/>
  <c r="Y30" i="62" s="1"/>
  <c r="Z30" i="62"/>
  <c r="X31" i="62" a="1"/>
  <c r="X31" i="62" s="1"/>
  <c r="Y31" i="62" s="1"/>
  <c r="Z31" i="62" s="1"/>
  <c r="X32" i="62" a="1"/>
  <c r="X32" i="62" s="1"/>
  <c r="Y32" i="62" s="1"/>
  <c r="Z32" i="62"/>
  <c r="X33" i="62" a="1"/>
  <c r="X33" i="62" s="1"/>
  <c r="Y33" i="62" s="1"/>
  <c r="Z33" i="62" s="1"/>
  <c r="X34" i="62" a="1"/>
  <c r="X34" i="62" s="1"/>
  <c r="Y34" i="62" s="1"/>
  <c r="Z34" i="62"/>
  <c r="X35" i="62" a="1"/>
  <c r="X35" i="62" s="1"/>
  <c r="Y35" i="62" s="1"/>
  <c r="Z35" i="62" s="1"/>
  <c r="X36" i="62" a="1"/>
  <c r="X36" i="62" s="1"/>
  <c r="Y36" i="62" s="1"/>
  <c r="Z36" i="62" s="1"/>
  <c r="X37" i="62" a="1"/>
  <c r="X37" i="62" s="1"/>
  <c r="Y37" i="62" s="1"/>
  <c r="Z37" i="62" s="1"/>
  <c r="X38" i="62" a="1"/>
  <c r="X38" i="62" s="1"/>
  <c r="Y38" i="62" s="1"/>
  <c r="Z38" i="62"/>
  <c r="X39" i="62" a="1"/>
  <c r="X39" i="62" s="1"/>
  <c r="Y39" i="62" s="1"/>
  <c r="Z39" i="62" s="1"/>
  <c r="X40" i="62" a="1"/>
  <c r="X40" i="62" s="1"/>
  <c r="Y40" i="62" s="1"/>
  <c r="Z40" i="62"/>
  <c r="X41" i="62" a="1"/>
  <c r="X41" i="62" s="1"/>
  <c r="Y41" i="62" s="1"/>
  <c r="Z41" i="62" s="1"/>
  <c r="X42" i="62" a="1"/>
  <c r="X42" i="62" s="1"/>
  <c r="Y42" i="62" s="1"/>
  <c r="Z42" i="62"/>
  <c r="X43" i="62" a="1"/>
  <c r="X43" i="62" s="1"/>
  <c r="Y43" i="62" s="1"/>
  <c r="Z43" i="62" s="1"/>
  <c r="X44" i="62" a="1"/>
  <c r="X44" i="62" s="1"/>
  <c r="Y44" i="62" s="1"/>
  <c r="Z44" i="62" s="1"/>
  <c r="X45" i="62" a="1"/>
  <c r="X45" i="62" s="1"/>
  <c r="Y45" i="62" s="1"/>
  <c r="Z45" i="62" s="1"/>
  <c r="X46" i="62" a="1"/>
  <c r="X46" i="62" s="1"/>
  <c r="Y46" i="62" s="1"/>
  <c r="Z46" i="62"/>
  <c r="X47" i="62" a="1"/>
  <c r="X47" i="62" s="1"/>
  <c r="Y47" i="62" s="1"/>
  <c r="Z47" i="62" s="1"/>
  <c r="X48" i="62" a="1"/>
  <c r="X48" i="62" s="1"/>
  <c r="Y48" i="62" s="1"/>
  <c r="Z48" i="62"/>
  <c r="X49" i="62" a="1"/>
  <c r="X49" i="62" s="1"/>
  <c r="Y49" i="62" s="1"/>
  <c r="Z49" i="62" s="1"/>
  <c r="X50" i="62" a="1"/>
  <c r="X50" i="62" s="1"/>
  <c r="Y50" i="62" s="1"/>
  <c r="Z50" i="62"/>
  <c r="X51" i="62" a="1"/>
  <c r="X51" i="62" s="1"/>
  <c r="Y51" i="62" s="1"/>
  <c r="Z51" i="62" s="1"/>
  <c r="X52" i="62" a="1"/>
  <c r="X52" i="62" s="1"/>
  <c r="Y52" i="62" s="1"/>
  <c r="Z52" i="62" s="1"/>
  <c r="X53" i="62" a="1"/>
  <c r="X53" i="62" s="1"/>
  <c r="Y53" i="62" s="1"/>
  <c r="Z53" i="62" s="1"/>
  <c r="X54" i="62" a="1"/>
  <c r="X54" i="62" s="1"/>
  <c r="Y54" i="62" s="1"/>
  <c r="Z54" i="62"/>
  <c r="X55" i="62" a="1"/>
  <c r="X55" i="62" s="1"/>
  <c r="Y55" i="62" s="1"/>
  <c r="Z55" i="62" s="1"/>
  <c r="X56" i="62" a="1"/>
  <c r="X56" i="62" s="1"/>
  <c r="Y56" i="62" s="1"/>
  <c r="Z56" i="62"/>
  <c r="X57" i="62" a="1"/>
  <c r="X57" i="62" s="1"/>
  <c r="Y57" i="62" s="1"/>
  <c r="Z57" i="62" s="1"/>
  <c r="X58" i="62" a="1"/>
  <c r="X58" i="62" s="1"/>
  <c r="Y58" i="62" s="1"/>
  <c r="Z58" i="62"/>
  <c r="X59" i="62" a="1"/>
  <c r="X59" i="62" s="1"/>
  <c r="Y59" i="62" s="1"/>
  <c r="Z59" i="62" s="1"/>
  <c r="X60" i="62" a="1"/>
  <c r="X60" i="62" s="1"/>
  <c r="Y60" i="62" s="1"/>
  <c r="Z60" i="62" s="1"/>
  <c r="X61" i="62" a="1"/>
  <c r="X61" i="62" s="1"/>
  <c r="Y61" i="62" s="1"/>
  <c r="Z61" i="62" s="1"/>
  <c r="X62" i="62" a="1"/>
  <c r="X62" i="62" s="1"/>
  <c r="Y62" i="62" s="1"/>
  <c r="Z62" i="62"/>
  <c r="X63" i="62" a="1"/>
  <c r="X63" i="62" s="1"/>
  <c r="Y63" i="62" s="1"/>
  <c r="Z63" i="62" s="1"/>
  <c r="X64" i="62" a="1"/>
  <c r="X64" i="62" s="1"/>
  <c r="Y64" i="62" s="1"/>
  <c r="Z64" i="62"/>
  <c r="X65" i="62" a="1"/>
  <c r="X65" i="62" s="1"/>
  <c r="Y65" i="62" s="1"/>
  <c r="Z65" i="62" s="1"/>
  <c r="X66" i="62" a="1"/>
  <c r="X66" i="62" s="1"/>
  <c r="Y66" i="62" s="1"/>
  <c r="Z66" i="62"/>
  <c r="X67" i="62" a="1"/>
  <c r="X67" i="62" s="1"/>
  <c r="Y67" i="62" s="1"/>
  <c r="Z67" i="62" s="1"/>
  <c r="X68" i="62" a="1"/>
  <c r="X68" i="62" s="1"/>
  <c r="Y68" i="62" s="1"/>
  <c r="Z68" i="62" s="1"/>
  <c r="X69" i="62" a="1"/>
  <c r="X69" i="62" s="1"/>
  <c r="Y69" i="62" s="1"/>
  <c r="Z69" i="62" s="1"/>
  <c r="X70" i="62" a="1"/>
  <c r="X70" i="62" s="1"/>
  <c r="Y70" i="62" s="1"/>
  <c r="Z70" i="62"/>
  <c r="X71" i="62" a="1"/>
  <c r="X71" i="62" s="1"/>
  <c r="Y71" i="62" s="1"/>
  <c r="Z71" i="62" s="1"/>
  <c r="X72" i="62" a="1"/>
  <c r="X72" i="62" s="1"/>
  <c r="Y72" i="62" s="1"/>
  <c r="Z72" i="62"/>
  <c r="X73" i="62" a="1"/>
  <c r="X73" i="62" s="1"/>
  <c r="Y73" i="62" s="1"/>
  <c r="Z73" i="62" s="1"/>
  <c r="X74" i="62" a="1"/>
  <c r="X74" i="62" s="1"/>
  <c r="Y74" i="62" s="1"/>
  <c r="Z74" i="62"/>
  <c r="X75" i="62" a="1"/>
  <c r="X75" i="62" s="1"/>
  <c r="Y75" i="62" s="1"/>
  <c r="Z75" i="62" s="1"/>
  <c r="X76" i="62" a="1"/>
  <c r="X76" i="62" s="1"/>
  <c r="Y76" i="62" s="1"/>
  <c r="Z76" i="62" s="1"/>
  <c r="X77" i="62" a="1"/>
  <c r="X77" i="62" s="1"/>
  <c r="Y77" i="62" s="1"/>
  <c r="Z77" i="62" s="1"/>
  <c r="X78" i="62" a="1"/>
  <c r="X78" i="62" s="1"/>
  <c r="Y78" i="62" s="1"/>
  <c r="Z78" i="62"/>
  <c r="X79" i="62" a="1"/>
  <c r="X79" i="62" s="1"/>
  <c r="Y79" i="62" s="1"/>
  <c r="Z79" i="62" s="1"/>
  <c r="X80" i="62" a="1"/>
  <c r="X80" i="62" s="1"/>
  <c r="Y80" i="62" s="1"/>
  <c r="Z80" i="62"/>
  <c r="X81" i="62" a="1"/>
  <c r="X81" i="62" s="1"/>
  <c r="Y81" i="62" s="1"/>
  <c r="Z81" i="62" s="1"/>
  <c r="X82" i="62" a="1"/>
  <c r="X82" i="62" s="1"/>
  <c r="Y82" i="62" s="1"/>
  <c r="Z82" i="62"/>
  <c r="X83" i="62" a="1"/>
  <c r="X83" i="62" s="1"/>
  <c r="Y83" i="62" s="1"/>
  <c r="Z83" i="62" s="1"/>
  <c r="X84" i="62" a="1"/>
  <c r="X84" i="62" s="1"/>
  <c r="Y84" i="62" s="1"/>
  <c r="Z84" i="62" s="1"/>
  <c r="X85" i="62" a="1"/>
  <c r="X85" i="62" s="1"/>
  <c r="Y85" i="62" s="1"/>
  <c r="Z85" i="62" s="1"/>
  <c r="X86" i="62" a="1"/>
  <c r="X86" i="62" s="1"/>
  <c r="Y86" i="62" s="1"/>
  <c r="Z86" i="62"/>
  <c r="X87" i="62" a="1"/>
  <c r="X87" i="62" s="1"/>
  <c r="Y87" i="62" s="1"/>
  <c r="Z87" i="62" s="1"/>
  <c r="X88" i="62" a="1"/>
  <c r="X88" i="62" s="1"/>
  <c r="Y88" i="62" s="1"/>
  <c r="Z88" i="62"/>
  <c r="X89" i="62" a="1"/>
  <c r="X89" i="62" s="1"/>
  <c r="Y89" i="62" s="1"/>
  <c r="Z89" i="62" s="1"/>
  <c r="X90" i="62" a="1"/>
  <c r="X90" i="62" s="1"/>
  <c r="Y90" i="62" s="1"/>
  <c r="Z90" i="62"/>
  <c r="X91" i="62" a="1"/>
  <c r="X91" i="62" s="1"/>
  <c r="Y91" i="62" s="1"/>
  <c r="Z91" i="62" s="1"/>
  <c r="X92" i="62" a="1"/>
  <c r="X92" i="62" s="1"/>
  <c r="Y92" i="62" s="1"/>
  <c r="Z92" i="62" s="1"/>
  <c r="X93" i="62" a="1"/>
  <c r="X93" i="62" s="1"/>
  <c r="Y93" i="62" s="1"/>
  <c r="Z93" i="62" s="1"/>
  <c r="X94" i="62" a="1"/>
  <c r="X94" i="62" s="1"/>
  <c r="Y94" i="62" s="1"/>
  <c r="Z94" i="62"/>
  <c r="X95" i="62" a="1"/>
  <c r="X95" i="62" s="1"/>
  <c r="Y95" i="62" s="1"/>
  <c r="Z95" i="62" s="1"/>
  <c r="X96" i="62" a="1"/>
  <c r="X96" i="62" s="1"/>
  <c r="Y96" i="62" s="1"/>
  <c r="Z96" i="62"/>
  <c r="X97" i="62" a="1"/>
  <c r="X97" i="62" s="1"/>
  <c r="Y97" i="62" s="1"/>
  <c r="Z97" i="62" s="1"/>
  <c r="X98" i="62" a="1"/>
  <c r="X98" i="62" s="1"/>
  <c r="Y98" i="62" s="1"/>
  <c r="Z98" i="62"/>
  <c r="X99" i="62" a="1"/>
  <c r="X99" i="62" s="1"/>
  <c r="Y99" i="62" s="1"/>
  <c r="Z99" i="62" s="1"/>
  <c r="X100" i="62" a="1"/>
  <c r="X100" i="62" s="1"/>
  <c r="Y100" i="62" s="1"/>
  <c r="Z100" i="62" s="1"/>
  <c r="X101" i="62" a="1"/>
  <c r="X101" i="62" s="1"/>
  <c r="Y101" i="62" s="1"/>
  <c r="Z101" i="62" s="1"/>
  <c r="X102" i="62" a="1"/>
  <c r="X102" i="62" s="1"/>
  <c r="Y102" i="62" s="1"/>
  <c r="Z102" i="62"/>
  <c r="X103" i="62" a="1"/>
  <c r="X103" i="62" s="1"/>
  <c r="Y103" i="62" s="1"/>
  <c r="Z103" i="62" s="1"/>
  <c r="X104" i="62" a="1"/>
  <c r="X104" i="62" s="1"/>
  <c r="Y104" i="62" s="1"/>
  <c r="Z104" i="62"/>
  <c r="X105" i="62" a="1"/>
  <c r="X105" i="62" s="1"/>
  <c r="Y105" i="62" s="1"/>
  <c r="Z105" i="62" s="1"/>
  <c r="X106" i="62" a="1"/>
  <c r="X106" i="62" s="1"/>
  <c r="Y106" i="62" s="1"/>
  <c r="Z106" i="62"/>
  <c r="X107" i="62" a="1"/>
  <c r="X107" i="62" s="1"/>
  <c r="Y107" i="62" s="1"/>
  <c r="Z107" i="62" s="1"/>
  <c r="X108" i="62" a="1"/>
  <c r="X108" i="62" s="1"/>
  <c r="Y108" i="62" s="1"/>
  <c r="Z108" i="62" s="1"/>
  <c r="X109" i="62" a="1"/>
  <c r="X109" i="62" s="1"/>
  <c r="Y109" i="62" s="1"/>
  <c r="Z109" i="62" s="1"/>
  <c r="X110" i="62" a="1"/>
  <c r="X110" i="62" s="1"/>
  <c r="Y110" i="62" s="1"/>
  <c r="Z110" i="62"/>
  <c r="X111" i="62" a="1"/>
  <c r="X111" i="62" s="1"/>
  <c r="Y111" i="62" s="1"/>
  <c r="Z111" i="62" s="1"/>
  <c r="X112" i="62" a="1"/>
  <c r="X112" i="62" s="1"/>
  <c r="Y112" i="62" s="1"/>
  <c r="Z112" i="62"/>
  <c r="X113" i="62" a="1"/>
  <c r="X113" i="62" s="1"/>
  <c r="Y113" i="62" s="1"/>
  <c r="Z113" i="62" s="1"/>
  <c r="X114" i="62" a="1"/>
  <c r="X114" i="62" s="1"/>
  <c r="Y114" i="62" s="1"/>
  <c r="Z114" i="62"/>
  <c r="X115" i="62" a="1"/>
  <c r="X115" i="62" s="1"/>
  <c r="Y115" i="62" s="1"/>
  <c r="Z115" i="62" s="1"/>
  <c r="X116" i="62" a="1"/>
  <c r="X116" i="62" s="1"/>
  <c r="Y116" i="62" s="1"/>
  <c r="Z116" i="62" s="1"/>
  <c r="X117" i="62" a="1"/>
  <c r="X117" i="62" s="1"/>
  <c r="Y117" i="62" s="1"/>
  <c r="Z117" i="62" s="1"/>
  <c r="X118" i="62" a="1"/>
  <c r="X118" i="62" s="1"/>
  <c r="Y118" i="62" s="1"/>
  <c r="Z118" i="62"/>
  <c r="X119" i="62" a="1"/>
  <c r="X119" i="62" s="1"/>
  <c r="Y119" i="62" s="1"/>
  <c r="Z119" i="62" s="1"/>
  <c r="X120" i="62" a="1"/>
  <c r="X120" i="62" s="1"/>
  <c r="Y120" i="62" s="1"/>
  <c r="Z120" i="62" s="1"/>
  <c r="X121" i="62" a="1"/>
  <c r="X121" i="62" s="1"/>
  <c r="Y121" i="62" s="1"/>
  <c r="Z121" i="62" s="1"/>
  <c r="X122" i="62" a="1"/>
  <c r="X122" i="62" s="1"/>
  <c r="Y122" i="62" s="1"/>
  <c r="Z122" i="62"/>
  <c r="X123" i="62" a="1"/>
  <c r="X123" i="62" s="1"/>
  <c r="Y123" i="62" s="1"/>
  <c r="Z123" i="62" s="1"/>
  <c r="X124" i="62" a="1"/>
  <c r="X124" i="62" s="1"/>
  <c r="Y124" i="62" s="1"/>
  <c r="Z124" i="62" s="1"/>
  <c r="X125" i="62" a="1"/>
  <c r="X125" i="62" s="1"/>
  <c r="Y125" i="62" s="1"/>
  <c r="Z125" i="62" s="1"/>
  <c r="X126" i="62" a="1"/>
  <c r="X126" i="62" s="1"/>
  <c r="Y126" i="62" s="1"/>
  <c r="Z126" i="62" s="1"/>
  <c r="X127" i="62" a="1"/>
  <c r="X127" i="62" s="1"/>
  <c r="Y127" i="62" s="1"/>
  <c r="Z127" i="62"/>
  <c r="X128" i="62" a="1"/>
  <c r="X128" i="62" s="1"/>
  <c r="Y128" i="62" s="1"/>
  <c r="Z128" i="62" s="1"/>
  <c r="X129" i="62" a="1"/>
  <c r="X129" i="62" s="1"/>
  <c r="Y129" i="62" s="1"/>
  <c r="Z129" i="62" s="1"/>
  <c r="X130" i="62" a="1"/>
  <c r="X130" i="62" s="1"/>
  <c r="Y130" i="62" s="1"/>
  <c r="Z130" i="62" s="1"/>
  <c r="X131" i="62" a="1"/>
  <c r="X131" i="62" s="1"/>
  <c r="Y131" i="62" s="1"/>
  <c r="Z131" i="62"/>
  <c r="X132" i="62" a="1"/>
  <c r="X132" i="62" s="1"/>
  <c r="Y132" i="62" s="1"/>
  <c r="Z132" i="62" s="1"/>
  <c r="X133" i="62" a="1"/>
  <c r="X133" i="62" s="1"/>
  <c r="Y133" i="62" s="1"/>
  <c r="Z133" i="62" s="1"/>
  <c r="X134" i="62" a="1"/>
  <c r="X134" i="62" s="1"/>
  <c r="Y134" i="62" s="1"/>
  <c r="Z134" i="62" s="1"/>
  <c r="X135" i="62" a="1"/>
  <c r="X135" i="62" s="1"/>
  <c r="Y135" i="62" s="1"/>
  <c r="Z135" i="62"/>
  <c r="X136" i="62" a="1"/>
  <c r="X136" i="62" s="1"/>
  <c r="Y136" i="62" s="1"/>
  <c r="Z136" i="62" s="1"/>
  <c r="X137" i="62" a="1"/>
  <c r="X137" i="62" s="1"/>
  <c r="Y137" i="62" s="1"/>
  <c r="Z137" i="62"/>
  <c r="X138" i="62" a="1"/>
  <c r="X138" i="62" s="1"/>
  <c r="Y138" i="62" s="1"/>
  <c r="Z138" i="62" s="1"/>
  <c r="X139" i="62" a="1"/>
  <c r="X139" i="62" s="1"/>
  <c r="Y139" i="62" s="1"/>
  <c r="Z139" i="62"/>
  <c r="X140" i="62" a="1"/>
  <c r="X140" i="62" s="1"/>
  <c r="Y140" i="62" s="1"/>
  <c r="Z140" i="62" s="1"/>
  <c r="X141" i="62" a="1"/>
  <c r="X141" i="62" s="1"/>
  <c r="Y141" i="62" s="1"/>
  <c r="Z141" i="62" s="1"/>
  <c r="X142" i="62" a="1"/>
  <c r="X142" i="62" s="1"/>
  <c r="Y142" i="62" s="1"/>
  <c r="Z142" i="62"/>
  <c r="X143" i="62" a="1"/>
  <c r="X143" i="62" s="1"/>
  <c r="Y143" i="62"/>
  <c r="Z143" i="62" s="1"/>
  <c r="X144" i="62" a="1"/>
  <c r="X144" i="62" s="1"/>
  <c r="Y144" i="62" s="1"/>
  <c r="Z144" i="62"/>
  <c r="X145" i="62" a="1"/>
  <c r="X145" i="62" s="1"/>
  <c r="Y145" i="62" s="1"/>
  <c r="Z145" i="62" s="1"/>
  <c r="X146" i="62" a="1"/>
  <c r="X146" i="62" s="1"/>
  <c r="Y146" i="62" s="1"/>
  <c r="Z146" i="62"/>
  <c r="X147" i="62" a="1"/>
  <c r="X147" i="62" s="1"/>
  <c r="Y147" i="62"/>
  <c r="Z147" i="62"/>
  <c r="X148" i="62" a="1"/>
  <c r="X148" i="62" s="1"/>
  <c r="Y148" i="62" s="1"/>
  <c r="Z148" i="62" s="1"/>
  <c r="X149" i="62" a="1"/>
  <c r="X149" i="62" s="1"/>
  <c r="Y149" i="62" s="1"/>
  <c r="Z149" i="62" s="1"/>
  <c r="X150" i="62" a="1"/>
  <c r="X150" i="62" s="1"/>
  <c r="Y150" i="62"/>
  <c r="Z150" i="62"/>
  <c r="X151" i="62" a="1"/>
  <c r="X151" i="62" s="1"/>
  <c r="Y151" i="62"/>
  <c r="Z151" i="62"/>
  <c r="X152" i="62" a="1"/>
  <c r="X152" i="62" s="1"/>
  <c r="Y152" i="62" s="1"/>
  <c r="Z152" i="62" s="1"/>
  <c r="X153" i="62" a="1"/>
  <c r="X153" i="62" s="1"/>
  <c r="Y153" i="62"/>
  <c r="Z153" i="62" s="1"/>
  <c r="X154" i="62" a="1"/>
  <c r="X154" i="62" s="1"/>
  <c r="Y154" i="62" s="1"/>
  <c r="Z154" i="62" s="1"/>
  <c r="X155" i="62" a="1"/>
  <c r="X155" i="62" s="1"/>
  <c r="Y155" i="62"/>
  <c r="Z155" i="62" s="1"/>
  <c r="X156" i="62" a="1"/>
  <c r="X156" i="62" s="1"/>
  <c r="Y156" i="62" s="1"/>
  <c r="Z156" i="62" s="1"/>
  <c r="X157" i="62" a="1"/>
  <c r="X157" i="62" s="1"/>
  <c r="Y157" i="62" s="1"/>
  <c r="Z157" i="62" s="1"/>
  <c r="X158" i="62" a="1"/>
  <c r="X158" i="62" s="1"/>
  <c r="Y158" i="62" s="1"/>
  <c r="Z158" i="62" s="1"/>
  <c r="X159" i="62" a="1"/>
  <c r="X159" i="62" s="1"/>
  <c r="Y159" i="62"/>
  <c r="Z159" i="62" s="1"/>
  <c r="X160" i="62" a="1"/>
  <c r="X160" i="62" s="1"/>
  <c r="Y160" i="62" s="1"/>
  <c r="Z160" i="62" s="1"/>
  <c r="X161" i="62" a="1"/>
  <c r="X161" i="62" s="1"/>
  <c r="Y161" i="62" s="1"/>
  <c r="Z161" i="62" s="1"/>
  <c r="X162" i="62" a="1"/>
  <c r="X162" i="62" s="1"/>
  <c r="Y162" i="62" s="1"/>
  <c r="Z162" i="62" s="1"/>
  <c r="X163" i="62" a="1"/>
  <c r="X163" i="62" s="1"/>
  <c r="Y163" i="62"/>
  <c r="Z163" i="62" s="1"/>
  <c r="X164" i="62" a="1"/>
  <c r="X164" i="62" s="1"/>
  <c r="Y164" i="62" s="1"/>
  <c r="Z164" i="62" s="1"/>
  <c r="X165" i="62" a="1"/>
  <c r="X165" i="62" s="1"/>
  <c r="Y165" i="62" s="1"/>
  <c r="Z165" i="62" s="1"/>
  <c r="X166" i="62" a="1"/>
  <c r="X166" i="62" s="1"/>
  <c r="Y166" i="62" s="1"/>
  <c r="Z166" i="62" s="1"/>
  <c r="X167" i="62" a="1"/>
  <c r="X167" i="62" s="1"/>
  <c r="Y167" i="62"/>
  <c r="Z167" i="62" s="1"/>
  <c r="X168" i="62" a="1"/>
  <c r="X168" i="62" s="1"/>
  <c r="Y168" i="62" s="1"/>
  <c r="Z168" i="62" s="1"/>
  <c r="X169" i="62" a="1"/>
  <c r="X169" i="62" s="1"/>
  <c r="Y169" i="62" s="1"/>
  <c r="Z169" i="62" s="1"/>
  <c r="X170" i="62" a="1"/>
  <c r="X170" i="62" s="1"/>
  <c r="Y170" i="62" s="1"/>
  <c r="Z170" i="62" s="1"/>
  <c r="X171" i="62" a="1"/>
  <c r="X171" i="62" s="1"/>
  <c r="Y171" i="62"/>
  <c r="Z171" i="62" s="1"/>
  <c r="X172" i="62" a="1"/>
  <c r="X172" i="62" s="1"/>
  <c r="Y172" i="62" s="1"/>
  <c r="Z172" i="62" s="1"/>
  <c r="X173" i="62" a="1"/>
  <c r="X173" i="62" s="1"/>
  <c r="Y173" i="62" s="1"/>
  <c r="Z173" i="62" s="1"/>
  <c r="X174" i="62" a="1"/>
  <c r="X174" i="62" s="1"/>
  <c r="Y174" i="62" s="1"/>
  <c r="Z174" i="62" s="1"/>
  <c r="X175" i="62" a="1"/>
  <c r="X175" i="62" s="1"/>
  <c r="Y175" i="62"/>
  <c r="Z175" i="62" s="1"/>
  <c r="X176" i="62" a="1"/>
  <c r="X176" i="62" s="1"/>
  <c r="Y176" i="62" s="1"/>
  <c r="Z176" i="62" s="1"/>
  <c r="X177" i="62" a="1"/>
  <c r="X177" i="62" s="1"/>
  <c r="Y177" i="62" s="1"/>
  <c r="Z177" i="62" s="1"/>
  <c r="X178" i="62" a="1"/>
  <c r="X178" i="62" s="1"/>
  <c r="Y178" i="62" s="1"/>
  <c r="Z178" i="62" s="1"/>
  <c r="X179" i="62" a="1"/>
  <c r="X179" i="62" s="1"/>
  <c r="Y179" i="62"/>
  <c r="Z179" i="62" s="1"/>
  <c r="X180" i="62" a="1"/>
  <c r="X180" i="62" s="1"/>
  <c r="Y180" i="62" s="1"/>
  <c r="Z180" i="62" s="1"/>
  <c r="X181" i="62" a="1"/>
  <c r="X181" i="62" s="1"/>
  <c r="Y181" i="62" s="1"/>
  <c r="Z181" i="62" s="1"/>
  <c r="X182" i="62" a="1"/>
  <c r="X182" i="62" s="1"/>
  <c r="Y182" i="62" s="1"/>
  <c r="Z182" i="62" s="1"/>
  <c r="X183" i="62" a="1"/>
  <c r="X183" i="62"/>
  <c r="Y183" i="62" s="1"/>
  <c r="Z183" i="62" s="1"/>
  <c r="X184" i="62" a="1"/>
  <c r="X184" i="62" s="1"/>
  <c r="Y184" i="62" s="1"/>
  <c r="Z184" i="62" s="1"/>
  <c r="X185" i="62" a="1"/>
  <c r="X185" i="62"/>
  <c r="Y185" i="62" s="1"/>
  <c r="Z185" i="62" s="1"/>
  <c r="X186" i="62" a="1"/>
  <c r="X186" i="62" s="1"/>
  <c r="Y186" i="62" s="1"/>
  <c r="Z186" i="62" s="1"/>
  <c r="X187" i="62" a="1"/>
  <c r="X187" i="62"/>
  <c r="Y187" i="62" s="1"/>
  <c r="Z187" i="62" s="1"/>
  <c r="X188" i="62" a="1"/>
  <c r="X188" i="62" s="1"/>
  <c r="Y188" i="62" s="1"/>
  <c r="Z188" i="62" s="1"/>
  <c r="X189" i="62" a="1"/>
  <c r="X189" i="62"/>
  <c r="Y189" i="62" s="1"/>
  <c r="Z189" i="62" s="1"/>
  <c r="X190" i="62" a="1"/>
  <c r="X190" i="62" s="1"/>
  <c r="Y190" i="62" s="1"/>
  <c r="Z190" i="62" s="1"/>
  <c r="X191" i="62" a="1"/>
  <c r="X191" i="62"/>
  <c r="Y191" i="62" s="1"/>
  <c r="Z191" i="62" s="1"/>
  <c r="X192" i="62" a="1"/>
  <c r="X192" i="62" s="1"/>
  <c r="Y192" i="62" s="1"/>
  <c r="Z192" i="62" s="1"/>
  <c r="X193" i="62" a="1"/>
  <c r="X193" i="62"/>
  <c r="Y193" i="62" s="1"/>
  <c r="Z193" i="62" s="1"/>
  <c r="X194" i="62" a="1"/>
  <c r="X194" i="62" s="1"/>
  <c r="Y194" i="62" s="1"/>
  <c r="Z194" i="62" s="1"/>
  <c r="X195" i="62" a="1"/>
  <c r="X195" i="62"/>
  <c r="Y195" i="62" s="1"/>
  <c r="Z195" i="62" s="1"/>
  <c r="X196" i="62" a="1"/>
  <c r="X196" i="62" s="1"/>
  <c r="Y196" i="62" s="1"/>
  <c r="Z196" i="62" s="1"/>
  <c r="X197" i="62" a="1"/>
  <c r="X197" i="62"/>
  <c r="Y197" i="62" s="1"/>
  <c r="Z197" i="62" s="1"/>
  <c r="X198" i="62" a="1"/>
  <c r="X198" i="62" s="1"/>
  <c r="Y198" i="62" s="1"/>
  <c r="Z198" i="62" s="1"/>
  <c r="X199" i="62" a="1"/>
  <c r="X199" i="62"/>
  <c r="Y199" i="62" s="1"/>
  <c r="Z199" i="62" s="1"/>
  <c r="X200" i="62" a="1"/>
  <c r="X200" i="62" s="1"/>
  <c r="Y200" i="62" s="1"/>
  <c r="Z200" i="62" s="1"/>
  <c r="X201" i="62" a="1"/>
  <c r="X201" i="62"/>
  <c r="Y201" i="62" s="1"/>
  <c r="Z201" i="62" s="1"/>
  <c r="X202" i="62" a="1"/>
  <c r="X202" i="62" s="1"/>
  <c r="Y202" i="62" s="1"/>
  <c r="Z202" i="62" s="1"/>
  <c r="X203" i="62" a="1"/>
  <c r="X203" i="62"/>
  <c r="Y203" i="62" s="1"/>
  <c r="Z203" i="62" s="1"/>
  <c r="X204" i="62" a="1"/>
  <c r="X204" i="62" s="1"/>
  <c r="Y204" i="62" s="1"/>
  <c r="Z204" i="62" s="1"/>
  <c r="X205" i="62" a="1"/>
  <c r="X205" i="62"/>
  <c r="Y205" i="62" s="1"/>
  <c r="Z205" i="62" s="1"/>
  <c r="X206" i="62" a="1"/>
  <c r="X206" i="62" s="1"/>
  <c r="Y206" i="62" s="1"/>
  <c r="Z206" i="62" s="1"/>
  <c r="X207" i="62" a="1"/>
  <c r="X207" i="62"/>
  <c r="Y207" i="62" s="1"/>
  <c r="Z207" i="62" s="1"/>
  <c r="X208" i="62" a="1"/>
  <c r="X208" i="62" s="1"/>
  <c r="Y208" i="62" s="1"/>
  <c r="Z208" i="62" s="1"/>
  <c r="X209" i="62" a="1"/>
  <c r="X209" i="62"/>
  <c r="Y209" i="62" s="1"/>
  <c r="Z209" i="62" s="1"/>
  <c r="X210" i="62" a="1"/>
  <c r="X210" i="62" s="1"/>
  <c r="Y210" i="62" s="1"/>
  <c r="Z210" i="62" s="1"/>
  <c r="X211" i="62" a="1"/>
  <c r="X211" i="62"/>
  <c r="Y211" i="62" s="1"/>
  <c r="Z211" i="62" s="1"/>
  <c r="X212" i="62" a="1"/>
  <c r="X212" i="62" s="1"/>
  <c r="Y212" i="62" s="1"/>
  <c r="Z212" i="62" s="1"/>
  <c r="X213" i="62" a="1"/>
  <c r="X213" i="62"/>
  <c r="Y213" i="62" s="1"/>
  <c r="Z213" i="62" s="1"/>
  <c r="X214" i="62" a="1"/>
  <c r="X214" i="62" s="1"/>
  <c r="Y214" i="62" s="1"/>
  <c r="Z214" i="62" s="1"/>
  <c r="X215" i="62" a="1"/>
  <c r="X215" i="62"/>
  <c r="Y215" i="62" s="1"/>
  <c r="Z215" i="62" s="1"/>
  <c r="X216" i="62" a="1"/>
  <c r="X216" i="62" s="1"/>
  <c r="Y216" i="62" s="1"/>
  <c r="Z216" i="62" s="1"/>
  <c r="X217" i="62" a="1"/>
  <c r="X217" i="62"/>
  <c r="Y217" i="62" s="1"/>
  <c r="Z217" i="62" s="1"/>
  <c r="X218" i="62" a="1"/>
  <c r="X218" i="62" s="1"/>
  <c r="Y218" i="62" s="1"/>
  <c r="Z218" i="62" s="1"/>
  <c r="X219" i="62" a="1"/>
  <c r="X219" i="62"/>
  <c r="Y219" i="62" s="1"/>
  <c r="Z219" i="62" s="1"/>
  <c r="X220" i="62" a="1"/>
  <c r="X220" i="62"/>
  <c r="Y220" i="62" s="1"/>
  <c r="Z220" i="62" s="1"/>
  <c r="X221" i="62" a="1"/>
  <c r="X221" i="62" s="1"/>
  <c r="Y221" i="62" s="1"/>
  <c r="Z221" i="62" s="1"/>
  <c r="X222" i="62" a="1"/>
  <c r="X222" i="62" s="1"/>
  <c r="Y222" i="62" s="1"/>
  <c r="Z222" i="62" s="1"/>
  <c r="X223" i="62" a="1"/>
  <c r="X223" i="62"/>
  <c r="Y223" i="62" s="1"/>
  <c r="Z223" i="62" s="1"/>
  <c r="X224" i="62" a="1"/>
  <c r="X224" i="62"/>
  <c r="Y224" i="62" s="1"/>
  <c r="Z224" i="62" s="1"/>
  <c r="X225" i="62" a="1"/>
  <c r="X225" i="62" s="1"/>
  <c r="Y225" i="62" s="1"/>
  <c r="Z225" i="62" s="1"/>
  <c r="X226" i="62" a="1"/>
  <c r="X226" i="62" s="1"/>
  <c r="Y226" i="62" s="1"/>
  <c r="Z226" i="62" s="1"/>
  <c r="X227" i="62" a="1"/>
  <c r="X227" i="62"/>
  <c r="Y227" i="62" s="1"/>
  <c r="Z227" i="62" s="1"/>
  <c r="X228" i="62" a="1"/>
  <c r="X228" i="62"/>
  <c r="Y228" i="62" s="1"/>
  <c r="Z228" i="62" s="1"/>
  <c r="X229" i="62" a="1"/>
  <c r="X229" i="62" s="1"/>
  <c r="Y229" i="62" s="1"/>
  <c r="Z229" i="62" s="1"/>
  <c r="X230" i="62" a="1"/>
  <c r="X230" i="62" s="1"/>
  <c r="Y230" i="62" s="1"/>
  <c r="Z230" i="62" s="1"/>
  <c r="X231" i="62" a="1"/>
  <c r="X231" i="62"/>
  <c r="Y231" i="62" s="1"/>
  <c r="Z231" i="62" s="1"/>
  <c r="X232" i="62" a="1"/>
  <c r="X232" i="62"/>
  <c r="Y232" i="62" s="1"/>
  <c r="Z232" i="62" s="1"/>
  <c r="X233" i="62" a="1"/>
  <c r="X233" i="62" s="1"/>
  <c r="Y233" i="62" s="1"/>
  <c r="Z233" i="62" s="1"/>
  <c r="X234" i="62" a="1"/>
  <c r="X234" i="62" s="1"/>
  <c r="Y234" i="62" s="1"/>
  <c r="Z234" i="62" s="1"/>
  <c r="X235" i="62" a="1"/>
  <c r="X235" i="62"/>
  <c r="Y235" i="62" s="1"/>
  <c r="Z235" i="62" s="1"/>
  <c r="X236" i="62" a="1"/>
  <c r="X236" i="62"/>
  <c r="Y236" i="62" s="1"/>
  <c r="Z236" i="62" s="1"/>
  <c r="X237" i="62" a="1"/>
  <c r="X237" i="62" s="1"/>
  <c r="Y237" i="62" s="1"/>
  <c r="Z237" i="62" s="1"/>
  <c r="X238" i="62" a="1"/>
  <c r="X238" i="62" s="1"/>
  <c r="Y238" i="62" s="1"/>
  <c r="Z238" i="62" s="1"/>
  <c r="X239" i="62" a="1"/>
  <c r="X239" i="62"/>
  <c r="Y239" i="62" s="1"/>
  <c r="Z239" i="62" s="1"/>
  <c r="X240" i="62" a="1"/>
  <c r="X240" i="62"/>
  <c r="Y240" i="62" s="1"/>
  <c r="Z240" i="62" s="1"/>
  <c r="X241" i="62" a="1"/>
  <c r="X241" i="62" s="1"/>
  <c r="Y241" i="62" s="1"/>
  <c r="Z241" i="62" s="1"/>
  <c r="X242" i="62" a="1"/>
  <c r="X242" i="62" s="1"/>
  <c r="Y242" i="62" s="1"/>
  <c r="Z242" i="62" s="1"/>
  <c r="X243" i="62" a="1"/>
  <c r="X243" i="62"/>
  <c r="Y243" i="62" s="1"/>
  <c r="Z243" i="62" s="1"/>
  <c r="X244" i="62" a="1"/>
  <c r="X244" i="62"/>
  <c r="Y244" i="62" s="1"/>
  <c r="Z244" i="62" s="1"/>
  <c r="X245" i="62" a="1"/>
  <c r="X245" i="62" s="1"/>
  <c r="Y245" i="62" s="1"/>
  <c r="Z245" i="62" s="1"/>
  <c r="X246" i="62" a="1"/>
  <c r="X246" i="62" s="1"/>
  <c r="Y246" i="62" s="1"/>
  <c r="Z246" i="62" s="1"/>
  <c r="X247" i="62" a="1"/>
  <c r="X247" i="62"/>
  <c r="Y247" i="62" s="1"/>
  <c r="Z247" i="62" s="1"/>
  <c r="X248" i="62" a="1"/>
  <c r="X248" i="62"/>
  <c r="Y248" i="62" s="1"/>
  <c r="Z248" i="62" s="1"/>
  <c r="X249" i="62" a="1"/>
  <c r="X249" i="62" s="1"/>
  <c r="Y249" i="62" s="1"/>
  <c r="Z249" i="62" s="1"/>
  <c r="X250" i="62" a="1"/>
  <c r="X250" i="62" s="1"/>
  <c r="Y250" i="62" s="1"/>
  <c r="Z250" i="62" s="1"/>
  <c r="X251" i="62" a="1"/>
  <c r="X251" i="62"/>
  <c r="Y251" i="62" s="1"/>
  <c r="Z251" i="62" s="1"/>
  <c r="X252" i="62" a="1"/>
  <c r="X252" i="62"/>
  <c r="Y252" i="62" s="1"/>
  <c r="Z252" i="62" s="1"/>
  <c r="X253" i="62" a="1"/>
  <c r="X253" i="62" s="1"/>
  <c r="Y253" i="62" s="1"/>
  <c r="Z253" i="62" s="1"/>
  <c r="X254" i="62" a="1"/>
  <c r="X254" i="62" s="1"/>
  <c r="Y254" i="62" s="1"/>
  <c r="Z254" i="62" s="1"/>
  <c r="X255" i="62" a="1"/>
  <c r="X255" i="62"/>
  <c r="Y255" i="62" s="1"/>
  <c r="Z255" i="62" s="1"/>
  <c r="X256" i="62" a="1"/>
  <c r="X256" i="62"/>
  <c r="Y256" i="62" s="1"/>
  <c r="Z256" i="62" s="1"/>
  <c r="X257" i="62" a="1"/>
  <c r="X257" i="62" s="1"/>
  <c r="Y257" i="62" s="1"/>
  <c r="Z257" i="62" s="1"/>
  <c r="X258" i="62" a="1"/>
  <c r="X258" i="62" s="1"/>
  <c r="Y258" i="62" s="1"/>
  <c r="Z258" i="62" s="1"/>
  <c r="X259" i="62" a="1"/>
  <c r="X259" i="62"/>
  <c r="Y259" i="62" s="1"/>
  <c r="Z259" i="62" s="1"/>
  <c r="X260" i="62" a="1"/>
  <c r="X260" i="62"/>
  <c r="Y260" i="62" s="1"/>
  <c r="Z260" i="62" s="1"/>
  <c r="X261" i="62" a="1"/>
  <c r="X261" i="62" s="1"/>
  <c r="Y261" i="62" s="1"/>
  <c r="Z261" i="62" s="1"/>
  <c r="X262" i="62" a="1"/>
  <c r="X262" i="62" s="1"/>
  <c r="Y262" i="62" s="1"/>
  <c r="Z262" i="62" s="1"/>
  <c r="X263" i="62" a="1"/>
  <c r="X263" i="62"/>
  <c r="Y263" i="62" s="1"/>
  <c r="Z263" i="62" s="1"/>
  <c r="X264" i="62" a="1"/>
  <c r="X264" i="62"/>
  <c r="Y264" i="62" s="1"/>
  <c r="Z264" i="62" s="1"/>
  <c r="X265" i="62" a="1"/>
  <c r="X265" i="62" s="1"/>
  <c r="Y265" i="62" s="1"/>
  <c r="Z265" i="62" s="1"/>
  <c r="X266" i="62" a="1"/>
  <c r="X266" i="62" s="1"/>
  <c r="Y266" i="62" s="1"/>
  <c r="Z266" i="62" s="1"/>
  <c r="X267" i="62" a="1"/>
  <c r="X267" i="62"/>
  <c r="Y267" i="62" s="1"/>
  <c r="Z267" i="62" s="1"/>
  <c r="X268" i="62" a="1"/>
  <c r="X268" i="62"/>
  <c r="Y268" i="62" s="1"/>
  <c r="Z268" i="62" s="1"/>
  <c r="X269" i="62" a="1"/>
  <c r="X269" i="62" s="1"/>
  <c r="Y269" i="62" s="1"/>
  <c r="Z269" i="62" s="1"/>
  <c r="X270" i="62" a="1"/>
  <c r="X270" i="62" s="1"/>
  <c r="Y270" i="62" s="1"/>
  <c r="Z270" i="62" s="1"/>
  <c r="X271" i="62" a="1"/>
  <c r="X271" i="62"/>
  <c r="Y271" i="62" s="1"/>
  <c r="Z271" i="62" s="1"/>
  <c r="X272" i="62" a="1"/>
  <c r="X272" i="62"/>
  <c r="Y272" i="62" s="1"/>
  <c r="Z272" i="62" s="1"/>
  <c r="X273" i="62" a="1"/>
  <c r="X273" i="62" s="1"/>
  <c r="Y273" i="62" s="1"/>
  <c r="Z273" i="62" s="1"/>
  <c r="X274" i="62" a="1"/>
  <c r="X274" i="62" s="1"/>
  <c r="Y274" i="62" s="1"/>
  <c r="Z274" i="62" s="1"/>
  <c r="X275" i="62" a="1"/>
  <c r="X275" i="62"/>
  <c r="Y275" i="62" s="1"/>
  <c r="Z275" i="62" s="1"/>
  <c r="X276" i="62" a="1"/>
  <c r="X276" i="62"/>
  <c r="Y276" i="62" s="1"/>
  <c r="Z276" i="62" s="1"/>
  <c r="X277" i="62" a="1"/>
  <c r="X277" i="62" s="1"/>
  <c r="Y277" i="62" s="1"/>
  <c r="Z277" i="62" s="1"/>
  <c r="X278" i="62" a="1"/>
  <c r="X278" i="62" s="1"/>
  <c r="Y278" i="62" s="1"/>
  <c r="Z278" i="62" s="1"/>
  <c r="X279" i="62" a="1"/>
  <c r="X279" i="62"/>
  <c r="Y279" i="62" s="1"/>
  <c r="Z279" i="62" s="1"/>
  <c r="X280" i="62" a="1"/>
  <c r="X280" i="62"/>
  <c r="Y280" i="62" s="1"/>
  <c r="Z280" i="62" s="1"/>
  <c r="X281" i="62" a="1"/>
  <c r="X281" i="62" s="1"/>
  <c r="Y281" i="62" s="1"/>
  <c r="Z281" i="62" s="1"/>
  <c r="X282" i="62" a="1"/>
  <c r="X282" i="62" s="1"/>
  <c r="Y282" i="62" s="1"/>
  <c r="Z282" i="62" s="1"/>
  <c r="X283" i="62" a="1"/>
  <c r="X283" i="62"/>
  <c r="Y283" i="62" s="1"/>
  <c r="Z283" i="62" s="1"/>
  <c r="X284" i="62" a="1"/>
  <c r="X284" i="62"/>
  <c r="Y284" i="62" s="1"/>
  <c r="Z284" i="62" s="1"/>
  <c r="X285" i="62" a="1"/>
  <c r="X285" i="62" s="1"/>
  <c r="Y285" i="62" s="1"/>
  <c r="Z285" i="62" s="1"/>
  <c r="X286" i="62" a="1"/>
  <c r="X286" i="62" s="1"/>
  <c r="Y286" i="62" s="1"/>
  <c r="Z286" i="62" s="1"/>
  <c r="X287" i="62" a="1"/>
  <c r="X287" i="62"/>
  <c r="Y287" i="62" s="1"/>
  <c r="Z287" i="62" s="1"/>
  <c r="X288" i="62" a="1"/>
  <c r="X288" i="62"/>
  <c r="Y288" i="62" s="1"/>
  <c r="Z288" i="62" s="1"/>
  <c r="X289" i="62" a="1"/>
  <c r="X289" i="62" s="1"/>
  <c r="Y289" i="62" s="1"/>
  <c r="Z289" i="62" s="1"/>
  <c r="X290" i="62" a="1"/>
  <c r="X290" i="62" s="1"/>
  <c r="Y290" i="62" s="1"/>
  <c r="Z290" i="62" s="1"/>
  <c r="X291" i="62" a="1"/>
  <c r="X291" i="62"/>
  <c r="Y291" i="62" s="1"/>
  <c r="Z291" i="62" s="1"/>
  <c r="X292" i="62" a="1"/>
  <c r="X292" i="62"/>
  <c r="Y292" i="62" s="1"/>
  <c r="Z292" i="62" s="1"/>
  <c r="X293" i="62" a="1"/>
  <c r="X293" i="62" s="1"/>
  <c r="Y293" i="62" s="1"/>
  <c r="Z293" i="62" s="1"/>
  <c r="X294" i="62" a="1"/>
  <c r="X294" i="62" s="1"/>
  <c r="Y294" i="62" s="1"/>
  <c r="Z294" i="62" s="1"/>
  <c r="X295" i="62" a="1"/>
  <c r="X295" i="62"/>
  <c r="Y295" i="62" s="1"/>
  <c r="Z295" i="62" s="1"/>
  <c r="X296" i="62" a="1"/>
  <c r="X296" i="62"/>
  <c r="Y296" i="62" s="1"/>
  <c r="Z296" i="62" s="1"/>
  <c r="X297" i="62" a="1"/>
  <c r="X297" i="62" s="1"/>
  <c r="Y297" i="62" s="1"/>
  <c r="Z297" i="62" s="1"/>
  <c r="X298" i="62" a="1"/>
  <c r="X298" i="62" s="1"/>
  <c r="Y298" i="62" s="1"/>
  <c r="Z298" i="62" s="1"/>
  <c r="X299" i="62" a="1"/>
  <c r="X299" i="62"/>
  <c r="Y299" i="62" s="1"/>
  <c r="Z299" i="62" s="1"/>
  <c r="X300" i="62" a="1"/>
  <c r="X300" i="62"/>
  <c r="Y300" i="62" s="1"/>
  <c r="Z300" i="62" s="1"/>
  <c r="X301" i="62" a="1"/>
  <c r="X301" i="62" s="1"/>
  <c r="Y301" i="62" s="1"/>
  <c r="Z301" i="62" s="1"/>
  <c r="X302" i="62" a="1"/>
  <c r="X302" i="62" s="1"/>
  <c r="Y302" i="62" s="1"/>
  <c r="Z302" i="62" s="1"/>
  <c r="X303" i="62" a="1"/>
  <c r="X303" i="62"/>
  <c r="Y303" i="62" s="1"/>
  <c r="Z303" i="62" s="1"/>
  <c r="X304" i="62" a="1"/>
  <c r="X304" i="62"/>
  <c r="Y304" i="62" s="1"/>
  <c r="Z304" i="62" s="1"/>
  <c r="X305" i="62" a="1"/>
  <c r="X305" i="62" s="1"/>
  <c r="Y305" i="62" s="1"/>
  <c r="Z305" i="62" s="1"/>
  <c r="X306" i="62" a="1"/>
  <c r="X306" i="62" s="1"/>
  <c r="Y306" i="62" s="1"/>
  <c r="Z306" i="62" s="1"/>
  <c r="X307" i="62" a="1"/>
  <c r="X307" i="62"/>
  <c r="Y307" i="62" s="1"/>
  <c r="Z307" i="62" s="1"/>
  <c r="X308" i="62" a="1"/>
  <c r="X308" i="62"/>
  <c r="Y308" i="62" s="1"/>
  <c r="Z308" i="62" s="1"/>
  <c r="X309" i="62" a="1"/>
  <c r="X309" i="62" s="1"/>
  <c r="Y309" i="62" s="1"/>
  <c r="Z309" i="62" s="1"/>
  <c r="X310" i="62" a="1"/>
  <c r="X310" i="62" s="1"/>
  <c r="Y310" i="62" s="1"/>
  <c r="Z310" i="62" s="1"/>
  <c r="X311" i="62" a="1"/>
  <c r="X311" i="62" s="1"/>
  <c r="Y311" i="62" s="1"/>
  <c r="Z311" i="62" s="1"/>
  <c r="X312" i="62" a="1"/>
  <c r="X312" i="62" s="1"/>
  <c r="Y312" i="62" s="1"/>
  <c r="Z312" i="62" s="1"/>
  <c r="X313" i="62" a="1"/>
  <c r="X313" i="62" s="1"/>
  <c r="Y313" i="62" s="1"/>
  <c r="Z313" i="62" s="1"/>
  <c r="X314" i="62" a="1"/>
  <c r="X314" i="62" s="1"/>
  <c r="Y314" i="62" s="1"/>
  <c r="Z314" i="62" s="1"/>
  <c r="X315" i="62" a="1"/>
  <c r="X315" i="62" s="1"/>
  <c r="Y315" i="62" s="1"/>
  <c r="Z315" i="62" s="1"/>
  <c r="X316" i="62" a="1"/>
  <c r="X316" i="62" s="1"/>
  <c r="Y316" i="62" s="1"/>
  <c r="Z316" i="62" s="1"/>
  <c r="X317" i="62" a="1"/>
  <c r="X317" i="62" s="1"/>
  <c r="Y317" i="62" s="1"/>
  <c r="Z317" i="62" s="1"/>
  <c r="D318" i="62"/>
  <c r="E318" i="62"/>
  <c r="F318" i="62"/>
  <c r="G318" i="62"/>
  <c r="H318" i="62"/>
  <c r="I318" i="62"/>
  <c r="J318" i="62"/>
  <c r="K318" i="62"/>
  <c r="L318" i="62"/>
  <c r="M318" i="62"/>
  <c r="N318" i="62"/>
  <c r="O318" i="62"/>
  <c r="P318" i="62"/>
  <c r="Q318" i="62"/>
  <c r="R318" i="62"/>
  <c r="S318" i="62"/>
  <c r="T318" i="62"/>
  <c r="U318" i="62"/>
  <c r="V318" i="62"/>
  <c r="W318" i="62"/>
  <c r="D319" i="62"/>
  <c r="E319" i="62"/>
  <c r="F319" i="62"/>
  <c r="G319" i="62"/>
  <c r="H319" i="62"/>
  <c r="I319" i="62"/>
  <c r="J319" i="62"/>
  <c r="K319" i="62"/>
  <c r="L319" i="62"/>
  <c r="M319" i="62"/>
  <c r="N319" i="62"/>
  <c r="O319" i="62"/>
  <c r="P319" i="62"/>
  <c r="Q319" i="62"/>
  <c r="R319" i="62"/>
  <c r="S319" i="62"/>
  <c r="T319" i="62"/>
  <c r="U319" i="62"/>
  <c r="V319" i="62"/>
  <c r="W319" i="62"/>
  <c r="H320" i="62"/>
  <c r="H13" i="62" s="1"/>
  <c r="I320" i="62"/>
  <c r="I13" i="62" s="1"/>
  <c r="J320" i="62"/>
  <c r="J13" i="62" s="1"/>
  <c r="P320" i="62"/>
  <c r="P13" i="62" s="1"/>
  <c r="Q320" i="62"/>
  <c r="Q13" i="62" s="1"/>
  <c r="R320" i="62"/>
  <c r="R13" i="62" s="1"/>
  <c r="D321" i="62"/>
  <c r="E321" i="62"/>
  <c r="F321" i="62"/>
  <c r="G321" i="62"/>
  <c r="H321" i="62"/>
  <c r="I321" i="62"/>
  <c r="J321" i="62"/>
  <c r="K321" i="62"/>
  <c r="L321" i="62"/>
  <c r="M321" i="62"/>
  <c r="N321" i="62"/>
  <c r="O321" i="62"/>
  <c r="P321" i="62"/>
  <c r="Q321" i="62"/>
  <c r="R321" i="62"/>
  <c r="S321" i="62"/>
  <c r="T321" i="62"/>
  <c r="U321" i="62"/>
  <c r="V321" i="62"/>
  <c r="W321" i="62"/>
  <c r="D322" i="62"/>
  <c r="E322" i="62"/>
  <c r="F322" i="62"/>
  <c r="G322" i="62"/>
  <c r="H322" i="62"/>
  <c r="I322" i="62"/>
  <c r="J322" i="62"/>
  <c r="K322" i="62"/>
  <c r="L322" i="62"/>
  <c r="M322" i="62"/>
  <c r="N322" i="62"/>
  <c r="O322" i="62"/>
  <c r="P322" i="62"/>
  <c r="Q322" i="62"/>
  <c r="R322" i="62"/>
  <c r="S322" i="62"/>
  <c r="T322" i="62"/>
  <c r="U322" i="62"/>
  <c r="V322" i="62"/>
  <c r="W322" i="62"/>
  <c r="D323" i="62"/>
  <c r="D324" i="62" s="1"/>
  <c r="E323" i="62"/>
  <c r="E324" i="62" s="1"/>
  <c r="F323" i="62"/>
  <c r="F324" i="62" s="1"/>
  <c r="G323" i="62"/>
  <c r="H323" i="62"/>
  <c r="I323" i="62"/>
  <c r="J323" i="62"/>
  <c r="K323" i="62"/>
  <c r="L323" i="62"/>
  <c r="L324" i="62" s="1"/>
  <c r="M323" i="62"/>
  <c r="M324" i="62" s="1"/>
  <c r="N323" i="62"/>
  <c r="N324" i="62" s="1"/>
  <c r="O323" i="62"/>
  <c r="P323" i="62"/>
  <c r="Q323" i="62"/>
  <c r="R323" i="62"/>
  <c r="S323" i="62"/>
  <c r="S324" i="62" s="1"/>
  <c r="T323" i="62"/>
  <c r="T324" i="62" s="1"/>
  <c r="U323" i="62"/>
  <c r="U324" i="62" s="1"/>
  <c r="V323" i="62"/>
  <c r="V324" i="62" s="1"/>
  <c r="W323" i="62"/>
  <c r="G324" i="62"/>
  <c r="H324" i="62"/>
  <c r="I324" i="62"/>
  <c r="J324" i="62"/>
  <c r="K324" i="62"/>
  <c r="O324" i="62"/>
  <c r="P324" i="62"/>
  <c r="Q324" i="62"/>
  <c r="R324" i="62"/>
  <c r="W324" i="62"/>
  <c r="E325" i="62"/>
  <c r="E320" i="62" s="1"/>
  <c r="E13" i="62" s="1"/>
  <c r="F325" i="62"/>
  <c r="F320" i="62" s="1"/>
  <c r="F13" i="62" s="1"/>
  <c r="G325" i="62"/>
  <c r="G320" i="62" s="1"/>
  <c r="G13" i="62" s="1"/>
  <c r="H325" i="62"/>
  <c r="I325" i="62"/>
  <c r="J325" i="62"/>
  <c r="K325" i="62"/>
  <c r="K320" i="62" s="1"/>
  <c r="K13" i="62" s="1"/>
  <c r="M325" i="62"/>
  <c r="M320" i="62" s="1"/>
  <c r="M13" i="62" s="1"/>
  <c r="N325" i="62"/>
  <c r="N320" i="62" s="1"/>
  <c r="N13" i="62" s="1"/>
  <c r="O325" i="62"/>
  <c r="O320" i="62" s="1"/>
  <c r="O13" i="62" s="1"/>
  <c r="P325" i="62"/>
  <c r="Q325" i="62"/>
  <c r="R325" i="62"/>
  <c r="S325" i="62"/>
  <c r="S320" i="62" s="1"/>
  <c r="S13" i="62" s="1"/>
  <c r="U325" i="62"/>
  <c r="U320" i="62" s="1"/>
  <c r="U13" i="62" s="1"/>
  <c r="V325" i="62"/>
  <c r="V320" i="62" s="1"/>
  <c r="V13" i="62" s="1"/>
  <c r="W325" i="62"/>
  <c r="W320" i="62" s="1"/>
  <c r="W13" i="62" s="1"/>
  <c r="D326" i="62"/>
  <c r="E326" i="62"/>
  <c r="F326" i="62"/>
  <c r="G326" i="62"/>
  <c r="H326" i="62"/>
  <c r="I326" i="62"/>
  <c r="J326" i="62"/>
  <c r="K326" i="62"/>
  <c r="L326" i="62"/>
  <c r="M326" i="62"/>
  <c r="N326" i="62"/>
  <c r="O326" i="62"/>
  <c r="P326" i="62"/>
  <c r="Q326" i="62"/>
  <c r="R326" i="62"/>
  <c r="S326" i="62"/>
  <c r="T326" i="62"/>
  <c r="U326" i="62"/>
  <c r="V326" i="62"/>
  <c r="W326" i="62"/>
  <c r="D327" i="62"/>
  <c r="E327" i="62"/>
  <c r="F327" i="62"/>
  <c r="G327" i="62"/>
  <c r="H327" i="62"/>
  <c r="I327" i="62"/>
  <c r="J327" i="62"/>
  <c r="K327" i="62"/>
  <c r="L327" i="62"/>
  <c r="M327" i="62"/>
  <c r="N327" i="62"/>
  <c r="O327" i="62"/>
  <c r="P327" i="62"/>
  <c r="Q327" i="62"/>
  <c r="R327" i="62"/>
  <c r="S327" i="62"/>
  <c r="T327" i="62"/>
  <c r="U327" i="62"/>
  <c r="V327" i="62"/>
  <c r="W327" i="62"/>
  <c r="D328" i="62"/>
  <c r="E328" i="62"/>
  <c r="F328" i="62"/>
  <c r="G328" i="62"/>
  <c r="H328" i="62"/>
  <c r="I328" i="62"/>
  <c r="J328" i="62"/>
  <c r="K328" i="62"/>
  <c r="L328" i="62"/>
  <c r="M328" i="62"/>
  <c r="N328" i="62"/>
  <c r="O328" i="62"/>
  <c r="P328" i="62"/>
  <c r="Q328" i="62"/>
  <c r="R328" i="62"/>
  <c r="S328" i="62"/>
  <c r="T328" i="62"/>
  <c r="U328" i="62"/>
  <c r="V328" i="62"/>
  <c r="W328" i="62"/>
  <c r="D329" i="62"/>
  <c r="E329" i="62"/>
  <c r="F329" i="62"/>
  <c r="G329" i="62"/>
  <c r="H329" i="62"/>
  <c r="I329" i="62"/>
  <c r="J329" i="62"/>
  <c r="K329" i="62"/>
  <c r="L329" i="62"/>
  <c r="M329" i="62"/>
  <c r="N329" i="62"/>
  <c r="O329" i="62"/>
  <c r="P329" i="62"/>
  <c r="Q329" i="62"/>
  <c r="R329" i="62"/>
  <c r="S329" i="62"/>
  <c r="T329" i="62"/>
  <c r="U329" i="62"/>
  <c r="V329" i="62"/>
  <c r="W329" i="62"/>
  <c r="D330" i="62"/>
  <c r="E330" i="62"/>
  <c r="F330" i="62"/>
  <c r="G330" i="62"/>
  <c r="H330" i="62"/>
  <c r="I330" i="62"/>
  <c r="J330" i="62"/>
  <c r="K330" i="62"/>
  <c r="L330" i="62"/>
  <c r="M330" i="62"/>
  <c r="N330" i="62"/>
  <c r="O330" i="62"/>
  <c r="P330" i="62"/>
  <c r="Q330" i="62"/>
  <c r="R330" i="62"/>
  <c r="S330" i="62"/>
  <c r="T330" i="62"/>
  <c r="U330" i="62"/>
  <c r="V330" i="62"/>
  <c r="W330" i="62"/>
  <c r="F29" i="63" l="1"/>
  <c r="E29" i="63"/>
  <c r="F26" i="63"/>
  <c r="E26" i="63"/>
  <c r="F28" i="63"/>
  <c r="E28" i="63"/>
  <c r="F25" i="63"/>
  <c r="E25" i="63"/>
  <c r="F27" i="63"/>
  <c r="E27" i="63"/>
  <c r="T325" i="62"/>
  <c r="T320" i="62" s="1"/>
  <c r="T13" i="62" s="1"/>
  <c r="L325" i="62"/>
  <c r="L320" i="62" s="1"/>
  <c r="L13" i="62" s="1"/>
  <c r="D325" i="62"/>
  <c r="D320" i="62" s="1"/>
  <c r="D13" i="62" s="1"/>
  <c r="D2" i="61" l="1"/>
  <c r="I2" i="61"/>
  <c r="D3" i="61"/>
  <c r="I3" i="61"/>
  <c r="D4" i="61"/>
  <c r="I4" i="61"/>
  <c r="D12" i="61"/>
  <c r="D13" i="61"/>
  <c r="D14" i="61"/>
  <c r="D15" i="61"/>
  <c r="D16" i="61"/>
  <c r="D17" i="61"/>
  <c r="D18" i="61"/>
  <c r="D19" i="61"/>
  <c r="D20" i="61"/>
  <c r="D21" i="61"/>
  <c r="D22" i="61"/>
  <c r="D9" i="61" s="1"/>
  <c r="D25" i="61"/>
  <c r="D26" i="61"/>
  <c r="D27" i="61"/>
  <c r="D28" i="61"/>
  <c r="D29" i="61"/>
  <c r="X18" i="60" a="1"/>
  <c r="X18" i="60"/>
  <c r="Y18" i="60" s="1"/>
  <c r="Z18" i="60" s="1"/>
  <c r="X19" i="60" a="1"/>
  <c r="X19" i="60" s="1"/>
  <c r="Y19" i="60" s="1"/>
  <c r="Z19" i="60" s="1"/>
  <c r="X20" i="60" a="1"/>
  <c r="X20" i="60" s="1"/>
  <c r="Y20" i="60" s="1"/>
  <c r="Z20" i="60" s="1"/>
  <c r="X21" i="60" a="1"/>
  <c r="X21" i="60" s="1"/>
  <c r="Y21" i="60" s="1"/>
  <c r="Z21" i="60" s="1"/>
  <c r="X22" i="60" a="1"/>
  <c r="X22" i="60" s="1"/>
  <c r="Y22" i="60" s="1"/>
  <c r="Z22" i="60" s="1"/>
  <c r="X23" i="60" a="1"/>
  <c r="X23" i="60" s="1"/>
  <c r="Y23" i="60" s="1"/>
  <c r="Z23" i="60" s="1"/>
  <c r="X24" i="60" a="1"/>
  <c r="X24" i="60" s="1"/>
  <c r="Y24" i="60" s="1"/>
  <c r="Z24" i="60" s="1"/>
  <c r="X25" i="60" a="1"/>
  <c r="X25" i="60" s="1"/>
  <c r="Y25" i="60" s="1"/>
  <c r="Z25" i="60" s="1"/>
  <c r="X26" i="60" a="1"/>
  <c r="X26" i="60"/>
  <c r="Y26" i="60" s="1"/>
  <c r="Z26" i="60" s="1"/>
  <c r="X27" i="60" a="1"/>
  <c r="X27" i="60" s="1"/>
  <c r="Y27" i="60" s="1"/>
  <c r="Z27" i="60" s="1"/>
  <c r="X28" i="60" a="1"/>
  <c r="X28" i="60" s="1"/>
  <c r="Y28" i="60" s="1"/>
  <c r="Z28" i="60" s="1"/>
  <c r="X29" i="60" a="1"/>
  <c r="X29" i="60" s="1"/>
  <c r="Y29" i="60" s="1"/>
  <c r="Z29" i="60" s="1"/>
  <c r="X30" i="60" a="1"/>
  <c r="X30" i="60"/>
  <c r="Y30" i="60" s="1"/>
  <c r="Z30" i="60" s="1"/>
  <c r="X31" i="60" a="1"/>
  <c r="X31" i="60" s="1"/>
  <c r="Y31" i="60" s="1"/>
  <c r="Z31" i="60" s="1"/>
  <c r="X32" i="60" a="1"/>
  <c r="X32" i="60"/>
  <c r="Y32" i="60" s="1"/>
  <c r="Z32" i="60" s="1"/>
  <c r="X33" i="60" a="1"/>
  <c r="X33" i="60" s="1"/>
  <c r="Y33" i="60" s="1"/>
  <c r="Z33" i="60" s="1"/>
  <c r="X34" i="60" a="1"/>
  <c r="X34" i="60"/>
  <c r="Y34" i="60" s="1"/>
  <c r="Z34" i="60" s="1"/>
  <c r="X35" i="60" a="1"/>
  <c r="X35" i="60" s="1"/>
  <c r="Y35" i="60" s="1"/>
  <c r="Z35" i="60" s="1"/>
  <c r="X36" i="60" a="1"/>
  <c r="X36" i="60" s="1"/>
  <c r="Y36" i="60" s="1"/>
  <c r="Z36" i="60" s="1"/>
  <c r="X37" i="60" a="1"/>
  <c r="X37" i="60" s="1"/>
  <c r="Y37" i="60" s="1"/>
  <c r="Z37" i="60" s="1"/>
  <c r="X38" i="60" a="1"/>
  <c r="X38" i="60" s="1"/>
  <c r="Y38" i="60" s="1"/>
  <c r="Z38" i="60" s="1"/>
  <c r="X39" i="60" a="1"/>
  <c r="X39" i="60" s="1"/>
  <c r="Y39" i="60" s="1"/>
  <c r="Z39" i="60" s="1"/>
  <c r="X40" i="60" a="1"/>
  <c r="X40" i="60" s="1"/>
  <c r="Y40" i="60" s="1"/>
  <c r="Z40" i="60" s="1"/>
  <c r="X41" i="60" a="1"/>
  <c r="X41" i="60" s="1"/>
  <c r="Y41" i="60" s="1"/>
  <c r="Z41" i="60" s="1"/>
  <c r="X42" i="60" a="1"/>
  <c r="X42" i="60"/>
  <c r="Y42" i="60" s="1"/>
  <c r="Z42" i="60" s="1"/>
  <c r="X43" i="60" a="1"/>
  <c r="X43" i="60" s="1"/>
  <c r="Y43" i="60" s="1"/>
  <c r="Z43" i="60" s="1"/>
  <c r="X44" i="60" a="1"/>
  <c r="X44" i="60" s="1"/>
  <c r="Y44" i="60" s="1"/>
  <c r="Z44" i="60" s="1"/>
  <c r="X45" i="60" a="1"/>
  <c r="X45" i="60" s="1"/>
  <c r="Y45" i="60" s="1"/>
  <c r="Z45" i="60" s="1"/>
  <c r="X46" i="60" a="1"/>
  <c r="X46" i="60"/>
  <c r="Y46" i="60" s="1"/>
  <c r="Z46" i="60" s="1"/>
  <c r="X47" i="60" a="1"/>
  <c r="X47" i="60" s="1"/>
  <c r="Y47" i="60" s="1"/>
  <c r="Z47" i="60" s="1"/>
  <c r="X48" i="60" a="1"/>
  <c r="X48" i="60"/>
  <c r="Y48" i="60" s="1"/>
  <c r="Z48" i="60" s="1"/>
  <c r="X49" i="60" a="1"/>
  <c r="X49" i="60" s="1"/>
  <c r="Y49" i="60" s="1"/>
  <c r="Z49" i="60" s="1"/>
  <c r="X50" i="60" a="1"/>
  <c r="X50" i="60"/>
  <c r="Y50" i="60" s="1"/>
  <c r="Z50" i="60" s="1"/>
  <c r="X51" i="60" a="1"/>
  <c r="X51" i="60" s="1"/>
  <c r="Y51" i="60" s="1"/>
  <c r="Z51" i="60" s="1"/>
  <c r="X52" i="60" a="1"/>
  <c r="X52" i="60" s="1"/>
  <c r="Y52" i="60" s="1"/>
  <c r="Z52" i="60" s="1"/>
  <c r="X53" i="60" a="1"/>
  <c r="X53" i="60" s="1"/>
  <c r="Y53" i="60" s="1"/>
  <c r="Z53" i="60" s="1"/>
  <c r="X54" i="60" a="1"/>
  <c r="X54" i="60" s="1"/>
  <c r="Y54" i="60" s="1"/>
  <c r="Z54" i="60" s="1"/>
  <c r="X55" i="60" a="1"/>
  <c r="X55" i="60" s="1"/>
  <c r="Y55" i="60" s="1"/>
  <c r="Z55" i="60" s="1"/>
  <c r="X56" i="60" a="1"/>
  <c r="X56" i="60" s="1"/>
  <c r="Y56" i="60" s="1"/>
  <c r="Z56" i="60" s="1"/>
  <c r="X57" i="60" a="1"/>
  <c r="X57" i="60" s="1"/>
  <c r="Y57" i="60" s="1"/>
  <c r="Z57" i="60" s="1"/>
  <c r="X58" i="60" a="1"/>
  <c r="X58" i="60"/>
  <c r="Y58" i="60" s="1"/>
  <c r="Z58" i="60" s="1"/>
  <c r="X59" i="60" a="1"/>
  <c r="X59" i="60" s="1"/>
  <c r="Y59" i="60" s="1"/>
  <c r="Z59" i="60" s="1"/>
  <c r="X60" i="60" a="1"/>
  <c r="X60" i="60" s="1"/>
  <c r="Y60" i="60" s="1"/>
  <c r="Z60" i="60" s="1"/>
  <c r="X61" i="60" a="1"/>
  <c r="X61" i="60" s="1"/>
  <c r="Y61" i="60" s="1"/>
  <c r="Z61" i="60" s="1"/>
  <c r="X62" i="60" a="1"/>
  <c r="X62" i="60"/>
  <c r="Y62" i="60" s="1"/>
  <c r="Z62" i="60" s="1"/>
  <c r="X63" i="60" a="1"/>
  <c r="X63" i="60" s="1"/>
  <c r="Y63" i="60" s="1"/>
  <c r="Z63" i="60" s="1"/>
  <c r="X64" i="60" a="1"/>
  <c r="X64" i="60"/>
  <c r="Y64" i="60" s="1"/>
  <c r="Z64" i="60" s="1"/>
  <c r="X65" i="60" a="1"/>
  <c r="X65" i="60" s="1"/>
  <c r="Y65" i="60" s="1"/>
  <c r="Z65" i="60" s="1"/>
  <c r="X66" i="60" a="1"/>
  <c r="X66" i="60"/>
  <c r="Y66" i="60" s="1"/>
  <c r="Z66" i="60" s="1"/>
  <c r="X67" i="60" a="1"/>
  <c r="X67" i="60" s="1"/>
  <c r="Y67" i="60" s="1"/>
  <c r="Z67" i="60" s="1"/>
  <c r="X68" i="60" a="1"/>
  <c r="X68" i="60" s="1"/>
  <c r="Y68" i="60" s="1"/>
  <c r="Z68" i="60" s="1"/>
  <c r="X69" i="60" a="1"/>
  <c r="X69" i="60" s="1"/>
  <c r="Y69" i="60" s="1"/>
  <c r="Z69" i="60" s="1"/>
  <c r="X70" i="60" a="1"/>
  <c r="X70" i="60" s="1"/>
  <c r="Y70" i="60" s="1"/>
  <c r="Z70" i="60" s="1"/>
  <c r="X71" i="60" a="1"/>
  <c r="X71" i="60" s="1"/>
  <c r="Y71" i="60" s="1"/>
  <c r="Z71" i="60" s="1"/>
  <c r="X72" i="60" a="1"/>
  <c r="X72" i="60" s="1"/>
  <c r="Y72" i="60" s="1"/>
  <c r="Z72" i="60" s="1"/>
  <c r="X73" i="60" a="1"/>
  <c r="X73" i="60" s="1"/>
  <c r="Y73" i="60" s="1"/>
  <c r="Z73" i="60" s="1"/>
  <c r="X74" i="60" a="1"/>
  <c r="X74" i="60"/>
  <c r="Y74" i="60" s="1"/>
  <c r="Z74" i="60" s="1"/>
  <c r="X75" i="60" a="1"/>
  <c r="X75" i="60" s="1"/>
  <c r="Y75" i="60" s="1"/>
  <c r="Z75" i="60" s="1"/>
  <c r="X76" i="60" a="1"/>
  <c r="X76" i="60" s="1"/>
  <c r="Y76" i="60" s="1"/>
  <c r="Z76" i="60" s="1"/>
  <c r="X77" i="60" a="1"/>
  <c r="X77" i="60" s="1"/>
  <c r="Y77" i="60" s="1"/>
  <c r="Z77" i="60" s="1"/>
  <c r="X78" i="60" a="1"/>
  <c r="X78" i="60"/>
  <c r="Y78" i="60" s="1"/>
  <c r="Z78" i="60" s="1"/>
  <c r="X79" i="60" a="1"/>
  <c r="X79" i="60" s="1"/>
  <c r="Y79" i="60" s="1"/>
  <c r="Z79" i="60" s="1"/>
  <c r="X80" i="60" a="1"/>
  <c r="X80" i="60"/>
  <c r="Y80" i="60" s="1"/>
  <c r="Z80" i="60" s="1"/>
  <c r="X81" i="60" a="1"/>
  <c r="X81" i="60" s="1"/>
  <c r="Y81" i="60" s="1"/>
  <c r="Z81" i="60" s="1"/>
  <c r="X82" i="60" a="1"/>
  <c r="X82" i="60"/>
  <c r="Y82" i="60" s="1"/>
  <c r="Z82" i="60" s="1"/>
  <c r="X83" i="60" a="1"/>
  <c r="X83" i="60" s="1"/>
  <c r="Y83" i="60" s="1"/>
  <c r="Z83" i="60" s="1"/>
  <c r="X84" i="60" a="1"/>
  <c r="X84" i="60" s="1"/>
  <c r="Y84" i="60" s="1"/>
  <c r="Z84" i="60" s="1"/>
  <c r="X85" i="60" a="1"/>
  <c r="X85" i="60" s="1"/>
  <c r="Y85" i="60" s="1"/>
  <c r="Z85" i="60" s="1"/>
  <c r="X86" i="60" a="1"/>
  <c r="X86" i="60" s="1"/>
  <c r="Y86" i="60" s="1"/>
  <c r="Z86" i="60" s="1"/>
  <c r="X87" i="60" a="1"/>
  <c r="X87" i="60" s="1"/>
  <c r="Y87" i="60" s="1"/>
  <c r="Z87" i="60" s="1"/>
  <c r="X88" i="60" a="1"/>
  <c r="X88" i="60" s="1"/>
  <c r="Y88" i="60" s="1"/>
  <c r="Z88" i="60" s="1"/>
  <c r="X89" i="60" a="1"/>
  <c r="X89" i="60" s="1"/>
  <c r="Y89" i="60" s="1"/>
  <c r="Z89" i="60" s="1"/>
  <c r="X90" i="60" a="1"/>
  <c r="X90" i="60"/>
  <c r="Y90" i="60" s="1"/>
  <c r="Z90" i="60" s="1"/>
  <c r="X91" i="60" a="1"/>
  <c r="X91" i="60" s="1"/>
  <c r="Y91" i="60" s="1"/>
  <c r="Z91" i="60" s="1"/>
  <c r="X92" i="60" a="1"/>
  <c r="X92" i="60" s="1"/>
  <c r="Y92" i="60" s="1"/>
  <c r="Z92" i="60" s="1"/>
  <c r="X93" i="60" a="1"/>
  <c r="X93" i="60" s="1"/>
  <c r="Y93" i="60" s="1"/>
  <c r="Z93" i="60" s="1"/>
  <c r="X94" i="60" a="1"/>
  <c r="X94" i="60"/>
  <c r="Y94" i="60" s="1"/>
  <c r="Z94" i="60" s="1"/>
  <c r="X95" i="60" a="1"/>
  <c r="X95" i="60" s="1"/>
  <c r="Y95" i="60" s="1"/>
  <c r="Z95" i="60" s="1"/>
  <c r="X96" i="60" a="1"/>
  <c r="X96" i="60"/>
  <c r="Y96" i="60" s="1"/>
  <c r="Z96" i="60" s="1"/>
  <c r="X97" i="60" a="1"/>
  <c r="X97" i="60" s="1"/>
  <c r="Y97" i="60" s="1"/>
  <c r="Z97" i="60" s="1"/>
  <c r="X98" i="60" a="1"/>
  <c r="X98" i="60"/>
  <c r="Y98" i="60" s="1"/>
  <c r="Z98" i="60" s="1"/>
  <c r="X99" i="60" a="1"/>
  <c r="X99" i="60" s="1"/>
  <c r="Y99" i="60" s="1"/>
  <c r="Z99" i="60" s="1"/>
  <c r="X100" i="60" a="1"/>
  <c r="X100" i="60" s="1"/>
  <c r="Y100" i="60" s="1"/>
  <c r="Z100" i="60" s="1"/>
  <c r="X101" i="60" a="1"/>
  <c r="X101" i="60" s="1"/>
  <c r="Y101" i="60"/>
  <c r="Z101" i="60" s="1"/>
  <c r="X102" i="60" a="1"/>
  <c r="X102" i="60" s="1"/>
  <c r="Y102" i="60" s="1"/>
  <c r="Z102" i="60" s="1"/>
  <c r="X103" i="60" a="1"/>
  <c r="X103" i="60" s="1"/>
  <c r="Y103" i="60" s="1"/>
  <c r="Z103" i="60" s="1"/>
  <c r="X104" i="60" a="1"/>
  <c r="X104" i="60" s="1"/>
  <c r="Y104" i="60" s="1"/>
  <c r="Z104" i="60" s="1"/>
  <c r="X105" i="60" a="1"/>
  <c r="X105" i="60" s="1"/>
  <c r="Y105" i="60"/>
  <c r="Z105" i="60" s="1"/>
  <c r="X106" i="60" a="1"/>
  <c r="X106" i="60" s="1"/>
  <c r="Y106" i="60" s="1"/>
  <c r="Z106" i="60" s="1"/>
  <c r="X107" i="60" a="1"/>
  <c r="X107" i="60" s="1"/>
  <c r="Y107" i="60" s="1"/>
  <c r="Z107" i="60" s="1"/>
  <c r="X108" i="60" a="1"/>
  <c r="X108" i="60" s="1"/>
  <c r="Y108" i="60" s="1"/>
  <c r="Z108" i="60" s="1"/>
  <c r="X109" i="60" a="1"/>
  <c r="X109" i="60" s="1"/>
  <c r="Y109" i="60"/>
  <c r="Z109" i="60" s="1"/>
  <c r="X110" i="60" a="1"/>
  <c r="X110" i="60" s="1"/>
  <c r="Y110" i="60" s="1"/>
  <c r="Z110" i="60" s="1"/>
  <c r="X111" i="60" a="1"/>
  <c r="X111" i="60" s="1"/>
  <c r="Y111" i="60" s="1"/>
  <c r="Z111" i="60" s="1"/>
  <c r="X112" i="60" a="1"/>
  <c r="X112" i="60" s="1"/>
  <c r="Y112" i="60" s="1"/>
  <c r="Z112" i="60" s="1"/>
  <c r="X113" i="60" a="1"/>
  <c r="X113" i="60" s="1"/>
  <c r="Y113" i="60"/>
  <c r="Z113" i="60" s="1"/>
  <c r="X114" i="60" a="1"/>
  <c r="X114" i="60" s="1"/>
  <c r="Y114" i="60" s="1"/>
  <c r="Z114" i="60" s="1"/>
  <c r="X115" i="60" a="1"/>
  <c r="X115" i="60" s="1"/>
  <c r="Y115" i="60" s="1"/>
  <c r="Z115" i="60" s="1"/>
  <c r="X116" i="60" a="1"/>
  <c r="X116" i="60" s="1"/>
  <c r="Y116" i="60" s="1"/>
  <c r="Z116" i="60" s="1"/>
  <c r="X117" i="60" a="1"/>
  <c r="X117" i="60" s="1"/>
  <c r="Y117" i="60"/>
  <c r="Z117" i="60" s="1"/>
  <c r="X118" i="60" a="1"/>
  <c r="X118" i="60" s="1"/>
  <c r="Y118" i="60" s="1"/>
  <c r="Z118" i="60" s="1"/>
  <c r="X119" i="60" a="1"/>
  <c r="X119" i="60" s="1"/>
  <c r="Y119" i="60" s="1"/>
  <c r="Z119" i="60" s="1"/>
  <c r="X120" i="60" a="1"/>
  <c r="X120" i="60" s="1"/>
  <c r="Y120" i="60" s="1"/>
  <c r="Z120" i="60" s="1"/>
  <c r="X121" i="60" a="1"/>
  <c r="X121" i="60" s="1"/>
  <c r="Y121" i="60" s="1"/>
  <c r="Z121" i="60" s="1"/>
  <c r="X122" i="60" a="1"/>
  <c r="X122" i="60" s="1"/>
  <c r="Y122" i="60" s="1"/>
  <c r="Z122" i="60" s="1"/>
  <c r="X123" i="60" a="1"/>
  <c r="X123" i="60" s="1"/>
  <c r="Y123" i="60" s="1"/>
  <c r="Z123" i="60" s="1"/>
  <c r="X124" i="60" a="1"/>
  <c r="X124" i="60" s="1"/>
  <c r="Y124" i="60" s="1"/>
  <c r="Z124" i="60" s="1"/>
  <c r="X125" i="60" a="1"/>
  <c r="X125" i="60" s="1"/>
  <c r="Y125" i="60"/>
  <c r="Z125" i="60" s="1"/>
  <c r="X126" i="60" a="1"/>
  <c r="X126" i="60" s="1"/>
  <c r="Y126" i="60" s="1"/>
  <c r="Z126" i="60" s="1"/>
  <c r="X127" i="60" a="1"/>
  <c r="X127" i="60" s="1"/>
  <c r="Y127" i="60" s="1"/>
  <c r="Z127" i="60" s="1"/>
  <c r="X128" i="60" a="1"/>
  <c r="X128" i="60" s="1"/>
  <c r="Y128" i="60" s="1"/>
  <c r="Z128" i="60" s="1"/>
  <c r="X129" i="60" a="1"/>
  <c r="X129" i="60" s="1"/>
  <c r="Y129" i="60" s="1"/>
  <c r="Z129" i="60" s="1"/>
  <c r="X130" i="60" a="1"/>
  <c r="X130" i="60" s="1"/>
  <c r="Y130" i="60" s="1"/>
  <c r="Z130" i="60" s="1"/>
  <c r="X131" i="60" a="1"/>
  <c r="X131" i="60" s="1"/>
  <c r="Y131" i="60" s="1"/>
  <c r="Z131" i="60" s="1"/>
  <c r="X132" i="60" a="1"/>
  <c r="X132" i="60" s="1"/>
  <c r="Y132" i="60" s="1"/>
  <c r="Z132" i="60" s="1"/>
  <c r="X133" i="60" a="1"/>
  <c r="X133" i="60" s="1"/>
  <c r="Y133" i="60" s="1"/>
  <c r="Z133" i="60" s="1"/>
  <c r="X134" i="60" a="1"/>
  <c r="X134" i="60" s="1"/>
  <c r="Y134" i="60" s="1"/>
  <c r="Z134" i="60" s="1"/>
  <c r="X135" i="60" a="1"/>
  <c r="X135" i="60" s="1"/>
  <c r="Y135" i="60" s="1"/>
  <c r="Z135" i="60" s="1"/>
  <c r="X136" i="60" a="1"/>
  <c r="X136" i="60" s="1"/>
  <c r="Y136" i="60" s="1"/>
  <c r="Z136" i="60" s="1"/>
  <c r="X137" i="60" a="1"/>
  <c r="X137" i="60" s="1"/>
  <c r="Y137" i="60" s="1"/>
  <c r="Z137" i="60" s="1"/>
  <c r="X138" i="60" a="1"/>
  <c r="X138" i="60" s="1"/>
  <c r="Y138" i="60" s="1"/>
  <c r="Z138" i="60" s="1"/>
  <c r="X139" i="60" a="1"/>
  <c r="X139" i="60" s="1"/>
  <c r="Y139" i="60" s="1"/>
  <c r="Z139" i="60" s="1"/>
  <c r="X140" i="60" a="1"/>
  <c r="X140" i="60" s="1"/>
  <c r="Y140" i="60" s="1"/>
  <c r="Z140" i="60" s="1"/>
  <c r="X141" i="60" a="1"/>
  <c r="X141" i="60" s="1"/>
  <c r="Y141" i="60"/>
  <c r="Z141" i="60" s="1"/>
  <c r="X142" i="60" a="1"/>
  <c r="X142" i="60" s="1"/>
  <c r="Y142" i="60" s="1"/>
  <c r="Z142" i="60" s="1"/>
  <c r="X143" i="60" a="1"/>
  <c r="X143" i="60" s="1"/>
  <c r="Y143" i="60" s="1"/>
  <c r="Z143" i="60" s="1"/>
  <c r="X144" i="60" a="1"/>
  <c r="X144" i="60" s="1"/>
  <c r="Y144" i="60" s="1"/>
  <c r="Z144" i="60" s="1"/>
  <c r="X145" i="60" a="1"/>
  <c r="X145" i="60" s="1"/>
  <c r="Y145" i="60" s="1"/>
  <c r="Z145" i="60" s="1"/>
  <c r="X146" i="60" a="1"/>
  <c r="X146" i="60" s="1"/>
  <c r="Y146" i="60" s="1"/>
  <c r="Z146" i="60" s="1"/>
  <c r="X147" i="60" a="1"/>
  <c r="X147" i="60" s="1"/>
  <c r="Y147" i="60" s="1"/>
  <c r="Z147" i="60" s="1"/>
  <c r="X148" i="60" a="1"/>
  <c r="X148" i="60" s="1"/>
  <c r="Y148" i="60" s="1"/>
  <c r="Z148" i="60" s="1"/>
  <c r="X149" i="60" a="1"/>
  <c r="X149" i="60" s="1"/>
  <c r="Y149" i="60"/>
  <c r="Z149" i="60" s="1"/>
  <c r="X150" i="60" a="1"/>
  <c r="X150" i="60" s="1"/>
  <c r="Y150" i="60" s="1"/>
  <c r="Z150" i="60" s="1"/>
  <c r="X151" i="60" a="1"/>
  <c r="X151" i="60" s="1"/>
  <c r="Y151" i="60" s="1"/>
  <c r="Z151" i="60" s="1"/>
  <c r="X152" i="60" a="1"/>
  <c r="X152" i="60" s="1"/>
  <c r="Y152" i="60" s="1"/>
  <c r="Z152" i="60" s="1"/>
  <c r="X153" i="60" a="1"/>
  <c r="X153" i="60" s="1"/>
  <c r="Y153" i="60" s="1"/>
  <c r="Z153" i="60" s="1"/>
  <c r="X154" i="60" a="1"/>
  <c r="X154" i="60" s="1"/>
  <c r="Y154" i="60" s="1"/>
  <c r="Z154" i="60" s="1"/>
  <c r="X155" i="60" a="1"/>
  <c r="X155" i="60" s="1"/>
  <c r="Y155" i="60" s="1"/>
  <c r="Z155" i="60" s="1"/>
  <c r="X156" i="60" a="1"/>
  <c r="X156" i="60" s="1"/>
  <c r="Y156" i="60" s="1"/>
  <c r="Z156" i="60" s="1"/>
  <c r="X157" i="60" a="1"/>
  <c r="X157" i="60" s="1"/>
  <c r="Y157" i="60"/>
  <c r="Z157" i="60" s="1"/>
  <c r="X158" i="60" a="1"/>
  <c r="X158" i="60" s="1"/>
  <c r="Y158" i="60" s="1"/>
  <c r="Z158" i="60" s="1"/>
  <c r="X159" i="60" a="1"/>
  <c r="X159" i="60" s="1"/>
  <c r="Y159" i="60" s="1"/>
  <c r="Z159" i="60" s="1"/>
  <c r="X160" i="60" a="1"/>
  <c r="X160" i="60" s="1"/>
  <c r="Y160" i="60" s="1"/>
  <c r="Z160" i="60" s="1"/>
  <c r="X161" i="60" a="1"/>
  <c r="X161" i="60" s="1"/>
  <c r="Y161" i="60" s="1"/>
  <c r="Z161" i="60" s="1"/>
  <c r="X162" i="60" a="1"/>
  <c r="X162" i="60" s="1"/>
  <c r="Y162" i="60" s="1"/>
  <c r="Z162" i="60" s="1"/>
  <c r="X163" i="60" a="1"/>
  <c r="X163" i="60" s="1"/>
  <c r="Y163" i="60" s="1"/>
  <c r="Z163" i="60" s="1"/>
  <c r="X164" i="60" a="1"/>
  <c r="X164" i="60" s="1"/>
  <c r="Y164" i="60" s="1"/>
  <c r="Z164" i="60" s="1"/>
  <c r="X165" i="60" a="1"/>
  <c r="X165" i="60" s="1"/>
  <c r="Y165" i="60" s="1"/>
  <c r="Z165" i="60" s="1"/>
  <c r="X166" i="60" a="1"/>
  <c r="X166" i="60" s="1"/>
  <c r="Y166" i="60" s="1"/>
  <c r="Z166" i="60" s="1"/>
  <c r="X167" i="60" a="1"/>
  <c r="X167" i="60" s="1"/>
  <c r="Y167" i="60" s="1"/>
  <c r="Z167" i="60" s="1"/>
  <c r="X168" i="60" a="1"/>
  <c r="X168" i="60" s="1"/>
  <c r="Y168" i="60" s="1"/>
  <c r="Z168" i="60" s="1"/>
  <c r="X169" i="60" a="1"/>
  <c r="X169" i="60" s="1"/>
  <c r="Y169" i="60" s="1"/>
  <c r="Z169" i="60" s="1"/>
  <c r="X170" i="60" a="1"/>
  <c r="X170" i="60"/>
  <c r="Y170" i="60" s="1"/>
  <c r="Z170" i="60" s="1"/>
  <c r="X171" i="60" a="1"/>
  <c r="X171" i="60"/>
  <c r="Y171" i="60" s="1"/>
  <c r="Z171" i="60" s="1"/>
  <c r="X172" i="60" a="1"/>
  <c r="X172" i="60"/>
  <c r="Y172" i="60" s="1"/>
  <c r="Z172" i="60" s="1"/>
  <c r="X173" i="60" a="1"/>
  <c r="X173" i="60" s="1"/>
  <c r="Y173" i="60"/>
  <c r="Z173" i="60" s="1"/>
  <c r="X174" i="60" a="1"/>
  <c r="X174" i="60"/>
  <c r="Y174" i="60" s="1"/>
  <c r="Z174" i="60" s="1"/>
  <c r="X175" i="60" a="1"/>
  <c r="X175" i="60"/>
  <c r="Y175" i="60" s="1"/>
  <c r="Z175" i="60" s="1"/>
  <c r="X176" i="60" a="1"/>
  <c r="X176" i="60" s="1"/>
  <c r="Y176" i="60" s="1"/>
  <c r="Z176" i="60" s="1"/>
  <c r="X177" i="60" a="1"/>
  <c r="X177" i="60" s="1"/>
  <c r="Y177" i="60"/>
  <c r="Z177" i="60" s="1"/>
  <c r="X178" i="60" a="1"/>
  <c r="X178" i="60"/>
  <c r="Y178" i="60" s="1"/>
  <c r="Z178" i="60" s="1"/>
  <c r="X179" i="60" a="1"/>
  <c r="X179" i="60"/>
  <c r="Y179" i="60" s="1"/>
  <c r="Z179" i="60" s="1"/>
  <c r="X180" i="60" a="1"/>
  <c r="X180" i="60" s="1"/>
  <c r="Y180" i="60" s="1"/>
  <c r="Z180" i="60" s="1"/>
  <c r="X181" i="60" a="1"/>
  <c r="X181" i="60" s="1"/>
  <c r="Y181" i="60" s="1"/>
  <c r="Z181" i="60" s="1"/>
  <c r="X182" i="60" a="1"/>
  <c r="X182" i="60" s="1"/>
  <c r="Y182" i="60" s="1"/>
  <c r="Z182" i="60" s="1"/>
  <c r="X183" i="60" a="1"/>
  <c r="X183" i="60" s="1"/>
  <c r="Y183" i="60" s="1"/>
  <c r="Z183" i="60" s="1"/>
  <c r="X184" i="60" a="1"/>
  <c r="X184" i="60" s="1"/>
  <c r="Y184" i="60" s="1"/>
  <c r="Z184" i="60" s="1"/>
  <c r="X185" i="60" a="1"/>
  <c r="X185" i="60" s="1"/>
  <c r="Y185" i="60"/>
  <c r="Z185" i="60" s="1"/>
  <c r="X186" i="60" a="1"/>
  <c r="X186" i="60" s="1"/>
  <c r="Y186" i="60" s="1"/>
  <c r="Z186" i="60" s="1"/>
  <c r="X187" i="60" a="1"/>
  <c r="X187" i="60" s="1"/>
  <c r="Y187" i="60" s="1"/>
  <c r="Z187" i="60" s="1"/>
  <c r="X188" i="60" a="1"/>
  <c r="X188" i="60" s="1"/>
  <c r="Y188" i="60" s="1"/>
  <c r="Z188" i="60" s="1"/>
  <c r="X189" i="60" a="1"/>
  <c r="X189" i="60" s="1"/>
  <c r="Y189" i="60" s="1"/>
  <c r="Z189" i="60" s="1"/>
  <c r="X190" i="60" a="1"/>
  <c r="X190" i="60"/>
  <c r="Y190" i="60" s="1"/>
  <c r="Z190" i="60" s="1"/>
  <c r="X191" i="60" a="1"/>
  <c r="X191" i="60" s="1"/>
  <c r="Y191" i="60" s="1"/>
  <c r="Z191" i="60" s="1"/>
  <c r="X192" i="60" a="1"/>
  <c r="X192" i="60" s="1"/>
  <c r="Y192" i="60" s="1"/>
  <c r="Z192" i="60" s="1"/>
  <c r="X193" i="60" a="1"/>
  <c r="X193" i="60" s="1"/>
  <c r="Y193" i="60"/>
  <c r="Z193" i="60" s="1"/>
  <c r="X194" i="60" a="1"/>
  <c r="X194" i="60"/>
  <c r="Y194" i="60" s="1"/>
  <c r="Z194" i="60" s="1"/>
  <c r="X195" i="60" a="1"/>
  <c r="X195" i="60" s="1"/>
  <c r="Y195" i="60" s="1"/>
  <c r="Z195" i="60" s="1"/>
  <c r="X196" i="60" a="1"/>
  <c r="X196" i="60" s="1"/>
  <c r="Y196" i="60" s="1"/>
  <c r="Z196" i="60" s="1"/>
  <c r="X197" i="60" a="1"/>
  <c r="X197" i="60" s="1"/>
  <c r="Y197" i="60"/>
  <c r="Z197" i="60" s="1"/>
  <c r="X198" i="60" a="1"/>
  <c r="X198" i="60"/>
  <c r="Y198" i="60" s="1"/>
  <c r="Z198" i="60" s="1"/>
  <c r="X199" i="60" a="1"/>
  <c r="X199" i="60" s="1"/>
  <c r="Y199" i="60" s="1"/>
  <c r="Z199" i="60" s="1"/>
  <c r="X200" i="60" a="1"/>
  <c r="X200" i="60" s="1"/>
  <c r="Y200" i="60" s="1"/>
  <c r="Z200" i="60" s="1"/>
  <c r="X201" i="60" a="1"/>
  <c r="X201" i="60" s="1"/>
  <c r="Y201" i="60"/>
  <c r="Z201" i="60" s="1"/>
  <c r="X202" i="60" a="1"/>
  <c r="X202" i="60" s="1"/>
  <c r="Y202" i="60" s="1"/>
  <c r="Z202" i="60" s="1"/>
  <c r="X203" i="60" a="1"/>
  <c r="X203" i="60" s="1"/>
  <c r="Y203" i="60" s="1"/>
  <c r="Z203" i="60" s="1"/>
  <c r="X204" i="60" a="1"/>
  <c r="X204" i="60" s="1"/>
  <c r="Y204" i="60" s="1"/>
  <c r="Z204" i="60" s="1"/>
  <c r="X205" i="60" a="1"/>
  <c r="X205" i="60" s="1"/>
  <c r="Y205" i="60" s="1"/>
  <c r="Z205" i="60" s="1"/>
  <c r="X206" i="60" a="1"/>
  <c r="X206" i="60"/>
  <c r="Y206" i="60" s="1"/>
  <c r="Z206" i="60" s="1"/>
  <c r="X207" i="60" a="1"/>
  <c r="X207" i="60" s="1"/>
  <c r="Y207" i="60" s="1"/>
  <c r="Z207" i="60" s="1"/>
  <c r="X208" i="60" a="1"/>
  <c r="X208" i="60" s="1"/>
  <c r="Y208" i="60" s="1"/>
  <c r="Z208" i="60" s="1"/>
  <c r="X209" i="60" a="1"/>
  <c r="X209" i="60" s="1"/>
  <c r="Y209" i="60"/>
  <c r="Z209" i="60" s="1"/>
  <c r="X210" i="60" a="1"/>
  <c r="X210" i="60"/>
  <c r="Y210" i="60" s="1"/>
  <c r="Z210" i="60" s="1"/>
  <c r="X211" i="60" a="1"/>
  <c r="X211" i="60" s="1"/>
  <c r="Y211" i="60" s="1"/>
  <c r="Z211" i="60" s="1"/>
  <c r="X212" i="60" a="1"/>
  <c r="X212" i="60" s="1"/>
  <c r="Y212" i="60" s="1"/>
  <c r="Z212" i="60" s="1"/>
  <c r="X213" i="60" a="1"/>
  <c r="X213" i="60" s="1"/>
  <c r="Y213" i="60"/>
  <c r="Z213" i="60" s="1"/>
  <c r="X214" i="60" a="1"/>
  <c r="X214" i="60"/>
  <c r="Y214" i="60" s="1"/>
  <c r="Z214" i="60" s="1"/>
  <c r="X215" i="60" a="1"/>
  <c r="X215" i="60" s="1"/>
  <c r="Y215" i="60" s="1"/>
  <c r="Z215" i="60" s="1"/>
  <c r="X216" i="60" a="1"/>
  <c r="X216" i="60" s="1"/>
  <c r="Y216" i="60" s="1"/>
  <c r="Z216" i="60" s="1"/>
  <c r="X217" i="60" a="1"/>
  <c r="X217" i="60" s="1"/>
  <c r="Y217" i="60"/>
  <c r="Z217" i="60" s="1"/>
  <c r="X218" i="60" a="1"/>
  <c r="X218" i="60" s="1"/>
  <c r="Y218" i="60" s="1"/>
  <c r="Z218" i="60" s="1"/>
  <c r="X219" i="60" a="1"/>
  <c r="X219" i="60" s="1"/>
  <c r="Y219" i="60" s="1"/>
  <c r="Z219" i="60" s="1"/>
  <c r="X220" i="60" a="1"/>
  <c r="X220" i="60" s="1"/>
  <c r="Y220" i="60" s="1"/>
  <c r="Z220" i="60" s="1"/>
  <c r="X221" i="60" a="1"/>
  <c r="X221" i="60" s="1"/>
  <c r="Y221" i="60" s="1"/>
  <c r="Z221" i="60" s="1"/>
  <c r="X222" i="60" a="1"/>
  <c r="X222" i="60"/>
  <c r="Y222" i="60" s="1"/>
  <c r="Z222" i="60" s="1"/>
  <c r="X223" i="60" a="1"/>
  <c r="X223" i="60" s="1"/>
  <c r="Y223" i="60" s="1"/>
  <c r="Z223" i="60" s="1"/>
  <c r="X224" i="60" a="1"/>
  <c r="X224" i="60" s="1"/>
  <c r="Y224" i="60" s="1"/>
  <c r="Z224" i="60" s="1"/>
  <c r="X225" i="60" a="1"/>
  <c r="X225" i="60" s="1"/>
  <c r="Y225" i="60"/>
  <c r="Z225" i="60" s="1"/>
  <c r="X226" i="60" a="1"/>
  <c r="X226" i="60"/>
  <c r="Y226" i="60" s="1"/>
  <c r="Z226" i="60" s="1"/>
  <c r="X227" i="60" a="1"/>
  <c r="X227" i="60" s="1"/>
  <c r="Y227" i="60" s="1"/>
  <c r="Z227" i="60" s="1"/>
  <c r="X228" i="60" a="1"/>
  <c r="X228" i="60" s="1"/>
  <c r="Y228" i="60" s="1"/>
  <c r="Z228" i="60" s="1"/>
  <c r="X229" i="60" a="1"/>
  <c r="X229" i="60" s="1"/>
  <c r="Y229" i="60"/>
  <c r="Z229" i="60" s="1"/>
  <c r="X230" i="60" a="1"/>
  <c r="X230" i="60"/>
  <c r="Y230" i="60" s="1"/>
  <c r="Z230" i="60" s="1"/>
  <c r="X231" i="60" a="1"/>
  <c r="X231" i="60" s="1"/>
  <c r="Y231" i="60" s="1"/>
  <c r="Z231" i="60" s="1"/>
  <c r="X232" i="60" a="1"/>
  <c r="X232" i="60" s="1"/>
  <c r="Y232" i="60" s="1"/>
  <c r="Z232" i="60" s="1"/>
  <c r="X233" i="60" a="1"/>
  <c r="X233" i="60" s="1"/>
  <c r="Y233" i="60"/>
  <c r="Z233" i="60" s="1"/>
  <c r="X234" i="60" a="1"/>
  <c r="X234" i="60" s="1"/>
  <c r="Y234" i="60" s="1"/>
  <c r="Z234" i="60" s="1"/>
  <c r="X235" i="60" a="1"/>
  <c r="X235" i="60" s="1"/>
  <c r="Y235" i="60" s="1"/>
  <c r="Z235" i="60" s="1"/>
  <c r="X236" i="60" a="1"/>
  <c r="X236" i="60" s="1"/>
  <c r="Y236" i="60" s="1"/>
  <c r="Z236" i="60" s="1"/>
  <c r="X237" i="60" a="1"/>
  <c r="X237" i="60" s="1"/>
  <c r="Y237" i="60" s="1"/>
  <c r="Z237" i="60" s="1"/>
  <c r="X238" i="60" a="1"/>
  <c r="X238" i="60"/>
  <c r="Y238" i="60" s="1"/>
  <c r="Z238" i="60" s="1"/>
  <c r="X239" i="60" a="1"/>
  <c r="X239" i="60" s="1"/>
  <c r="Y239" i="60" s="1"/>
  <c r="Z239" i="60" s="1"/>
  <c r="X240" i="60" a="1"/>
  <c r="X240" i="60" s="1"/>
  <c r="Y240" i="60" s="1"/>
  <c r="Z240" i="60" s="1"/>
  <c r="X241" i="60" a="1"/>
  <c r="X241" i="60" s="1"/>
  <c r="Y241" i="60"/>
  <c r="Z241" i="60" s="1"/>
  <c r="X242" i="60" a="1"/>
  <c r="X242" i="60"/>
  <c r="Y242" i="60" s="1"/>
  <c r="Z242" i="60" s="1"/>
  <c r="X243" i="60" a="1"/>
  <c r="X243" i="60" s="1"/>
  <c r="Y243" i="60" s="1"/>
  <c r="Z243" i="60" s="1"/>
  <c r="X244" i="60" a="1"/>
  <c r="X244" i="60" s="1"/>
  <c r="Y244" i="60" s="1"/>
  <c r="Z244" i="60" s="1"/>
  <c r="X245" i="60" a="1"/>
  <c r="X245" i="60" s="1"/>
  <c r="Y245" i="60"/>
  <c r="Z245" i="60" s="1"/>
  <c r="X246" i="60" a="1"/>
  <c r="X246" i="60"/>
  <c r="Y246" i="60" s="1"/>
  <c r="Z246" i="60" s="1"/>
  <c r="X247" i="60" a="1"/>
  <c r="X247" i="60" s="1"/>
  <c r="Y247" i="60" s="1"/>
  <c r="Z247" i="60" s="1"/>
  <c r="X248" i="60" a="1"/>
  <c r="X248" i="60" s="1"/>
  <c r="Y248" i="60" s="1"/>
  <c r="Z248" i="60" s="1"/>
  <c r="X249" i="60" a="1"/>
  <c r="X249" i="60" s="1"/>
  <c r="Y249" i="60"/>
  <c r="Z249" i="60" s="1"/>
  <c r="X250" i="60" a="1"/>
  <c r="X250" i="60" s="1"/>
  <c r="Y250" i="60" s="1"/>
  <c r="Z250" i="60" s="1"/>
  <c r="X251" i="60" a="1"/>
  <c r="X251" i="60" s="1"/>
  <c r="Y251" i="60" s="1"/>
  <c r="Z251" i="60" s="1"/>
  <c r="X252" i="60" a="1"/>
  <c r="X252" i="60" s="1"/>
  <c r="Y252" i="60" s="1"/>
  <c r="Z252" i="60" s="1"/>
  <c r="X253" i="60" a="1"/>
  <c r="X253" i="60" s="1"/>
  <c r="Y253" i="60" s="1"/>
  <c r="Z253" i="60" s="1"/>
  <c r="X254" i="60" a="1"/>
  <c r="X254" i="60"/>
  <c r="Y254" i="60" s="1"/>
  <c r="Z254" i="60" s="1"/>
  <c r="X255" i="60" a="1"/>
  <c r="X255" i="60" s="1"/>
  <c r="Y255" i="60" s="1"/>
  <c r="Z255" i="60" s="1"/>
  <c r="X256" i="60" a="1"/>
  <c r="X256" i="60" s="1"/>
  <c r="Y256" i="60" s="1"/>
  <c r="Z256" i="60" s="1"/>
  <c r="X257" i="60" a="1"/>
  <c r="X257" i="60" s="1"/>
  <c r="Y257" i="60"/>
  <c r="Z257" i="60" s="1"/>
  <c r="X258" i="60" a="1"/>
  <c r="X258" i="60"/>
  <c r="Y258" i="60" s="1"/>
  <c r="Z258" i="60" s="1"/>
  <c r="X259" i="60" a="1"/>
  <c r="X259" i="60" s="1"/>
  <c r="Y259" i="60" s="1"/>
  <c r="Z259" i="60" s="1"/>
  <c r="X260" i="60" a="1"/>
  <c r="X260" i="60" s="1"/>
  <c r="Y260" i="60" s="1"/>
  <c r="Z260" i="60" s="1"/>
  <c r="X261" i="60" a="1"/>
  <c r="X261" i="60" s="1"/>
  <c r="Y261" i="60" s="1"/>
  <c r="Z261" i="60" s="1"/>
  <c r="X262" i="60" a="1"/>
  <c r="X262" i="60" s="1"/>
  <c r="Y262" i="60" s="1"/>
  <c r="Z262" i="60" s="1"/>
  <c r="X263" i="60" a="1"/>
  <c r="X263" i="60" s="1"/>
  <c r="Y263" i="60" s="1"/>
  <c r="Z263" i="60" s="1"/>
  <c r="X264" i="60" a="1"/>
  <c r="X264" i="60" s="1"/>
  <c r="Y264" i="60" s="1"/>
  <c r="Z264" i="60" s="1"/>
  <c r="X265" i="60" a="1"/>
  <c r="X265" i="60" s="1"/>
  <c r="Y265" i="60" s="1"/>
  <c r="Z265" i="60" s="1"/>
  <c r="X266" i="60" a="1"/>
  <c r="X266" i="60" s="1"/>
  <c r="Y266" i="60" s="1"/>
  <c r="Z266" i="60" s="1"/>
  <c r="X267" i="60" a="1"/>
  <c r="X267" i="60" s="1"/>
  <c r="Y267" i="60" s="1"/>
  <c r="Z267" i="60" s="1"/>
  <c r="X268" i="60" a="1"/>
  <c r="X268" i="60" s="1"/>
  <c r="Y268" i="60" s="1"/>
  <c r="Z268" i="60" s="1"/>
  <c r="X269" i="60" a="1"/>
  <c r="X269" i="60" s="1"/>
  <c r="Y269" i="60" s="1"/>
  <c r="Z269" i="60" s="1"/>
  <c r="X270" i="60" a="1"/>
  <c r="X270" i="60" s="1"/>
  <c r="Y270" i="60" s="1"/>
  <c r="Z270" i="60" s="1"/>
  <c r="X271" i="60" a="1"/>
  <c r="X271" i="60" s="1"/>
  <c r="Y271" i="60" s="1"/>
  <c r="Z271" i="60" s="1"/>
  <c r="X272" i="60" a="1"/>
  <c r="X272" i="60" s="1"/>
  <c r="Y272" i="60" s="1"/>
  <c r="Z272" i="60" s="1"/>
  <c r="X273" i="60" a="1"/>
  <c r="X273" i="60" s="1"/>
  <c r="Y273" i="60" s="1"/>
  <c r="Z273" i="60" s="1"/>
  <c r="X274" i="60" a="1"/>
  <c r="X274" i="60" s="1"/>
  <c r="Y274" i="60" s="1"/>
  <c r="Z274" i="60" s="1"/>
  <c r="X275" i="60" a="1"/>
  <c r="X275" i="60" s="1"/>
  <c r="Y275" i="60" s="1"/>
  <c r="Z275" i="60" s="1"/>
  <c r="X276" i="60" a="1"/>
  <c r="X276" i="60" s="1"/>
  <c r="Y276" i="60" s="1"/>
  <c r="Z276" i="60" s="1"/>
  <c r="X277" i="60" a="1"/>
  <c r="X277" i="60" s="1"/>
  <c r="Y277" i="60" s="1"/>
  <c r="Z277" i="60" s="1"/>
  <c r="X278" i="60" a="1"/>
  <c r="X278" i="60" s="1"/>
  <c r="Y278" i="60" s="1"/>
  <c r="Z278" i="60" s="1"/>
  <c r="X279" i="60" a="1"/>
  <c r="X279" i="60" s="1"/>
  <c r="Y279" i="60" s="1"/>
  <c r="Z279" i="60" s="1"/>
  <c r="X280" i="60" a="1"/>
  <c r="X280" i="60" s="1"/>
  <c r="Y280" i="60" s="1"/>
  <c r="Z280" i="60" s="1"/>
  <c r="X281" i="60" a="1"/>
  <c r="X281" i="60" s="1"/>
  <c r="Y281" i="60" s="1"/>
  <c r="Z281" i="60" s="1"/>
  <c r="X282" i="60" a="1"/>
  <c r="X282" i="60" s="1"/>
  <c r="Y282" i="60" s="1"/>
  <c r="Z282" i="60" s="1"/>
  <c r="X283" i="60" a="1"/>
  <c r="X283" i="60" s="1"/>
  <c r="Y283" i="60" s="1"/>
  <c r="Z283" i="60" s="1"/>
  <c r="X284" i="60" a="1"/>
  <c r="X284" i="60" s="1"/>
  <c r="Y284" i="60" s="1"/>
  <c r="Z284" i="60" s="1"/>
  <c r="X285" i="60" a="1"/>
  <c r="X285" i="60" s="1"/>
  <c r="Y285" i="60" s="1"/>
  <c r="Z285" i="60" s="1"/>
  <c r="X286" i="60" a="1"/>
  <c r="X286" i="60" s="1"/>
  <c r="Y286" i="60" s="1"/>
  <c r="Z286" i="60" s="1"/>
  <c r="X287" i="60" a="1"/>
  <c r="X287" i="60" s="1"/>
  <c r="Y287" i="60" s="1"/>
  <c r="Z287" i="60" s="1"/>
  <c r="X288" i="60" a="1"/>
  <c r="X288" i="60" s="1"/>
  <c r="Y288" i="60" s="1"/>
  <c r="Z288" i="60" s="1"/>
  <c r="X289" i="60" a="1"/>
  <c r="X289" i="60" s="1"/>
  <c r="Y289" i="60" s="1"/>
  <c r="Z289" i="60" s="1"/>
  <c r="X290" i="60" a="1"/>
  <c r="X290" i="60" s="1"/>
  <c r="Y290" i="60" s="1"/>
  <c r="Z290" i="60" s="1"/>
  <c r="X291" i="60" a="1"/>
  <c r="X291" i="60" s="1"/>
  <c r="Y291" i="60" s="1"/>
  <c r="Z291" i="60" s="1"/>
  <c r="X292" i="60" a="1"/>
  <c r="X292" i="60" s="1"/>
  <c r="Y292" i="60" s="1"/>
  <c r="Z292" i="60" s="1"/>
  <c r="X293" i="60" a="1"/>
  <c r="X293" i="60" s="1"/>
  <c r="Y293" i="60" s="1"/>
  <c r="Z293" i="60" s="1"/>
  <c r="X294" i="60" a="1"/>
  <c r="X294" i="60" s="1"/>
  <c r="Y294" i="60" s="1"/>
  <c r="Z294" i="60" s="1"/>
  <c r="X295" i="60" a="1"/>
  <c r="X295" i="60" s="1"/>
  <c r="Y295" i="60" s="1"/>
  <c r="Z295" i="60" s="1"/>
  <c r="X296" i="60" a="1"/>
  <c r="X296" i="60" s="1"/>
  <c r="Y296" i="60" s="1"/>
  <c r="Z296" i="60" s="1"/>
  <c r="X297" i="60" a="1"/>
  <c r="X297" i="60" s="1"/>
  <c r="Y297" i="60" s="1"/>
  <c r="Z297" i="60" s="1"/>
  <c r="X298" i="60" a="1"/>
  <c r="X298" i="60" s="1"/>
  <c r="Y298" i="60" s="1"/>
  <c r="Z298" i="60" s="1"/>
  <c r="X299" i="60" a="1"/>
  <c r="X299" i="60" s="1"/>
  <c r="Y299" i="60" s="1"/>
  <c r="Z299" i="60" s="1"/>
  <c r="X300" i="60" a="1"/>
  <c r="X300" i="60" s="1"/>
  <c r="Y300" i="60" s="1"/>
  <c r="Z300" i="60" s="1"/>
  <c r="X301" i="60" a="1"/>
  <c r="X301" i="60" s="1"/>
  <c r="Y301" i="60" s="1"/>
  <c r="Z301" i="60" s="1"/>
  <c r="X302" i="60" a="1"/>
  <c r="X302" i="60" s="1"/>
  <c r="Y302" i="60" s="1"/>
  <c r="Z302" i="60" s="1"/>
  <c r="X303" i="60" a="1"/>
  <c r="X303" i="60" s="1"/>
  <c r="Y303" i="60" s="1"/>
  <c r="Z303" i="60" s="1"/>
  <c r="X304" i="60" a="1"/>
  <c r="X304" i="60"/>
  <c r="Y304" i="60" s="1"/>
  <c r="Z304" i="60" s="1"/>
  <c r="X305" i="60" a="1"/>
  <c r="X305" i="60"/>
  <c r="Y305" i="60" s="1"/>
  <c r="Z305" i="60" s="1"/>
  <c r="X306" i="60" a="1"/>
  <c r="X306" i="60"/>
  <c r="Y306" i="60" s="1"/>
  <c r="Z306" i="60" s="1"/>
  <c r="X307" i="60" a="1"/>
  <c r="X307" i="60"/>
  <c r="Y307" i="60" s="1"/>
  <c r="Z307" i="60" s="1"/>
  <c r="X308" i="60" a="1"/>
  <c r="X308" i="60"/>
  <c r="Y308" i="60" s="1"/>
  <c r="Z308" i="60" s="1"/>
  <c r="X309" i="60" a="1"/>
  <c r="X309" i="60"/>
  <c r="Y309" i="60" s="1"/>
  <c r="Z309" i="60" s="1"/>
  <c r="X310" i="60" a="1"/>
  <c r="X310" i="60"/>
  <c r="Y310" i="60" s="1"/>
  <c r="Z310" i="60" s="1"/>
  <c r="X311" i="60" a="1"/>
  <c r="X311" i="60"/>
  <c r="Y311" i="60" s="1"/>
  <c r="Z311" i="60" s="1"/>
  <c r="X312" i="60" a="1"/>
  <c r="X312" i="60"/>
  <c r="Y312" i="60" s="1"/>
  <c r="Z312" i="60" s="1"/>
  <c r="X313" i="60" a="1"/>
  <c r="X313" i="60"/>
  <c r="Y313" i="60" s="1"/>
  <c r="Z313" i="60" s="1"/>
  <c r="X314" i="60" a="1"/>
  <c r="X314" i="60"/>
  <c r="Y314" i="60" s="1"/>
  <c r="Z314" i="60" s="1"/>
  <c r="X315" i="60" a="1"/>
  <c r="X315" i="60"/>
  <c r="Y315" i="60" s="1"/>
  <c r="Z315" i="60" s="1"/>
  <c r="X316" i="60" a="1"/>
  <c r="X316" i="60"/>
  <c r="Y316" i="60" s="1"/>
  <c r="Z316" i="60" s="1"/>
  <c r="X317" i="60" a="1"/>
  <c r="X317" i="60"/>
  <c r="Y317" i="60" s="1"/>
  <c r="Z317" i="60" s="1"/>
  <c r="D318" i="60"/>
  <c r="E318" i="60"/>
  <c r="F318" i="60"/>
  <c r="G318" i="60"/>
  <c r="H318" i="60"/>
  <c r="I318" i="60"/>
  <c r="J318" i="60"/>
  <c r="K318" i="60"/>
  <c r="L318" i="60"/>
  <c r="M318" i="60"/>
  <c r="N318" i="60"/>
  <c r="O318" i="60"/>
  <c r="P318" i="60"/>
  <c r="Q318" i="60"/>
  <c r="R318" i="60"/>
  <c r="S318" i="60"/>
  <c r="T318" i="60"/>
  <c r="U318" i="60"/>
  <c r="V318" i="60"/>
  <c r="W318" i="60"/>
  <c r="D319" i="60"/>
  <c r="E319" i="60"/>
  <c r="F319" i="60"/>
  <c r="G319" i="60"/>
  <c r="H319" i="60"/>
  <c r="I319" i="60"/>
  <c r="J319" i="60"/>
  <c r="K319" i="60"/>
  <c r="L319" i="60"/>
  <c r="M319" i="60"/>
  <c r="N319" i="60"/>
  <c r="O319" i="60"/>
  <c r="P319" i="60"/>
  <c r="Q319" i="60"/>
  <c r="R319" i="60"/>
  <c r="S319" i="60"/>
  <c r="T319" i="60"/>
  <c r="U319" i="60"/>
  <c r="V319" i="60"/>
  <c r="W319" i="60"/>
  <c r="K320" i="60"/>
  <c r="K13" i="60" s="1"/>
  <c r="S320" i="60"/>
  <c r="S13" i="60" s="1"/>
  <c r="D321" i="60"/>
  <c r="E321" i="60"/>
  <c r="F321" i="60"/>
  <c r="G321" i="60"/>
  <c r="H321" i="60"/>
  <c r="I321" i="60"/>
  <c r="J321" i="60"/>
  <c r="K321" i="60"/>
  <c r="L321" i="60"/>
  <c r="M321" i="60"/>
  <c r="N321" i="60"/>
  <c r="O321" i="60"/>
  <c r="P321" i="60"/>
  <c r="Q321" i="60"/>
  <c r="R321" i="60"/>
  <c r="S321" i="60"/>
  <c r="T321" i="60"/>
  <c r="U321" i="60"/>
  <c r="V321" i="60"/>
  <c r="W321" i="60"/>
  <c r="D322" i="60"/>
  <c r="E322" i="60"/>
  <c r="F322" i="60"/>
  <c r="G322" i="60"/>
  <c r="H322" i="60"/>
  <c r="I322" i="60"/>
  <c r="J322" i="60"/>
  <c r="K322" i="60"/>
  <c r="L322" i="60"/>
  <c r="M322" i="60"/>
  <c r="N322" i="60"/>
  <c r="O322" i="60"/>
  <c r="P322" i="60"/>
  <c r="Q322" i="60"/>
  <c r="R322" i="60"/>
  <c r="S322" i="60"/>
  <c r="T322" i="60"/>
  <c r="U322" i="60"/>
  <c r="V322" i="60"/>
  <c r="W322" i="60"/>
  <c r="D323" i="60"/>
  <c r="E323" i="60"/>
  <c r="F323" i="60"/>
  <c r="G323" i="60"/>
  <c r="G324" i="60" s="1"/>
  <c r="H323" i="60"/>
  <c r="I323" i="60"/>
  <c r="J323" i="60"/>
  <c r="K323" i="60"/>
  <c r="L323" i="60"/>
  <c r="M323" i="60"/>
  <c r="N323" i="60"/>
  <c r="O323" i="60"/>
  <c r="O324" i="60" s="1"/>
  <c r="P323" i="60"/>
  <c r="Q323" i="60"/>
  <c r="R323" i="60"/>
  <c r="S323" i="60"/>
  <c r="T323" i="60"/>
  <c r="T324" i="60" s="1"/>
  <c r="U323" i="60"/>
  <c r="U324" i="60" s="1"/>
  <c r="V323" i="60"/>
  <c r="V324" i="60" s="1"/>
  <c r="W323" i="60"/>
  <c r="W324" i="60" s="1"/>
  <c r="D324" i="60"/>
  <c r="E324" i="60"/>
  <c r="F324" i="60"/>
  <c r="H324" i="60"/>
  <c r="I324" i="60"/>
  <c r="J324" i="60"/>
  <c r="K324" i="60"/>
  <c r="L324" i="60"/>
  <c r="M324" i="60"/>
  <c r="N324" i="60"/>
  <c r="P324" i="60"/>
  <c r="Q324" i="60"/>
  <c r="R324" i="60"/>
  <c r="S324" i="60"/>
  <c r="D325" i="60"/>
  <c r="D320" i="60" s="1"/>
  <c r="D13" i="60" s="1"/>
  <c r="E325" i="60"/>
  <c r="E320" i="60" s="1"/>
  <c r="E13" i="60" s="1"/>
  <c r="F325" i="60"/>
  <c r="F320" i="60" s="1"/>
  <c r="F13" i="60" s="1"/>
  <c r="G325" i="60"/>
  <c r="G320" i="60" s="1"/>
  <c r="G13" i="60" s="1"/>
  <c r="H325" i="60"/>
  <c r="H320" i="60" s="1"/>
  <c r="H13" i="60" s="1"/>
  <c r="I325" i="60"/>
  <c r="I320" i="60" s="1"/>
  <c r="I13" i="60" s="1"/>
  <c r="J325" i="60"/>
  <c r="J320" i="60" s="1"/>
  <c r="J13" i="60" s="1"/>
  <c r="K325" i="60"/>
  <c r="L325" i="60"/>
  <c r="L320" i="60" s="1"/>
  <c r="L13" i="60" s="1"/>
  <c r="M325" i="60"/>
  <c r="M320" i="60" s="1"/>
  <c r="M13" i="60" s="1"/>
  <c r="N325" i="60"/>
  <c r="N320" i="60" s="1"/>
  <c r="N13" i="60" s="1"/>
  <c r="P325" i="60"/>
  <c r="P320" i="60" s="1"/>
  <c r="P13" i="60" s="1"/>
  <c r="Q325" i="60"/>
  <c r="Q320" i="60" s="1"/>
  <c r="Q13" i="60" s="1"/>
  <c r="R325" i="60"/>
  <c r="R320" i="60" s="1"/>
  <c r="R13" i="60" s="1"/>
  <c r="S325" i="60"/>
  <c r="T325" i="60"/>
  <c r="T320" i="60" s="1"/>
  <c r="T13" i="60" s="1"/>
  <c r="U325" i="60"/>
  <c r="U320" i="60" s="1"/>
  <c r="U13" i="60" s="1"/>
  <c r="V325" i="60"/>
  <c r="V320" i="60" s="1"/>
  <c r="V13" i="60" s="1"/>
  <c r="D326" i="60"/>
  <c r="E326" i="60"/>
  <c r="F326" i="60"/>
  <c r="G326" i="60"/>
  <c r="H326" i="60"/>
  <c r="I326" i="60"/>
  <c r="J326" i="60"/>
  <c r="K326" i="60"/>
  <c r="L326" i="60"/>
  <c r="M326" i="60"/>
  <c r="N326" i="60"/>
  <c r="O326" i="60"/>
  <c r="P326" i="60"/>
  <c r="Q326" i="60"/>
  <c r="R326" i="60"/>
  <c r="S326" i="60"/>
  <c r="T326" i="60"/>
  <c r="U326" i="60"/>
  <c r="V326" i="60"/>
  <c r="W326" i="60"/>
  <c r="D327" i="60"/>
  <c r="E327" i="60"/>
  <c r="F327" i="60"/>
  <c r="G327" i="60"/>
  <c r="H327" i="60"/>
  <c r="I327" i="60"/>
  <c r="J327" i="60"/>
  <c r="K327" i="60"/>
  <c r="L327" i="60"/>
  <c r="M327" i="60"/>
  <c r="N327" i="60"/>
  <c r="O327" i="60"/>
  <c r="P327" i="60"/>
  <c r="Q327" i="60"/>
  <c r="R327" i="60"/>
  <c r="S327" i="60"/>
  <c r="T327" i="60"/>
  <c r="U327" i="60"/>
  <c r="V327" i="60"/>
  <c r="W327" i="60"/>
  <c r="D328" i="60"/>
  <c r="E328" i="60"/>
  <c r="F328" i="60"/>
  <c r="G328" i="60"/>
  <c r="H328" i="60"/>
  <c r="I328" i="60"/>
  <c r="J328" i="60"/>
  <c r="K328" i="60"/>
  <c r="L328" i="60"/>
  <c r="M328" i="60"/>
  <c r="N328" i="60"/>
  <c r="O328" i="60"/>
  <c r="P328" i="60"/>
  <c r="Q328" i="60"/>
  <c r="R328" i="60"/>
  <c r="S328" i="60"/>
  <c r="T328" i="60"/>
  <c r="U328" i="60"/>
  <c r="V328" i="60"/>
  <c r="W328" i="60"/>
  <c r="D329" i="60"/>
  <c r="E329" i="60"/>
  <c r="F329" i="60"/>
  <c r="G329" i="60"/>
  <c r="H329" i="60"/>
  <c r="I329" i="60"/>
  <c r="J329" i="60"/>
  <c r="K329" i="60"/>
  <c r="L329" i="60"/>
  <c r="M329" i="60"/>
  <c r="N329" i="60"/>
  <c r="O329" i="60"/>
  <c r="P329" i="60"/>
  <c r="Q329" i="60"/>
  <c r="R329" i="60"/>
  <c r="S329" i="60"/>
  <c r="T329" i="60"/>
  <c r="U329" i="60"/>
  <c r="V329" i="60"/>
  <c r="W329" i="60"/>
  <c r="D330" i="60"/>
  <c r="E330" i="60"/>
  <c r="F330" i="60"/>
  <c r="G330" i="60"/>
  <c r="H330" i="60"/>
  <c r="I330" i="60"/>
  <c r="J330" i="60"/>
  <c r="K330" i="60"/>
  <c r="L330" i="60"/>
  <c r="M330" i="60"/>
  <c r="N330" i="60"/>
  <c r="O330" i="60"/>
  <c r="P330" i="60"/>
  <c r="Q330" i="60"/>
  <c r="R330" i="60"/>
  <c r="S330" i="60"/>
  <c r="T330" i="60"/>
  <c r="U330" i="60"/>
  <c r="V330" i="60"/>
  <c r="W330" i="60"/>
  <c r="E27" i="61" l="1"/>
  <c r="E25" i="61"/>
  <c r="F29" i="61"/>
  <c r="E28" i="61"/>
  <c r="E26" i="61"/>
  <c r="F26" i="61"/>
  <c r="E29" i="61"/>
  <c r="F28" i="61"/>
  <c r="F27" i="61"/>
  <c r="F25" i="61"/>
  <c r="W325" i="60"/>
  <c r="W320" i="60" s="1"/>
  <c r="W13" i="60" s="1"/>
  <c r="O325" i="60"/>
  <c r="O320" i="60" s="1"/>
  <c r="O13" i="60" s="1"/>
  <c r="D2" i="59" l="1"/>
  <c r="I2" i="59"/>
  <c r="D3" i="59"/>
  <c r="I3" i="59"/>
  <c r="D4" i="59"/>
  <c r="I4" i="59"/>
  <c r="D12" i="59"/>
  <c r="D13" i="59"/>
  <c r="D14" i="59"/>
  <c r="D15" i="59"/>
  <c r="D16" i="59"/>
  <c r="D17" i="59"/>
  <c r="D18" i="59"/>
  <c r="D19" i="59"/>
  <c r="D20" i="59"/>
  <c r="D21" i="59"/>
  <c r="D22" i="59"/>
  <c r="D9" i="59" s="1"/>
  <c r="D25" i="59"/>
  <c r="D26" i="59"/>
  <c r="D27" i="59"/>
  <c r="F27" i="59" s="1"/>
  <c r="D28" i="59"/>
  <c r="D29" i="59"/>
  <c r="X18" i="58" a="1"/>
  <c r="X18" i="58" s="1"/>
  <c r="Y18" i="58" s="1"/>
  <c r="Z18" i="58" s="1"/>
  <c r="X19" i="58" a="1"/>
  <c r="X19" i="58" s="1"/>
  <c r="Y19" i="58" s="1"/>
  <c r="Z19" i="58" s="1"/>
  <c r="X20" i="58" a="1"/>
  <c r="X20" i="58" s="1"/>
  <c r="Y20" i="58" s="1"/>
  <c r="Z20" i="58" s="1"/>
  <c r="X21" i="58" a="1"/>
  <c r="X21" i="58" s="1"/>
  <c r="Y21" i="58" s="1"/>
  <c r="Z21" i="58" s="1"/>
  <c r="X22" i="58" a="1"/>
  <c r="X22" i="58" s="1"/>
  <c r="Y22" i="58" s="1"/>
  <c r="Z22" i="58" s="1"/>
  <c r="X23" i="58" a="1"/>
  <c r="X23" i="58" s="1"/>
  <c r="Y23" i="58" s="1"/>
  <c r="Z23" i="58" s="1"/>
  <c r="X24" i="58" a="1"/>
  <c r="X24" i="58" s="1"/>
  <c r="Y24" i="58" s="1"/>
  <c r="Z24" i="58" s="1"/>
  <c r="X25" i="58" a="1"/>
  <c r="X25" i="58" s="1"/>
  <c r="Y25" i="58" s="1"/>
  <c r="Z25" i="58" s="1"/>
  <c r="X26" i="58" a="1"/>
  <c r="X26" i="58" s="1"/>
  <c r="Y26" i="58" s="1"/>
  <c r="Z26" i="58" s="1"/>
  <c r="X27" i="58" a="1"/>
  <c r="X27" i="58" s="1"/>
  <c r="Y27" i="58" s="1"/>
  <c r="Z27" i="58" s="1"/>
  <c r="X28" i="58" a="1"/>
  <c r="X28" i="58" s="1"/>
  <c r="Y28" i="58" s="1"/>
  <c r="Z28" i="58" s="1"/>
  <c r="X29" i="58" a="1"/>
  <c r="X29" i="58"/>
  <c r="Y29" i="58" s="1"/>
  <c r="Z29" i="58" s="1"/>
  <c r="X30" i="58" a="1"/>
  <c r="X30" i="58" s="1"/>
  <c r="Y30" i="58" s="1"/>
  <c r="Z30" i="58" s="1"/>
  <c r="X31" i="58" a="1"/>
  <c r="X31" i="58" s="1"/>
  <c r="Y31" i="58" s="1"/>
  <c r="Z31" i="58" s="1"/>
  <c r="X32" i="58" a="1"/>
  <c r="X32" i="58" s="1"/>
  <c r="Y32" i="58" s="1"/>
  <c r="Z32" i="58"/>
  <c r="X33" i="58" a="1"/>
  <c r="X33" i="58" s="1"/>
  <c r="Y33" i="58" s="1"/>
  <c r="Z33" i="58" s="1"/>
  <c r="X34" i="58" a="1"/>
  <c r="X34" i="58" s="1"/>
  <c r="Y34" i="58" s="1"/>
  <c r="Z34" i="58" s="1"/>
  <c r="X35" i="58" a="1"/>
  <c r="X35" i="58" s="1"/>
  <c r="Y35" i="58" s="1"/>
  <c r="Z35" i="58" s="1"/>
  <c r="X36" i="58" a="1"/>
  <c r="X36" i="58" s="1"/>
  <c r="Y36" i="58" s="1"/>
  <c r="Z36" i="58"/>
  <c r="X37" i="58" a="1"/>
  <c r="X37" i="58"/>
  <c r="Y37" i="58" s="1"/>
  <c r="Z37" i="58" s="1"/>
  <c r="X38" i="58" a="1"/>
  <c r="X38" i="58" s="1"/>
  <c r="Y38" i="58" s="1"/>
  <c r="Z38" i="58" s="1"/>
  <c r="X39" i="58" a="1"/>
  <c r="X39" i="58" s="1"/>
  <c r="Y39" i="58" s="1"/>
  <c r="Z39" i="58" s="1"/>
  <c r="X40" i="58" a="1"/>
  <c r="X40" i="58" s="1"/>
  <c r="Y40" i="58" s="1"/>
  <c r="Z40" i="58" s="1"/>
  <c r="X41" i="58" a="1"/>
  <c r="X41" i="58" s="1"/>
  <c r="Y41" i="58" s="1"/>
  <c r="Z41" i="58" s="1"/>
  <c r="X42" i="58" a="1"/>
  <c r="X42" i="58" s="1"/>
  <c r="Y42" i="58" s="1"/>
  <c r="Z42" i="58" s="1"/>
  <c r="X43" i="58" a="1"/>
  <c r="X43" i="58" s="1"/>
  <c r="Y43" i="58" s="1"/>
  <c r="Z43" i="58" s="1"/>
  <c r="X44" i="58" a="1"/>
  <c r="X44" i="58" s="1"/>
  <c r="Y44" i="58" s="1"/>
  <c r="Z44" i="58" s="1"/>
  <c r="X45" i="58" a="1"/>
  <c r="X45" i="58" s="1"/>
  <c r="Y45" i="58" s="1"/>
  <c r="Z45" i="58" s="1"/>
  <c r="X46" i="58" a="1"/>
  <c r="X46" i="58" s="1"/>
  <c r="Y46" i="58" s="1"/>
  <c r="Z46" i="58" s="1"/>
  <c r="X47" i="58" a="1"/>
  <c r="X47" i="58" s="1"/>
  <c r="Y47" i="58" s="1"/>
  <c r="Z47" i="58" s="1"/>
  <c r="X48" i="58" a="1"/>
  <c r="X48" i="58" s="1"/>
  <c r="Y48" i="58" s="1"/>
  <c r="Z48" i="58" s="1"/>
  <c r="X49" i="58" a="1"/>
  <c r="X49" i="58" s="1"/>
  <c r="Y49" i="58" s="1"/>
  <c r="Z49" i="58" s="1"/>
  <c r="X50" i="58" a="1"/>
  <c r="X50" i="58" s="1"/>
  <c r="Y50" i="58" s="1"/>
  <c r="Z50" i="58" s="1"/>
  <c r="X51" i="58" a="1"/>
  <c r="X51" i="58" s="1"/>
  <c r="Y51" i="58" s="1"/>
  <c r="Z51" i="58" s="1"/>
  <c r="X52" i="58" a="1"/>
  <c r="X52" i="58" s="1"/>
  <c r="Y52" i="58" s="1"/>
  <c r="Z52" i="58" s="1"/>
  <c r="X53" i="58" a="1"/>
  <c r="X53" i="58"/>
  <c r="Y53" i="58" s="1"/>
  <c r="Z53" i="58" s="1"/>
  <c r="X54" i="58" a="1"/>
  <c r="X54" i="58" s="1"/>
  <c r="Y54" i="58" s="1"/>
  <c r="Z54" i="58" s="1"/>
  <c r="X55" i="58" a="1"/>
  <c r="X55" i="58" s="1"/>
  <c r="Y55" i="58" s="1"/>
  <c r="Z55" i="58" s="1"/>
  <c r="X56" i="58" a="1"/>
  <c r="X56" i="58" s="1"/>
  <c r="Y56" i="58" s="1"/>
  <c r="Z56" i="58" s="1"/>
  <c r="X57" i="58" a="1"/>
  <c r="X57" i="58"/>
  <c r="Y57" i="58" s="1"/>
  <c r="Z57" i="58" s="1"/>
  <c r="X58" i="58" a="1"/>
  <c r="X58" i="58" s="1"/>
  <c r="Y58" i="58" s="1"/>
  <c r="Z58" i="58" s="1"/>
  <c r="X59" i="58" a="1"/>
  <c r="X59" i="58" s="1"/>
  <c r="Y59" i="58" s="1"/>
  <c r="Z59" i="58" s="1"/>
  <c r="X60" i="58" a="1"/>
  <c r="X60" i="58" s="1"/>
  <c r="Y60" i="58" s="1"/>
  <c r="Z60" i="58" s="1"/>
  <c r="X61" i="58" a="1"/>
  <c r="X61" i="58" s="1"/>
  <c r="Y61" i="58" s="1"/>
  <c r="Z61" i="58" s="1"/>
  <c r="X62" i="58" a="1"/>
  <c r="X62" i="58" s="1"/>
  <c r="Y62" i="58" s="1"/>
  <c r="Z62" i="58" s="1"/>
  <c r="X63" i="58" a="1"/>
  <c r="X63" i="58" s="1"/>
  <c r="Y63" i="58" s="1"/>
  <c r="Z63" i="58" s="1"/>
  <c r="X64" i="58" a="1"/>
  <c r="X64" i="58" s="1"/>
  <c r="Y64" i="58" s="1"/>
  <c r="Z64" i="58" s="1"/>
  <c r="X65" i="58" a="1"/>
  <c r="X65" i="58" s="1"/>
  <c r="Y65" i="58" s="1"/>
  <c r="Z65" i="58" s="1"/>
  <c r="X66" i="58" a="1"/>
  <c r="X66" i="58" s="1"/>
  <c r="Y66" i="58" s="1"/>
  <c r="Z66" i="58" s="1"/>
  <c r="X67" i="58" a="1"/>
  <c r="X67" i="58" s="1"/>
  <c r="Y67" i="58" s="1"/>
  <c r="Z67" i="58" s="1"/>
  <c r="X68" i="58" a="1"/>
  <c r="X68" i="58" s="1"/>
  <c r="Y68" i="58" s="1"/>
  <c r="Z68" i="58"/>
  <c r="X69" i="58" a="1"/>
  <c r="X69" i="58"/>
  <c r="Y69" i="58" s="1"/>
  <c r="Z69" i="58" s="1"/>
  <c r="X70" i="58" a="1"/>
  <c r="X70" i="58" s="1"/>
  <c r="Y70" i="58" s="1"/>
  <c r="Z70" i="58" s="1"/>
  <c r="X71" i="58" a="1"/>
  <c r="X71" i="58" s="1"/>
  <c r="Y71" i="58" s="1"/>
  <c r="Z71" i="58" s="1"/>
  <c r="X72" i="58" a="1"/>
  <c r="X72" i="58" s="1"/>
  <c r="Y72" i="58" s="1"/>
  <c r="Z72" i="58" s="1"/>
  <c r="X73" i="58" a="1"/>
  <c r="X73" i="58" s="1"/>
  <c r="Y73" i="58" s="1"/>
  <c r="Z73" i="58" s="1"/>
  <c r="X74" i="58" a="1"/>
  <c r="X74" i="58" s="1"/>
  <c r="Y74" i="58" s="1"/>
  <c r="Z74" i="58" s="1"/>
  <c r="X75" i="58" a="1"/>
  <c r="X75" i="58" s="1"/>
  <c r="Y75" i="58" s="1"/>
  <c r="Z75" i="58" s="1"/>
  <c r="X76" i="58" a="1"/>
  <c r="X76" i="58" s="1"/>
  <c r="Y76" i="58" s="1"/>
  <c r="Z76" i="58" s="1"/>
  <c r="X77" i="58" a="1"/>
  <c r="X77" i="58" s="1"/>
  <c r="Y77" i="58" s="1"/>
  <c r="Z77" i="58" s="1"/>
  <c r="X78" i="58" a="1"/>
  <c r="X78" i="58" s="1"/>
  <c r="Y78" i="58" s="1"/>
  <c r="Z78" i="58" s="1"/>
  <c r="X79" i="58" a="1"/>
  <c r="X79" i="58" s="1"/>
  <c r="Y79" i="58" s="1"/>
  <c r="Z79" i="58" s="1"/>
  <c r="X80" i="58" a="1"/>
  <c r="X80" i="58" s="1"/>
  <c r="Y80" i="58" s="1"/>
  <c r="Z80" i="58" s="1"/>
  <c r="X81" i="58" a="1"/>
  <c r="X81" i="58" s="1"/>
  <c r="Y81" i="58" s="1"/>
  <c r="Z81" i="58" s="1"/>
  <c r="X82" i="58" a="1"/>
  <c r="X82" i="58" s="1"/>
  <c r="Y82" i="58" s="1"/>
  <c r="Z82" i="58" s="1"/>
  <c r="X83" i="58" a="1"/>
  <c r="X83" i="58" s="1"/>
  <c r="Y83" i="58" s="1"/>
  <c r="Z83" i="58" s="1"/>
  <c r="X84" i="58" a="1"/>
  <c r="X84" i="58" s="1"/>
  <c r="Y84" i="58" s="1"/>
  <c r="Z84" i="58" s="1"/>
  <c r="X85" i="58" a="1"/>
  <c r="X85" i="58"/>
  <c r="Y85" i="58" s="1"/>
  <c r="Z85" i="58" s="1"/>
  <c r="X86" i="58" a="1"/>
  <c r="X86" i="58" s="1"/>
  <c r="Y86" i="58" s="1"/>
  <c r="Z86" i="58" s="1"/>
  <c r="X87" i="58" a="1"/>
  <c r="X87" i="58" s="1"/>
  <c r="Y87" i="58" s="1"/>
  <c r="Z87" i="58" s="1"/>
  <c r="X88" i="58" a="1"/>
  <c r="X88" i="58" s="1"/>
  <c r="Y88" i="58" s="1"/>
  <c r="Z88" i="58" s="1"/>
  <c r="X89" i="58" a="1"/>
  <c r="X89" i="58"/>
  <c r="Y89" i="58" s="1"/>
  <c r="Z89" i="58" s="1"/>
  <c r="X90" i="58" a="1"/>
  <c r="X90" i="58" s="1"/>
  <c r="Y90" i="58" s="1"/>
  <c r="Z90" i="58" s="1"/>
  <c r="X91" i="58" a="1"/>
  <c r="X91" i="58" s="1"/>
  <c r="Y91" i="58" s="1"/>
  <c r="Z91" i="58" s="1"/>
  <c r="X92" i="58" a="1"/>
  <c r="X92" i="58" s="1"/>
  <c r="Y92" i="58" s="1"/>
  <c r="Z92" i="58" s="1"/>
  <c r="X93" i="58" a="1"/>
  <c r="X93" i="58" s="1"/>
  <c r="Y93" i="58" s="1"/>
  <c r="Z93" i="58" s="1"/>
  <c r="X94" i="58" a="1"/>
  <c r="X94" i="58" s="1"/>
  <c r="Y94" i="58" s="1"/>
  <c r="Z94" i="58" s="1"/>
  <c r="X95" i="58" a="1"/>
  <c r="X95" i="58" s="1"/>
  <c r="Y95" i="58" s="1"/>
  <c r="Z95" i="58" s="1"/>
  <c r="X96" i="58" a="1"/>
  <c r="X96" i="58" s="1"/>
  <c r="Y96" i="58" s="1"/>
  <c r="Z96" i="58"/>
  <c r="X97" i="58" a="1"/>
  <c r="X97" i="58" s="1"/>
  <c r="Y97" i="58" s="1"/>
  <c r="Z97" i="58" s="1"/>
  <c r="X98" i="58" a="1"/>
  <c r="X98" i="58" s="1"/>
  <c r="Y98" i="58" s="1"/>
  <c r="Z98" i="58" s="1"/>
  <c r="X99" i="58" a="1"/>
  <c r="X99" i="58" s="1"/>
  <c r="Y99" i="58" s="1"/>
  <c r="Z99" i="58" s="1"/>
  <c r="X100" i="58" a="1"/>
  <c r="X100" i="58" s="1"/>
  <c r="Y100" i="58" s="1"/>
  <c r="Z100" i="58"/>
  <c r="X101" i="58" a="1"/>
  <c r="X101" i="58" s="1"/>
  <c r="Y101" i="58" s="1"/>
  <c r="Z101" i="58" s="1"/>
  <c r="X102" i="58" a="1"/>
  <c r="X102" i="58" s="1"/>
  <c r="Y102" i="58" s="1"/>
  <c r="Z102" i="58" s="1"/>
  <c r="X103" i="58" a="1"/>
  <c r="X103" i="58" s="1"/>
  <c r="Y103" i="58" s="1"/>
  <c r="Z103" i="58" s="1"/>
  <c r="X104" i="58" a="1"/>
  <c r="X104" i="58" s="1"/>
  <c r="Y104" i="58" s="1"/>
  <c r="Z104" i="58" s="1"/>
  <c r="X105" i="58" a="1"/>
  <c r="X105" i="58" s="1"/>
  <c r="Y105" i="58" s="1"/>
  <c r="Z105" i="58" s="1"/>
  <c r="X106" i="58" a="1"/>
  <c r="X106" i="58" s="1"/>
  <c r="Y106" i="58" s="1"/>
  <c r="Z106" i="58" s="1"/>
  <c r="X107" i="58" a="1"/>
  <c r="X107" i="58" s="1"/>
  <c r="Y107" i="58" s="1"/>
  <c r="Z107" i="58" s="1"/>
  <c r="X108" i="58" a="1"/>
  <c r="X108" i="58" s="1"/>
  <c r="Y108" i="58" s="1"/>
  <c r="Z108" i="58" s="1"/>
  <c r="X109" i="58" a="1"/>
  <c r="X109" i="58" s="1"/>
  <c r="Y109" i="58" s="1"/>
  <c r="Z109" i="58" s="1"/>
  <c r="X110" i="58" a="1"/>
  <c r="X110" i="58" s="1"/>
  <c r="Y110" i="58" s="1"/>
  <c r="Z110" i="58" s="1"/>
  <c r="X111" i="58" a="1"/>
  <c r="X111" i="58" s="1"/>
  <c r="Y111" i="58" s="1"/>
  <c r="Z111" i="58" s="1"/>
  <c r="X112" i="58" a="1"/>
  <c r="X112" i="58" s="1"/>
  <c r="Y112" i="58" s="1"/>
  <c r="Z112" i="58" s="1"/>
  <c r="X113" i="58" a="1"/>
  <c r="X113" i="58" s="1"/>
  <c r="Y113" i="58" s="1"/>
  <c r="Z113" i="58" s="1"/>
  <c r="X114" i="58" a="1"/>
  <c r="X114" i="58" s="1"/>
  <c r="Y114" i="58" s="1"/>
  <c r="Z114" i="58" s="1"/>
  <c r="X115" i="58" a="1"/>
  <c r="X115" i="58" s="1"/>
  <c r="Y115" i="58" s="1"/>
  <c r="Z115" i="58" s="1"/>
  <c r="X116" i="58" a="1"/>
  <c r="X116" i="58" s="1"/>
  <c r="Y116" i="58" s="1"/>
  <c r="Z116" i="58" s="1"/>
  <c r="X117" i="58" a="1"/>
  <c r="X117" i="58"/>
  <c r="Y117" i="58" s="1"/>
  <c r="Z117" i="58" s="1"/>
  <c r="X118" i="58" a="1"/>
  <c r="X118" i="58" s="1"/>
  <c r="Y118" i="58" s="1"/>
  <c r="Z118" i="58" s="1"/>
  <c r="X119" i="58" a="1"/>
  <c r="X119" i="58" s="1"/>
  <c r="Y119" i="58" s="1"/>
  <c r="Z119" i="58" s="1"/>
  <c r="X120" i="58" a="1"/>
  <c r="X120" i="58" s="1"/>
  <c r="Y120" i="58" s="1"/>
  <c r="Z120" i="58" s="1"/>
  <c r="X121" i="58" a="1"/>
  <c r="X121" i="58" s="1"/>
  <c r="Y121" i="58" s="1"/>
  <c r="Z121" i="58" s="1"/>
  <c r="X122" i="58" a="1"/>
  <c r="X122" i="58" s="1"/>
  <c r="Y122" i="58" s="1"/>
  <c r="Z122" i="58" s="1"/>
  <c r="X123" i="58" a="1"/>
  <c r="X123" i="58" s="1"/>
  <c r="Y123" i="58" s="1"/>
  <c r="Z123" i="58" s="1"/>
  <c r="X124" i="58" a="1"/>
  <c r="X124" i="58" s="1"/>
  <c r="Y124" i="58" s="1"/>
  <c r="Z124" i="58" s="1"/>
  <c r="X125" i="58" a="1"/>
  <c r="X125" i="58" s="1"/>
  <c r="Y125" i="58" s="1"/>
  <c r="Z125" i="58" s="1"/>
  <c r="X126" i="58" a="1"/>
  <c r="X126" i="58" s="1"/>
  <c r="Y126" i="58" s="1"/>
  <c r="Z126" i="58" s="1"/>
  <c r="X127" i="58" a="1"/>
  <c r="X127" i="58" s="1"/>
  <c r="Y127" i="58" s="1"/>
  <c r="Z127" i="58" s="1"/>
  <c r="X128" i="58" a="1"/>
  <c r="X128" i="58" s="1"/>
  <c r="Y128" i="58" s="1"/>
  <c r="Z128" i="58" s="1"/>
  <c r="X129" i="58" a="1"/>
  <c r="X129" i="58" s="1"/>
  <c r="Y129" i="58" s="1"/>
  <c r="Z129" i="58" s="1"/>
  <c r="X130" i="58" a="1"/>
  <c r="X130" i="58" s="1"/>
  <c r="Y130" i="58" s="1"/>
  <c r="Z130" i="58" s="1"/>
  <c r="X131" i="58" a="1"/>
  <c r="X131" i="58" s="1"/>
  <c r="Y131" i="58" s="1"/>
  <c r="Z131" i="58" s="1"/>
  <c r="X132" i="58" a="1"/>
  <c r="X132" i="58" s="1"/>
  <c r="Y132" i="58" s="1"/>
  <c r="Z132" i="58"/>
  <c r="X133" i="58" a="1"/>
  <c r="X133" i="58" s="1"/>
  <c r="Y133" i="58" s="1"/>
  <c r="Z133" i="58" s="1"/>
  <c r="X134" i="58" a="1"/>
  <c r="X134" i="58" s="1"/>
  <c r="Y134" i="58" s="1"/>
  <c r="Z134" i="58" s="1"/>
  <c r="X135" i="58" a="1"/>
  <c r="X135" i="58" s="1"/>
  <c r="Y135" i="58" s="1"/>
  <c r="Z135" i="58" s="1"/>
  <c r="X136" i="58" a="1"/>
  <c r="X136" i="58" s="1"/>
  <c r="Y136" i="58" s="1"/>
  <c r="Z136" i="58" s="1"/>
  <c r="X137" i="58" a="1"/>
  <c r="X137" i="58" s="1"/>
  <c r="Y137" i="58" s="1"/>
  <c r="Z137" i="58" s="1"/>
  <c r="X138" i="58" a="1"/>
  <c r="X138" i="58" s="1"/>
  <c r="Y138" i="58" s="1"/>
  <c r="Z138" i="58" s="1"/>
  <c r="X139" i="58" a="1"/>
  <c r="X139" i="58" s="1"/>
  <c r="Y139" i="58" s="1"/>
  <c r="Z139" i="58" s="1"/>
  <c r="X140" i="58" a="1"/>
  <c r="X140" i="58" s="1"/>
  <c r="Y140" i="58" s="1"/>
  <c r="Z140" i="58" s="1"/>
  <c r="X141" i="58" a="1"/>
  <c r="X141" i="58" s="1"/>
  <c r="Y141" i="58" s="1"/>
  <c r="Z141" i="58" s="1"/>
  <c r="X142" i="58" a="1"/>
  <c r="X142" i="58" s="1"/>
  <c r="Y142" i="58" s="1"/>
  <c r="Z142" i="58" s="1"/>
  <c r="X143" i="58" a="1"/>
  <c r="X143" i="58"/>
  <c r="Y143" i="58" s="1"/>
  <c r="Z143" i="58" s="1"/>
  <c r="X144" i="58" a="1"/>
  <c r="X144" i="58" s="1"/>
  <c r="Y144" i="58" s="1"/>
  <c r="Z144" i="58" s="1"/>
  <c r="X145" i="58" a="1"/>
  <c r="X145" i="58" s="1"/>
  <c r="Y145" i="58"/>
  <c r="Z145" i="58" s="1"/>
  <c r="X146" i="58" a="1"/>
  <c r="X146" i="58" s="1"/>
  <c r="Y146" i="58" s="1"/>
  <c r="Z146" i="58" s="1"/>
  <c r="X147" i="58" a="1"/>
  <c r="X147" i="58" s="1"/>
  <c r="Y147" i="58" s="1"/>
  <c r="Z147" i="58" s="1"/>
  <c r="X148" i="58" a="1"/>
  <c r="X148" i="58" s="1"/>
  <c r="Y148" i="58"/>
  <c r="Z148" i="58" s="1"/>
  <c r="X149" i="58" a="1"/>
  <c r="X149" i="58" s="1"/>
  <c r="Y149" i="58" s="1"/>
  <c r="Z149" i="58" s="1"/>
  <c r="X150" i="58" a="1"/>
  <c r="X150" i="58" s="1"/>
  <c r="Y150" i="58" s="1"/>
  <c r="Z150" i="58"/>
  <c r="X151" i="58" a="1"/>
  <c r="X151" i="58" s="1"/>
  <c r="Y151" i="58" s="1"/>
  <c r="Z151" i="58" s="1"/>
  <c r="X152" i="58" a="1"/>
  <c r="X152" i="58" s="1"/>
  <c r="Y152" i="58"/>
  <c r="Z152" i="58" s="1"/>
  <c r="X153" i="58" a="1"/>
  <c r="X153" i="58"/>
  <c r="Y153" i="58" s="1"/>
  <c r="Z153" i="58" s="1"/>
  <c r="X154" i="58" a="1"/>
  <c r="X154" i="58" s="1"/>
  <c r="Y154" i="58" s="1"/>
  <c r="Z154" i="58" s="1"/>
  <c r="X155" i="58" a="1"/>
  <c r="X155" i="58" s="1"/>
  <c r="Y155" i="58" s="1"/>
  <c r="Z155" i="58" s="1"/>
  <c r="X156" i="58" a="1"/>
  <c r="X156" i="58" s="1"/>
  <c r="Y156" i="58" s="1"/>
  <c r="Z156" i="58" s="1"/>
  <c r="X157" i="58" a="1"/>
  <c r="X157" i="58" s="1"/>
  <c r="Y157" i="58" s="1"/>
  <c r="Z157" i="58" s="1"/>
  <c r="X158" i="58" a="1"/>
  <c r="X158" i="58" s="1"/>
  <c r="Y158" i="58" s="1"/>
  <c r="Z158" i="58" s="1"/>
  <c r="X159" i="58" a="1"/>
  <c r="X159" i="58"/>
  <c r="Y159" i="58" s="1"/>
  <c r="Z159" i="58"/>
  <c r="X160" i="58" a="1"/>
  <c r="X160" i="58" s="1"/>
  <c r="Y160" i="58"/>
  <c r="Z160" i="58" s="1"/>
  <c r="X161" i="58" a="1"/>
  <c r="X161" i="58" s="1"/>
  <c r="Y161" i="58"/>
  <c r="Z161" i="58" s="1"/>
  <c r="X162" i="58" a="1"/>
  <c r="X162" i="58" s="1"/>
  <c r="Y162" i="58"/>
  <c r="Z162" i="58"/>
  <c r="X163" i="58" a="1"/>
  <c r="X163" i="58" s="1"/>
  <c r="Y163" i="58" s="1"/>
  <c r="Z163" i="58" s="1"/>
  <c r="X164" i="58" a="1"/>
  <c r="X164" i="58" s="1"/>
  <c r="Y164" i="58" s="1"/>
  <c r="Z164" i="58" s="1"/>
  <c r="X165" i="58" a="1"/>
  <c r="X165" i="58" s="1"/>
  <c r="Y165" i="58" s="1"/>
  <c r="Z165" i="58" s="1"/>
  <c r="X166" i="58" a="1"/>
  <c r="X166" i="58" s="1"/>
  <c r="Y166" i="58" s="1"/>
  <c r="Z166" i="58" s="1"/>
  <c r="X167" i="58" a="1"/>
  <c r="X167" i="58"/>
  <c r="Y167" i="58" s="1"/>
  <c r="Z167" i="58" s="1"/>
  <c r="X168" i="58" a="1"/>
  <c r="X168" i="58" s="1"/>
  <c r="Y168" i="58"/>
  <c r="Z168" i="58" s="1"/>
  <c r="X169" i="58" a="1"/>
  <c r="X169" i="58" s="1"/>
  <c r="Y169" i="58" s="1"/>
  <c r="Z169" i="58" s="1"/>
  <c r="X170" i="58" a="1"/>
  <c r="X170" i="58" s="1"/>
  <c r="Y170" i="58" s="1"/>
  <c r="Z170" i="58" s="1"/>
  <c r="X171" i="58" a="1"/>
  <c r="X171" i="58"/>
  <c r="Y171" i="58"/>
  <c r="Z171" i="58" s="1"/>
  <c r="X172" i="58" a="1"/>
  <c r="X172" i="58" s="1"/>
  <c r="Y172" i="58"/>
  <c r="Z172" i="58" s="1"/>
  <c r="X173" i="58" a="1"/>
  <c r="X173" i="58" s="1"/>
  <c r="Y173" i="58"/>
  <c r="Z173" i="58" s="1"/>
  <c r="X174" i="58" a="1"/>
  <c r="X174" i="58" s="1"/>
  <c r="Y174" i="58"/>
  <c r="Z174" i="58" s="1"/>
  <c r="X175" i="58" a="1"/>
  <c r="X175" i="58" s="1"/>
  <c r="Y175" i="58" s="1"/>
  <c r="Z175" i="58" s="1"/>
  <c r="X176" i="58" a="1"/>
  <c r="X176" i="58" s="1"/>
  <c r="Y176" i="58" s="1"/>
  <c r="Z176" i="58" s="1"/>
  <c r="X177" i="58" a="1"/>
  <c r="X177" i="58" s="1"/>
  <c r="Y177" i="58" s="1"/>
  <c r="Z177" i="58" s="1"/>
  <c r="X178" i="58" a="1"/>
  <c r="X178" i="58" s="1"/>
  <c r="Y178" i="58"/>
  <c r="Z178" i="58" s="1"/>
  <c r="X179" i="58" a="1"/>
  <c r="X179" i="58"/>
  <c r="Y179" i="58" s="1"/>
  <c r="Z179" i="58" s="1"/>
  <c r="X180" i="58" a="1"/>
  <c r="X180" i="58" s="1"/>
  <c r="Y180" i="58"/>
  <c r="Z180" i="58" s="1"/>
  <c r="X181" i="58" a="1"/>
  <c r="X181" i="58" s="1"/>
  <c r="Y181" i="58" s="1"/>
  <c r="Z181" i="58" s="1"/>
  <c r="X182" i="58" a="1"/>
  <c r="X182" i="58" s="1"/>
  <c r="Y182" i="58" s="1"/>
  <c r="Z182" i="58" s="1"/>
  <c r="X183" i="58" a="1"/>
  <c r="X183" i="58" s="1"/>
  <c r="Y183" i="58" s="1"/>
  <c r="Z183" i="58" s="1"/>
  <c r="X184" i="58" a="1"/>
  <c r="X184" i="58"/>
  <c r="Y184" i="58" s="1"/>
  <c r="Z184" i="58"/>
  <c r="X185" i="58" a="1"/>
  <c r="X185" i="58"/>
  <c r="Y185" i="58" s="1"/>
  <c r="Z185" i="58" s="1"/>
  <c r="X186" i="58" a="1"/>
  <c r="X186" i="58"/>
  <c r="Y186" i="58" s="1"/>
  <c r="Z186" i="58" s="1"/>
  <c r="X187" i="58" a="1"/>
  <c r="X187" i="58" s="1"/>
  <c r="Y187" i="58" s="1"/>
  <c r="Z187" i="58" s="1"/>
  <c r="X188" i="58" a="1"/>
  <c r="X188" i="58"/>
  <c r="Y188" i="58" s="1"/>
  <c r="Z188" i="58" s="1"/>
  <c r="X189" i="58" a="1"/>
  <c r="X189" i="58"/>
  <c r="Y189" i="58" s="1"/>
  <c r="Z189" i="58" s="1"/>
  <c r="X190" i="58" a="1"/>
  <c r="X190" i="58"/>
  <c r="Y190" i="58" s="1"/>
  <c r="Z190" i="58" s="1"/>
  <c r="X191" i="58" a="1"/>
  <c r="X191" i="58" s="1"/>
  <c r="Y191" i="58" s="1"/>
  <c r="Z191" i="58" s="1"/>
  <c r="X192" i="58" a="1"/>
  <c r="X192" i="58"/>
  <c r="Y192" i="58" s="1"/>
  <c r="Z192" i="58" s="1"/>
  <c r="X193" i="58" a="1"/>
  <c r="X193" i="58" s="1"/>
  <c r="Y193" i="58" s="1"/>
  <c r="Z193" i="58" s="1"/>
  <c r="X194" i="58" a="1"/>
  <c r="X194" i="58" s="1"/>
  <c r="Y194" i="58" s="1"/>
  <c r="Z194" i="58" s="1"/>
  <c r="X195" i="58" a="1"/>
  <c r="X195" i="58" s="1"/>
  <c r="Y195" i="58" s="1"/>
  <c r="Z195" i="58" s="1"/>
  <c r="X196" i="58" a="1"/>
  <c r="X196" i="58" s="1"/>
  <c r="Y196" i="58" s="1"/>
  <c r="Z196" i="58" s="1"/>
  <c r="X197" i="58" a="1"/>
  <c r="X197" i="58" s="1"/>
  <c r="Y197" i="58" s="1"/>
  <c r="Z197" i="58" s="1"/>
  <c r="X198" i="58" a="1"/>
  <c r="X198" i="58" s="1"/>
  <c r="Y198" i="58" s="1"/>
  <c r="Z198" i="58" s="1"/>
  <c r="X199" i="58" a="1"/>
  <c r="X199" i="58" s="1"/>
  <c r="Y199" i="58" s="1"/>
  <c r="Z199" i="58" s="1"/>
  <c r="X200" i="58" a="1"/>
  <c r="X200" i="58"/>
  <c r="Y200" i="58" s="1"/>
  <c r="Z200" i="58" s="1"/>
  <c r="X201" i="58" a="1"/>
  <c r="X201" i="58" s="1"/>
  <c r="Y201" i="58" s="1"/>
  <c r="Z201" i="58" s="1"/>
  <c r="X202" i="58" a="1"/>
  <c r="X202" i="58" s="1"/>
  <c r="Y202" i="58" s="1"/>
  <c r="Z202" i="58" s="1"/>
  <c r="X203" i="58" a="1"/>
  <c r="X203" i="58" s="1"/>
  <c r="Y203" i="58" s="1"/>
  <c r="Z203" i="58" s="1"/>
  <c r="X204" i="58" a="1"/>
  <c r="X204" i="58" s="1"/>
  <c r="Y204" i="58" s="1"/>
  <c r="Z204" i="58" s="1"/>
  <c r="X205" i="58" a="1"/>
  <c r="X205" i="58" s="1"/>
  <c r="Y205" i="58" s="1"/>
  <c r="Z205" i="58" s="1"/>
  <c r="X206" i="58" a="1"/>
  <c r="X206" i="58" s="1"/>
  <c r="Y206" i="58" s="1"/>
  <c r="Z206" i="58" s="1"/>
  <c r="X207" i="58" a="1"/>
  <c r="X207" i="58"/>
  <c r="Y207" i="58" s="1"/>
  <c r="Z207" i="58" s="1"/>
  <c r="X208" i="58" a="1"/>
  <c r="X208" i="58" s="1"/>
  <c r="Y208" i="58" s="1"/>
  <c r="Z208" i="58" s="1"/>
  <c r="X209" i="58" a="1"/>
  <c r="X209" i="58" s="1"/>
  <c r="Y209" i="58" s="1"/>
  <c r="Z209" i="58" s="1"/>
  <c r="X210" i="58" a="1"/>
  <c r="X210" i="58" s="1"/>
  <c r="Y210" i="58" s="1"/>
  <c r="Z210" i="58" s="1"/>
  <c r="X211" i="58" a="1"/>
  <c r="X211" i="58" s="1"/>
  <c r="Y211" i="58" s="1"/>
  <c r="Z211" i="58" s="1"/>
  <c r="X212" i="58" a="1"/>
  <c r="X212" i="58" s="1"/>
  <c r="Y212" i="58" s="1"/>
  <c r="Z212" i="58" s="1"/>
  <c r="X213" i="58" a="1"/>
  <c r="X213" i="58" s="1"/>
  <c r="Y213" i="58" s="1"/>
  <c r="Z213" i="58" s="1"/>
  <c r="X214" i="58" a="1"/>
  <c r="X214" i="58" s="1"/>
  <c r="Y214" i="58" s="1"/>
  <c r="Z214" i="58" s="1"/>
  <c r="X215" i="58" a="1"/>
  <c r="X215" i="58" s="1"/>
  <c r="Y215" i="58" s="1"/>
  <c r="Z215" i="58" s="1"/>
  <c r="X216" i="58" a="1"/>
  <c r="X216" i="58"/>
  <c r="Y216" i="58" s="1"/>
  <c r="Z216" i="58" s="1"/>
  <c r="X217" i="58" a="1"/>
  <c r="X217" i="58" s="1"/>
  <c r="Y217" i="58" s="1"/>
  <c r="Z217" i="58" s="1"/>
  <c r="X218" i="58" a="1"/>
  <c r="X218" i="58" s="1"/>
  <c r="Y218" i="58" s="1"/>
  <c r="Z218" i="58" s="1"/>
  <c r="X219" i="58" a="1"/>
  <c r="X219" i="58" s="1"/>
  <c r="Y219" i="58" s="1"/>
  <c r="Z219" i="58" s="1"/>
  <c r="X220" i="58" a="1"/>
  <c r="X220" i="58" s="1"/>
  <c r="Y220" i="58" s="1"/>
  <c r="Z220" i="58" s="1"/>
  <c r="X221" i="58" a="1"/>
  <c r="X221" i="58" s="1"/>
  <c r="Y221" i="58" s="1"/>
  <c r="Z221" i="58" s="1"/>
  <c r="X222" i="58" a="1"/>
  <c r="X222" i="58" s="1"/>
  <c r="Y222" i="58" s="1"/>
  <c r="Z222" i="58" s="1"/>
  <c r="X223" i="58" a="1"/>
  <c r="X223" i="58"/>
  <c r="Y223" i="58" s="1"/>
  <c r="Z223" i="58" s="1"/>
  <c r="X224" i="58" a="1"/>
  <c r="X224" i="58" s="1"/>
  <c r="Y224" i="58" s="1"/>
  <c r="Z224" i="58" s="1"/>
  <c r="X225" i="58" a="1"/>
  <c r="X225" i="58" s="1"/>
  <c r="Y225" i="58" s="1"/>
  <c r="Z225" i="58" s="1"/>
  <c r="X226" i="58" a="1"/>
  <c r="X226" i="58" s="1"/>
  <c r="Y226" i="58" s="1"/>
  <c r="Z226" i="58" s="1"/>
  <c r="X227" i="58" a="1"/>
  <c r="X227" i="58" s="1"/>
  <c r="Y227" i="58" s="1"/>
  <c r="Z227" i="58" s="1"/>
  <c r="X228" i="58" a="1"/>
  <c r="X228" i="58" s="1"/>
  <c r="Y228" i="58" s="1"/>
  <c r="Z228" i="58" s="1"/>
  <c r="X229" i="58" a="1"/>
  <c r="X229" i="58" s="1"/>
  <c r="Y229" i="58" s="1"/>
  <c r="Z229" i="58" s="1"/>
  <c r="X230" i="58" a="1"/>
  <c r="X230" i="58" s="1"/>
  <c r="Y230" i="58" s="1"/>
  <c r="Z230" i="58" s="1"/>
  <c r="X231" i="58" a="1"/>
  <c r="X231" i="58" s="1"/>
  <c r="Y231" i="58" s="1"/>
  <c r="Z231" i="58" s="1"/>
  <c r="X232" i="58" a="1"/>
  <c r="X232" i="58"/>
  <c r="Y232" i="58" s="1"/>
  <c r="Z232" i="58" s="1"/>
  <c r="X233" i="58" a="1"/>
  <c r="X233" i="58" s="1"/>
  <c r="Y233" i="58" s="1"/>
  <c r="Z233" i="58" s="1"/>
  <c r="X234" i="58" a="1"/>
  <c r="X234" i="58" s="1"/>
  <c r="Y234" i="58" s="1"/>
  <c r="Z234" i="58" s="1"/>
  <c r="X235" i="58" a="1"/>
  <c r="X235" i="58" s="1"/>
  <c r="Y235" i="58" s="1"/>
  <c r="Z235" i="58" s="1"/>
  <c r="X236" i="58" a="1"/>
  <c r="X236" i="58" s="1"/>
  <c r="Y236" i="58" s="1"/>
  <c r="Z236" i="58" s="1"/>
  <c r="X237" i="58" a="1"/>
  <c r="X237" i="58" s="1"/>
  <c r="Y237" i="58" s="1"/>
  <c r="Z237" i="58" s="1"/>
  <c r="X238" i="58" a="1"/>
  <c r="X238" i="58" s="1"/>
  <c r="Y238" i="58" s="1"/>
  <c r="Z238" i="58" s="1"/>
  <c r="X239" i="58" a="1"/>
  <c r="X239" i="58"/>
  <c r="Y239" i="58" s="1"/>
  <c r="Z239" i="58" s="1"/>
  <c r="X240" i="58" a="1"/>
  <c r="X240" i="58" s="1"/>
  <c r="Y240" i="58" s="1"/>
  <c r="Z240" i="58" s="1"/>
  <c r="X241" i="58" a="1"/>
  <c r="X241" i="58" s="1"/>
  <c r="Y241" i="58" s="1"/>
  <c r="Z241" i="58" s="1"/>
  <c r="X242" i="58" a="1"/>
  <c r="X242" i="58" s="1"/>
  <c r="Y242" i="58" s="1"/>
  <c r="Z242" i="58" s="1"/>
  <c r="X243" i="58" a="1"/>
  <c r="X243" i="58" s="1"/>
  <c r="Y243" i="58" s="1"/>
  <c r="Z243" i="58" s="1"/>
  <c r="X244" i="58" a="1"/>
  <c r="X244" i="58" s="1"/>
  <c r="Y244" i="58" s="1"/>
  <c r="Z244" i="58" s="1"/>
  <c r="X245" i="58" a="1"/>
  <c r="X245" i="58" s="1"/>
  <c r="Y245" i="58" s="1"/>
  <c r="Z245" i="58" s="1"/>
  <c r="X246" i="58" a="1"/>
  <c r="X246" i="58" s="1"/>
  <c r="Y246" i="58" s="1"/>
  <c r="Z246" i="58" s="1"/>
  <c r="X247" i="58" a="1"/>
  <c r="X247" i="58" s="1"/>
  <c r="Y247" i="58" s="1"/>
  <c r="Z247" i="58" s="1"/>
  <c r="X248" i="58" a="1"/>
  <c r="X248" i="58"/>
  <c r="Y248" i="58" s="1"/>
  <c r="Z248" i="58" s="1"/>
  <c r="X249" i="58" a="1"/>
  <c r="X249" i="58" s="1"/>
  <c r="Y249" i="58" s="1"/>
  <c r="Z249" i="58" s="1"/>
  <c r="X250" i="58" a="1"/>
  <c r="X250" i="58" s="1"/>
  <c r="Y250" i="58" s="1"/>
  <c r="Z250" i="58" s="1"/>
  <c r="X251" i="58" a="1"/>
  <c r="X251" i="58" s="1"/>
  <c r="Y251" i="58" s="1"/>
  <c r="Z251" i="58" s="1"/>
  <c r="X252" i="58" a="1"/>
  <c r="X252" i="58" s="1"/>
  <c r="Y252" i="58" s="1"/>
  <c r="Z252" i="58" s="1"/>
  <c r="X253" i="58" a="1"/>
  <c r="X253" i="58" s="1"/>
  <c r="Y253" i="58" s="1"/>
  <c r="Z253" i="58" s="1"/>
  <c r="X254" i="58" a="1"/>
  <c r="X254" i="58" s="1"/>
  <c r="Y254" i="58" s="1"/>
  <c r="Z254" i="58" s="1"/>
  <c r="X255" i="58" a="1"/>
  <c r="X255" i="58"/>
  <c r="Y255" i="58" s="1"/>
  <c r="Z255" i="58" s="1"/>
  <c r="X256" i="58" a="1"/>
  <c r="X256" i="58" s="1"/>
  <c r="Y256" i="58" s="1"/>
  <c r="Z256" i="58" s="1"/>
  <c r="X257" i="58" a="1"/>
  <c r="X257" i="58" s="1"/>
  <c r="Y257" i="58" s="1"/>
  <c r="Z257" i="58" s="1"/>
  <c r="X258" i="58" a="1"/>
  <c r="X258" i="58" s="1"/>
  <c r="Y258" i="58" s="1"/>
  <c r="Z258" i="58" s="1"/>
  <c r="X259" i="58" a="1"/>
  <c r="X259" i="58" s="1"/>
  <c r="Y259" i="58" s="1"/>
  <c r="Z259" i="58" s="1"/>
  <c r="X260" i="58" a="1"/>
  <c r="X260" i="58" s="1"/>
  <c r="Y260" i="58" s="1"/>
  <c r="Z260" i="58" s="1"/>
  <c r="X261" i="58" a="1"/>
  <c r="X261" i="58" s="1"/>
  <c r="Y261" i="58" s="1"/>
  <c r="Z261" i="58" s="1"/>
  <c r="X262" i="58" a="1"/>
  <c r="X262" i="58" s="1"/>
  <c r="Y262" i="58" s="1"/>
  <c r="Z262" i="58" s="1"/>
  <c r="X263" i="58" a="1"/>
  <c r="X263" i="58" s="1"/>
  <c r="Y263" i="58" s="1"/>
  <c r="Z263" i="58" s="1"/>
  <c r="X264" i="58" a="1"/>
  <c r="X264" i="58"/>
  <c r="Y264" i="58" s="1"/>
  <c r="Z264" i="58" s="1"/>
  <c r="X265" i="58" a="1"/>
  <c r="X265" i="58" s="1"/>
  <c r="Y265" i="58" s="1"/>
  <c r="Z265" i="58" s="1"/>
  <c r="X266" i="58" a="1"/>
  <c r="X266" i="58"/>
  <c r="Y266" i="58" s="1"/>
  <c r="Z266" i="58" s="1"/>
  <c r="X267" i="58" a="1"/>
  <c r="X267" i="58" s="1"/>
  <c r="Y267" i="58" s="1"/>
  <c r="Z267" i="58" s="1"/>
  <c r="X268" i="58" a="1"/>
  <c r="X268" i="58"/>
  <c r="Y268" i="58" s="1"/>
  <c r="Z268" i="58" s="1"/>
  <c r="X269" i="58" a="1"/>
  <c r="X269" i="58" s="1"/>
  <c r="Y269" i="58" s="1"/>
  <c r="Z269" i="58" s="1"/>
  <c r="X270" i="58" a="1"/>
  <c r="X270" i="58"/>
  <c r="Y270" i="58" s="1"/>
  <c r="Z270" i="58" s="1"/>
  <c r="X271" i="58" a="1"/>
  <c r="X271" i="58" s="1"/>
  <c r="Y271" i="58" s="1"/>
  <c r="Z271" i="58" s="1"/>
  <c r="X272" i="58" a="1"/>
  <c r="X272" i="58"/>
  <c r="Y272" i="58" s="1"/>
  <c r="Z272" i="58" s="1"/>
  <c r="X273" i="58" a="1"/>
  <c r="X273" i="58" s="1"/>
  <c r="Y273" i="58" s="1"/>
  <c r="Z273" i="58" s="1"/>
  <c r="X274" i="58" a="1"/>
  <c r="X274" i="58"/>
  <c r="Y274" i="58" s="1"/>
  <c r="Z274" i="58" s="1"/>
  <c r="X275" i="58" a="1"/>
  <c r="X275" i="58" s="1"/>
  <c r="Y275" i="58" s="1"/>
  <c r="Z275" i="58" s="1"/>
  <c r="X276" i="58" a="1"/>
  <c r="X276" i="58"/>
  <c r="Y276" i="58" s="1"/>
  <c r="Z276" i="58" s="1"/>
  <c r="X277" i="58" a="1"/>
  <c r="X277" i="58" s="1"/>
  <c r="Y277" i="58" s="1"/>
  <c r="Z277" i="58" s="1"/>
  <c r="X278" i="58" a="1"/>
  <c r="X278" i="58"/>
  <c r="Y278" i="58" s="1"/>
  <c r="Z278" i="58" s="1"/>
  <c r="X279" i="58" a="1"/>
  <c r="X279" i="58" s="1"/>
  <c r="Y279" i="58" s="1"/>
  <c r="Z279" i="58" s="1"/>
  <c r="X280" i="58" a="1"/>
  <c r="X280" i="58"/>
  <c r="Y280" i="58" s="1"/>
  <c r="Z280" i="58" s="1"/>
  <c r="X281" i="58" a="1"/>
  <c r="X281" i="58" s="1"/>
  <c r="Y281" i="58" s="1"/>
  <c r="Z281" i="58" s="1"/>
  <c r="X282" i="58" a="1"/>
  <c r="X282" i="58"/>
  <c r="Y282" i="58" s="1"/>
  <c r="Z282" i="58" s="1"/>
  <c r="X283" i="58" a="1"/>
  <c r="X283" i="58" s="1"/>
  <c r="Y283" i="58" s="1"/>
  <c r="Z283" i="58" s="1"/>
  <c r="X284" i="58" a="1"/>
  <c r="X284" i="58"/>
  <c r="Y284" i="58" s="1"/>
  <c r="Z284" i="58" s="1"/>
  <c r="X285" i="58" a="1"/>
  <c r="X285" i="58" s="1"/>
  <c r="Y285" i="58" s="1"/>
  <c r="Z285" i="58" s="1"/>
  <c r="X286" i="58" a="1"/>
  <c r="X286" i="58"/>
  <c r="Y286" i="58" s="1"/>
  <c r="Z286" i="58" s="1"/>
  <c r="X287" i="58" a="1"/>
  <c r="X287" i="58" s="1"/>
  <c r="Y287" i="58" s="1"/>
  <c r="Z287" i="58" s="1"/>
  <c r="X288" i="58" a="1"/>
  <c r="X288" i="58"/>
  <c r="Y288" i="58" s="1"/>
  <c r="Z288" i="58" s="1"/>
  <c r="X289" i="58" a="1"/>
  <c r="X289" i="58" s="1"/>
  <c r="Y289" i="58" s="1"/>
  <c r="Z289" i="58" s="1"/>
  <c r="X290" i="58" a="1"/>
  <c r="X290" i="58"/>
  <c r="Y290" i="58" s="1"/>
  <c r="Z290" i="58" s="1"/>
  <c r="X291" i="58" a="1"/>
  <c r="X291" i="58" s="1"/>
  <c r="Y291" i="58" s="1"/>
  <c r="Z291" i="58" s="1"/>
  <c r="X292" i="58" a="1"/>
  <c r="X292" i="58"/>
  <c r="Y292" i="58" s="1"/>
  <c r="Z292" i="58" s="1"/>
  <c r="X293" i="58" a="1"/>
  <c r="X293" i="58" s="1"/>
  <c r="Y293" i="58" s="1"/>
  <c r="Z293" i="58" s="1"/>
  <c r="X294" i="58" a="1"/>
  <c r="X294" i="58"/>
  <c r="Y294" i="58" s="1"/>
  <c r="Z294" i="58" s="1"/>
  <c r="X295" i="58" a="1"/>
  <c r="X295" i="58" s="1"/>
  <c r="Y295" i="58" s="1"/>
  <c r="Z295" i="58" s="1"/>
  <c r="X296" i="58" a="1"/>
  <c r="X296" i="58"/>
  <c r="Y296" i="58" s="1"/>
  <c r="Z296" i="58" s="1"/>
  <c r="X297" i="58" a="1"/>
  <c r="X297" i="58" s="1"/>
  <c r="Y297" i="58" s="1"/>
  <c r="Z297" i="58" s="1"/>
  <c r="X298" i="58" a="1"/>
  <c r="X298" i="58" s="1"/>
  <c r="Y298" i="58" s="1"/>
  <c r="Z298" i="58" s="1"/>
  <c r="X299" i="58" a="1"/>
  <c r="X299" i="58" s="1"/>
  <c r="Y299" i="58" s="1"/>
  <c r="Z299" i="58" s="1"/>
  <c r="X300" i="58" a="1"/>
  <c r="X300" i="58" s="1"/>
  <c r="Y300" i="58" s="1"/>
  <c r="Z300" i="58" s="1"/>
  <c r="X301" i="58" a="1"/>
  <c r="X301" i="58" s="1"/>
  <c r="Y301" i="58" s="1"/>
  <c r="Z301" i="58" s="1"/>
  <c r="X302" i="58" a="1"/>
  <c r="X302" i="58" s="1"/>
  <c r="Y302" i="58" s="1"/>
  <c r="Z302" i="58" s="1"/>
  <c r="X303" i="58" a="1"/>
  <c r="X303" i="58" s="1"/>
  <c r="Y303" i="58" s="1"/>
  <c r="Z303" i="58" s="1"/>
  <c r="X304" i="58" a="1"/>
  <c r="X304" i="58" s="1"/>
  <c r="Y304" i="58" s="1"/>
  <c r="Z304" i="58" s="1"/>
  <c r="X305" i="58" a="1"/>
  <c r="X305" i="58" s="1"/>
  <c r="Y305" i="58" s="1"/>
  <c r="Z305" i="58" s="1"/>
  <c r="X306" i="58" a="1"/>
  <c r="X306" i="58" s="1"/>
  <c r="Y306" i="58" s="1"/>
  <c r="Z306" i="58" s="1"/>
  <c r="X307" i="58" a="1"/>
  <c r="X307" i="58" s="1"/>
  <c r="Y307" i="58" s="1"/>
  <c r="Z307" i="58" s="1"/>
  <c r="X308" i="58" a="1"/>
  <c r="X308" i="58" s="1"/>
  <c r="Y308" i="58" s="1"/>
  <c r="Z308" i="58" s="1"/>
  <c r="X309" i="58" a="1"/>
  <c r="X309" i="58" s="1"/>
  <c r="Y309" i="58" s="1"/>
  <c r="Z309" i="58" s="1"/>
  <c r="X310" i="58" a="1"/>
  <c r="X310" i="58" s="1"/>
  <c r="Y310" i="58" s="1"/>
  <c r="Z310" i="58" s="1"/>
  <c r="X311" i="58" a="1"/>
  <c r="X311" i="58" s="1"/>
  <c r="Y311" i="58" s="1"/>
  <c r="Z311" i="58" s="1"/>
  <c r="X312" i="58" a="1"/>
  <c r="X312" i="58" s="1"/>
  <c r="Y312" i="58" s="1"/>
  <c r="Z312" i="58" s="1"/>
  <c r="X313" i="58" a="1"/>
  <c r="X313" i="58" s="1"/>
  <c r="Y313" i="58" s="1"/>
  <c r="Z313" i="58" s="1"/>
  <c r="X314" i="58" a="1"/>
  <c r="X314" i="58" s="1"/>
  <c r="Y314" i="58" s="1"/>
  <c r="Z314" i="58" s="1"/>
  <c r="X315" i="58" a="1"/>
  <c r="X315" i="58" s="1"/>
  <c r="Y315" i="58" s="1"/>
  <c r="Z315" i="58" s="1"/>
  <c r="X316" i="58" a="1"/>
  <c r="X316" i="58" s="1"/>
  <c r="Y316" i="58" s="1"/>
  <c r="Z316" i="58" s="1"/>
  <c r="X317" i="58" a="1"/>
  <c r="X317" i="58" s="1"/>
  <c r="Y317" i="58" s="1"/>
  <c r="Z317" i="58" s="1"/>
  <c r="D318" i="58"/>
  <c r="E318" i="58"/>
  <c r="F318" i="58"/>
  <c r="G318" i="58"/>
  <c r="H318" i="58"/>
  <c r="I318" i="58"/>
  <c r="J318" i="58"/>
  <c r="K318" i="58"/>
  <c r="L318" i="58"/>
  <c r="M318" i="58"/>
  <c r="N318" i="58"/>
  <c r="O318" i="58"/>
  <c r="P318" i="58"/>
  <c r="Q318" i="58"/>
  <c r="R318" i="58"/>
  <c r="S318" i="58"/>
  <c r="T318" i="58"/>
  <c r="U318" i="58"/>
  <c r="V318" i="58"/>
  <c r="W318" i="58"/>
  <c r="D319" i="58"/>
  <c r="E319" i="58"/>
  <c r="F319" i="58"/>
  <c r="G319" i="58"/>
  <c r="H319" i="58"/>
  <c r="I319" i="58"/>
  <c r="J319" i="58"/>
  <c r="K319" i="58"/>
  <c r="L319" i="58"/>
  <c r="M319" i="58"/>
  <c r="N319" i="58"/>
  <c r="O319" i="58"/>
  <c r="P319" i="58"/>
  <c r="Q319" i="58"/>
  <c r="R319" i="58"/>
  <c r="S319" i="58"/>
  <c r="T319" i="58"/>
  <c r="U319" i="58"/>
  <c r="V319" i="58"/>
  <c r="W319" i="58"/>
  <c r="F320" i="58"/>
  <c r="F13" i="58" s="1"/>
  <c r="H320" i="58"/>
  <c r="H13" i="58" s="1"/>
  <c r="K320" i="58"/>
  <c r="K13" i="58" s="1"/>
  <c r="N320" i="58"/>
  <c r="N13" i="58" s="1"/>
  <c r="P320" i="58"/>
  <c r="P13" i="58" s="1"/>
  <c r="S320" i="58"/>
  <c r="S13" i="58" s="1"/>
  <c r="V320" i="58"/>
  <c r="V13" i="58" s="1"/>
  <c r="D321" i="58"/>
  <c r="E321" i="58"/>
  <c r="F321" i="58"/>
  <c r="G321" i="58"/>
  <c r="H321" i="58"/>
  <c r="I321" i="58"/>
  <c r="J321" i="58"/>
  <c r="K321" i="58"/>
  <c r="L321" i="58"/>
  <c r="M321" i="58"/>
  <c r="N321" i="58"/>
  <c r="O321" i="58"/>
  <c r="P321" i="58"/>
  <c r="Q321" i="58"/>
  <c r="R321" i="58"/>
  <c r="S321" i="58"/>
  <c r="T321" i="58"/>
  <c r="U321" i="58"/>
  <c r="V321" i="58"/>
  <c r="W321" i="58"/>
  <c r="D322" i="58"/>
  <c r="E322" i="58"/>
  <c r="F322" i="58"/>
  <c r="G322" i="58"/>
  <c r="H322" i="58"/>
  <c r="H324" i="58" s="1"/>
  <c r="I322" i="58"/>
  <c r="J322" i="58"/>
  <c r="K322" i="58"/>
  <c r="K324" i="58" s="1"/>
  <c r="L322" i="58"/>
  <c r="M322" i="58"/>
  <c r="N322" i="58"/>
  <c r="O322" i="58"/>
  <c r="P322" i="58"/>
  <c r="P324" i="58" s="1"/>
  <c r="Q322" i="58"/>
  <c r="R322" i="58"/>
  <c r="S322" i="58"/>
  <c r="T322" i="58"/>
  <c r="U322" i="58"/>
  <c r="V322" i="58"/>
  <c r="V324" i="58" s="1"/>
  <c r="W322" i="58"/>
  <c r="D323" i="58"/>
  <c r="D325" i="58" s="1"/>
  <c r="D320" i="58" s="1"/>
  <c r="D13" i="58" s="1"/>
  <c r="E323" i="58"/>
  <c r="F323" i="58"/>
  <c r="G323" i="58"/>
  <c r="G324" i="58" s="1"/>
  <c r="H323" i="58"/>
  <c r="I323" i="58"/>
  <c r="J323" i="58"/>
  <c r="J324" i="58" s="1"/>
  <c r="K323" i="58"/>
  <c r="L323" i="58"/>
  <c r="L324" i="58" s="1"/>
  <c r="M323" i="58"/>
  <c r="N323" i="58"/>
  <c r="O323" i="58"/>
  <c r="O325" i="58" s="1"/>
  <c r="O320" i="58" s="1"/>
  <c r="O13" i="58" s="1"/>
  <c r="P323" i="58"/>
  <c r="Q323" i="58"/>
  <c r="Q324" i="58" s="1"/>
  <c r="R323" i="58"/>
  <c r="R324" i="58" s="1"/>
  <c r="S323" i="58"/>
  <c r="T323" i="58"/>
  <c r="T325" i="58" s="1"/>
  <c r="T320" i="58" s="1"/>
  <c r="T13" i="58" s="1"/>
  <c r="U323" i="58"/>
  <c r="V323" i="58"/>
  <c r="W323" i="58"/>
  <c r="W324" i="58" s="1"/>
  <c r="E324" i="58"/>
  <c r="F324" i="58"/>
  <c r="I324" i="58"/>
  <c r="M324" i="58"/>
  <c r="N324" i="58"/>
  <c r="S324" i="58"/>
  <c r="U324" i="58"/>
  <c r="E325" i="58"/>
  <c r="E320" i="58" s="1"/>
  <c r="E13" i="58" s="1"/>
  <c r="F325" i="58"/>
  <c r="G325" i="58"/>
  <c r="G320" i="58" s="1"/>
  <c r="G13" i="58" s="1"/>
  <c r="H325" i="58"/>
  <c r="I325" i="58"/>
  <c r="I320" i="58" s="1"/>
  <c r="I13" i="58" s="1"/>
  <c r="K325" i="58"/>
  <c r="M325" i="58"/>
  <c r="M320" i="58" s="1"/>
  <c r="M13" i="58" s="1"/>
  <c r="N325" i="58"/>
  <c r="P325" i="58"/>
  <c r="Q325" i="58"/>
  <c r="Q320" i="58" s="1"/>
  <c r="Q13" i="58" s="1"/>
  <c r="S325" i="58"/>
  <c r="U325" i="58"/>
  <c r="U320" i="58" s="1"/>
  <c r="U13" i="58" s="1"/>
  <c r="V325" i="58"/>
  <c r="W325" i="58"/>
  <c r="W320" i="58" s="1"/>
  <c r="W13" i="58" s="1"/>
  <c r="D326" i="58"/>
  <c r="E326" i="58"/>
  <c r="F326" i="58"/>
  <c r="G326" i="58"/>
  <c r="H326" i="58"/>
  <c r="I326" i="58"/>
  <c r="J326" i="58"/>
  <c r="K326" i="58"/>
  <c r="L326" i="58"/>
  <c r="M326" i="58"/>
  <c r="N326" i="58"/>
  <c r="O326" i="58"/>
  <c r="P326" i="58"/>
  <c r="Q326" i="58"/>
  <c r="R326" i="58"/>
  <c r="S326" i="58"/>
  <c r="T326" i="58"/>
  <c r="U326" i="58"/>
  <c r="V326" i="58"/>
  <c r="W326" i="58"/>
  <c r="D327" i="58"/>
  <c r="E327" i="58"/>
  <c r="F327" i="58"/>
  <c r="G327" i="58"/>
  <c r="H327" i="58"/>
  <c r="I327" i="58"/>
  <c r="J327" i="58"/>
  <c r="K327" i="58"/>
  <c r="L327" i="58"/>
  <c r="M327" i="58"/>
  <c r="N327" i="58"/>
  <c r="O327" i="58"/>
  <c r="P327" i="58"/>
  <c r="Q327" i="58"/>
  <c r="R327" i="58"/>
  <c r="S327" i="58"/>
  <c r="T327" i="58"/>
  <c r="U327" i="58"/>
  <c r="V327" i="58"/>
  <c r="W327" i="58"/>
  <c r="D328" i="58"/>
  <c r="E328" i="58"/>
  <c r="F328" i="58"/>
  <c r="G328" i="58"/>
  <c r="H328" i="58"/>
  <c r="I328" i="58"/>
  <c r="J328" i="58"/>
  <c r="K328" i="58"/>
  <c r="L328" i="58"/>
  <c r="M328" i="58"/>
  <c r="N328" i="58"/>
  <c r="O328" i="58"/>
  <c r="P328" i="58"/>
  <c r="Q328" i="58"/>
  <c r="R328" i="58"/>
  <c r="S328" i="58"/>
  <c r="T328" i="58"/>
  <c r="U328" i="58"/>
  <c r="V328" i="58"/>
  <c r="W328" i="58"/>
  <c r="D329" i="58"/>
  <c r="E329" i="58"/>
  <c r="F329" i="58"/>
  <c r="G329" i="58"/>
  <c r="H329" i="58"/>
  <c r="I329" i="58"/>
  <c r="J329" i="58"/>
  <c r="K329" i="58"/>
  <c r="L329" i="58"/>
  <c r="M329" i="58"/>
  <c r="N329" i="58"/>
  <c r="O329" i="58"/>
  <c r="P329" i="58"/>
  <c r="Q329" i="58"/>
  <c r="R329" i="58"/>
  <c r="S329" i="58"/>
  <c r="T329" i="58"/>
  <c r="U329" i="58"/>
  <c r="V329" i="58"/>
  <c r="W329" i="58"/>
  <c r="D330" i="58"/>
  <c r="E330" i="58"/>
  <c r="F330" i="58"/>
  <c r="G330" i="58"/>
  <c r="H330" i="58"/>
  <c r="I330" i="58"/>
  <c r="J330" i="58"/>
  <c r="K330" i="58"/>
  <c r="L330" i="58"/>
  <c r="M330" i="58"/>
  <c r="N330" i="58"/>
  <c r="O330" i="58"/>
  <c r="P330" i="58"/>
  <c r="Q330" i="58"/>
  <c r="R330" i="58"/>
  <c r="S330" i="58"/>
  <c r="T330" i="58"/>
  <c r="U330" i="58"/>
  <c r="V330" i="58"/>
  <c r="W330" i="58"/>
  <c r="F26" i="59" l="1"/>
  <c r="F25" i="59"/>
  <c r="E27" i="59"/>
  <c r="F28" i="59"/>
  <c r="E25" i="59"/>
  <c r="E28" i="59"/>
  <c r="E26" i="59"/>
  <c r="E29" i="59"/>
  <c r="F29" i="59"/>
  <c r="O324" i="58"/>
  <c r="L325" i="58"/>
  <c r="L320" i="58" s="1"/>
  <c r="L13" i="58" s="1"/>
  <c r="R325" i="58"/>
  <c r="R320" i="58" s="1"/>
  <c r="R13" i="58" s="1"/>
  <c r="J325" i="58"/>
  <c r="J320" i="58" s="1"/>
  <c r="J13" i="58" s="1"/>
  <c r="T324" i="58"/>
  <c r="D324" i="58"/>
  <c r="D2" i="57" l="1"/>
  <c r="I2" i="57"/>
  <c r="D3" i="57"/>
  <c r="I3" i="57"/>
  <c r="D4" i="57"/>
  <c r="I4" i="57"/>
  <c r="D9" i="57"/>
  <c r="E27" i="57" s="1"/>
  <c r="D12" i="57"/>
  <c r="D13" i="57"/>
  <c r="D14" i="57"/>
  <c r="D15" i="57"/>
  <c r="D16" i="57"/>
  <c r="D17" i="57"/>
  <c r="D18" i="57"/>
  <c r="D19" i="57"/>
  <c r="D20" i="57"/>
  <c r="D21" i="57"/>
  <c r="D22" i="57"/>
  <c r="D25" i="57"/>
  <c r="D26" i="57"/>
  <c r="E26" i="57"/>
  <c r="F26" i="57"/>
  <c r="D27" i="57"/>
  <c r="F27" i="57" s="1"/>
  <c r="D28" i="57"/>
  <c r="F28" i="57"/>
  <c r="D29" i="57"/>
  <c r="E29" i="57"/>
  <c r="F29" i="57"/>
  <c r="X18" i="56" a="1"/>
  <c r="X18" i="56" s="1"/>
  <c r="Y18" i="56" s="1"/>
  <c r="Z18" i="56" s="1"/>
  <c r="X19" i="56" a="1"/>
  <c r="X19" i="56" s="1"/>
  <c r="Y19" i="56" s="1"/>
  <c r="Z19" i="56" s="1"/>
  <c r="X20" i="56" a="1"/>
  <c r="X20" i="56" s="1"/>
  <c r="Y20" i="56" s="1"/>
  <c r="Z20" i="56"/>
  <c r="X21" i="56" a="1"/>
  <c r="X21" i="56" s="1"/>
  <c r="Y21" i="56" s="1"/>
  <c r="Z21" i="56" s="1"/>
  <c r="X22" i="56" a="1"/>
  <c r="X22" i="56" s="1"/>
  <c r="Y22" i="56" s="1"/>
  <c r="Z22" i="56" s="1"/>
  <c r="X23" i="56" a="1"/>
  <c r="X23" i="56" s="1"/>
  <c r="Y23" i="56" s="1"/>
  <c r="Z23" i="56" s="1"/>
  <c r="X24" i="56" a="1"/>
  <c r="X24" i="56" s="1"/>
  <c r="Y24" i="56" s="1"/>
  <c r="Z24" i="56"/>
  <c r="X25" i="56" a="1"/>
  <c r="X25" i="56"/>
  <c r="Y25" i="56" s="1"/>
  <c r="Z25" i="56" s="1"/>
  <c r="X26" i="56" a="1"/>
  <c r="X26" i="56" s="1"/>
  <c r="Y26" i="56" s="1"/>
  <c r="Z26" i="56" s="1"/>
  <c r="X27" i="56" a="1"/>
  <c r="X27" i="56" s="1"/>
  <c r="Y27" i="56" s="1"/>
  <c r="Z27" i="56" s="1"/>
  <c r="X28" i="56" a="1"/>
  <c r="X28" i="56" s="1"/>
  <c r="Y28" i="56" s="1"/>
  <c r="Z28" i="56"/>
  <c r="X29" i="56" a="1"/>
  <c r="X29" i="56" s="1"/>
  <c r="Y29" i="56" s="1"/>
  <c r="Z29" i="56" s="1"/>
  <c r="X30" i="56" a="1"/>
  <c r="X30" i="56" s="1"/>
  <c r="Y30" i="56" s="1"/>
  <c r="Z30" i="56" s="1"/>
  <c r="X31" i="56" a="1"/>
  <c r="X31" i="56" s="1"/>
  <c r="Y31" i="56" s="1"/>
  <c r="Z31" i="56" s="1"/>
  <c r="X32" i="56" a="1"/>
  <c r="X32" i="56" s="1"/>
  <c r="Y32" i="56" s="1"/>
  <c r="Z32" i="56"/>
  <c r="X33" i="56" a="1"/>
  <c r="X33" i="56"/>
  <c r="Y33" i="56" s="1"/>
  <c r="Z33" i="56" s="1"/>
  <c r="X34" i="56" a="1"/>
  <c r="X34" i="56" s="1"/>
  <c r="Y34" i="56" s="1"/>
  <c r="Z34" i="56" s="1"/>
  <c r="X35" i="56" a="1"/>
  <c r="X35" i="56" s="1"/>
  <c r="Y35" i="56" s="1"/>
  <c r="Z35" i="56" s="1"/>
  <c r="X36" i="56" a="1"/>
  <c r="X36" i="56" s="1"/>
  <c r="Y36" i="56" s="1"/>
  <c r="Z36" i="56"/>
  <c r="X37" i="56" a="1"/>
  <c r="X37" i="56" s="1"/>
  <c r="Y37" i="56" s="1"/>
  <c r="Z37" i="56" s="1"/>
  <c r="X38" i="56" a="1"/>
  <c r="X38" i="56" s="1"/>
  <c r="Y38" i="56" s="1"/>
  <c r="Z38" i="56" s="1"/>
  <c r="X39" i="56" a="1"/>
  <c r="X39" i="56" s="1"/>
  <c r="Y39" i="56" s="1"/>
  <c r="Z39" i="56" s="1"/>
  <c r="X40" i="56" a="1"/>
  <c r="X40" i="56" s="1"/>
  <c r="Y40" i="56" s="1"/>
  <c r="Z40" i="56" s="1"/>
  <c r="X41" i="56" a="1"/>
  <c r="X41" i="56"/>
  <c r="Y41" i="56" s="1"/>
  <c r="Z41" i="56" s="1"/>
  <c r="X42" i="56" a="1"/>
  <c r="X42" i="56" s="1"/>
  <c r="Y42" i="56" s="1"/>
  <c r="Z42" i="56" s="1"/>
  <c r="X43" i="56" a="1"/>
  <c r="X43" i="56" s="1"/>
  <c r="Y43" i="56" s="1"/>
  <c r="Z43" i="56" s="1"/>
  <c r="X44" i="56" a="1"/>
  <c r="X44" i="56" s="1"/>
  <c r="Y44" i="56" s="1"/>
  <c r="Z44" i="56"/>
  <c r="X45" i="56" a="1"/>
  <c r="X45" i="56" s="1"/>
  <c r="Y45" i="56" s="1"/>
  <c r="Z45" i="56" s="1"/>
  <c r="X46" i="56" a="1"/>
  <c r="X46" i="56" s="1"/>
  <c r="Y46" i="56" s="1"/>
  <c r="Z46" i="56" s="1"/>
  <c r="X47" i="56" a="1"/>
  <c r="X47" i="56" s="1"/>
  <c r="Y47" i="56" s="1"/>
  <c r="Z47" i="56" s="1"/>
  <c r="X48" i="56" a="1"/>
  <c r="X48" i="56" s="1"/>
  <c r="Y48" i="56" s="1"/>
  <c r="Z48" i="56" s="1"/>
  <c r="X49" i="56" a="1"/>
  <c r="X49" i="56"/>
  <c r="Y49" i="56" s="1"/>
  <c r="Z49" i="56" s="1"/>
  <c r="X50" i="56" a="1"/>
  <c r="X50" i="56" s="1"/>
  <c r="Y50" i="56" s="1"/>
  <c r="Z50" i="56" s="1"/>
  <c r="X51" i="56" a="1"/>
  <c r="X51" i="56" s="1"/>
  <c r="Y51" i="56" s="1"/>
  <c r="Z51" i="56" s="1"/>
  <c r="X52" i="56" a="1"/>
  <c r="X52" i="56" s="1"/>
  <c r="Y52" i="56" s="1"/>
  <c r="Z52" i="56"/>
  <c r="X53" i="56" a="1"/>
  <c r="X53" i="56" s="1"/>
  <c r="Y53" i="56" s="1"/>
  <c r="Z53" i="56" s="1"/>
  <c r="X54" i="56" a="1"/>
  <c r="X54" i="56" s="1"/>
  <c r="Y54" i="56" s="1"/>
  <c r="Z54" i="56" s="1"/>
  <c r="X55" i="56" a="1"/>
  <c r="X55" i="56" s="1"/>
  <c r="Y55" i="56" s="1"/>
  <c r="Z55" i="56" s="1"/>
  <c r="X56" i="56" a="1"/>
  <c r="X56" i="56" s="1"/>
  <c r="Y56" i="56" s="1"/>
  <c r="Z56" i="56" s="1"/>
  <c r="X57" i="56" a="1"/>
  <c r="X57" i="56"/>
  <c r="Y57" i="56" s="1"/>
  <c r="Z57" i="56" s="1"/>
  <c r="X58" i="56" a="1"/>
  <c r="X58" i="56" s="1"/>
  <c r="Y58" i="56" s="1"/>
  <c r="Z58" i="56" s="1"/>
  <c r="X59" i="56" a="1"/>
  <c r="X59" i="56" s="1"/>
  <c r="Y59" i="56" s="1"/>
  <c r="Z59" i="56" s="1"/>
  <c r="X60" i="56" a="1"/>
  <c r="X60" i="56" s="1"/>
  <c r="Y60" i="56" s="1"/>
  <c r="Z60" i="56" s="1"/>
  <c r="X61" i="56" a="1"/>
  <c r="X61" i="56" s="1"/>
  <c r="Y61" i="56" s="1"/>
  <c r="Z61" i="56" s="1"/>
  <c r="X62" i="56" a="1"/>
  <c r="X62" i="56" s="1"/>
  <c r="Y62" i="56" s="1"/>
  <c r="Z62" i="56" s="1"/>
  <c r="X63" i="56" a="1"/>
  <c r="X63" i="56" s="1"/>
  <c r="Y63" i="56" s="1"/>
  <c r="Z63" i="56" s="1"/>
  <c r="X64" i="56" a="1"/>
  <c r="X64" i="56" s="1"/>
  <c r="Y64" i="56" s="1"/>
  <c r="Z64" i="56" s="1"/>
  <c r="X65" i="56" a="1"/>
  <c r="X65" i="56" s="1"/>
  <c r="Y65" i="56" s="1"/>
  <c r="Z65" i="56" s="1"/>
  <c r="X66" i="56" a="1"/>
  <c r="X66" i="56" s="1"/>
  <c r="Y66" i="56" s="1"/>
  <c r="Z66" i="56" s="1"/>
  <c r="X67" i="56" a="1"/>
  <c r="X67" i="56" s="1"/>
  <c r="Y67" i="56" s="1"/>
  <c r="Z67" i="56" s="1"/>
  <c r="X68" i="56" a="1"/>
  <c r="X68" i="56" s="1"/>
  <c r="Y68" i="56" s="1"/>
  <c r="Z68" i="56"/>
  <c r="X69" i="56" a="1"/>
  <c r="X69" i="56" s="1"/>
  <c r="Y69" i="56" s="1"/>
  <c r="Z69" i="56" s="1"/>
  <c r="X70" i="56" a="1"/>
  <c r="X70" i="56" s="1"/>
  <c r="Y70" i="56" s="1"/>
  <c r="Z70" i="56" s="1"/>
  <c r="X71" i="56" a="1"/>
  <c r="X71" i="56" s="1"/>
  <c r="Y71" i="56" s="1"/>
  <c r="Z71" i="56" s="1"/>
  <c r="X72" i="56" a="1"/>
  <c r="X72" i="56" s="1"/>
  <c r="Y72" i="56" s="1"/>
  <c r="Z72" i="56" s="1"/>
  <c r="X73" i="56" a="1"/>
  <c r="X73" i="56"/>
  <c r="Y73" i="56" s="1"/>
  <c r="Z73" i="56" s="1"/>
  <c r="X74" i="56" a="1"/>
  <c r="X74" i="56" s="1"/>
  <c r="Y74" i="56" s="1"/>
  <c r="Z74" i="56" s="1"/>
  <c r="X75" i="56" a="1"/>
  <c r="X75" i="56" s="1"/>
  <c r="Y75" i="56" s="1"/>
  <c r="Z75" i="56" s="1"/>
  <c r="X76" i="56" a="1"/>
  <c r="X76" i="56" s="1"/>
  <c r="Y76" i="56" s="1"/>
  <c r="Z76" i="56" s="1"/>
  <c r="X77" i="56" a="1"/>
  <c r="X77" i="56" s="1"/>
  <c r="Y77" i="56" s="1"/>
  <c r="Z77" i="56" s="1"/>
  <c r="X78" i="56" a="1"/>
  <c r="X78" i="56" s="1"/>
  <c r="Y78" i="56" s="1"/>
  <c r="Z78" i="56" s="1"/>
  <c r="X79" i="56" a="1"/>
  <c r="X79" i="56" s="1"/>
  <c r="Y79" i="56" s="1"/>
  <c r="Z79" i="56" s="1"/>
  <c r="X80" i="56" a="1"/>
  <c r="X80" i="56" s="1"/>
  <c r="Y80" i="56" s="1"/>
  <c r="Z80" i="56" s="1"/>
  <c r="X81" i="56" a="1"/>
  <c r="X81" i="56" s="1"/>
  <c r="Y81" i="56" s="1"/>
  <c r="Z81" i="56" s="1"/>
  <c r="X82" i="56" a="1"/>
  <c r="X82" i="56" s="1"/>
  <c r="Y82" i="56" s="1"/>
  <c r="Z82" i="56" s="1"/>
  <c r="X83" i="56" a="1"/>
  <c r="X83" i="56" s="1"/>
  <c r="Y83" i="56" s="1"/>
  <c r="Z83" i="56" s="1"/>
  <c r="X84" i="56" a="1"/>
  <c r="X84" i="56" s="1"/>
  <c r="Y84" i="56" s="1"/>
  <c r="Z84" i="56"/>
  <c r="X85" i="56" a="1"/>
  <c r="X85" i="56" s="1"/>
  <c r="Y85" i="56" s="1"/>
  <c r="Z85" i="56" s="1"/>
  <c r="X86" i="56" a="1"/>
  <c r="X86" i="56" s="1"/>
  <c r="Y86" i="56" s="1"/>
  <c r="Z86" i="56" s="1"/>
  <c r="X87" i="56" a="1"/>
  <c r="X87" i="56" s="1"/>
  <c r="Y87" i="56" s="1"/>
  <c r="Z87" i="56" s="1"/>
  <c r="X88" i="56" a="1"/>
  <c r="X88" i="56" s="1"/>
  <c r="Y88" i="56" s="1"/>
  <c r="Z88" i="56" s="1"/>
  <c r="X89" i="56" a="1"/>
  <c r="X89" i="56"/>
  <c r="Y89" i="56" s="1"/>
  <c r="Z89" i="56" s="1"/>
  <c r="X90" i="56" a="1"/>
  <c r="X90" i="56" s="1"/>
  <c r="Y90" i="56" s="1"/>
  <c r="Z90" i="56" s="1"/>
  <c r="X91" i="56" a="1"/>
  <c r="X91" i="56" s="1"/>
  <c r="Y91" i="56" s="1"/>
  <c r="Z91" i="56" s="1"/>
  <c r="X92" i="56" a="1"/>
  <c r="X92" i="56" s="1"/>
  <c r="Y92" i="56" s="1"/>
  <c r="Z92" i="56" s="1"/>
  <c r="X93" i="56" a="1"/>
  <c r="X93" i="56" s="1"/>
  <c r="Y93" i="56" s="1"/>
  <c r="Z93" i="56" s="1"/>
  <c r="X94" i="56" a="1"/>
  <c r="X94" i="56" s="1"/>
  <c r="Y94" i="56" s="1"/>
  <c r="Z94" i="56" s="1"/>
  <c r="X95" i="56" a="1"/>
  <c r="X95" i="56" s="1"/>
  <c r="Y95" i="56" s="1"/>
  <c r="Z95" i="56" s="1"/>
  <c r="X96" i="56" a="1"/>
  <c r="X96" i="56" s="1"/>
  <c r="Y96" i="56" s="1"/>
  <c r="Z96" i="56" s="1"/>
  <c r="X97" i="56" a="1"/>
  <c r="X97" i="56" s="1"/>
  <c r="Y97" i="56" s="1"/>
  <c r="Z97" i="56" s="1"/>
  <c r="X98" i="56" a="1"/>
  <c r="X98" i="56" s="1"/>
  <c r="Y98" i="56" s="1"/>
  <c r="Z98" i="56" s="1"/>
  <c r="X99" i="56" a="1"/>
  <c r="X99" i="56" s="1"/>
  <c r="Y99" i="56" s="1"/>
  <c r="Z99" i="56" s="1"/>
  <c r="X100" i="56" a="1"/>
  <c r="X100" i="56" s="1"/>
  <c r="Y100" i="56" s="1"/>
  <c r="Z100" i="56"/>
  <c r="X101" i="56" a="1"/>
  <c r="X101" i="56" s="1"/>
  <c r="Y101" i="56" s="1"/>
  <c r="Z101" i="56" s="1"/>
  <c r="X102" i="56" a="1"/>
  <c r="X102" i="56" s="1"/>
  <c r="Y102" i="56" s="1"/>
  <c r="Z102" i="56" s="1"/>
  <c r="X103" i="56" a="1"/>
  <c r="X103" i="56" s="1"/>
  <c r="Y103" i="56" s="1"/>
  <c r="Z103" i="56" s="1"/>
  <c r="X104" i="56" a="1"/>
  <c r="X104" i="56" s="1"/>
  <c r="Y104" i="56" s="1"/>
  <c r="Z104" i="56" s="1"/>
  <c r="X105" i="56" a="1"/>
  <c r="X105" i="56"/>
  <c r="Y105" i="56" s="1"/>
  <c r="Z105" i="56" s="1"/>
  <c r="X106" i="56" a="1"/>
  <c r="X106" i="56" s="1"/>
  <c r="Y106" i="56" s="1"/>
  <c r="Z106" i="56" s="1"/>
  <c r="X107" i="56" a="1"/>
  <c r="X107" i="56" s="1"/>
  <c r="Y107" i="56" s="1"/>
  <c r="Z107" i="56" s="1"/>
  <c r="X108" i="56" a="1"/>
  <c r="X108" i="56" s="1"/>
  <c r="Y108" i="56" s="1"/>
  <c r="Z108" i="56" s="1"/>
  <c r="X109" i="56" a="1"/>
  <c r="X109" i="56" s="1"/>
  <c r="Y109" i="56" s="1"/>
  <c r="Z109" i="56" s="1"/>
  <c r="X110" i="56" a="1"/>
  <c r="X110" i="56" s="1"/>
  <c r="Y110" i="56" s="1"/>
  <c r="Z110" i="56" s="1"/>
  <c r="X111" i="56" a="1"/>
  <c r="X111" i="56" s="1"/>
  <c r="Y111" i="56" s="1"/>
  <c r="Z111" i="56" s="1"/>
  <c r="X112" i="56" a="1"/>
  <c r="X112" i="56" s="1"/>
  <c r="Y112" i="56" s="1"/>
  <c r="Z112" i="56" s="1"/>
  <c r="X113" i="56" a="1"/>
  <c r="X113" i="56" s="1"/>
  <c r="Y113" i="56" s="1"/>
  <c r="Z113" i="56" s="1"/>
  <c r="X114" i="56" a="1"/>
  <c r="X114" i="56" s="1"/>
  <c r="Y114" i="56" s="1"/>
  <c r="Z114" i="56" s="1"/>
  <c r="X115" i="56" a="1"/>
  <c r="X115" i="56" s="1"/>
  <c r="Y115" i="56" s="1"/>
  <c r="Z115" i="56" s="1"/>
  <c r="X116" i="56" a="1"/>
  <c r="X116" i="56" s="1"/>
  <c r="Y116" i="56" s="1"/>
  <c r="Z116" i="56"/>
  <c r="X117" i="56" a="1"/>
  <c r="X117" i="56" s="1"/>
  <c r="Y117" i="56" s="1"/>
  <c r="Z117" i="56" s="1"/>
  <c r="X118" i="56" a="1"/>
  <c r="X118" i="56" s="1"/>
  <c r="Y118" i="56" s="1"/>
  <c r="Z118" i="56" s="1"/>
  <c r="X119" i="56" a="1"/>
  <c r="X119" i="56" s="1"/>
  <c r="Y119" i="56" s="1"/>
  <c r="Z119" i="56" s="1"/>
  <c r="X120" i="56" a="1"/>
  <c r="X120" i="56" s="1"/>
  <c r="Y120" i="56" s="1"/>
  <c r="Z120" i="56" s="1"/>
  <c r="X121" i="56" a="1"/>
  <c r="X121" i="56"/>
  <c r="Y121" i="56" s="1"/>
  <c r="Z121" i="56" s="1"/>
  <c r="X122" i="56" a="1"/>
  <c r="X122" i="56" s="1"/>
  <c r="Y122" i="56" s="1"/>
  <c r="Z122" i="56" s="1"/>
  <c r="X123" i="56" a="1"/>
  <c r="X123" i="56" s="1"/>
  <c r="Y123" i="56" s="1"/>
  <c r="Z123" i="56" s="1"/>
  <c r="X124" i="56" a="1"/>
  <c r="X124" i="56" s="1"/>
  <c r="Y124" i="56" s="1"/>
  <c r="Z124" i="56" s="1"/>
  <c r="X125" i="56" a="1"/>
  <c r="X125" i="56" s="1"/>
  <c r="Y125" i="56" s="1"/>
  <c r="Z125" i="56" s="1"/>
  <c r="X126" i="56" a="1"/>
  <c r="X126" i="56" s="1"/>
  <c r="Y126" i="56" s="1"/>
  <c r="Z126" i="56" s="1"/>
  <c r="X127" i="56" a="1"/>
  <c r="X127" i="56" s="1"/>
  <c r="Y127" i="56" s="1"/>
  <c r="Z127" i="56" s="1"/>
  <c r="X128" i="56" a="1"/>
  <c r="X128" i="56" s="1"/>
  <c r="Y128" i="56" s="1"/>
  <c r="Z128" i="56" s="1"/>
  <c r="X129" i="56" a="1"/>
  <c r="X129" i="56" s="1"/>
  <c r="Y129" i="56" s="1"/>
  <c r="Z129" i="56" s="1"/>
  <c r="X130" i="56" a="1"/>
  <c r="X130" i="56" s="1"/>
  <c r="Y130" i="56" s="1"/>
  <c r="Z130" i="56" s="1"/>
  <c r="X131" i="56" a="1"/>
  <c r="X131" i="56" s="1"/>
  <c r="Y131" i="56" s="1"/>
  <c r="Z131" i="56" s="1"/>
  <c r="X132" i="56" a="1"/>
  <c r="X132" i="56" s="1"/>
  <c r="Y132" i="56" s="1"/>
  <c r="Z132" i="56"/>
  <c r="X133" i="56" a="1"/>
  <c r="X133" i="56" s="1"/>
  <c r="Y133" i="56" s="1"/>
  <c r="Z133" i="56" s="1"/>
  <c r="X134" i="56" a="1"/>
  <c r="X134" i="56" s="1"/>
  <c r="Y134" i="56" s="1"/>
  <c r="Z134" i="56" s="1"/>
  <c r="X135" i="56" a="1"/>
  <c r="X135" i="56" s="1"/>
  <c r="Y135" i="56" s="1"/>
  <c r="Z135" i="56" s="1"/>
  <c r="X136" i="56" a="1"/>
  <c r="X136" i="56" s="1"/>
  <c r="Y136" i="56" s="1"/>
  <c r="Z136" i="56" s="1"/>
  <c r="X137" i="56" a="1"/>
  <c r="X137" i="56"/>
  <c r="Y137" i="56" s="1"/>
  <c r="Z137" i="56" s="1"/>
  <c r="X138" i="56" a="1"/>
  <c r="X138" i="56" s="1"/>
  <c r="Y138" i="56" s="1"/>
  <c r="Z138" i="56" s="1"/>
  <c r="X139" i="56" a="1"/>
  <c r="X139" i="56" s="1"/>
  <c r="Y139" i="56" s="1"/>
  <c r="Z139" i="56" s="1"/>
  <c r="X140" i="56" a="1"/>
  <c r="X140" i="56" s="1"/>
  <c r="Y140" i="56" s="1"/>
  <c r="Z140" i="56" s="1"/>
  <c r="X141" i="56" a="1"/>
  <c r="X141" i="56" s="1"/>
  <c r="Y141" i="56" s="1"/>
  <c r="Z141" i="56" s="1"/>
  <c r="X142" i="56" a="1"/>
  <c r="X142" i="56" s="1"/>
  <c r="Y142" i="56" s="1"/>
  <c r="Z142" i="56" s="1"/>
  <c r="X143" i="56" a="1"/>
  <c r="X143" i="56" s="1"/>
  <c r="Y143" i="56" s="1"/>
  <c r="Z143" i="56" s="1"/>
  <c r="X144" i="56" a="1"/>
  <c r="X144" i="56" s="1"/>
  <c r="Y144" i="56" s="1"/>
  <c r="Z144" i="56" s="1"/>
  <c r="X145" i="56" a="1"/>
  <c r="X145" i="56" s="1"/>
  <c r="Y145" i="56" s="1"/>
  <c r="Z145" i="56" s="1"/>
  <c r="X146" i="56" a="1"/>
  <c r="X146" i="56" s="1"/>
  <c r="Y146" i="56" s="1"/>
  <c r="Z146" i="56" s="1"/>
  <c r="X147" i="56" a="1"/>
  <c r="X147" i="56" s="1"/>
  <c r="Y147" i="56" s="1"/>
  <c r="Z147" i="56" s="1"/>
  <c r="X148" i="56" a="1"/>
  <c r="X148" i="56" s="1"/>
  <c r="Y148" i="56" s="1"/>
  <c r="Z148" i="56"/>
  <c r="X149" i="56" a="1"/>
  <c r="X149" i="56" s="1"/>
  <c r="Y149" i="56" s="1"/>
  <c r="Z149" i="56" s="1"/>
  <c r="X150" i="56" a="1"/>
  <c r="X150" i="56" s="1"/>
  <c r="Y150" i="56" s="1"/>
  <c r="Z150" i="56" s="1"/>
  <c r="X151" i="56" a="1"/>
  <c r="X151" i="56" s="1"/>
  <c r="Y151" i="56" s="1"/>
  <c r="Z151" i="56" s="1"/>
  <c r="X152" i="56" a="1"/>
  <c r="X152" i="56" s="1"/>
  <c r="Y152" i="56" s="1"/>
  <c r="Z152" i="56" s="1"/>
  <c r="X153" i="56" a="1"/>
  <c r="X153" i="56"/>
  <c r="Y153" i="56" s="1"/>
  <c r="Z153" i="56" s="1"/>
  <c r="X154" i="56" a="1"/>
  <c r="X154" i="56" s="1"/>
  <c r="Y154" i="56" s="1"/>
  <c r="Z154" i="56" s="1"/>
  <c r="X155" i="56" a="1"/>
  <c r="X155" i="56" s="1"/>
  <c r="Y155" i="56" s="1"/>
  <c r="Z155" i="56"/>
  <c r="X156" i="56" a="1"/>
  <c r="X156" i="56" s="1"/>
  <c r="Y156" i="56" s="1"/>
  <c r="Z156" i="56"/>
  <c r="X157" i="56" a="1"/>
  <c r="X157" i="56"/>
  <c r="Y157" i="56" s="1"/>
  <c r="Z157" i="56" s="1"/>
  <c r="X158" i="56" a="1"/>
  <c r="X158" i="56" s="1"/>
  <c r="Y158" i="56" s="1"/>
  <c r="Z158" i="56" s="1"/>
  <c r="X159" i="56" a="1"/>
  <c r="X159" i="56" s="1"/>
  <c r="Y159" i="56" s="1"/>
  <c r="Z159" i="56" s="1"/>
  <c r="X160" i="56" a="1"/>
  <c r="X160" i="56" s="1"/>
  <c r="Y160" i="56" s="1"/>
  <c r="Z160" i="56"/>
  <c r="X161" i="56" a="1"/>
  <c r="X161" i="56"/>
  <c r="Y161" i="56" s="1"/>
  <c r="Z161" i="56" s="1"/>
  <c r="X162" i="56" a="1"/>
  <c r="X162" i="56" s="1"/>
  <c r="Y162" i="56" s="1"/>
  <c r="Z162" i="56"/>
  <c r="X163" i="56" a="1"/>
  <c r="X163" i="56"/>
  <c r="Y163" i="56" s="1"/>
  <c r="Z163" i="56" s="1"/>
  <c r="X164" i="56" a="1"/>
  <c r="X164" i="56" s="1"/>
  <c r="Y164" i="56" s="1"/>
  <c r="Z164" i="56" s="1"/>
  <c r="X165" i="56" a="1"/>
  <c r="X165" i="56"/>
  <c r="Y165" i="56"/>
  <c r="Z165" i="56" s="1"/>
  <c r="X166" i="56" a="1"/>
  <c r="X166" i="56" s="1"/>
  <c r="Y166" i="56"/>
  <c r="Z166" i="56" s="1"/>
  <c r="X167" i="56" a="1"/>
  <c r="X167" i="56" s="1"/>
  <c r="Y167" i="56" s="1"/>
  <c r="Z167" i="56" s="1"/>
  <c r="X168" i="56" a="1"/>
  <c r="X168" i="56" s="1"/>
  <c r="Y168" i="56" s="1"/>
  <c r="Z168" i="56" s="1"/>
  <c r="X169" i="56" a="1"/>
  <c r="X169" i="56"/>
  <c r="Y169" i="56"/>
  <c r="Z169" i="56" s="1"/>
  <c r="X170" i="56" a="1"/>
  <c r="X170" i="56" s="1"/>
  <c r="Y170" i="56"/>
  <c r="Z170" i="56" s="1"/>
  <c r="X171" i="56" a="1"/>
  <c r="X171" i="56" s="1"/>
  <c r="Y171" i="56" s="1"/>
  <c r="Z171" i="56" s="1"/>
  <c r="X172" i="56" a="1"/>
  <c r="X172" i="56" s="1"/>
  <c r="Y172" i="56"/>
  <c r="Z172" i="56" s="1"/>
  <c r="X173" i="56" a="1"/>
  <c r="X173" i="56"/>
  <c r="Y173" i="56" s="1"/>
  <c r="Z173" i="56"/>
  <c r="X174" i="56" a="1"/>
  <c r="X174" i="56" s="1"/>
  <c r="Y174" i="56"/>
  <c r="Z174" i="56" s="1"/>
  <c r="X175" i="56" a="1"/>
  <c r="X175" i="56" s="1"/>
  <c r="Y175" i="56" s="1"/>
  <c r="Z175" i="56" s="1"/>
  <c r="X176" i="56" a="1"/>
  <c r="X176" i="56" s="1"/>
  <c r="Y176" i="56"/>
  <c r="Z176" i="56"/>
  <c r="X177" i="56" a="1"/>
  <c r="X177" i="56"/>
  <c r="Y177" i="56" s="1"/>
  <c r="Z177" i="56" s="1"/>
  <c r="X178" i="56" a="1"/>
  <c r="X178" i="56" s="1"/>
  <c r="Y178" i="56"/>
  <c r="Z178" i="56"/>
  <c r="X179" i="56" a="1"/>
  <c r="X179" i="56"/>
  <c r="Y179" i="56" s="1"/>
  <c r="Z179" i="56" s="1"/>
  <c r="X180" i="56" a="1"/>
  <c r="X180" i="56" s="1"/>
  <c r="Y180" i="56" s="1"/>
  <c r="Z180" i="56" s="1"/>
  <c r="X181" i="56" a="1"/>
  <c r="X181" i="56" s="1"/>
  <c r="Y181" i="56" s="1"/>
  <c r="Z181" i="56" s="1"/>
  <c r="X182" i="56" a="1"/>
  <c r="X182" i="56" s="1"/>
  <c r="Y182" i="56"/>
  <c r="Z182" i="56" s="1"/>
  <c r="X183" i="56" a="1"/>
  <c r="X183" i="56" s="1"/>
  <c r="Y183" i="56" s="1"/>
  <c r="Z183" i="56" s="1"/>
  <c r="X184" i="56" a="1"/>
  <c r="X184" i="56" s="1"/>
  <c r="Y184" i="56"/>
  <c r="Z184" i="56" s="1"/>
  <c r="X185" i="56" a="1"/>
  <c r="X185" i="56" s="1"/>
  <c r="Y185" i="56" s="1"/>
  <c r="Z185" i="56" s="1"/>
  <c r="X186" i="56" a="1"/>
  <c r="X186" i="56" s="1"/>
  <c r="Y186" i="56" s="1"/>
  <c r="Z186" i="56" s="1"/>
  <c r="X187" i="56" a="1"/>
  <c r="X187" i="56"/>
  <c r="Y187" i="56"/>
  <c r="Z187" i="56" s="1"/>
  <c r="X188" i="56" a="1"/>
  <c r="X188" i="56" s="1"/>
  <c r="Y188" i="56" s="1"/>
  <c r="Z188" i="56" s="1"/>
  <c r="X189" i="56" a="1"/>
  <c r="X189" i="56" s="1"/>
  <c r="Y189" i="56" s="1"/>
  <c r="Z189" i="56" s="1"/>
  <c r="X190" i="56" a="1"/>
  <c r="X190" i="56" s="1"/>
  <c r="Y190" i="56" s="1"/>
  <c r="Z190" i="56" s="1"/>
  <c r="X191" i="56" a="1"/>
  <c r="X191" i="56" s="1"/>
  <c r="Y191" i="56" s="1"/>
  <c r="Z191" i="56" s="1"/>
  <c r="X192" i="56" a="1"/>
  <c r="X192" i="56" s="1"/>
  <c r="Y192" i="56"/>
  <c r="Z192" i="56" s="1"/>
  <c r="X193" i="56" a="1"/>
  <c r="X193" i="56" s="1"/>
  <c r="Y193" i="56" s="1"/>
  <c r="Z193" i="56" s="1"/>
  <c r="X194" i="56" a="1"/>
  <c r="X194" i="56" s="1"/>
  <c r="Y194" i="56" s="1"/>
  <c r="Z194" i="56" s="1"/>
  <c r="X195" i="56" a="1"/>
  <c r="X195" i="56"/>
  <c r="Y195" i="56"/>
  <c r="Z195" i="56" s="1"/>
  <c r="X196" i="56" a="1"/>
  <c r="X196" i="56" s="1"/>
  <c r="Y196" i="56" s="1"/>
  <c r="Z196" i="56" s="1"/>
  <c r="X197" i="56" a="1"/>
  <c r="X197" i="56" s="1"/>
  <c r="Y197" i="56" s="1"/>
  <c r="Z197" i="56" s="1"/>
  <c r="X198" i="56" a="1"/>
  <c r="X198" i="56" s="1"/>
  <c r="Y198" i="56" s="1"/>
  <c r="Z198" i="56" s="1"/>
  <c r="X199" i="56" a="1"/>
  <c r="X199" i="56" s="1"/>
  <c r="Y199" i="56" s="1"/>
  <c r="Z199" i="56" s="1"/>
  <c r="X200" i="56" a="1"/>
  <c r="X200" i="56" s="1"/>
  <c r="Y200" i="56"/>
  <c r="Z200" i="56" s="1"/>
  <c r="X201" i="56" a="1"/>
  <c r="X201" i="56" s="1"/>
  <c r="Y201" i="56" s="1"/>
  <c r="Z201" i="56" s="1"/>
  <c r="X202" i="56" a="1"/>
  <c r="X202" i="56" s="1"/>
  <c r="Y202" i="56" s="1"/>
  <c r="Z202" i="56" s="1"/>
  <c r="X203" i="56" a="1"/>
  <c r="X203" i="56"/>
  <c r="Y203" i="56"/>
  <c r="Z203" i="56" s="1"/>
  <c r="X204" i="56" a="1"/>
  <c r="X204" i="56" s="1"/>
  <c r="Y204" i="56" s="1"/>
  <c r="Z204" i="56" s="1"/>
  <c r="X205" i="56" a="1"/>
  <c r="X205" i="56" s="1"/>
  <c r="Y205" i="56" s="1"/>
  <c r="Z205" i="56" s="1"/>
  <c r="X206" i="56" a="1"/>
  <c r="X206" i="56" s="1"/>
  <c r="Y206" i="56" s="1"/>
  <c r="Z206" i="56" s="1"/>
  <c r="X207" i="56" a="1"/>
  <c r="X207" i="56" s="1"/>
  <c r="Y207" i="56" s="1"/>
  <c r="Z207" i="56" s="1"/>
  <c r="X208" i="56" a="1"/>
  <c r="X208" i="56" s="1"/>
  <c r="Y208" i="56"/>
  <c r="Z208" i="56" s="1"/>
  <c r="X209" i="56" a="1"/>
  <c r="X209" i="56" s="1"/>
  <c r="Y209" i="56" s="1"/>
  <c r="Z209" i="56" s="1"/>
  <c r="X210" i="56" a="1"/>
  <c r="X210" i="56" s="1"/>
  <c r="Y210" i="56" s="1"/>
  <c r="Z210" i="56" s="1"/>
  <c r="X211" i="56" a="1"/>
  <c r="X211" i="56"/>
  <c r="Y211" i="56"/>
  <c r="Z211" i="56" s="1"/>
  <c r="X212" i="56" a="1"/>
  <c r="X212" i="56" s="1"/>
  <c r="Y212" i="56" s="1"/>
  <c r="Z212" i="56" s="1"/>
  <c r="X213" i="56" a="1"/>
  <c r="X213" i="56" s="1"/>
  <c r="Y213" i="56" s="1"/>
  <c r="Z213" i="56" s="1"/>
  <c r="X214" i="56" a="1"/>
  <c r="X214" i="56" s="1"/>
  <c r="Y214" i="56" s="1"/>
  <c r="Z214" i="56" s="1"/>
  <c r="X215" i="56" a="1"/>
  <c r="X215" i="56" s="1"/>
  <c r="Y215" i="56" s="1"/>
  <c r="Z215" i="56" s="1"/>
  <c r="X216" i="56" a="1"/>
  <c r="X216" i="56" s="1"/>
  <c r="Y216" i="56"/>
  <c r="Z216" i="56" s="1"/>
  <c r="X217" i="56" a="1"/>
  <c r="X217" i="56" s="1"/>
  <c r="Y217" i="56" s="1"/>
  <c r="Z217" i="56" s="1"/>
  <c r="X218" i="56" a="1"/>
  <c r="X218" i="56" s="1"/>
  <c r="Y218" i="56" s="1"/>
  <c r="Z218" i="56" s="1"/>
  <c r="X219" i="56" a="1"/>
  <c r="X219" i="56"/>
  <c r="Y219" i="56"/>
  <c r="Z219" i="56" s="1"/>
  <c r="X220" i="56" a="1"/>
  <c r="X220" i="56" s="1"/>
  <c r="Y220" i="56" s="1"/>
  <c r="Z220" i="56" s="1"/>
  <c r="X221" i="56" a="1"/>
  <c r="X221" i="56" s="1"/>
  <c r="Y221" i="56" s="1"/>
  <c r="Z221" i="56" s="1"/>
  <c r="X222" i="56" a="1"/>
  <c r="X222" i="56" s="1"/>
  <c r="Y222" i="56" s="1"/>
  <c r="Z222" i="56" s="1"/>
  <c r="X223" i="56" a="1"/>
  <c r="X223" i="56" s="1"/>
  <c r="Y223" i="56" s="1"/>
  <c r="Z223" i="56" s="1"/>
  <c r="X224" i="56" a="1"/>
  <c r="X224" i="56" s="1"/>
  <c r="Y224" i="56"/>
  <c r="Z224" i="56" s="1"/>
  <c r="X225" i="56" a="1"/>
  <c r="X225" i="56" s="1"/>
  <c r="Y225" i="56" s="1"/>
  <c r="Z225" i="56" s="1"/>
  <c r="X226" i="56" a="1"/>
  <c r="X226" i="56" s="1"/>
  <c r="Y226" i="56" s="1"/>
  <c r="Z226" i="56" s="1"/>
  <c r="X227" i="56" a="1"/>
  <c r="X227" i="56" s="1"/>
  <c r="Y227" i="56" s="1"/>
  <c r="Z227" i="56" s="1"/>
  <c r="X228" i="56" a="1"/>
  <c r="X228" i="56" s="1"/>
  <c r="Y228" i="56" s="1"/>
  <c r="Z228" i="56" s="1"/>
  <c r="X229" i="56" a="1"/>
  <c r="X229" i="56" s="1"/>
  <c r="Y229" i="56" s="1"/>
  <c r="Z229" i="56" s="1"/>
  <c r="X230" i="56" a="1"/>
  <c r="X230" i="56" s="1"/>
  <c r="Y230" i="56" s="1"/>
  <c r="Z230" i="56" s="1"/>
  <c r="X231" i="56" a="1"/>
  <c r="X231" i="56" s="1"/>
  <c r="Y231" i="56" s="1"/>
  <c r="Z231" i="56" s="1"/>
  <c r="X232" i="56" a="1"/>
  <c r="X232" i="56" s="1"/>
  <c r="Y232" i="56" s="1"/>
  <c r="Z232" i="56" s="1"/>
  <c r="X233" i="56" a="1"/>
  <c r="X233" i="56" s="1"/>
  <c r="Y233" i="56" s="1"/>
  <c r="Z233" i="56" s="1"/>
  <c r="X234" i="56" a="1"/>
  <c r="X234" i="56" s="1"/>
  <c r="Y234" i="56" s="1"/>
  <c r="Z234" i="56" s="1"/>
  <c r="X235" i="56" a="1"/>
  <c r="X235" i="56" s="1"/>
  <c r="Y235" i="56" s="1"/>
  <c r="Z235" i="56" s="1"/>
  <c r="X236" i="56" a="1"/>
  <c r="X236" i="56" s="1"/>
  <c r="Y236" i="56" s="1"/>
  <c r="Z236" i="56" s="1"/>
  <c r="X237" i="56" a="1"/>
  <c r="X237" i="56" s="1"/>
  <c r="Y237" i="56" s="1"/>
  <c r="Z237" i="56" s="1"/>
  <c r="X238" i="56" a="1"/>
  <c r="X238" i="56" s="1"/>
  <c r="Y238" i="56" s="1"/>
  <c r="Z238" i="56" s="1"/>
  <c r="X239" i="56" a="1"/>
  <c r="X239" i="56" s="1"/>
  <c r="Y239" i="56" s="1"/>
  <c r="Z239" i="56" s="1"/>
  <c r="X240" i="56" a="1"/>
  <c r="X240" i="56" s="1"/>
  <c r="Y240" i="56" s="1"/>
  <c r="Z240" i="56" s="1"/>
  <c r="X241" i="56" a="1"/>
  <c r="X241" i="56" s="1"/>
  <c r="Y241" i="56" s="1"/>
  <c r="Z241" i="56" s="1"/>
  <c r="X242" i="56" a="1"/>
  <c r="X242" i="56" s="1"/>
  <c r="Y242" i="56" s="1"/>
  <c r="Z242" i="56" s="1"/>
  <c r="X243" i="56" a="1"/>
  <c r="X243" i="56" s="1"/>
  <c r="Y243" i="56" s="1"/>
  <c r="Z243" i="56" s="1"/>
  <c r="X244" i="56" a="1"/>
  <c r="X244" i="56" s="1"/>
  <c r="Y244" i="56" s="1"/>
  <c r="Z244" i="56" s="1"/>
  <c r="X245" i="56" a="1"/>
  <c r="X245" i="56" s="1"/>
  <c r="Y245" i="56" s="1"/>
  <c r="Z245" i="56" s="1"/>
  <c r="X246" i="56" a="1"/>
  <c r="X246" i="56" s="1"/>
  <c r="Y246" i="56" s="1"/>
  <c r="Z246" i="56" s="1"/>
  <c r="X247" i="56" a="1"/>
  <c r="X247" i="56" s="1"/>
  <c r="Y247" i="56" s="1"/>
  <c r="Z247" i="56" s="1"/>
  <c r="X248" i="56" a="1"/>
  <c r="X248" i="56" s="1"/>
  <c r="Y248" i="56" s="1"/>
  <c r="Z248" i="56" s="1"/>
  <c r="X249" i="56" a="1"/>
  <c r="X249" i="56" s="1"/>
  <c r="Y249" i="56" s="1"/>
  <c r="Z249" i="56" s="1"/>
  <c r="X250" i="56" a="1"/>
  <c r="X250" i="56" s="1"/>
  <c r="Y250" i="56" s="1"/>
  <c r="Z250" i="56" s="1"/>
  <c r="X251" i="56" a="1"/>
  <c r="X251" i="56" s="1"/>
  <c r="Y251" i="56" s="1"/>
  <c r="Z251" i="56" s="1"/>
  <c r="X252" i="56" a="1"/>
  <c r="X252" i="56" s="1"/>
  <c r="Y252" i="56" s="1"/>
  <c r="Z252" i="56" s="1"/>
  <c r="X253" i="56" a="1"/>
  <c r="X253" i="56" s="1"/>
  <c r="Y253" i="56" s="1"/>
  <c r="Z253" i="56" s="1"/>
  <c r="X254" i="56" a="1"/>
  <c r="X254" i="56" s="1"/>
  <c r="Y254" i="56" s="1"/>
  <c r="Z254" i="56" s="1"/>
  <c r="X255" i="56" a="1"/>
  <c r="X255" i="56" s="1"/>
  <c r="Y255" i="56" s="1"/>
  <c r="Z255" i="56" s="1"/>
  <c r="X256" i="56" a="1"/>
  <c r="X256" i="56" s="1"/>
  <c r="Y256" i="56" s="1"/>
  <c r="Z256" i="56" s="1"/>
  <c r="X257" i="56" a="1"/>
  <c r="X257" i="56" s="1"/>
  <c r="Y257" i="56" s="1"/>
  <c r="Z257" i="56" s="1"/>
  <c r="X258" i="56" a="1"/>
  <c r="X258" i="56" s="1"/>
  <c r="Y258" i="56" s="1"/>
  <c r="Z258" i="56" s="1"/>
  <c r="X259" i="56" a="1"/>
  <c r="X259" i="56"/>
  <c r="Y259" i="56" s="1"/>
  <c r="Z259" i="56" s="1"/>
  <c r="X260" i="56" a="1"/>
  <c r="X260" i="56" s="1"/>
  <c r="Y260" i="56"/>
  <c r="Z260" i="56" s="1"/>
  <c r="X261" i="56" a="1"/>
  <c r="X261" i="56" s="1"/>
  <c r="Y261" i="56" s="1"/>
  <c r="Z261" i="56" s="1"/>
  <c r="X262" i="56" a="1"/>
  <c r="X262" i="56" s="1"/>
  <c r="Y262" i="56" s="1"/>
  <c r="Z262" i="56" s="1"/>
  <c r="X263" i="56" a="1"/>
  <c r="X263" i="56"/>
  <c r="Y263" i="56" s="1"/>
  <c r="Z263" i="56" s="1"/>
  <c r="X264" i="56" a="1"/>
  <c r="X264" i="56" s="1"/>
  <c r="Y264" i="56"/>
  <c r="Z264" i="56" s="1"/>
  <c r="X265" i="56" a="1"/>
  <c r="X265" i="56" s="1"/>
  <c r="Y265" i="56" s="1"/>
  <c r="Z265" i="56" s="1"/>
  <c r="X266" i="56" a="1"/>
  <c r="X266" i="56" s="1"/>
  <c r="Y266" i="56" s="1"/>
  <c r="Z266" i="56" s="1"/>
  <c r="X267" i="56" a="1"/>
  <c r="X267" i="56"/>
  <c r="Y267" i="56" s="1"/>
  <c r="Z267" i="56" s="1"/>
  <c r="X268" i="56" a="1"/>
  <c r="X268" i="56"/>
  <c r="Y268" i="56" s="1"/>
  <c r="Z268" i="56" s="1"/>
  <c r="X269" i="56" a="1"/>
  <c r="X269" i="56"/>
  <c r="Y269" i="56" s="1"/>
  <c r="Z269" i="56" s="1"/>
  <c r="X270" i="56" a="1"/>
  <c r="X270" i="56"/>
  <c r="Y270" i="56" s="1"/>
  <c r="Z270" i="56" s="1"/>
  <c r="X271" i="56" a="1"/>
  <c r="X271" i="56"/>
  <c r="Y271" i="56" s="1"/>
  <c r="Z271" i="56" s="1"/>
  <c r="X272" i="56" a="1"/>
  <c r="X272" i="56"/>
  <c r="Y272" i="56" s="1"/>
  <c r="Z272" i="56" s="1"/>
  <c r="X273" i="56" a="1"/>
  <c r="X273" i="56"/>
  <c r="Y273" i="56" s="1"/>
  <c r="Z273" i="56" s="1"/>
  <c r="X274" i="56" a="1"/>
  <c r="X274" i="56"/>
  <c r="Y274" i="56" s="1"/>
  <c r="Z274" i="56" s="1"/>
  <c r="X275" i="56" a="1"/>
  <c r="X275" i="56"/>
  <c r="Y275" i="56" s="1"/>
  <c r="Z275" i="56" s="1"/>
  <c r="X276" i="56" a="1"/>
  <c r="X276" i="56"/>
  <c r="Y276" i="56" s="1"/>
  <c r="Z276" i="56" s="1"/>
  <c r="X277" i="56" a="1"/>
  <c r="X277" i="56"/>
  <c r="Y277" i="56" s="1"/>
  <c r="Z277" i="56" s="1"/>
  <c r="X278" i="56" a="1"/>
  <c r="X278" i="56"/>
  <c r="Y278" i="56" s="1"/>
  <c r="Z278" i="56" s="1"/>
  <c r="X279" i="56" a="1"/>
  <c r="X279" i="56"/>
  <c r="Y279" i="56" s="1"/>
  <c r="Z279" i="56" s="1"/>
  <c r="X280" i="56" a="1"/>
  <c r="X280" i="56"/>
  <c r="Y280" i="56" s="1"/>
  <c r="Z280" i="56" s="1"/>
  <c r="X281" i="56" a="1"/>
  <c r="X281" i="56"/>
  <c r="Y281" i="56" s="1"/>
  <c r="Z281" i="56" s="1"/>
  <c r="X282" i="56" a="1"/>
  <c r="X282" i="56"/>
  <c r="Y282" i="56" s="1"/>
  <c r="Z282" i="56" s="1"/>
  <c r="X283" i="56" a="1"/>
  <c r="X283" i="56"/>
  <c r="Y283" i="56" s="1"/>
  <c r="Z283" i="56" s="1"/>
  <c r="X284" i="56" a="1"/>
  <c r="X284" i="56"/>
  <c r="Y284" i="56" s="1"/>
  <c r="Z284" i="56" s="1"/>
  <c r="X285" i="56" a="1"/>
  <c r="X285" i="56"/>
  <c r="Y285" i="56" s="1"/>
  <c r="Z285" i="56" s="1"/>
  <c r="X286" i="56" a="1"/>
  <c r="X286" i="56"/>
  <c r="Y286" i="56" s="1"/>
  <c r="Z286" i="56" s="1"/>
  <c r="X287" i="56" a="1"/>
  <c r="X287" i="56"/>
  <c r="Y287" i="56" s="1"/>
  <c r="Z287" i="56" s="1"/>
  <c r="X288" i="56" a="1"/>
  <c r="X288" i="56"/>
  <c r="Y288" i="56" s="1"/>
  <c r="Z288" i="56" s="1"/>
  <c r="X289" i="56" a="1"/>
  <c r="X289" i="56"/>
  <c r="Y289" i="56" s="1"/>
  <c r="Z289" i="56" s="1"/>
  <c r="X290" i="56" a="1"/>
  <c r="X290" i="56"/>
  <c r="Y290" i="56" s="1"/>
  <c r="Z290" i="56" s="1"/>
  <c r="X291" i="56" a="1"/>
  <c r="X291" i="56"/>
  <c r="Y291" i="56" s="1"/>
  <c r="Z291" i="56" s="1"/>
  <c r="X292" i="56" a="1"/>
  <c r="X292" i="56"/>
  <c r="Y292" i="56" s="1"/>
  <c r="Z292" i="56" s="1"/>
  <c r="X293" i="56" a="1"/>
  <c r="X293" i="56"/>
  <c r="Y293" i="56" s="1"/>
  <c r="Z293" i="56" s="1"/>
  <c r="X294" i="56" a="1"/>
  <c r="X294" i="56"/>
  <c r="Y294" i="56" s="1"/>
  <c r="Z294" i="56" s="1"/>
  <c r="X295" i="56" a="1"/>
  <c r="X295" i="56"/>
  <c r="Y295" i="56" s="1"/>
  <c r="Z295" i="56" s="1"/>
  <c r="X296" i="56" a="1"/>
  <c r="X296" i="56"/>
  <c r="Y296" i="56" s="1"/>
  <c r="Z296" i="56" s="1"/>
  <c r="X297" i="56" a="1"/>
  <c r="X297" i="56"/>
  <c r="Y297" i="56" s="1"/>
  <c r="Z297" i="56" s="1"/>
  <c r="X298" i="56" a="1"/>
  <c r="X298" i="56"/>
  <c r="Y298" i="56" s="1"/>
  <c r="Z298" i="56" s="1"/>
  <c r="X299" i="56" a="1"/>
  <c r="X299" i="56"/>
  <c r="Y299" i="56" s="1"/>
  <c r="Z299" i="56" s="1"/>
  <c r="X300" i="56" a="1"/>
  <c r="X300" i="56"/>
  <c r="Y300" i="56" s="1"/>
  <c r="Z300" i="56" s="1"/>
  <c r="X301" i="56" a="1"/>
  <c r="X301" i="56"/>
  <c r="Y301" i="56" s="1"/>
  <c r="Z301" i="56" s="1"/>
  <c r="X302" i="56" a="1"/>
  <c r="X302" i="56"/>
  <c r="Y302" i="56" s="1"/>
  <c r="Z302" i="56" s="1"/>
  <c r="X303" i="56" a="1"/>
  <c r="X303" i="56"/>
  <c r="Y303" i="56" s="1"/>
  <c r="Z303" i="56" s="1"/>
  <c r="X304" i="56" a="1"/>
  <c r="X304" i="56"/>
  <c r="Y304" i="56" s="1"/>
  <c r="Z304" i="56" s="1"/>
  <c r="X305" i="56" a="1"/>
  <c r="X305" i="56"/>
  <c r="Y305" i="56" s="1"/>
  <c r="Z305" i="56" s="1"/>
  <c r="X306" i="56" a="1"/>
  <c r="X306" i="56"/>
  <c r="Y306" i="56" s="1"/>
  <c r="Z306" i="56" s="1"/>
  <c r="X307" i="56" a="1"/>
  <c r="X307" i="56"/>
  <c r="Y307" i="56" s="1"/>
  <c r="Z307" i="56" s="1"/>
  <c r="X308" i="56" a="1"/>
  <c r="X308" i="56"/>
  <c r="Y308" i="56" s="1"/>
  <c r="Z308" i="56" s="1"/>
  <c r="X309" i="56" a="1"/>
  <c r="X309" i="56"/>
  <c r="Y309" i="56" s="1"/>
  <c r="Z309" i="56" s="1"/>
  <c r="X310" i="56" a="1"/>
  <c r="X310" i="56"/>
  <c r="Y310" i="56" s="1"/>
  <c r="Z310" i="56" s="1"/>
  <c r="X311" i="56" a="1"/>
  <c r="X311" i="56"/>
  <c r="Y311" i="56" s="1"/>
  <c r="Z311" i="56" s="1"/>
  <c r="X312" i="56" a="1"/>
  <c r="X312" i="56"/>
  <c r="Y312" i="56" s="1"/>
  <c r="Z312" i="56" s="1"/>
  <c r="X313" i="56" a="1"/>
  <c r="X313" i="56"/>
  <c r="Y313" i="56" s="1"/>
  <c r="Z313" i="56" s="1"/>
  <c r="X314" i="56" a="1"/>
  <c r="X314" i="56"/>
  <c r="Y314" i="56" s="1"/>
  <c r="Z314" i="56" s="1"/>
  <c r="X315" i="56" a="1"/>
  <c r="X315" i="56"/>
  <c r="Y315" i="56" s="1"/>
  <c r="Z315" i="56" s="1"/>
  <c r="X316" i="56" a="1"/>
  <c r="X316" i="56"/>
  <c r="Y316" i="56" s="1"/>
  <c r="Z316" i="56" s="1"/>
  <c r="X317" i="56" a="1"/>
  <c r="X317" i="56"/>
  <c r="Y317" i="56" s="1"/>
  <c r="Z317" i="56" s="1"/>
  <c r="D318" i="56"/>
  <c r="E318" i="56"/>
  <c r="F318" i="56"/>
  <c r="G318" i="56"/>
  <c r="H318" i="56"/>
  <c r="I318" i="56"/>
  <c r="J318" i="56"/>
  <c r="K318" i="56"/>
  <c r="L318" i="56"/>
  <c r="M318" i="56"/>
  <c r="N318" i="56"/>
  <c r="O318" i="56"/>
  <c r="P318" i="56"/>
  <c r="Q318" i="56"/>
  <c r="R318" i="56"/>
  <c r="S318" i="56"/>
  <c r="T318" i="56"/>
  <c r="U318" i="56"/>
  <c r="V318" i="56"/>
  <c r="W318" i="56"/>
  <c r="D319" i="56"/>
  <c r="E319" i="56"/>
  <c r="F319" i="56"/>
  <c r="G319" i="56"/>
  <c r="H319" i="56"/>
  <c r="I319" i="56"/>
  <c r="J319" i="56"/>
  <c r="K319" i="56"/>
  <c r="L319" i="56"/>
  <c r="M319" i="56"/>
  <c r="N319" i="56"/>
  <c r="O319" i="56"/>
  <c r="P319" i="56"/>
  <c r="Q319" i="56"/>
  <c r="R319" i="56"/>
  <c r="S319" i="56"/>
  <c r="T319" i="56"/>
  <c r="U319" i="56"/>
  <c r="V319" i="56"/>
  <c r="W319" i="56"/>
  <c r="D320" i="56"/>
  <c r="D13" i="56" s="1"/>
  <c r="E320" i="56"/>
  <c r="E13" i="56" s="1"/>
  <c r="K320" i="56"/>
  <c r="K13" i="56" s="1"/>
  <c r="L320" i="56"/>
  <c r="L13" i="56" s="1"/>
  <c r="M320" i="56"/>
  <c r="M13" i="56" s="1"/>
  <c r="S320" i="56"/>
  <c r="S13" i="56" s="1"/>
  <c r="T320" i="56"/>
  <c r="T13" i="56" s="1"/>
  <c r="D321" i="56"/>
  <c r="E321" i="56"/>
  <c r="F321" i="56"/>
  <c r="G321" i="56"/>
  <c r="H321" i="56"/>
  <c r="I321" i="56"/>
  <c r="J321" i="56"/>
  <c r="K321" i="56"/>
  <c r="L321" i="56"/>
  <c r="M321" i="56"/>
  <c r="N321" i="56"/>
  <c r="O321" i="56"/>
  <c r="P321" i="56"/>
  <c r="Q321" i="56"/>
  <c r="R321" i="56"/>
  <c r="S321" i="56"/>
  <c r="T321" i="56"/>
  <c r="U321" i="56"/>
  <c r="V321" i="56"/>
  <c r="W321" i="56"/>
  <c r="D322" i="56"/>
  <c r="E322" i="56"/>
  <c r="F322" i="56"/>
  <c r="G322" i="56"/>
  <c r="H322" i="56"/>
  <c r="I322" i="56"/>
  <c r="J322" i="56"/>
  <c r="K322" i="56"/>
  <c r="L322" i="56"/>
  <c r="M322" i="56"/>
  <c r="M324" i="56" s="1"/>
  <c r="N322" i="56"/>
  <c r="O322" i="56"/>
  <c r="P322" i="56"/>
  <c r="Q322" i="56"/>
  <c r="R322" i="56"/>
  <c r="S322" i="56"/>
  <c r="T322" i="56"/>
  <c r="T324" i="56" s="1"/>
  <c r="U322" i="56"/>
  <c r="V322" i="56"/>
  <c r="W322" i="56"/>
  <c r="D323" i="56"/>
  <c r="E323" i="56"/>
  <c r="F323" i="56"/>
  <c r="G323" i="56"/>
  <c r="G324" i="56" s="1"/>
  <c r="H323" i="56"/>
  <c r="H324" i="56" s="1"/>
  <c r="I323" i="56"/>
  <c r="I324" i="56" s="1"/>
  <c r="J323" i="56"/>
  <c r="K323" i="56"/>
  <c r="L323" i="56"/>
  <c r="M323" i="56"/>
  <c r="N323" i="56"/>
  <c r="N324" i="56" s="1"/>
  <c r="O323" i="56"/>
  <c r="O324" i="56" s="1"/>
  <c r="P323" i="56"/>
  <c r="P324" i="56" s="1"/>
  <c r="Q323" i="56"/>
  <c r="Q324" i="56" s="1"/>
  <c r="R323" i="56"/>
  <c r="S323" i="56"/>
  <c r="T323" i="56"/>
  <c r="U323" i="56"/>
  <c r="U325" i="56" s="1"/>
  <c r="U320" i="56" s="1"/>
  <c r="U13" i="56" s="1"/>
  <c r="V323" i="56"/>
  <c r="V324" i="56" s="1"/>
  <c r="W323" i="56"/>
  <c r="W324" i="56" s="1"/>
  <c r="D324" i="56"/>
  <c r="E324" i="56"/>
  <c r="F324" i="56"/>
  <c r="J324" i="56"/>
  <c r="K324" i="56"/>
  <c r="L324" i="56"/>
  <c r="R324" i="56"/>
  <c r="S324" i="56"/>
  <c r="U324" i="56"/>
  <c r="D325" i="56"/>
  <c r="E325" i="56"/>
  <c r="F325" i="56"/>
  <c r="F320" i="56" s="1"/>
  <c r="F13" i="56" s="1"/>
  <c r="G325" i="56"/>
  <c r="G320" i="56" s="1"/>
  <c r="G13" i="56" s="1"/>
  <c r="J325" i="56"/>
  <c r="J320" i="56" s="1"/>
  <c r="J13" i="56" s="1"/>
  <c r="K325" i="56"/>
  <c r="L325" i="56"/>
  <c r="M325" i="56"/>
  <c r="N325" i="56"/>
  <c r="N320" i="56" s="1"/>
  <c r="N13" i="56" s="1"/>
  <c r="O325" i="56"/>
  <c r="O320" i="56" s="1"/>
  <c r="O13" i="56" s="1"/>
  <c r="Q325" i="56"/>
  <c r="Q320" i="56" s="1"/>
  <c r="Q13" i="56" s="1"/>
  <c r="R325" i="56"/>
  <c r="R320" i="56" s="1"/>
  <c r="R13" i="56" s="1"/>
  <c r="S325" i="56"/>
  <c r="T325" i="56"/>
  <c r="V325" i="56"/>
  <c r="V320" i="56" s="1"/>
  <c r="V13" i="56" s="1"/>
  <c r="W325" i="56"/>
  <c r="W320" i="56" s="1"/>
  <c r="W13" i="56" s="1"/>
  <c r="D326" i="56"/>
  <c r="E326" i="56"/>
  <c r="F326" i="56"/>
  <c r="G326" i="56"/>
  <c r="H326" i="56"/>
  <c r="I326" i="56"/>
  <c r="J326" i="56"/>
  <c r="K326" i="56"/>
  <c r="L326" i="56"/>
  <c r="M326" i="56"/>
  <c r="N326" i="56"/>
  <c r="O326" i="56"/>
  <c r="P326" i="56"/>
  <c r="Q326" i="56"/>
  <c r="R326" i="56"/>
  <c r="S326" i="56"/>
  <c r="T326" i="56"/>
  <c r="U326" i="56"/>
  <c r="V326" i="56"/>
  <c r="W326" i="56"/>
  <c r="D327" i="56"/>
  <c r="E327" i="56"/>
  <c r="F327" i="56"/>
  <c r="G327" i="56"/>
  <c r="H327" i="56"/>
  <c r="I327" i="56"/>
  <c r="J327" i="56"/>
  <c r="K327" i="56"/>
  <c r="L327" i="56"/>
  <c r="M327" i="56"/>
  <c r="N327" i="56"/>
  <c r="O327" i="56"/>
  <c r="P327" i="56"/>
  <c r="Q327" i="56"/>
  <c r="R327" i="56"/>
  <c r="S327" i="56"/>
  <c r="T327" i="56"/>
  <c r="U327" i="56"/>
  <c r="V327" i="56"/>
  <c r="W327" i="56"/>
  <c r="D328" i="56"/>
  <c r="E328" i="56"/>
  <c r="F328" i="56"/>
  <c r="G328" i="56"/>
  <c r="H328" i="56"/>
  <c r="I328" i="56"/>
  <c r="J328" i="56"/>
  <c r="K328" i="56"/>
  <c r="L328" i="56"/>
  <c r="M328" i="56"/>
  <c r="N328" i="56"/>
  <c r="O328" i="56"/>
  <c r="P328" i="56"/>
  <c r="Q328" i="56"/>
  <c r="R328" i="56"/>
  <c r="S328" i="56"/>
  <c r="T328" i="56"/>
  <c r="U328" i="56"/>
  <c r="V328" i="56"/>
  <c r="W328" i="56"/>
  <c r="D329" i="56"/>
  <c r="E329" i="56"/>
  <c r="F329" i="56"/>
  <c r="G329" i="56"/>
  <c r="H329" i="56"/>
  <c r="I329" i="56"/>
  <c r="J329" i="56"/>
  <c r="K329" i="56"/>
  <c r="L329" i="56"/>
  <c r="M329" i="56"/>
  <c r="N329" i="56"/>
  <c r="O329" i="56"/>
  <c r="P329" i="56"/>
  <c r="Q329" i="56"/>
  <c r="R329" i="56"/>
  <c r="S329" i="56"/>
  <c r="T329" i="56"/>
  <c r="U329" i="56"/>
  <c r="V329" i="56"/>
  <c r="W329" i="56"/>
  <c r="D330" i="56"/>
  <c r="E330" i="56"/>
  <c r="F330" i="56"/>
  <c r="G330" i="56"/>
  <c r="H330" i="56"/>
  <c r="I330" i="56"/>
  <c r="J330" i="56"/>
  <c r="K330" i="56"/>
  <c r="L330" i="56"/>
  <c r="M330" i="56"/>
  <c r="N330" i="56"/>
  <c r="O330" i="56"/>
  <c r="P330" i="56"/>
  <c r="Q330" i="56"/>
  <c r="R330" i="56"/>
  <c r="S330" i="56"/>
  <c r="T330" i="56"/>
  <c r="U330" i="56"/>
  <c r="V330" i="56"/>
  <c r="W330" i="56"/>
  <c r="E28" i="57" l="1"/>
  <c r="F25" i="57"/>
  <c r="E25" i="57"/>
  <c r="I325" i="56"/>
  <c r="I320" i="56" s="1"/>
  <c r="I13" i="56" s="1"/>
  <c r="P325" i="56"/>
  <c r="P320" i="56" s="1"/>
  <c r="P13" i="56" s="1"/>
  <c r="H325" i="56"/>
  <c r="H320" i="56" s="1"/>
  <c r="H13" i="56" s="1"/>
  <c r="D2" i="55" l="1"/>
  <c r="I2" i="55"/>
  <c r="D3" i="55"/>
  <c r="I3" i="55"/>
  <c r="D4" i="55"/>
  <c r="I4" i="55"/>
  <c r="D12" i="55"/>
  <c r="D13" i="55"/>
  <c r="D14" i="55"/>
  <c r="D15" i="55"/>
  <c r="D16" i="55"/>
  <c r="D17" i="55"/>
  <c r="D18" i="55"/>
  <c r="D19" i="55"/>
  <c r="D20" i="55"/>
  <c r="D21" i="55"/>
  <c r="D22" i="55"/>
  <c r="D9" i="55" s="1"/>
  <c r="D25" i="55"/>
  <c r="D26" i="55"/>
  <c r="F26" i="55" s="1"/>
  <c r="D27" i="55"/>
  <c r="F27" i="55" s="1"/>
  <c r="D28" i="55"/>
  <c r="D29" i="55"/>
  <c r="W330" i="54"/>
  <c r="V330" i="54"/>
  <c r="U330" i="54"/>
  <c r="T330" i="54"/>
  <c r="S330" i="54"/>
  <c r="R330" i="54"/>
  <c r="Q330" i="54"/>
  <c r="P330" i="54"/>
  <c r="O330" i="54"/>
  <c r="N330" i="54"/>
  <c r="M330" i="54"/>
  <c r="L330" i="54"/>
  <c r="K330" i="54"/>
  <c r="J330" i="54"/>
  <c r="I330" i="54"/>
  <c r="H330" i="54"/>
  <c r="G330" i="54"/>
  <c r="F330" i="54"/>
  <c r="E330" i="54"/>
  <c r="D330" i="54"/>
  <c r="W329" i="54"/>
  <c r="V329" i="54"/>
  <c r="U329" i="54"/>
  <c r="T329" i="54"/>
  <c r="S329" i="54"/>
  <c r="R329" i="54"/>
  <c r="Q329" i="54"/>
  <c r="P329" i="54"/>
  <c r="O329" i="54"/>
  <c r="N329" i="54"/>
  <c r="M329" i="54"/>
  <c r="L329" i="54"/>
  <c r="K329" i="54"/>
  <c r="J329" i="54"/>
  <c r="I329" i="54"/>
  <c r="H329" i="54"/>
  <c r="G329" i="54"/>
  <c r="F329" i="54"/>
  <c r="E329" i="54"/>
  <c r="D329" i="54"/>
  <c r="W328" i="54"/>
  <c r="V328" i="54"/>
  <c r="U328" i="54"/>
  <c r="T328" i="54"/>
  <c r="S328" i="54"/>
  <c r="R328" i="54"/>
  <c r="Q328" i="54"/>
  <c r="P328" i="54"/>
  <c r="O328" i="54"/>
  <c r="N328" i="54"/>
  <c r="M328" i="54"/>
  <c r="L328" i="54"/>
  <c r="K328" i="54"/>
  <c r="J328" i="54"/>
  <c r="I328" i="54"/>
  <c r="H328" i="54"/>
  <c r="G328" i="54"/>
  <c r="F328" i="54"/>
  <c r="E328" i="54"/>
  <c r="D328" i="54"/>
  <c r="W327" i="54"/>
  <c r="V327" i="54"/>
  <c r="U327" i="54"/>
  <c r="T327" i="54"/>
  <c r="S327" i="54"/>
  <c r="R327" i="54"/>
  <c r="Q327" i="54"/>
  <c r="P327" i="54"/>
  <c r="O327" i="54"/>
  <c r="N327" i="54"/>
  <c r="M327" i="54"/>
  <c r="L327" i="54"/>
  <c r="K327" i="54"/>
  <c r="J327" i="54"/>
  <c r="I327" i="54"/>
  <c r="H327" i="54"/>
  <c r="G327" i="54"/>
  <c r="F327" i="54"/>
  <c r="E327" i="54"/>
  <c r="D327" i="54"/>
  <c r="W326" i="54"/>
  <c r="V326" i="54"/>
  <c r="U326" i="54"/>
  <c r="T326" i="54"/>
  <c r="S326" i="54"/>
  <c r="R326" i="54"/>
  <c r="Q326" i="54"/>
  <c r="P326" i="54"/>
  <c r="O326" i="54"/>
  <c r="N326" i="54"/>
  <c r="M326" i="54"/>
  <c r="L326" i="54"/>
  <c r="K326" i="54"/>
  <c r="J326" i="54"/>
  <c r="I326" i="54"/>
  <c r="H326" i="54"/>
  <c r="G326" i="54"/>
  <c r="F326" i="54"/>
  <c r="E326" i="54"/>
  <c r="D326" i="54"/>
  <c r="W322" i="54"/>
  <c r="V322" i="54"/>
  <c r="U322" i="54"/>
  <c r="T322" i="54"/>
  <c r="S322" i="54"/>
  <c r="R322" i="54"/>
  <c r="Q322" i="54"/>
  <c r="P322" i="54"/>
  <c r="O322" i="54"/>
  <c r="N322" i="54"/>
  <c r="M322" i="54"/>
  <c r="L322" i="54"/>
  <c r="K322" i="54"/>
  <c r="J322" i="54"/>
  <c r="I322" i="54"/>
  <c r="H322" i="54"/>
  <c r="G322" i="54"/>
  <c r="F322" i="54"/>
  <c r="E322" i="54"/>
  <c r="D322" i="54"/>
  <c r="W321" i="54"/>
  <c r="W323" i="54" s="1"/>
  <c r="W325" i="54" s="1"/>
  <c r="W320" i="54" s="1"/>
  <c r="V321" i="54"/>
  <c r="V323" i="54" s="1"/>
  <c r="V325" i="54" s="1"/>
  <c r="V320" i="54" s="1"/>
  <c r="U321" i="54"/>
  <c r="U323" i="54" s="1"/>
  <c r="U325" i="54" s="1"/>
  <c r="U320" i="54" s="1"/>
  <c r="T321" i="54"/>
  <c r="T323" i="54" s="1"/>
  <c r="T325" i="54" s="1"/>
  <c r="T320" i="54" s="1"/>
  <c r="S321" i="54"/>
  <c r="S323" i="54" s="1"/>
  <c r="S325" i="54" s="1"/>
  <c r="S320" i="54" s="1"/>
  <c r="R321" i="54"/>
  <c r="R323" i="54" s="1"/>
  <c r="R325" i="54" s="1"/>
  <c r="R320" i="54" s="1"/>
  <c r="Q321" i="54"/>
  <c r="Q323" i="54" s="1"/>
  <c r="Q325" i="54" s="1"/>
  <c r="Q320" i="54" s="1"/>
  <c r="P321" i="54"/>
  <c r="P323" i="54" s="1"/>
  <c r="P325" i="54" s="1"/>
  <c r="P320" i="54" s="1"/>
  <c r="O321" i="54"/>
  <c r="O323" i="54" s="1"/>
  <c r="O325" i="54" s="1"/>
  <c r="O320" i="54" s="1"/>
  <c r="N321" i="54"/>
  <c r="N323" i="54" s="1"/>
  <c r="N325" i="54" s="1"/>
  <c r="N320" i="54" s="1"/>
  <c r="N13" i="54" s="1"/>
  <c r="M321" i="54"/>
  <c r="M323" i="54" s="1"/>
  <c r="M325" i="54" s="1"/>
  <c r="M320" i="54" s="1"/>
  <c r="L321" i="54"/>
  <c r="L323" i="54" s="1"/>
  <c r="L325" i="54" s="1"/>
  <c r="L320" i="54" s="1"/>
  <c r="K321" i="54"/>
  <c r="K323" i="54" s="1"/>
  <c r="K325" i="54" s="1"/>
  <c r="K320" i="54" s="1"/>
  <c r="J321" i="54"/>
  <c r="J323" i="54" s="1"/>
  <c r="J325" i="54" s="1"/>
  <c r="I321" i="54"/>
  <c r="I323" i="54" s="1"/>
  <c r="I325" i="54" s="1"/>
  <c r="I320" i="54" s="1"/>
  <c r="H321" i="54"/>
  <c r="H323" i="54" s="1"/>
  <c r="H325" i="54" s="1"/>
  <c r="H320" i="54" s="1"/>
  <c r="G321" i="54"/>
  <c r="G323" i="54" s="1"/>
  <c r="G325" i="54" s="1"/>
  <c r="G320" i="54" s="1"/>
  <c r="F321" i="54"/>
  <c r="F323" i="54" s="1"/>
  <c r="F325" i="54" s="1"/>
  <c r="F320" i="54" s="1"/>
  <c r="E321" i="54"/>
  <c r="E323" i="54" s="1"/>
  <c r="E325" i="54" s="1"/>
  <c r="E320" i="54" s="1"/>
  <c r="D321" i="54"/>
  <c r="D323" i="54" s="1"/>
  <c r="D325" i="54" s="1"/>
  <c r="D320" i="54" s="1"/>
  <c r="J320" i="54"/>
  <c r="J13" i="54" s="1"/>
  <c r="W319" i="54"/>
  <c r="V319" i="54"/>
  <c r="U319" i="54"/>
  <c r="T319" i="54"/>
  <c r="S319" i="54"/>
  <c r="R319" i="54"/>
  <c r="Q319" i="54"/>
  <c r="P319" i="54"/>
  <c r="O319" i="54"/>
  <c r="N319" i="54"/>
  <c r="M319" i="54"/>
  <c r="L319" i="54"/>
  <c r="K319" i="54"/>
  <c r="J319" i="54"/>
  <c r="I319" i="54"/>
  <c r="H319" i="54"/>
  <c r="G319" i="54"/>
  <c r="F319" i="54"/>
  <c r="E319" i="54"/>
  <c r="D319" i="54"/>
  <c r="W318" i="54"/>
  <c r="V318" i="54"/>
  <c r="U318" i="54"/>
  <c r="T318" i="54"/>
  <c r="S318" i="54"/>
  <c r="R318" i="54"/>
  <c r="Q318" i="54"/>
  <c r="P318" i="54"/>
  <c r="O318" i="54"/>
  <c r="N318" i="54"/>
  <c r="M318" i="54"/>
  <c r="L318" i="54"/>
  <c r="K318" i="54"/>
  <c r="J318" i="54"/>
  <c r="I318" i="54"/>
  <c r="H318" i="54"/>
  <c r="G318" i="54"/>
  <c r="F318" i="54"/>
  <c r="E318" i="54"/>
  <c r="D318" i="54"/>
  <c r="X317" i="54" a="1"/>
  <c r="X317" i="54" s="1"/>
  <c r="Y317" i="54" s="1"/>
  <c r="Z317" i="54" s="1"/>
  <c r="X316" i="54" a="1"/>
  <c r="X316" i="54" s="1"/>
  <c r="Y316" i="54" s="1"/>
  <c r="Z316" i="54" s="1"/>
  <c r="X315" i="54" a="1"/>
  <c r="X315" i="54" s="1"/>
  <c r="Y315" i="54" s="1"/>
  <c r="Z315" i="54" s="1"/>
  <c r="X314" i="54" a="1"/>
  <c r="X314" i="54" s="1"/>
  <c r="Y314" i="54" s="1"/>
  <c r="Z314" i="54" s="1"/>
  <c r="X313" i="54" a="1"/>
  <c r="X313" i="54" s="1"/>
  <c r="Y313" i="54" s="1"/>
  <c r="Z313" i="54" s="1"/>
  <c r="X312" i="54" a="1"/>
  <c r="X312" i="54" s="1"/>
  <c r="Y312" i="54" s="1"/>
  <c r="Z312" i="54" s="1"/>
  <c r="X311" i="54" a="1"/>
  <c r="X311" i="54" s="1"/>
  <c r="Y311" i="54" s="1"/>
  <c r="Z311" i="54" s="1"/>
  <c r="X310" i="54" a="1"/>
  <c r="X310" i="54" s="1"/>
  <c r="Y310" i="54" s="1"/>
  <c r="Z310" i="54" s="1"/>
  <c r="X309" i="54" a="1"/>
  <c r="X309" i="54" s="1"/>
  <c r="Y309" i="54" s="1"/>
  <c r="Z309" i="54" s="1"/>
  <c r="X308" i="54" a="1"/>
  <c r="X308" i="54" s="1"/>
  <c r="Y308" i="54" s="1"/>
  <c r="Z308" i="54" s="1"/>
  <c r="Y307" i="54"/>
  <c r="Z307" i="54" s="1"/>
  <c r="X307" i="54" a="1"/>
  <c r="X307" i="54" s="1"/>
  <c r="X306" i="54" a="1"/>
  <c r="X306" i="54" s="1"/>
  <c r="Y306" i="54" s="1"/>
  <c r="Z306" i="54" s="1"/>
  <c r="X305" i="54" a="1"/>
  <c r="X305" i="54" s="1"/>
  <c r="Y305" i="54" s="1"/>
  <c r="Z305" i="54" s="1"/>
  <c r="Y304" i="54"/>
  <c r="Z304" i="54" s="1"/>
  <c r="X304" i="54" a="1"/>
  <c r="X304" i="54" s="1"/>
  <c r="Y303" i="54"/>
  <c r="Z303" i="54" s="1"/>
  <c r="X303" i="54" a="1"/>
  <c r="X303" i="54" s="1"/>
  <c r="X302" i="54" a="1"/>
  <c r="X302" i="54" s="1"/>
  <c r="Y302" i="54" s="1"/>
  <c r="Z302" i="54" s="1"/>
  <c r="X301" i="54" a="1"/>
  <c r="X301" i="54" s="1"/>
  <c r="Y301" i="54" s="1"/>
  <c r="Z301" i="54" s="1"/>
  <c r="Y300" i="54"/>
  <c r="Z300" i="54" s="1"/>
  <c r="X300" i="54" a="1"/>
  <c r="X300" i="54" s="1"/>
  <c r="Y299" i="54"/>
  <c r="Z299" i="54" s="1"/>
  <c r="X299" i="54" a="1"/>
  <c r="X299" i="54" s="1"/>
  <c r="X298" i="54" a="1"/>
  <c r="X298" i="54" s="1"/>
  <c r="Y298" i="54" s="1"/>
  <c r="Z298" i="54" s="1"/>
  <c r="X297" i="54" a="1"/>
  <c r="X297" i="54" s="1"/>
  <c r="Y297" i="54" s="1"/>
  <c r="Z297" i="54" s="1"/>
  <c r="Y296" i="54"/>
  <c r="Z296" i="54" s="1"/>
  <c r="X296" i="54" a="1"/>
  <c r="X296" i="54" s="1"/>
  <c r="Y295" i="54"/>
  <c r="Z295" i="54" s="1"/>
  <c r="X295" i="54" a="1"/>
  <c r="X295" i="54" s="1"/>
  <c r="X294" i="54" a="1"/>
  <c r="X294" i="54" s="1"/>
  <c r="Y294" i="54" s="1"/>
  <c r="Z294" i="54" s="1"/>
  <c r="X293" i="54" a="1"/>
  <c r="X293" i="54" s="1"/>
  <c r="Y293" i="54" s="1"/>
  <c r="Z293" i="54" s="1"/>
  <c r="Y292" i="54"/>
  <c r="Z292" i="54" s="1"/>
  <c r="X292" i="54" a="1"/>
  <c r="X292" i="54" s="1"/>
  <c r="Y291" i="54"/>
  <c r="Z291" i="54" s="1"/>
  <c r="X291" i="54" a="1"/>
  <c r="X291" i="54" s="1"/>
  <c r="X290" i="54" a="1"/>
  <c r="X290" i="54" s="1"/>
  <c r="Y290" i="54" s="1"/>
  <c r="Z290" i="54" s="1"/>
  <c r="X289" i="54" a="1"/>
  <c r="X289" i="54" s="1"/>
  <c r="Y289" i="54" s="1"/>
  <c r="Z289" i="54" s="1"/>
  <c r="Y288" i="54"/>
  <c r="Z288" i="54" s="1"/>
  <c r="X288" i="54" a="1"/>
  <c r="X288" i="54" s="1"/>
  <c r="Y287" i="54"/>
  <c r="Z287" i="54" s="1"/>
  <c r="X287" i="54" a="1"/>
  <c r="X287" i="54" s="1"/>
  <c r="X286" i="54" a="1"/>
  <c r="X286" i="54" s="1"/>
  <c r="Y286" i="54" s="1"/>
  <c r="Z286" i="54" s="1"/>
  <c r="X285" i="54" a="1"/>
  <c r="X285" i="54" s="1"/>
  <c r="Y285" i="54" s="1"/>
  <c r="Z285" i="54" s="1"/>
  <c r="Y284" i="54"/>
  <c r="Z284" i="54" s="1"/>
  <c r="X284" i="54" a="1"/>
  <c r="X284" i="54" s="1"/>
  <c r="X283" i="54" a="1"/>
  <c r="X283" i="54" s="1"/>
  <c r="Y283" i="54" s="1"/>
  <c r="Z283" i="54" s="1"/>
  <c r="X282" i="54" a="1"/>
  <c r="X282" i="54" s="1"/>
  <c r="Y282" i="54" s="1"/>
  <c r="Z282" i="54" s="1"/>
  <c r="X281" i="54" a="1"/>
  <c r="X281" i="54" s="1"/>
  <c r="Y281" i="54" s="1"/>
  <c r="Z281" i="54" s="1"/>
  <c r="Y280" i="54"/>
  <c r="Z280" i="54" s="1"/>
  <c r="X280" i="54" a="1"/>
  <c r="X280" i="54" s="1"/>
  <c r="Y279" i="54"/>
  <c r="Z279" i="54" s="1"/>
  <c r="X279" i="54" a="1"/>
  <c r="X279" i="54" s="1"/>
  <c r="X278" i="54" a="1"/>
  <c r="X278" i="54" s="1"/>
  <c r="Y278" i="54" s="1"/>
  <c r="Z278" i="54" s="1"/>
  <c r="X277" i="54" a="1"/>
  <c r="X277" i="54" s="1"/>
  <c r="Y277" i="54" s="1"/>
  <c r="Z277" i="54" s="1"/>
  <c r="Y276" i="54"/>
  <c r="Z276" i="54" s="1"/>
  <c r="X276" i="54" a="1"/>
  <c r="X276" i="54" s="1"/>
  <c r="Y275" i="54"/>
  <c r="Z275" i="54" s="1"/>
  <c r="X275" i="54" a="1"/>
  <c r="X275" i="54" s="1"/>
  <c r="X274" i="54" a="1"/>
  <c r="X274" i="54" s="1"/>
  <c r="Y274" i="54" s="1"/>
  <c r="Z274" i="54" s="1"/>
  <c r="X273" i="54" a="1"/>
  <c r="X273" i="54" s="1"/>
  <c r="Y273" i="54" s="1"/>
  <c r="Z273" i="54" s="1"/>
  <c r="X272" i="54" a="1"/>
  <c r="X272" i="54" s="1"/>
  <c r="Y272" i="54" s="1"/>
  <c r="Z272" i="54" s="1"/>
  <c r="Y271" i="54"/>
  <c r="Z271" i="54" s="1"/>
  <c r="X271" i="54" a="1"/>
  <c r="X271" i="54" s="1"/>
  <c r="X270" i="54" a="1"/>
  <c r="X270" i="54" s="1"/>
  <c r="Y270" i="54" s="1"/>
  <c r="Z270" i="54" s="1"/>
  <c r="X269" i="54" a="1"/>
  <c r="X269" i="54" s="1"/>
  <c r="Y269" i="54" s="1"/>
  <c r="Z269" i="54" s="1"/>
  <c r="Y268" i="54"/>
  <c r="Z268" i="54" s="1"/>
  <c r="X268" i="54" a="1"/>
  <c r="X268" i="54" s="1"/>
  <c r="X267" i="54" a="1"/>
  <c r="X267" i="54" s="1"/>
  <c r="Y267" i="54" s="1"/>
  <c r="Z267" i="54" s="1"/>
  <c r="X266" i="54" a="1"/>
  <c r="X266" i="54" s="1"/>
  <c r="Y266" i="54" s="1"/>
  <c r="Z266" i="54" s="1"/>
  <c r="X265" i="54" a="1"/>
  <c r="X265" i="54" s="1"/>
  <c r="Y265" i="54" s="1"/>
  <c r="Z265" i="54" s="1"/>
  <c r="Y264" i="54"/>
  <c r="Z264" i="54" s="1"/>
  <c r="X264" i="54" a="1"/>
  <c r="X264" i="54" s="1"/>
  <c r="Y263" i="54"/>
  <c r="Z263" i="54" s="1"/>
  <c r="X263" i="54" a="1"/>
  <c r="X263" i="54" s="1"/>
  <c r="X262" i="54" a="1"/>
  <c r="X262" i="54" s="1"/>
  <c r="Y262" i="54" s="1"/>
  <c r="Z262" i="54" s="1"/>
  <c r="X261" i="54" a="1"/>
  <c r="X261" i="54" s="1"/>
  <c r="Y261" i="54" s="1"/>
  <c r="Z261" i="54" s="1"/>
  <c r="Y260" i="54"/>
  <c r="Z260" i="54" s="1"/>
  <c r="X260" i="54" a="1"/>
  <c r="X260" i="54" s="1"/>
  <c r="Y259" i="54"/>
  <c r="Z259" i="54" s="1"/>
  <c r="X259" i="54" a="1"/>
  <c r="X259" i="54" s="1"/>
  <c r="X258" i="54" a="1"/>
  <c r="X258" i="54" s="1"/>
  <c r="Y258" i="54" s="1"/>
  <c r="Z258" i="54" s="1"/>
  <c r="X257" i="54" a="1"/>
  <c r="X257" i="54" s="1"/>
  <c r="Y257" i="54" s="1"/>
  <c r="Z257" i="54" s="1"/>
  <c r="X256" i="54" a="1"/>
  <c r="X256" i="54" s="1"/>
  <c r="Y256" i="54" s="1"/>
  <c r="Z256" i="54" s="1"/>
  <c r="Y255" i="54"/>
  <c r="Z255" i="54" s="1"/>
  <c r="X255" i="54" a="1"/>
  <c r="X255" i="54" s="1"/>
  <c r="X254" i="54" a="1"/>
  <c r="X254" i="54" s="1"/>
  <c r="Y254" i="54" s="1"/>
  <c r="Z254" i="54" s="1"/>
  <c r="X253" i="54" a="1"/>
  <c r="X253" i="54" s="1"/>
  <c r="Y253" i="54" s="1"/>
  <c r="Z253" i="54" s="1"/>
  <c r="Y252" i="54"/>
  <c r="Z252" i="54" s="1"/>
  <c r="X252" i="54" a="1"/>
  <c r="X252" i="54" s="1"/>
  <c r="X251" i="54" a="1"/>
  <c r="X251" i="54" s="1"/>
  <c r="Y251" i="54" s="1"/>
  <c r="Z251" i="54" s="1"/>
  <c r="X250" i="54" a="1"/>
  <c r="X250" i="54" s="1"/>
  <c r="Y250" i="54" s="1"/>
  <c r="Z250" i="54" s="1"/>
  <c r="X249" i="54" a="1"/>
  <c r="X249" i="54" s="1"/>
  <c r="Y249" i="54" s="1"/>
  <c r="Z249" i="54" s="1"/>
  <c r="Y248" i="54"/>
  <c r="Z248" i="54" s="1"/>
  <c r="X248" i="54" a="1"/>
  <c r="X248" i="54" s="1"/>
  <c r="Y247" i="54"/>
  <c r="Z247" i="54" s="1"/>
  <c r="X247" i="54" a="1"/>
  <c r="X247" i="54" s="1"/>
  <c r="X246" i="54" a="1"/>
  <c r="X246" i="54" s="1"/>
  <c r="Y246" i="54" s="1"/>
  <c r="Z246" i="54" s="1"/>
  <c r="X245" i="54" a="1"/>
  <c r="X245" i="54" s="1"/>
  <c r="Y245" i="54" s="1"/>
  <c r="Z245" i="54" s="1"/>
  <c r="Y244" i="54"/>
  <c r="Z244" i="54" s="1"/>
  <c r="X244" i="54" a="1"/>
  <c r="X244" i="54" s="1"/>
  <c r="Y243" i="54"/>
  <c r="Z243" i="54" s="1"/>
  <c r="X243" i="54" a="1"/>
  <c r="X243" i="54" s="1"/>
  <c r="X242" i="54" a="1"/>
  <c r="X242" i="54" s="1"/>
  <c r="Y242" i="54" s="1"/>
  <c r="Z242" i="54" s="1"/>
  <c r="X241" i="54" a="1"/>
  <c r="X241" i="54" s="1"/>
  <c r="Y241" i="54" s="1"/>
  <c r="Z241" i="54" s="1"/>
  <c r="X240" i="54" a="1"/>
  <c r="X240" i="54" s="1"/>
  <c r="Y240" i="54" s="1"/>
  <c r="Z240" i="54" s="1"/>
  <c r="Y239" i="54"/>
  <c r="Z239" i="54" s="1"/>
  <c r="X239" i="54" a="1"/>
  <c r="X239" i="54" s="1"/>
  <c r="X238" i="54" a="1"/>
  <c r="X238" i="54" s="1"/>
  <c r="Y238" i="54" s="1"/>
  <c r="Z238" i="54" s="1"/>
  <c r="X237" i="54" a="1"/>
  <c r="X237" i="54" s="1"/>
  <c r="Y237" i="54" s="1"/>
  <c r="Z237" i="54" s="1"/>
  <c r="Y236" i="54"/>
  <c r="Z236" i="54" s="1"/>
  <c r="X236" i="54" a="1"/>
  <c r="X236" i="54" s="1"/>
  <c r="X235" i="54" a="1"/>
  <c r="X235" i="54" s="1"/>
  <c r="Y235" i="54" s="1"/>
  <c r="Z235" i="54" s="1"/>
  <c r="X234" i="54" a="1"/>
  <c r="X234" i="54" s="1"/>
  <c r="Y234" i="54" s="1"/>
  <c r="Z234" i="54" s="1"/>
  <c r="X233" i="54" a="1"/>
  <c r="X233" i="54" s="1"/>
  <c r="Y233" i="54" s="1"/>
  <c r="Z233" i="54" s="1"/>
  <c r="Y232" i="54"/>
  <c r="Z232" i="54" s="1"/>
  <c r="X232" i="54" a="1"/>
  <c r="X232" i="54" s="1"/>
  <c r="Y231" i="54"/>
  <c r="Z231" i="54" s="1"/>
  <c r="X231" i="54" a="1"/>
  <c r="X231" i="54" s="1"/>
  <c r="X230" i="54" a="1"/>
  <c r="X230" i="54" s="1"/>
  <c r="Y230" i="54" s="1"/>
  <c r="Z230" i="54" s="1"/>
  <c r="X229" i="54" a="1"/>
  <c r="X229" i="54" s="1"/>
  <c r="Y229" i="54" s="1"/>
  <c r="Z229" i="54" s="1"/>
  <c r="Y228" i="54"/>
  <c r="Z228" i="54" s="1"/>
  <c r="X228" i="54" a="1"/>
  <c r="X228" i="54" s="1"/>
  <c r="Y227" i="54"/>
  <c r="Z227" i="54" s="1"/>
  <c r="X227" i="54" a="1"/>
  <c r="X227" i="54" s="1"/>
  <c r="X226" i="54" a="1"/>
  <c r="X226" i="54" s="1"/>
  <c r="Y226" i="54" s="1"/>
  <c r="Z226" i="54" s="1"/>
  <c r="X225" i="54" a="1"/>
  <c r="X225" i="54" s="1"/>
  <c r="Y225" i="54" s="1"/>
  <c r="Z225" i="54" s="1"/>
  <c r="X224" i="54" a="1"/>
  <c r="X224" i="54" s="1"/>
  <c r="Y224" i="54" s="1"/>
  <c r="Z224" i="54" s="1"/>
  <c r="Y223" i="54"/>
  <c r="Z223" i="54" s="1"/>
  <c r="X223" i="54" a="1"/>
  <c r="X223" i="54" s="1"/>
  <c r="X222" i="54" a="1"/>
  <c r="X222" i="54" s="1"/>
  <c r="Y222" i="54" s="1"/>
  <c r="Z222" i="54" s="1"/>
  <c r="X221" i="54" a="1"/>
  <c r="X221" i="54" s="1"/>
  <c r="Y221" i="54" s="1"/>
  <c r="Z221" i="54" s="1"/>
  <c r="Y220" i="54"/>
  <c r="Z220" i="54" s="1"/>
  <c r="X220" i="54" a="1"/>
  <c r="X220" i="54" s="1"/>
  <c r="X219" i="54" a="1"/>
  <c r="X219" i="54" s="1"/>
  <c r="Y219" i="54" s="1"/>
  <c r="Z219" i="54" s="1"/>
  <c r="Y218" i="54"/>
  <c r="Z218" i="54" s="1"/>
  <c r="X218" i="54" a="1"/>
  <c r="X218" i="54" s="1"/>
  <c r="Y217" i="54"/>
  <c r="Z217" i="54" s="1"/>
  <c r="X217" i="54" a="1"/>
  <c r="X217" i="54" s="1"/>
  <c r="Z216" i="54"/>
  <c r="Y216" i="54"/>
  <c r="X216" i="54" a="1"/>
  <c r="X216" i="54" s="1"/>
  <c r="X215" i="54" a="1"/>
  <c r="X215" i="54" s="1"/>
  <c r="Y215" i="54" s="1"/>
  <c r="Z215" i="54" s="1"/>
  <c r="Y214" i="54"/>
  <c r="Z214" i="54" s="1"/>
  <c r="X214" i="54" a="1"/>
  <c r="X214" i="54" s="1"/>
  <c r="Y213" i="54"/>
  <c r="Z213" i="54" s="1"/>
  <c r="X213" i="54" a="1"/>
  <c r="X213" i="54" s="1"/>
  <c r="Z212" i="54"/>
  <c r="X212" i="54" a="1"/>
  <c r="X212" i="54" s="1"/>
  <c r="Y212" i="54" s="1"/>
  <c r="X211" i="54" a="1"/>
  <c r="X211" i="54" s="1"/>
  <c r="Y211" i="54" s="1"/>
  <c r="Z211" i="54" s="1"/>
  <c r="Z210" i="54"/>
  <c r="Y210" i="54"/>
  <c r="X210" i="54" a="1"/>
  <c r="X210" i="54" s="1"/>
  <c r="Z209" i="54"/>
  <c r="X209" i="54" a="1"/>
  <c r="X209" i="54" s="1"/>
  <c r="Y209" i="54" s="1"/>
  <c r="Y208" i="54"/>
  <c r="Z208" i="54" s="1"/>
  <c r="X208" i="54" a="1"/>
  <c r="X208" i="54" s="1"/>
  <c r="Y207" i="54"/>
  <c r="Z207" i="54" s="1"/>
  <c r="X207" i="54" a="1"/>
  <c r="X207" i="54" s="1"/>
  <c r="Y206" i="54"/>
  <c r="Z206" i="54" s="1"/>
  <c r="X206" i="54" a="1"/>
  <c r="X206" i="54" s="1"/>
  <c r="Y205" i="54"/>
  <c r="Z205" i="54" s="1"/>
  <c r="X205" i="54" a="1"/>
  <c r="X205" i="54" s="1"/>
  <c r="Y204" i="54"/>
  <c r="Z204" i="54" s="1"/>
  <c r="X204" i="54" a="1"/>
  <c r="X204" i="54" s="1"/>
  <c r="X203" i="54" a="1"/>
  <c r="X203" i="54" s="1"/>
  <c r="Y203" i="54" s="1"/>
  <c r="Z203" i="54" s="1"/>
  <c r="Y202" i="54"/>
  <c r="Z202" i="54" s="1"/>
  <c r="X202" i="54" a="1"/>
  <c r="X202" i="54" s="1"/>
  <c r="X201" i="54" a="1"/>
  <c r="X201" i="54" s="1"/>
  <c r="Y201" i="54" s="1"/>
  <c r="Z201" i="54" s="1"/>
  <c r="Y200" i="54"/>
  <c r="Z200" i="54" s="1"/>
  <c r="X200" i="54" a="1"/>
  <c r="X200" i="54" s="1"/>
  <c r="X199" i="54" a="1"/>
  <c r="X199" i="54" s="1"/>
  <c r="Y199" i="54" s="1"/>
  <c r="Z199" i="54" s="1"/>
  <c r="Y198" i="54"/>
  <c r="Z198" i="54" s="1"/>
  <c r="X198" i="54" a="1"/>
  <c r="X198" i="54" s="1"/>
  <c r="Z197" i="54"/>
  <c r="Y197" i="54"/>
  <c r="X197" i="54" a="1"/>
  <c r="X197" i="54" s="1"/>
  <c r="Z196" i="54"/>
  <c r="Y196" i="54"/>
  <c r="X196" i="54" a="1"/>
  <c r="X196" i="54" s="1"/>
  <c r="Z195" i="54"/>
  <c r="X195" i="54" a="1"/>
  <c r="X195" i="54" s="1"/>
  <c r="Y195" i="54" s="1"/>
  <c r="Z194" i="54"/>
  <c r="Y194" i="54"/>
  <c r="X194" i="54" a="1"/>
  <c r="X194" i="54" s="1"/>
  <c r="Z193" i="54"/>
  <c r="X193" i="54" a="1"/>
  <c r="X193" i="54" s="1"/>
  <c r="Y193" i="54" s="1"/>
  <c r="Y192" i="54"/>
  <c r="Z192" i="54" s="1"/>
  <c r="X192" i="54" a="1"/>
  <c r="X192" i="54" s="1"/>
  <c r="Y191" i="54"/>
  <c r="Z191" i="54" s="1"/>
  <c r="X191" i="54" a="1"/>
  <c r="X191" i="54" s="1"/>
  <c r="Y190" i="54"/>
  <c r="Z190" i="54" s="1"/>
  <c r="X190" i="54" a="1"/>
  <c r="X190" i="54" s="1"/>
  <c r="Y189" i="54"/>
  <c r="Z189" i="54" s="1"/>
  <c r="X189" i="54" a="1"/>
  <c r="X189" i="54" s="1"/>
  <c r="Y188" i="54"/>
  <c r="Z188" i="54" s="1"/>
  <c r="X188" i="54" a="1"/>
  <c r="X188" i="54" s="1"/>
  <c r="X187" i="54" a="1"/>
  <c r="X187" i="54" s="1"/>
  <c r="Y187" i="54" s="1"/>
  <c r="Z187" i="54" s="1"/>
  <c r="Y186" i="54"/>
  <c r="Z186" i="54" s="1"/>
  <c r="X186" i="54" a="1"/>
  <c r="X186" i="54" s="1"/>
  <c r="X185" i="54" a="1"/>
  <c r="X185" i="54" s="1"/>
  <c r="Y185" i="54" s="1"/>
  <c r="Z185" i="54" s="1"/>
  <c r="Y184" i="54"/>
  <c r="Z184" i="54" s="1"/>
  <c r="X184" i="54" a="1"/>
  <c r="X184" i="54" s="1"/>
  <c r="X183" i="54" a="1"/>
  <c r="X183" i="54" s="1"/>
  <c r="Y183" i="54" s="1"/>
  <c r="Z183" i="54" s="1"/>
  <c r="Y182" i="54"/>
  <c r="Z182" i="54" s="1"/>
  <c r="X182" i="54" a="1"/>
  <c r="X182" i="54" s="1"/>
  <c r="Z181" i="54"/>
  <c r="Y181" i="54"/>
  <c r="X181" i="54" a="1"/>
  <c r="X181" i="54" s="1"/>
  <c r="Z180" i="54"/>
  <c r="X180" i="54"/>
  <c r="Y180" i="54" s="1"/>
  <c r="X180" i="54" a="1"/>
  <c r="X179" i="54" a="1"/>
  <c r="X179" i="54" s="1"/>
  <c r="Y179" i="54" s="1"/>
  <c r="Z179" i="54" s="1"/>
  <c r="X178" i="54" a="1"/>
  <c r="X178" i="54" s="1"/>
  <c r="Y178" i="54" s="1"/>
  <c r="Z178" i="54" s="1"/>
  <c r="X177" i="54" a="1"/>
  <c r="X177" i="54" s="1"/>
  <c r="Y177" i="54" s="1"/>
  <c r="Z177" i="54" s="1"/>
  <c r="X176" i="54"/>
  <c r="Y176" i="54" s="1"/>
  <c r="Z176" i="54" s="1"/>
  <c r="X176" i="54" a="1"/>
  <c r="X175" i="54" a="1"/>
  <c r="X175" i="54" s="1"/>
  <c r="Y175" i="54" s="1"/>
  <c r="Z175" i="54" s="1"/>
  <c r="Y174" i="54"/>
  <c r="Z174" i="54" s="1"/>
  <c r="X174" i="54"/>
  <c r="X174" i="54" a="1"/>
  <c r="Y173" i="54"/>
  <c r="Z173" i="54" s="1"/>
  <c r="X173" i="54" a="1"/>
  <c r="X173" i="54" s="1"/>
  <c r="X172" i="54" a="1"/>
  <c r="X172" i="54" s="1"/>
  <c r="Y172" i="54" s="1"/>
  <c r="Z172" i="54" s="1"/>
  <c r="Z171" i="54"/>
  <c r="X171" i="54" a="1"/>
  <c r="X171" i="54" s="1"/>
  <c r="Y171" i="54" s="1"/>
  <c r="Y170" i="54"/>
  <c r="Z170" i="54" s="1"/>
  <c r="X170" i="54"/>
  <c r="X170" i="54" a="1"/>
  <c r="Z169" i="54"/>
  <c r="Y169" i="54"/>
  <c r="X169" i="54" a="1"/>
  <c r="X169" i="54" s="1"/>
  <c r="X168" i="54" a="1"/>
  <c r="X168" i="54" s="1"/>
  <c r="Y168" i="54" s="1"/>
  <c r="Z168" i="54" s="1"/>
  <c r="X167" i="54"/>
  <c r="Y167" i="54" s="1"/>
  <c r="Z167" i="54" s="1"/>
  <c r="X167" i="54" a="1"/>
  <c r="Z166" i="54"/>
  <c r="X166" i="54"/>
  <c r="Y166" i="54" s="1"/>
  <c r="X166" i="54" a="1"/>
  <c r="X165" i="54" a="1"/>
  <c r="X165" i="54" s="1"/>
  <c r="Y165" i="54" s="1"/>
  <c r="Z165" i="54" s="1"/>
  <c r="X164" i="54"/>
  <c r="Y164" i="54" s="1"/>
  <c r="Z164" i="54" s="1"/>
  <c r="X164" i="54" a="1"/>
  <c r="Y163" i="54"/>
  <c r="Z163" i="54" s="1"/>
  <c r="X163" i="54"/>
  <c r="X163" i="54" a="1"/>
  <c r="X162" i="54" a="1"/>
  <c r="X162" i="54" s="1"/>
  <c r="Y162" i="54" s="1"/>
  <c r="Z162" i="54" s="1"/>
  <c r="X161" i="54"/>
  <c r="Y161" i="54" s="1"/>
  <c r="Z161" i="54" s="1"/>
  <c r="X161" i="54" a="1"/>
  <c r="X160" i="54"/>
  <c r="Y160" i="54" s="1"/>
  <c r="Z160" i="54" s="1"/>
  <c r="X160" i="54" a="1"/>
  <c r="X159" i="54" a="1"/>
  <c r="X159" i="54" s="1"/>
  <c r="Y159" i="54" s="1"/>
  <c r="Z159" i="54" s="1"/>
  <c r="X158" i="54" a="1"/>
  <c r="X158" i="54" s="1"/>
  <c r="Y158" i="54" s="1"/>
  <c r="Z158" i="54" s="1"/>
  <c r="Y157" i="54"/>
  <c r="Z157" i="54" s="1"/>
  <c r="X157" i="54"/>
  <c r="X157" i="54" a="1"/>
  <c r="Z156" i="54"/>
  <c r="X156" i="54"/>
  <c r="Y156" i="54" s="1"/>
  <c r="X156" i="54" a="1"/>
  <c r="X155" i="54"/>
  <c r="Y155" i="54" s="1"/>
  <c r="Z155" i="54" s="1"/>
  <c r="X155" i="54" a="1"/>
  <c r="X154" i="54"/>
  <c r="Y154" i="54" s="1"/>
  <c r="Z154" i="54" s="1"/>
  <c r="X154" i="54" a="1"/>
  <c r="X153" i="54" a="1"/>
  <c r="X153" i="54" s="1"/>
  <c r="Y153" i="54" s="1"/>
  <c r="Z153" i="54" s="1"/>
  <c r="X152" i="54" a="1"/>
  <c r="X152" i="54" s="1"/>
  <c r="Y152" i="54" s="1"/>
  <c r="Z152" i="54" s="1"/>
  <c r="X151" i="54"/>
  <c r="Y151" i="54" s="1"/>
  <c r="Z151" i="54" s="1"/>
  <c r="X151" i="54" a="1"/>
  <c r="Z150" i="54"/>
  <c r="X150" i="54"/>
  <c r="Y150" i="54" s="1"/>
  <c r="X150" i="54" a="1"/>
  <c r="X149" i="54" a="1"/>
  <c r="X149" i="54" s="1"/>
  <c r="Y149" i="54" s="1"/>
  <c r="Z149" i="54" s="1"/>
  <c r="X148" i="54"/>
  <c r="Y148" i="54" s="1"/>
  <c r="Z148" i="54" s="1"/>
  <c r="X148" i="54" a="1"/>
  <c r="Y147" i="54"/>
  <c r="Z147" i="54" s="1"/>
  <c r="X147" i="54"/>
  <c r="X147" i="54" a="1"/>
  <c r="X146" i="54" a="1"/>
  <c r="X146" i="54" s="1"/>
  <c r="Y146" i="54" s="1"/>
  <c r="Z146" i="54" s="1"/>
  <c r="X145" i="54"/>
  <c r="Y145" i="54" s="1"/>
  <c r="Z145" i="54" s="1"/>
  <c r="X145" i="54" a="1"/>
  <c r="X144" i="54"/>
  <c r="Y144" i="54" s="1"/>
  <c r="Z144" i="54" s="1"/>
  <c r="X144" i="54" a="1"/>
  <c r="X143" i="54" a="1"/>
  <c r="X143" i="54" s="1"/>
  <c r="Y143" i="54" s="1"/>
  <c r="Z143" i="54" s="1"/>
  <c r="X142" i="54" a="1"/>
  <c r="X142" i="54" s="1"/>
  <c r="Y142" i="54" s="1"/>
  <c r="Z142" i="54" s="1"/>
  <c r="Y141" i="54"/>
  <c r="Z141" i="54" s="1"/>
  <c r="X141" i="54"/>
  <c r="X141" i="54" a="1"/>
  <c r="Z140" i="54"/>
  <c r="X140" i="54"/>
  <c r="Y140" i="54" s="1"/>
  <c r="X140" i="54" a="1"/>
  <c r="X139" i="54"/>
  <c r="Y139" i="54" s="1"/>
  <c r="Z139" i="54" s="1"/>
  <c r="X139" i="54" a="1"/>
  <c r="X138" i="54"/>
  <c r="Y138" i="54" s="1"/>
  <c r="Z138" i="54" s="1"/>
  <c r="X138" i="54" a="1"/>
  <c r="X137" i="54" a="1"/>
  <c r="X137" i="54" s="1"/>
  <c r="Y137" i="54" s="1"/>
  <c r="Z137" i="54" s="1"/>
  <c r="X136" i="54" a="1"/>
  <c r="X136" i="54" s="1"/>
  <c r="Y136" i="54" s="1"/>
  <c r="Z136" i="54" s="1"/>
  <c r="X135" i="54"/>
  <c r="Y135" i="54" s="1"/>
  <c r="Z135" i="54" s="1"/>
  <c r="X135" i="54" a="1"/>
  <c r="Z134" i="54"/>
  <c r="X134" i="54"/>
  <c r="Y134" i="54" s="1"/>
  <c r="X134" i="54" a="1"/>
  <c r="X133" i="54" a="1"/>
  <c r="X133" i="54" s="1"/>
  <c r="Y133" i="54" s="1"/>
  <c r="Z133" i="54" s="1"/>
  <c r="X132" i="54"/>
  <c r="Y132" i="54" s="1"/>
  <c r="Z132" i="54" s="1"/>
  <c r="X132" i="54" a="1"/>
  <c r="Y131" i="54"/>
  <c r="Z131" i="54" s="1"/>
  <c r="X131" i="54"/>
  <c r="X131" i="54" a="1"/>
  <c r="X130" i="54" a="1"/>
  <c r="X130" i="54" s="1"/>
  <c r="Y130" i="54" s="1"/>
  <c r="Z130" i="54" s="1"/>
  <c r="X129" i="54"/>
  <c r="Y129" i="54" s="1"/>
  <c r="Z129" i="54" s="1"/>
  <c r="X129" i="54" a="1"/>
  <c r="X128" i="54"/>
  <c r="Y128" i="54" s="1"/>
  <c r="Z128" i="54" s="1"/>
  <c r="X128" i="54" a="1"/>
  <c r="X127" i="54" a="1"/>
  <c r="X127" i="54" s="1"/>
  <c r="Y127" i="54" s="1"/>
  <c r="Z127" i="54" s="1"/>
  <c r="X126" i="54" a="1"/>
  <c r="X126" i="54" s="1"/>
  <c r="Y126" i="54" s="1"/>
  <c r="Z126" i="54" s="1"/>
  <c r="Y125" i="54"/>
  <c r="Z125" i="54" s="1"/>
  <c r="X125" i="54"/>
  <c r="X125" i="54" a="1"/>
  <c r="Z124" i="54"/>
  <c r="X124" i="54"/>
  <c r="Y124" i="54" s="1"/>
  <c r="X124" i="54" a="1"/>
  <c r="X123" i="54"/>
  <c r="Y123" i="54" s="1"/>
  <c r="Z123" i="54" s="1"/>
  <c r="X123" i="54" a="1"/>
  <c r="X122" i="54"/>
  <c r="Y122" i="54" s="1"/>
  <c r="Z122" i="54" s="1"/>
  <c r="X122" i="54" a="1"/>
  <c r="X121" i="54" a="1"/>
  <c r="X121" i="54" s="1"/>
  <c r="Y121" i="54" s="1"/>
  <c r="Z121" i="54" s="1"/>
  <c r="X120" i="54" a="1"/>
  <c r="X120" i="54" s="1"/>
  <c r="Y120" i="54" s="1"/>
  <c r="Z120" i="54" s="1"/>
  <c r="X119" i="54"/>
  <c r="Y119" i="54" s="1"/>
  <c r="Z119" i="54" s="1"/>
  <c r="X119" i="54" a="1"/>
  <c r="Z118" i="54"/>
  <c r="X118" i="54"/>
  <c r="Y118" i="54" s="1"/>
  <c r="X118" i="54" a="1"/>
  <c r="X117" i="54" a="1"/>
  <c r="X117" i="54" s="1"/>
  <c r="Y117" i="54" s="1"/>
  <c r="Z117" i="54" s="1"/>
  <c r="X116" i="54"/>
  <c r="Y116" i="54" s="1"/>
  <c r="Z116" i="54" s="1"/>
  <c r="X116" i="54" a="1"/>
  <c r="Y115" i="54"/>
  <c r="Z115" i="54" s="1"/>
  <c r="X115" i="54"/>
  <c r="X115" i="54" a="1"/>
  <c r="X114" i="54" a="1"/>
  <c r="X114" i="54" s="1"/>
  <c r="Y114" i="54" s="1"/>
  <c r="Z114" i="54" s="1"/>
  <c r="X113" i="54"/>
  <c r="Y113" i="54" s="1"/>
  <c r="Z113" i="54" s="1"/>
  <c r="X113" i="54" a="1"/>
  <c r="X112" i="54"/>
  <c r="Y112" i="54" s="1"/>
  <c r="Z112" i="54" s="1"/>
  <c r="X112" i="54" a="1"/>
  <c r="X111" i="54" a="1"/>
  <c r="X111" i="54" s="1"/>
  <c r="Y111" i="54" s="1"/>
  <c r="Z111" i="54" s="1"/>
  <c r="X110" i="54" a="1"/>
  <c r="X110" i="54" s="1"/>
  <c r="Y110" i="54" s="1"/>
  <c r="Z110" i="54" s="1"/>
  <c r="Y109" i="54"/>
  <c r="Z109" i="54" s="1"/>
  <c r="X109" i="54"/>
  <c r="X109" i="54" a="1"/>
  <c r="Z108" i="54"/>
  <c r="X108" i="54"/>
  <c r="Y108" i="54" s="1"/>
  <c r="X108" i="54" a="1"/>
  <c r="X107" i="54"/>
  <c r="Y107" i="54" s="1"/>
  <c r="Z107" i="54" s="1"/>
  <c r="X107" i="54" a="1"/>
  <c r="X106" i="54"/>
  <c r="Y106" i="54" s="1"/>
  <c r="Z106" i="54" s="1"/>
  <c r="X106" i="54" a="1"/>
  <c r="X105" i="54" a="1"/>
  <c r="X105" i="54" s="1"/>
  <c r="Y105" i="54" s="1"/>
  <c r="Z105" i="54" s="1"/>
  <c r="X104" i="54" a="1"/>
  <c r="X104" i="54" s="1"/>
  <c r="Y104" i="54" s="1"/>
  <c r="Z104" i="54" s="1"/>
  <c r="X103" i="54"/>
  <c r="Y103" i="54" s="1"/>
  <c r="Z103" i="54" s="1"/>
  <c r="X103" i="54" a="1"/>
  <c r="Z102" i="54"/>
  <c r="X102" i="54"/>
  <c r="Y102" i="54" s="1"/>
  <c r="X102" i="54" a="1"/>
  <c r="X101" i="54" a="1"/>
  <c r="X101" i="54" s="1"/>
  <c r="Y101" i="54" s="1"/>
  <c r="Z101" i="54" s="1"/>
  <c r="X100" i="54"/>
  <c r="Y100" i="54" s="1"/>
  <c r="Z100" i="54" s="1"/>
  <c r="X100" i="54" a="1"/>
  <c r="Y99" i="54"/>
  <c r="Z99" i="54" s="1"/>
  <c r="X99" i="54"/>
  <c r="X99" i="54" a="1"/>
  <c r="X98" i="54" a="1"/>
  <c r="X98" i="54" s="1"/>
  <c r="Y98" i="54" s="1"/>
  <c r="Z98" i="54" s="1"/>
  <c r="X97" i="54"/>
  <c r="Y97" i="54" s="1"/>
  <c r="Z97" i="54" s="1"/>
  <c r="X97" i="54" a="1"/>
  <c r="X96" i="54"/>
  <c r="Y96" i="54" s="1"/>
  <c r="Z96" i="54" s="1"/>
  <c r="X96" i="54" a="1"/>
  <c r="X95" i="54" a="1"/>
  <c r="X95" i="54" s="1"/>
  <c r="Y95" i="54" s="1"/>
  <c r="Z95" i="54" s="1"/>
  <c r="X94" i="54" a="1"/>
  <c r="X94" i="54" s="1"/>
  <c r="Y94" i="54" s="1"/>
  <c r="Z94" i="54" s="1"/>
  <c r="Y93" i="54"/>
  <c r="Z93" i="54" s="1"/>
  <c r="X93" i="54"/>
  <c r="X93" i="54" a="1"/>
  <c r="Z92" i="54"/>
  <c r="X92" i="54"/>
  <c r="Y92" i="54" s="1"/>
  <c r="X92" i="54" a="1"/>
  <c r="X91" i="54"/>
  <c r="Y91" i="54" s="1"/>
  <c r="Z91" i="54" s="1"/>
  <c r="X91" i="54" a="1"/>
  <c r="X90" i="54"/>
  <c r="Y90" i="54" s="1"/>
  <c r="Z90" i="54" s="1"/>
  <c r="X90" i="54" a="1"/>
  <c r="X89" i="54" a="1"/>
  <c r="X89" i="54" s="1"/>
  <c r="Y89" i="54" s="1"/>
  <c r="Z89" i="54" s="1"/>
  <c r="X88" i="54" a="1"/>
  <c r="X88" i="54" s="1"/>
  <c r="Y88" i="54" s="1"/>
  <c r="Z88" i="54" s="1"/>
  <c r="X87" i="54"/>
  <c r="Y87" i="54" s="1"/>
  <c r="Z87" i="54" s="1"/>
  <c r="X87" i="54" a="1"/>
  <c r="Z86" i="54"/>
  <c r="X86" i="54"/>
  <c r="Y86" i="54" s="1"/>
  <c r="X86" i="54" a="1"/>
  <c r="X85" i="54" a="1"/>
  <c r="X85" i="54" s="1"/>
  <c r="Y85" i="54" s="1"/>
  <c r="Z85" i="54" s="1"/>
  <c r="X84" i="54"/>
  <c r="Y84" i="54" s="1"/>
  <c r="Z84" i="54" s="1"/>
  <c r="X84" i="54" a="1"/>
  <c r="Y83" i="54"/>
  <c r="Z83" i="54" s="1"/>
  <c r="X83" i="54"/>
  <c r="X83" i="54" a="1"/>
  <c r="X82" i="54" a="1"/>
  <c r="X82" i="54" s="1"/>
  <c r="Y82" i="54" s="1"/>
  <c r="Z82" i="54" s="1"/>
  <c r="X81" i="54"/>
  <c r="Y81" i="54" s="1"/>
  <c r="Z81" i="54" s="1"/>
  <c r="X81" i="54" a="1"/>
  <c r="X80" i="54"/>
  <c r="Y80" i="54" s="1"/>
  <c r="Z80" i="54" s="1"/>
  <c r="X80" i="54" a="1"/>
  <c r="X79" i="54" a="1"/>
  <c r="X79" i="54" s="1"/>
  <c r="Y79" i="54" s="1"/>
  <c r="Z79" i="54" s="1"/>
  <c r="X78" i="54" a="1"/>
  <c r="X78" i="54" s="1"/>
  <c r="Y78" i="54" s="1"/>
  <c r="Z78" i="54" s="1"/>
  <c r="Y77" i="54"/>
  <c r="Z77" i="54" s="1"/>
  <c r="X77" i="54"/>
  <c r="X77" i="54" a="1"/>
  <c r="Z76" i="54"/>
  <c r="X76" i="54"/>
  <c r="Y76" i="54" s="1"/>
  <c r="X76" i="54" a="1"/>
  <c r="X75" i="54"/>
  <c r="Y75" i="54" s="1"/>
  <c r="Z75" i="54" s="1"/>
  <c r="X75" i="54" a="1"/>
  <c r="X74" i="54"/>
  <c r="Y74" i="54" s="1"/>
  <c r="Z74" i="54" s="1"/>
  <c r="X74" i="54" a="1"/>
  <c r="X73" i="54" a="1"/>
  <c r="X73" i="54" s="1"/>
  <c r="Y73" i="54" s="1"/>
  <c r="Z73" i="54" s="1"/>
  <c r="X72" i="54"/>
  <c r="Y72" i="54" s="1"/>
  <c r="Z72" i="54" s="1"/>
  <c r="X72" i="54" a="1"/>
  <c r="X71" i="54" a="1"/>
  <c r="X71" i="54" s="1"/>
  <c r="Y71" i="54" s="1"/>
  <c r="Z71" i="54" s="1"/>
  <c r="X70" i="54"/>
  <c r="Y70" i="54" s="1"/>
  <c r="Z70" i="54" s="1"/>
  <c r="X70" i="54" a="1"/>
  <c r="X69" i="54" a="1"/>
  <c r="X69" i="54" s="1"/>
  <c r="Y69" i="54" s="1"/>
  <c r="Z69" i="54" s="1"/>
  <c r="X68" i="54"/>
  <c r="Y68" i="54" s="1"/>
  <c r="Z68" i="54" s="1"/>
  <c r="X68" i="54" a="1"/>
  <c r="X67" i="54" a="1"/>
  <c r="X67" i="54" s="1"/>
  <c r="Y67" i="54" s="1"/>
  <c r="Z67" i="54" s="1"/>
  <c r="X66" i="54"/>
  <c r="Y66" i="54" s="1"/>
  <c r="Z66" i="54" s="1"/>
  <c r="X66" i="54" a="1"/>
  <c r="X65" i="54" a="1"/>
  <c r="X65" i="54" s="1"/>
  <c r="Y65" i="54" s="1"/>
  <c r="Z65" i="54" s="1"/>
  <c r="X64" i="54"/>
  <c r="Y64" i="54" s="1"/>
  <c r="Z64" i="54" s="1"/>
  <c r="X64" i="54" a="1"/>
  <c r="X63" i="54" a="1"/>
  <c r="X63" i="54" s="1"/>
  <c r="Y63" i="54" s="1"/>
  <c r="Z63" i="54" s="1"/>
  <c r="X62" i="54"/>
  <c r="Y62" i="54" s="1"/>
  <c r="Z62" i="54" s="1"/>
  <c r="X62" i="54" a="1"/>
  <c r="X61" i="54" a="1"/>
  <c r="X61" i="54" s="1"/>
  <c r="Y61" i="54" s="1"/>
  <c r="Z61" i="54" s="1"/>
  <c r="X60" i="54"/>
  <c r="Y60" i="54" s="1"/>
  <c r="Z60" i="54" s="1"/>
  <c r="X60" i="54" a="1"/>
  <c r="X59" i="54" a="1"/>
  <c r="X59" i="54" s="1"/>
  <c r="Y59" i="54" s="1"/>
  <c r="Z59" i="54" s="1"/>
  <c r="X58" i="54"/>
  <c r="Y58" i="54" s="1"/>
  <c r="Z58" i="54" s="1"/>
  <c r="X58" i="54" a="1"/>
  <c r="X57" i="54" a="1"/>
  <c r="X57" i="54" s="1"/>
  <c r="Y57" i="54" s="1"/>
  <c r="Z57" i="54" s="1"/>
  <c r="X56" i="54"/>
  <c r="Y56" i="54" s="1"/>
  <c r="Z56" i="54" s="1"/>
  <c r="X56" i="54" a="1"/>
  <c r="X55" i="54" a="1"/>
  <c r="X55" i="54" s="1"/>
  <c r="Y55" i="54" s="1"/>
  <c r="Z55" i="54" s="1"/>
  <c r="X54" i="54"/>
  <c r="Y54" i="54" s="1"/>
  <c r="Z54" i="54" s="1"/>
  <c r="X54" i="54" a="1"/>
  <c r="X53" i="54" a="1"/>
  <c r="X53" i="54" s="1"/>
  <c r="Y53" i="54" s="1"/>
  <c r="Z53" i="54" s="1"/>
  <c r="X52" i="54"/>
  <c r="Y52" i="54" s="1"/>
  <c r="Z52" i="54" s="1"/>
  <c r="X52" i="54" a="1"/>
  <c r="X51" i="54" a="1"/>
  <c r="X51" i="54" s="1"/>
  <c r="Y51" i="54" s="1"/>
  <c r="Z51" i="54" s="1"/>
  <c r="X50" i="54"/>
  <c r="Y50" i="54" s="1"/>
  <c r="Z50" i="54" s="1"/>
  <c r="X50" i="54" a="1"/>
  <c r="X49" i="54" a="1"/>
  <c r="X49" i="54" s="1"/>
  <c r="Y49" i="54" s="1"/>
  <c r="Z49" i="54" s="1"/>
  <c r="X48" i="54"/>
  <c r="Y48" i="54" s="1"/>
  <c r="Z48" i="54" s="1"/>
  <c r="X48" i="54" a="1"/>
  <c r="X47" i="54" a="1"/>
  <c r="X47" i="54" s="1"/>
  <c r="Y47" i="54" s="1"/>
  <c r="Z47" i="54" s="1"/>
  <c r="X46" i="54"/>
  <c r="Y46" i="54" s="1"/>
  <c r="Z46" i="54" s="1"/>
  <c r="X46" i="54" a="1"/>
  <c r="X45" i="54" a="1"/>
  <c r="X45" i="54" s="1"/>
  <c r="Y45" i="54" s="1"/>
  <c r="Z45" i="54" s="1"/>
  <c r="X44" i="54"/>
  <c r="Y44" i="54" s="1"/>
  <c r="Z44" i="54" s="1"/>
  <c r="X44" i="54" a="1"/>
  <c r="X43" i="54" a="1"/>
  <c r="X43" i="54" s="1"/>
  <c r="Y43" i="54" s="1"/>
  <c r="Z43" i="54" s="1"/>
  <c r="X42" i="54"/>
  <c r="Y42" i="54" s="1"/>
  <c r="Z42" i="54" s="1"/>
  <c r="X42" i="54" a="1"/>
  <c r="X41" i="54" a="1"/>
  <c r="X41" i="54" s="1"/>
  <c r="Y41" i="54" s="1"/>
  <c r="Z41" i="54" s="1"/>
  <c r="X40" i="54"/>
  <c r="Y40" i="54" s="1"/>
  <c r="Z40" i="54" s="1"/>
  <c r="X40" i="54" a="1"/>
  <c r="X39" i="54" a="1"/>
  <c r="X39" i="54" s="1"/>
  <c r="Y39" i="54" s="1"/>
  <c r="Z39" i="54" s="1"/>
  <c r="X38" i="54"/>
  <c r="Y38" i="54" s="1"/>
  <c r="Z38" i="54" s="1"/>
  <c r="X38" i="54" a="1"/>
  <c r="X37" i="54" a="1"/>
  <c r="X37" i="54" s="1"/>
  <c r="Y37" i="54" s="1"/>
  <c r="Z37" i="54" s="1"/>
  <c r="X36" i="54"/>
  <c r="Y36" i="54" s="1"/>
  <c r="Z36" i="54" s="1"/>
  <c r="X36" i="54" a="1"/>
  <c r="X35" i="54" a="1"/>
  <c r="X35" i="54" s="1"/>
  <c r="Y35" i="54" s="1"/>
  <c r="Z35" i="54" s="1"/>
  <c r="X34" i="54"/>
  <c r="Y34" i="54" s="1"/>
  <c r="Z34" i="54" s="1"/>
  <c r="X34" i="54" a="1"/>
  <c r="X33" i="54" a="1"/>
  <c r="X33" i="54" s="1"/>
  <c r="Y33" i="54" s="1"/>
  <c r="Z33" i="54" s="1"/>
  <c r="X32" i="54" a="1"/>
  <c r="X32" i="54" s="1"/>
  <c r="Y32" i="54" s="1"/>
  <c r="Z32" i="54" s="1"/>
  <c r="X31" i="54" a="1"/>
  <c r="X31" i="54" s="1"/>
  <c r="Y31" i="54" s="1"/>
  <c r="Z31" i="54" s="1"/>
  <c r="X30" i="54" a="1"/>
  <c r="X30" i="54" s="1"/>
  <c r="Y30" i="54" s="1"/>
  <c r="Z30" i="54" s="1"/>
  <c r="X29" i="54" a="1"/>
  <c r="X29" i="54" s="1"/>
  <c r="Y29" i="54" s="1"/>
  <c r="Z29" i="54" s="1"/>
  <c r="X28" i="54" a="1"/>
  <c r="X28" i="54" s="1"/>
  <c r="Y28" i="54" s="1"/>
  <c r="Z28" i="54" s="1"/>
  <c r="X27" i="54" a="1"/>
  <c r="X27" i="54" s="1"/>
  <c r="Y27" i="54" s="1"/>
  <c r="Z27" i="54" s="1"/>
  <c r="X26" i="54" a="1"/>
  <c r="X26" i="54" s="1"/>
  <c r="Y26" i="54" s="1"/>
  <c r="Z26" i="54" s="1"/>
  <c r="X25" i="54" a="1"/>
  <c r="X25" i="54" s="1"/>
  <c r="Y25" i="54" s="1"/>
  <c r="Z25" i="54" s="1"/>
  <c r="X24" i="54" a="1"/>
  <c r="X24" i="54" s="1"/>
  <c r="Y24" i="54" s="1"/>
  <c r="Z24" i="54" s="1"/>
  <c r="X23" i="54" a="1"/>
  <c r="X23" i="54" s="1"/>
  <c r="Y23" i="54" s="1"/>
  <c r="Z23" i="54" s="1"/>
  <c r="X22" i="54" a="1"/>
  <c r="X22" i="54" s="1"/>
  <c r="Y22" i="54" s="1"/>
  <c r="Z22" i="54" s="1"/>
  <c r="X21" i="54" a="1"/>
  <c r="X21" i="54" s="1"/>
  <c r="Y21" i="54" s="1"/>
  <c r="Z21" i="54" s="1"/>
  <c r="X20" i="54" a="1"/>
  <c r="X20" i="54" s="1"/>
  <c r="Y20" i="54" s="1"/>
  <c r="Z20" i="54" s="1"/>
  <c r="X19" i="54" a="1"/>
  <c r="X19" i="54" s="1"/>
  <c r="Y19" i="54" s="1"/>
  <c r="Z19" i="54" s="1"/>
  <c r="X18" i="54" a="1"/>
  <c r="X18" i="54" s="1"/>
  <c r="Y18" i="54" s="1"/>
  <c r="Z18" i="54" s="1"/>
  <c r="W13" i="54"/>
  <c r="V13" i="54"/>
  <c r="U13" i="54"/>
  <c r="T13" i="54"/>
  <c r="S13" i="54"/>
  <c r="R13" i="54"/>
  <c r="Q13" i="54"/>
  <c r="P13" i="54"/>
  <c r="O13" i="54"/>
  <c r="M13" i="54"/>
  <c r="L13" i="54"/>
  <c r="K13" i="54"/>
  <c r="I13" i="54"/>
  <c r="H13" i="54"/>
  <c r="G13" i="54"/>
  <c r="F13" i="54"/>
  <c r="E13" i="54"/>
  <c r="D13" i="54"/>
  <c r="F25" i="55" l="1"/>
  <c r="F29" i="55"/>
  <c r="E27" i="55"/>
  <c r="E25" i="55"/>
  <c r="F28" i="55"/>
  <c r="E28" i="55"/>
  <c r="E26" i="55"/>
  <c r="E29" i="55"/>
  <c r="F324" i="54"/>
  <c r="N324" i="54"/>
  <c r="V324" i="54"/>
  <c r="J324" i="54"/>
  <c r="R324" i="54"/>
  <c r="D324" i="54"/>
  <c r="L324" i="54"/>
  <c r="T324" i="54"/>
  <c r="E324" i="54"/>
  <c r="M324" i="54"/>
  <c r="U324" i="54"/>
  <c r="G324" i="54"/>
  <c r="O324" i="54"/>
  <c r="W324" i="54"/>
  <c r="H324" i="54"/>
  <c r="P324" i="54"/>
  <c r="I324" i="54"/>
  <c r="Q324" i="54"/>
  <c r="K324" i="54"/>
  <c r="S324" i="54"/>
  <c r="D2" i="53" l="1"/>
  <c r="I2" i="53"/>
  <c r="D3" i="53"/>
  <c r="I3" i="53"/>
  <c r="D4" i="53"/>
  <c r="I4" i="53"/>
  <c r="D12" i="53"/>
  <c r="D13" i="53"/>
  <c r="D14" i="53"/>
  <c r="D15" i="53"/>
  <c r="D16" i="53"/>
  <c r="D17" i="53"/>
  <c r="D18" i="53"/>
  <c r="D19" i="53"/>
  <c r="D20" i="53"/>
  <c r="D21" i="53"/>
  <c r="D22" i="53"/>
  <c r="D9" i="53" s="1"/>
  <c r="D25" i="53"/>
  <c r="D26" i="53"/>
  <c r="D27" i="53"/>
  <c r="D28" i="53"/>
  <c r="D29" i="53"/>
  <c r="X18" i="52" a="1"/>
  <c r="X18" i="52" s="1"/>
  <c r="Y18" i="52" s="1"/>
  <c r="Z18" i="52"/>
  <c r="X19" i="52" a="1"/>
  <c r="X19" i="52" s="1"/>
  <c r="Y19" i="52" s="1"/>
  <c r="Z19" i="52" s="1"/>
  <c r="X20" i="52" a="1"/>
  <c r="X20" i="52" s="1"/>
  <c r="Y20" i="52" s="1"/>
  <c r="Z20" i="52"/>
  <c r="X21" i="52" a="1"/>
  <c r="X21" i="52" s="1"/>
  <c r="Y21" i="52" s="1"/>
  <c r="Z21" i="52" s="1"/>
  <c r="X22" i="52" a="1"/>
  <c r="X22" i="52" s="1"/>
  <c r="Y22" i="52" s="1"/>
  <c r="Z22" i="52" s="1"/>
  <c r="X23" i="52" a="1"/>
  <c r="X23" i="52" s="1"/>
  <c r="Y23" i="52" s="1"/>
  <c r="Z23" i="52" s="1"/>
  <c r="X24" i="52" a="1"/>
  <c r="X24" i="52" s="1"/>
  <c r="Y24" i="52" s="1"/>
  <c r="Z24" i="52" s="1"/>
  <c r="X25" i="52" a="1"/>
  <c r="X25" i="52" s="1"/>
  <c r="Y25" i="52" s="1"/>
  <c r="Z25" i="52" s="1"/>
  <c r="X26" i="52" a="1"/>
  <c r="X26" i="52" s="1"/>
  <c r="Y26" i="52" s="1"/>
  <c r="Z26" i="52"/>
  <c r="X27" i="52" a="1"/>
  <c r="X27" i="52" s="1"/>
  <c r="Y27" i="52" s="1"/>
  <c r="Z27" i="52" s="1"/>
  <c r="X28" i="52" a="1"/>
  <c r="X28" i="52" s="1"/>
  <c r="Y28" i="52" s="1"/>
  <c r="Z28" i="52"/>
  <c r="X29" i="52" a="1"/>
  <c r="X29" i="52" s="1"/>
  <c r="Y29" i="52" s="1"/>
  <c r="Z29" i="52" s="1"/>
  <c r="X30" i="52" a="1"/>
  <c r="X30" i="52" s="1"/>
  <c r="Y30" i="52" s="1"/>
  <c r="Z30" i="52" s="1"/>
  <c r="X31" i="52" a="1"/>
  <c r="X31" i="52" s="1"/>
  <c r="Y31" i="52" s="1"/>
  <c r="Z31" i="52" s="1"/>
  <c r="X32" i="52" a="1"/>
  <c r="X32" i="52" s="1"/>
  <c r="Y32" i="52" s="1"/>
  <c r="Z32" i="52" s="1"/>
  <c r="X33" i="52" a="1"/>
  <c r="X33" i="52" s="1"/>
  <c r="Y33" i="52" s="1"/>
  <c r="Z33" i="52" s="1"/>
  <c r="X34" i="52" a="1"/>
  <c r="X34" i="52" s="1"/>
  <c r="Y34" i="52" s="1"/>
  <c r="Z34" i="52"/>
  <c r="X35" i="52" a="1"/>
  <c r="X35" i="52" s="1"/>
  <c r="Y35" i="52" s="1"/>
  <c r="Z35" i="52" s="1"/>
  <c r="X36" i="52" a="1"/>
  <c r="X36" i="52" s="1"/>
  <c r="Y36" i="52" s="1"/>
  <c r="Z36" i="52"/>
  <c r="X37" i="52" a="1"/>
  <c r="X37" i="52" s="1"/>
  <c r="Y37" i="52" s="1"/>
  <c r="Z37" i="52" s="1"/>
  <c r="X38" i="52" a="1"/>
  <c r="X38" i="52" s="1"/>
  <c r="Y38" i="52" s="1"/>
  <c r="Z38" i="52" s="1"/>
  <c r="X39" i="52" a="1"/>
  <c r="X39" i="52" s="1"/>
  <c r="Y39" i="52" s="1"/>
  <c r="Z39" i="52" s="1"/>
  <c r="X40" i="52" a="1"/>
  <c r="X40" i="52" s="1"/>
  <c r="Y40" i="52" s="1"/>
  <c r="Z40" i="52" s="1"/>
  <c r="X41" i="52" a="1"/>
  <c r="X41" i="52" s="1"/>
  <c r="Y41" i="52" s="1"/>
  <c r="Z41" i="52" s="1"/>
  <c r="X42" i="52" a="1"/>
  <c r="X42" i="52" s="1"/>
  <c r="Y42" i="52" s="1"/>
  <c r="Z42" i="52"/>
  <c r="X43" i="52" a="1"/>
  <c r="X43" i="52" s="1"/>
  <c r="Y43" i="52" s="1"/>
  <c r="Z43" i="52" s="1"/>
  <c r="X44" i="52" a="1"/>
  <c r="X44" i="52" s="1"/>
  <c r="Y44" i="52" s="1"/>
  <c r="Z44" i="52"/>
  <c r="X45" i="52" a="1"/>
  <c r="X45" i="52" s="1"/>
  <c r="Y45" i="52" s="1"/>
  <c r="Z45" i="52" s="1"/>
  <c r="X46" i="52" a="1"/>
  <c r="X46" i="52" s="1"/>
  <c r="Y46" i="52" s="1"/>
  <c r="Z46" i="52" s="1"/>
  <c r="X47" i="52" a="1"/>
  <c r="X47" i="52" s="1"/>
  <c r="Y47" i="52" s="1"/>
  <c r="Z47" i="52" s="1"/>
  <c r="X48" i="52" a="1"/>
  <c r="X48" i="52" s="1"/>
  <c r="Y48" i="52" s="1"/>
  <c r="Z48" i="52" s="1"/>
  <c r="X49" i="52" a="1"/>
  <c r="X49" i="52" s="1"/>
  <c r="Y49" i="52" s="1"/>
  <c r="Z49" i="52" s="1"/>
  <c r="X50" i="52" a="1"/>
  <c r="X50" i="52" s="1"/>
  <c r="Y50" i="52" s="1"/>
  <c r="Z50" i="52"/>
  <c r="X51" i="52" a="1"/>
  <c r="X51" i="52" s="1"/>
  <c r="Y51" i="52" s="1"/>
  <c r="Z51" i="52" s="1"/>
  <c r="X52" i="52" a="1"/>
  <c r="X52" i="52" s="1"/>
  <c r="Y52" i="52" s="1"/>
  <c r="Z52" i="52"/>
  <c r="X53" i="52" a="1"/>
  <c r="X53" i="52" s="1"/>
  <c r="Y53" i="52" s="1"/>
  <c r="Z53" i="52" s="1"/>
  <c r="X54" i="52" a="1"/>
  <c r="X54" i="52" s="1"/>
  <c r="Y54" i="52" s="1"/>
  <c r="Z54" i="52" s="1"/>
  <c r="X55" i="52" a="1"/>
  <c r="X55" i="52" s="1"/>
  <c r="Y55" i="52" s="1"/>
  <c r="Z55" i="52" s="1"/>
  <c r="X56" i="52" a="1"/>
  <c r="X56" i="52" s="1"/>
  <c r="Y56" i="52" s="1"/>
  <c r="Z56" i="52" s="1"/>
  <c r="X57" i="52" a="1"/>
  <c r="X57" i="52" s="1"/>
  <c r="Y57" i="52" s="1"/>
  <c r="Z57" i="52" s="1"/>
  <c r="X58" i="52" a="1"/>
  <c r="X58" i="52" s="1"/>
  <c r="Y58" i="52" s="1"/>
  <c r="Z58" i="52"/>
  <c r="X59" i="52" a="1"/>
  <c r="X59" i="52" s="1"/>
  <c r="Y59" i="52" s="1"/>
  <c r="Z59" i="52" s="1"/>
  <c r="X60" i="52" a="1"/>
  <c r="X60" i="52" s="1"/>
  <c r="Y60" i="52" s="1"/>
  <c r="Z60" i="52"/>
  <c r="X61" i="52" a="1"/>
  <c r="X61" i="52" s="1"/>
  <c r="Y61" i="52" s="1"/>
  <c r="Z61" i="52" s="1"/>
  <c r="X62" i="52" a="1"/>
  <c r="X62" i="52" s="1"/>
  <c r="Y62" i="52" s="1"/>
  <c r="Z62" i="52" s="1"/>
  <c r="X63" i="52" a="1"/>
  <c r="X63" i="52" s="1"/>
  <c r="Y63" i="52" s="1"/>
  <c r="Z63" i="52" s="1"/>
  <c r="X64" i="52" a="1"/>
  <c r="X64" i="52" s="1"/>
  <c r="Y64" i="52" s="1"/>
  <c r="Z64" i="52" s="1"/>
  <c r="X65" i="52" a="1"/>
  <c r="X65" i="52" s="1"/>
  <c r="Y65" i="52" s="1"/>
  <c r="Z65" i="52" s="1"/>
  <c r="X66" i="52" a="1"/>
  <c r="X66" i="52" s="1"/>
  <c r="Y66" i="52" s="1"/>
  <c r="Z66" i="52"/>
  <c r="X67" i="52" a="1"/>
  <c r="X67" i="52" s="1"/>
  <c r="Y67" i="52" s="1"/>
  <c r="Z67" i="52" s="1"/>
  <c r="X68" i="52" a="1"/>
  <c r="X68" i="52" s="1"/>
  <c r="Y68" i="52" s="1"/>
  <c r="Z68" i="52"/>
  <c r="X69" i="52" a="1"/>
  <c r="X69" i="52" s="1"/>
  <c r="Y69" i="52" s="1"/>
  <c r="Z69" i="52" s="1"/>
  <c r="X70" i="52" a="1"/>
  <c r="X70" i="52" s="1"/>
  <c r="Y70" i="52" s="1"/>
  <c r="Z70" i="52" s="1"/>
  <c r="X71" i="52" a="1"/>
  <c r="X71" i="52" s="1"/>
  <c r="Y71" i="52" s="1"/>
  <c r="Z71" i="52" s="1"/>
  <c r="X72" i="52" a="1"/>
  <c r="X72" i="52" s="1"/>
  <c r="Y72" i="52" s="1"/>
  <c r="Z72" i="52" s="1"/>
  <c r="X73" i="52" a="1"/>
  <c r="X73" i="52" s="1"/>
  <c r="Y73" i="52" s="1"/>
  <c r="Z73" i="52" s="1"/>
  <c r="X74" i="52" a="1"/>
  <c r="X74" i="52" s="1"/>
  <c r="Y74" i="52" s="1"/>
  <c r="Z74" i="52" s="1"/>
  <c r="X75" i="52" a="1"/>
  <c r="X75" i="52" s="1"/>
  <c r="Y75" i="52" s="1"/>
  <c r="Z75" i="52" s="1"/>
  <c r="X76" i="52" a="1"/>
  <c r="X76" i="52" s="1"/>
  <c r="Y76" i="52" s="1"/>
  <c r="Z76" i="52"/>
  <c r="X77" i="52" a="1"/>
  <c r="X77" i="52" s="1"/>
  <c r="Y77" i="52" s="1"/>
  <c r="Z77" i="52" s="1"/>
  <c r="X78" i="52" a="1"/>
  <c r="X78" i="52" s="1"/>
  <c r="Y78" i="52" s="1"/>
  <c r="Z78" i="52" s="1"/>
  <c r="X79" i="52" a="1"/>
  <c r="X79" i="52" s="1"/>
  <c r="Y79" i="52" s="1"/>
  <c r="Z79" i="52" s="1"/>
  <c r="X80" i="52" a="1"/>
  <c r="X80" i="52" s="1"/>
  <c r="Y80" i="52" s="1"/>
  <c r="Z80" i="52" s="1"/>
  <c r="X81" i="52" a="1"/>
  <c r="X81" i="52" s="1"/>
  <c r="Y81" i="52" s="1"/>
  <c r="Z81" i="52" s="1"/>
  <c r="X82" i="52" a="1"/>
  <c r="X82" i="52" s="1"/>
  <c r="Y82" i="52" s="1"/>
  <c r="Z82" i="52"/>
  <c r="X83" i="52" a="1"/>
  <c r="X83" i="52" s="1"/>
  <c r="Y83" i="52" s="1"/>
  <c r="Z83" i="52" s="1"/>
  <c r="X84" i="52" a="1"/>
  <c r="X84" i="52" s="1"/>
  <c r="Y84" i="52" s="1"/>
  <c r="Z84" i="52"/>
  <c r="X85" i="52" a="1"/>
  <c r="X85" i="52" s="1"/>
  <c r="Y85" i="52" s="1"/>
  <c r="Z85" i="52" s="1"/>
  <c r="X86" i="52" a="1"/>
  <c r="X86" i="52" s="1"/>
  <c r="Y86" i="52" s="1"/>
  <c r="Z86" i="52" s="1"/>
  <c r="X87" i="52" a="1"/>
  <c r="X87" i="52" s="1"/>
  <c r="Y87" i="52" s="1"/>
  <c r="Z87" i="52" s="1"/>
  <c r="X88" i="52" a="1"/>
  <c r="X88" i="52" s="1"/>
  <c r="Y88" i="52" s="1"/>
  <c r="Z88" i="52" s="1"/>
  <c r="X89" i="52" a="1"/>
  <c r="X89" i="52" s="1"/>
  <c r="Y89" i="52" s="1"/>
  <c r="Z89" i="52" s="1"/>
  <c r="X90" i="52" a="1"/>
  <c r="X90" i="52" s="1"/>
  <c r="Y90" i="52" s="1"/>
  <c r="Z90" i="52"/>
  <c r="X91" i="52" a="1"/>
  <c r="X91" i="52" s="1"/>
  <c r="Y91" i="52" s="1"/>
  <c r="Z91" i="52" s="1"/>
  <c r="X92" i="52" a="1"/>
  <c r="X92" i="52" s="1"/>
  <c r="Y92" i="52" s="1"/>
  <c r="Z92" i="52"/>
  <c r="X93" i="52" a="1"/>
  <c r="X93" i="52" s="1"/>
  <c r="Y93" i="52" s="1"/>
  <c r="Z93" i="52" s="1"/>
  <c r="X94" i="52" a="1"/>
  <c r="X94" i="52" s="1"/>
  <c r="Y94" i="52" s="1"/>
  <c r="Z94" i="52" s="1"/>
  <c r="X95" i="52" a="1"/>
  <c r="X95" i="52" s="1"/>
  <c r="Y95" i="52" s="1"/>
  <c r="Z95" i="52" s="1"/>
  <c r="X96" i="52" a="1"/>
  <c r="X96" i="52" s="1"/>
  <c r="Y96" i="52" s="1"/>
  <c r="Z96" i="52" s="1"/>
  <c r="X97" i="52" a="1"/>
  <c r="X97" i="52" s="1"/>
  <c r="Y97" i="52" s="1"/>
  <c r="Z97" i="52" s="1"/>
  <c r="X98" i="52" a="1"/>
  <c r="X98" i="52" s="1"/>
  <c r="Y98" i="52" s="1"/>
  <c r="Z98" i="52"/>
  <c r="X99" i="52" a="1"/>
  <c r="X99" i="52" s="1"/>
  <c r="Y99" i="52" s="1"/>
  <c r="Z99" i="52" s="1"/>
  <c r="X100" i="52" a="1"/>
  <c r="X100" i="52" s="1"/>
  <c r="Y100" i="52" s="1"/>
  <c r="Z100" i="52"/>
  <c r="X101" i="52" a="1"/>
  <c r="X101" i="52" s="1"/>
  <c r="Y101" i="52" s="1"/>
  <c r="Z101" i="52" s="1"/>
  <c r="X102" i="52" a="1"/>
  <c r="X102" i="52" s="1"/>
  <c r="Y102" i="52" s="1"/>
  <c r="Z102" i="52" s="1"/>
  <c r="X103" i="52" a="1"/>
  <c r="X103" i="52" s="1"/>
  <c r="Y103" i="52" s="1"/>
  <c r="Z103" i="52" s="1"/>
  <c r="X104" i="52" a="1"/>
  <c r="X104" i="52" s="1"/>
  <c r="Y104" i="52" s="1"/>
  <c r="Z104" i="52" s="1"/>
  <c r="X105" i="52" a="1"/>
  <c r="X105" i="52" s="1"/>
  <c r="Y105" i="52" s="1"/>
  <c r="Z105" i="52" s="1"/>
  <c r="X106" i="52" a="1"/>
  <c r="X106" i="52" s="1"/>
  <c r="Y106" i="52" s="1"/>
  <c r="Z106" i="52" s="1"/>
  <c r="X107" i="52" a="1"/>
  <c r="X107" i="52" s="1"/>
  <c r="Y107" i="52" s="1"/>
  <c r="Z107" i="52" s="1"/>
  <c r="X108" i="52" a="1"/>
  <c r="X108" i="52" s="1"/>
  <c r="Y108" i="52" s="1"/>
  <c r="Z108" i="52"/>
  <c r="X109" i="52" a="1"/>
  <c r="X109" i="52" s="1"/>
  <c r="Y109" i="52" s="1"/>
  <c r="Z109" i="52" s="1"/>
  <c r="X110" i="52" a="1"/>
  <c r="X110" i="52" s="1"/>
  <c r="Y110" i="52" s="1"/>
  <c r="Z110" i="52" s="1"/>
  <c r="X111" i="52" a="1"/>
  <c r="X111" i="52" s="1"/>
  <c r="Y111" i="52" s="1"/>
  <c r="Z111" i="52" s="1"/>
  <c r="X112" i="52" a="1"/>
  <c r="X112" i="52" s="1"/>
  <c r="Y112" i="52" s="1"/>
  <c r="Z112" i="52" s="1"/>
  <c r="X113" i="52" a="1"/>
  <c r="X113" i="52" s="1"/>
  <c r="Y113" i="52" s="1"/>
  <c r="Z113" i="52"/>
  <c r="X114" i="52" a="1"/>
  <c r="X114" i="52" s="1"/>
  <c r="Y114" i="52" s="1"/>
  <c r="Z114" i="52" s="1"/>
  <c r="X115" i="52" a="1"/>
  <c r="X115" i="52" s="1"/>
  <c r="Y115" i="52" s="1"/>
  <c r="Z115" i="52" s="1"/>
  <c r="X116" i="52" a="1"/>
  <c r="X116" i="52"/>
  <c r="Y116" i="52" s="1"/>
  <c r="Z116" i="52" s="1"/>
  <c r="X117" i="52" a="1"/>
  <c r="X117" i="52" s="1"/>
  <c r="Y117" i="52" s="1"/>
  <c r="Z117" i="52" s="1"/>
  <c r="X118" i="52" a="1"/>
  <c r="X118" i="52"/>
  <c r="Y118" i="52"/>
  <c r="Z118" i="52" s="1"/>
  <c r="X119" i="52" a="1"/>
  <c r="X119" i="52" s="1"/>
  <c r="Y119" i="52"/>
  <c r="Z119" i="52"/>
  <c r="X120" i="52" a="1"/>
  <c r="X120" i="52" s="1"/>
  <c r="Y120" i="52" s="1"/>
  <c r="Z120" i="52" s="1"/>
  <c r="X121" i="52" a="1"/>
  <c r="X121" i="52" s="1"/>
  <c r="Y121" i="52" s="1"/>
  <c r="Z121" i="52"/>
  <c r="X122" i="52" a="1"/>
  <c r="X122" i="52" s="1"/>
  <c r="Y122" i="52" s="1"/>
  <c r="Z122" i="52" s="1"/>
  <c r="X123" i="52" a="1"/>
  <c r="X123" i="52" s="1"/>
  <c r="Y123" i="52" s="1"/>
  <c r="Z123" i="52" s="1"/>
  <c r="X124" i="52" a="1"/>
  <c r="X124" i="52" s="1"/>
  <c r="Y124" i="52" s="1"/>
  <c r="Z124" i="52" s="1"/>
  <c r="X125" i="52" a="1"/>
  <c r="X125" i="52" s="1"/>
  <c r="Y125" i="52"/>
  <c r="Z125" i="52" s="1"/>
  <c r="X126" i="52" a="1"/>
  <c r="X126" i="52"/>
  <c r="Y126" i="52" s="1"/>
  <c r="Z126" i="52" s="1"/>
  <c r="X127" i="52" a="1"/>
  <c r="X127" i="52" s="1"/>
  <c r="Y127" i="52"/>
  <c r="Z127" i="52"/>
  <c r="X128" i="52" a="1"/>
  <c r="X128" i="52" s="1"/>
  <c r="Y128" i="52"/>
  <c r="Z128" i="52" s="1"/>
  <c r="X129" i="52" a="1"/>
  <c r="X129" i="52" s="1"/>
  <c r="Y129" i="52" s="1"/>
  <c r="Z129" i="52" s="1"/>
  <c r="X130" i="52" a="1"/>
  <c r="X130" i="52" s="1"/>
  <c r="Y130" i="52" s="1"/>
  <c r="Z130" i="52" s="1"/>
  <c r="X131" i="52" a="1"/>
  <c r="X131" i="52" s="1"/>
  <c r="Y131" i="52" s="1"/>
  <c r="Z131" i="52" s="1"/>
  <c r="X132" i="52" a="1"/>
  <c r="X132" i="52"/>
  <c r="Y132" i="52" s="1"/>
  <c r="Z132" i="52" s="1"/>
  <c r="X133" i="52" a="1"/>
  <c r="X133" i="52" s="1"/>
  <c r="Y133" i="52" s="1"/>
  <c r="Z133" i="52" s="1"/>
  <c r="X134" i="52" a="1"/>
  <c r="X134" i="52"/>
  <c r="Y134" i="52"/>
  <c r="Z134" i="52" s="1"/>
  <c r="X135" i="52" a="1"/>
  <c r="X135" i="52" s="1"/>
  <c r="Y135" i="52"/>
  <c r="Z135" i="52"/>
  <c r="X136" i="52" a="1"/>
  <c r="X136" i="52" s="1"/>
  <c r="Y136" i="52" s="1"/>
  <c r="Z136" i="52" s="1"/>
  <c r="X137" i="52" a="1"/>
  <c r="X137" i="52" s="1"/>
  <c r="Y137" i="52" s="1"/>
  <c r="Z137" i="52"/>
  <c r="X138" i="52" a="1"/>
  <c r="X138" i="52" s="1"/>
  <c r="Y138" i="52" s="1"/>
  <c r="Z138" i="52" s="1"/>
  <c r="X139" i="52" a="1"/>
  <c r="X139" i="52" s="1"/>
  <c r="Y139" i="52" s="1"/>
  <c r="Z139" i="52" s="1"/>
  <c r="X140" i="52" a="1"/>
  <c r="X140" i="52" s="1"/>
  <c r="Y140" i="52" s="1"/>
  <c r="Z140" i="52" s="1"/>
  <c r="X141" i="52" a="1"/>
  <c r="X141" i="52" s="1"/>
  <c r="Y141" i="52"/>
  <c r="Z141" i="52" s="1"/>
  <c r="X142" i="52" a="1"/>
  <c r="X142" i="52"/>
  <c r="Y142" i="52" s="1"/>
  <c r="Z142" i="52" s="1"/>
  <c r="X143" i="52" a="1"/>
  <c r="X143" i="52" s="1"/>
  <c r="Y143" i="52"/>
  <c r="Z143" i="52"/>
  <c r="X144" i="52" a="1"/>
  <c r="X144" i="52" s="1"/>
  <c r="Y144" i="52"/>
  <c r="Z144" i="52" s="1"/>
  <c r="X145" i="52" a="1"/>
  <c r="X145" i="52" s="1"/>
  <c r="Y145" i="52" s="1"/>
  <c r="Z145" i="52" s="1"/>
  <c r="X146" i="52" a="1"/>
  <c r="X146" i="52" s="1"/>
  <c r="Y146" i="52" s="1"/>
  <c r="Z146" i="52" s="1"/>
  <c r="X147" i="52" a="1"/>
  <c r="X147" i="52" s="1"/>
  <c r="Y147" i="52" s="1"/>
  <c r="Z147" i="52" s="1"/>
  <c r="X148" i="52" a="1"/>
  <c r="X148" i="52"/>
  <c r="Y148" i="52" s="1"/>
  <c r="Z148" i="52" s="1"/>
  <c r="X149" i="52" a="1"/>
  <c r="X149" i="52" s="1"/>
  <c r="Y149" i="52" s="1"/>
  <c r="Z149" i="52" s="1"/>
  <c r="X150" i="52" a="1"/>
  <c r="X150" i="52"/>
  <c r="Y150" i="52"/>
  <c r="Z150" i="52" s="1"/>
  <c r="X151" i="52" a="1"/>
  <c r="X151" i="52" s="1"/>
  <c r="Y151" i="52"/>
  <c r="Z151" i="52"/>
  <c r="X152" i="52" a="1"/>
  <c r="X152" i="52" s="1"/>
  <c r="Y152" i="52" s="1"/>
  <c r="Z152" i="52" s="1"/>
  <c r="X153" i="52" a="1"/>
  <c r="X153" i="52" s="1"/>
  <c r="Y153" i="52" s="1"/>
  <c r="Z153" i="52"/>
  <c r="X154" i="52" a="1"/>
  <c r="X154" i="52" s="1"/>
  <c r="Y154" i="52" s="1"/>
  <c r="Z154" i="52" s="1"/>
  <c r="X155" i="52" a="1"/>
  <c r="X155" i="52" s="1"/>
  <c r="Y155" i="52" s="1"/>
  <c r="Z155" i="52" s="1"/>
  <c r="X156" i="52" a="1"/>
  <c r="X156" i="52" s="1"/>
  <c r="Y156" i="52" s="1"/>
  <c r="Z156" i="52" s="1"/>
  <c r="X157" i="52" a="1"/>
  <c r="X157" i="52" s="1"/>
  <c r="Y157" i="52"/>
  <c r="Z157" i="52" s="1"/>
  <c r="X158" i="52" a="1"/>
  <c r="X158" i="52"/>
  <c r="Y158" i="52" s="1"/>
  <c r="Z158" i="52" s="1"/>
  <c r="X159" i="52" a="1"/>
  <c r="X159" i="52" s="1"/>
  <c r="Y159" i="52"/>
  <c r="Z159" i="52"/>
  <c r="X160" i="52" a="1"/>
  <c r="X160" i="52" s="1"/>
  <c r="Y160" i="52"/>
  <c r="Z160" i="52" s="1"/>
  <c r="X161" i="52" a="1"/>
  <c r="X161" i="52" s="1"/>
  <c r="Y161" i="52" s="1"/>
  <c r="Z161" i="52" s="1"/>
  <c r="X162" i="52" a="1"/>
  <c r="X162" i="52" s="1"/>
  <c r="Y162" i="52" s="1"/>
  <c r="Z162" i="52" s="1"/>
  <c r="X163" i="52" a="1"/>
  <c r="X163" i="52" s="1"/>
  <c r="Y163" i="52" s="1"/>
  <c r="Z163" i="52" s="1"/>
  <c r="X164" i="52" a="1"/>
  <c r="X164" i="52"/>
  <c r="Y164" i="52" s="1"/>
  <c r="Z164" i="52" s="1"/>
  <c r="X165" i="52" a="1"/>
  <c r="X165" i="52" s="1"/>
  <c r="Y165" i="52" s="1"/>
  <c r="Z165" i="52" s="1"/>
  <c r="X166" i="52" a="1"/>
  <c r="X166" i="52"/>
  <c r="Y166" i="52"/>
  <c r="Z166" i="52" s="1"/>
  <c r="X167" i="52" a="1"/>
  <c r="X167" i="52" s="1"/>
  <c r="Y167" i="52"/>
  <c r="Z167" i="52"/>
  <c r="X168" i="52" a="1"/>
  <c r="X168" i="52" s="1"/>
  <c r="Y168" i="52" s="1"/>
  <c r="Z168" i="52" s="1"/>
  <c r="X169" i="52" a="1"/>
  <c r="X169" i="52" s="1"/>
  <c r="Y169" i="52" s="1"/>
  <c r="Z169" i="52" s="1"/>
  <c r="X170" i="52" a="1"/>
  <c r="X170" i="52" s="1"/>
  <c r="Y170" i="52" s="1"/>
  <c r="Z170" i="52" s="1"/>
  <c r="X171" i="52" a="1"/>
  <c r="X171" i="52" s="1"/>
  <c r="Y171" i="52" s="1"/>
  <c r="Z171" i="52" s="1"/>
  <c r="X172" i="52" a="1"/>
  <c r="X172" i="52"/>
  <c r="Y172" i="52" s="1"/>
  <c r="Z172" i="52" s="1"/>
  <c r="X173" i="52" a="1"/>
  <c r="X173" i="52" s="1"/>
  <c r="Y173" i="52"/>
  <c r="Z173" i="52" s="1"/>
  <c r="X174" i="52" a="1"/>
  <c r="X174" i="52"/>
  <c r="Y174" i="52" s="1"/>
  <c r="Z174" i="52" s="1"/>
  <c r="X175" i="52" a="1"/>
  <c r="X175" i="52" s="1"/>
  <c r="Y175" i="52"/>
  <c r="Z175" i="52"/>
  <c r="X176" i="52" a="1"/>
  <c r="X176" i="52" s="1"/>
  <c r="Y176" i="52" s="1"/>
  <c r="Z176" i="52" s="1"/>
  <c r="X177" i="52" a="1"/>
  <c r="X177" i="52" s="1"/>
  <c r="Y177" i="52" s="1"/>
  <c r="Z177" i="52" s="1"/>
  <c r="X178" i="52" a="1"/>
  <c r="X178" i="52" s="1"/>
  <c r="Y178" i="52" s="1"/>
  <c r="Z178" i="52"/>
  <c r="X179" i="52" a="1"/>
  <c r="X179" i="52" s="1"/>
  <c r="Y179" i="52" s="1"/>
  <c r="Z179" i="52" s="1"/>
  <c r="X180" i="52" a="1"/>
  <c r="X180" i="52"/>
  <c r="Y180" i="52" s="1"/>
  <c r="Z180" i="52" s="1"/>
  <c r="X181" i="52" a="1"/>
  <c r="X181" i="52" s="1"/>
  <c r="Y181" i="52"/>
  <c r="Z181" i="52" s="1"/>
  <c r="X182" i="52" a="1"/>
  <c r="X182" i="52"/>
  <c r="Y182" i="52"/>
  <c r="Z182" i="52" s="1"/>
  <c r="X183" i="52" a="1"/>
  <c r="X183" i="52"/>
  <c r="Y183" i="52"/>
  <c r="Z183" i="52" s="1"/>
  <c r="X184" i="52" a="1"/>
  <c r="X184" i="52"/>
  <c r="Y184" i="52"/>
  <c r="Z184" i="52" s="1"/>
  <c r="X185" i="52" a="1"/>
  <c r="X185" i="52"/>
  <c r="Y185" i="52" s="1"/>
  <c r="Z185" i="52" s="1"/>
  <c r="X186" i="52" a="1"/>
  <c r="X186" i="52"/>
  <c r="Y186" i="52"/>
  <c r="Z186" i="52" s="1"/>
  <c r="X187" i="52" a="1"/>
  <c r="X187" i="52"/>
  <c r="Y187" i="52" s="1"/>
  <c r="Z187" i="52" s="1"/>
  <c r="X188" i="52" a="1"/>
  <c r="X188" i="52"/>
  <c r="Y188" i="52"/>
  <c r="Z188" i="52" s="1"/>
  <c r="X189" i="52" a="1"/>
  <c r="X189" i="52"/>
  <c r="Y189" i="52"/>
  <c r="Z189" i="52" s="1"/>
  <c r="X190" i="52" a="1"/>
  <c r="X190" i="52"/>
  <c r="Y190" i="52"/>
  <c r="Z190" i="52" s="1"/>
  <c r="X191" i="52" a="1"/>
  <c r="X191" i="52"/>
  <c r="Y191" i="52"/>
  <c r="Z191" i="52" s="1"/>
  <c r="X192" i="52" a="1"/>
  <c r="X192" i="52"/>
  <c r="Y192" i="52"/>
  <c r="Z192" i="52" s="1"/>
  <c r="X193" i="52" a="1"/>
  <c r="X193" i="52"/>
  <c r="Y193" i="52" s="1"/>
  <c r="Z193" i="52" s="1"/>
  <c r="X194" i="52" a="1"/>
  <c r="X194" i="52"/>
  <c r="Y194" i="52"/>
  <c r="Z194" i="52" s="1"/>
  <c r="X195" i="52" a="1"/>
  <c r="X195" i="52"/>
  <c r="Y195" i="52" s="1"/>
  <c r="Z195" i="52" s="1"/>
  <c r="X196" i="52" a="1"/>
  <c r="X196" i="52" s="1"/>
  <c r="Y196" i="52" s="1"/>
  <c r="Z196" i="52" s="1"/>
  <c r="X197" i="52" a="1"/>
  <c r="X197" i="52"/>
  <c r="Y197" i="52" s="1"/>
  <c r="Z197" i="52" s="1"/>
  <c r="X198" i="52" a="1"/>
  <c r="X198" i="52" s="1"/>
  <c r="Y198" i="52" s="1"/>
  <c r="Z198" i="52" s="1"/>
  <c r="X199" i="52" a="1"/>
  <c r="X199" i="52"/>
  <c r="Y199" i="52" s="1"/>
  <c r="Z199" i="52" s="1"/>
  <c r="X200" i="52" a="1"/>
  <c r="X200" i="52" s="1"/>
  <c r="Y200" i="52"/>
  <c r="Z200" i="52" s="1"/>
  <c r="X201" i="52" a="1"/>
  <c r="X201" i="52"/>
  <c r="Y201" i="52" s="1"/>
  <c r="Z201" i="52" s="1"/>
  <c r="X202" i="52" a="1"/>
  <c r="X202" i="52" s="1"/>
  <c r="Y202" i="52"/>
  <c r="Z202" i="52" s="1"/>
  <c r="X203" i="52" a="1"/>
  <c r="X203" i="52"/>
  <c r="Y203" i="52"/>
  <c r="Z203" i="52" s="1"/>
  <c r="X204" i="52" a="1"/>
  <c r="X204" i="52" s="1"/>
  <c r="Y204" i="52"/>
  <c r="Z204" i="52" s="1"/>
  <c r="X205" i="52" a="1"/>
  <c r="X205" i="52" s="1"/>
  <c r="Y205" i="52" s="1"/>
  <c r="Z205" i="52" s="1"/>
  <c r="X206" i="52" a="1"/>
  <c r="X206" i="52" s="1"/>
  <c r="Y206" i="52"/>
  <c r="Z206" i="52" s="1"/>
  <c r="X207" i="52" a="1"/>
  <c r="X207" i="52" s="1"/>
  <c r="Y207" i="52" s="1"/>
  <c r="Z207" i="52" s="1"/>
  <c r="X208" i="52" a="1"/>
  <c r="X208" i="52" s="1"/>
  <c r="Y208" i="52" s="1"/>
  <c r="Z208" i="52" s="1"/>
  <c r="X209" i="52" a="1"/>
  <c r="X209" i="52" s="1"/>
  <c r="Y209" i="52" s="1"/>
  <c r="Z209" i="52" s="1"/>
  <c r="X210" i="52" a="1"/>
  <c r="X210" i="52" s="1"/>
  <c r="Y210" i="52" s="1"/>
  <c r="Z210" i="52" s="1"/>
  <c r="X211" i="52" a="1"/>
  <c r="X211" i="52" s="1"/>
  <c r="Y211" i="52" s="1"/>
  <c r="Z211" i="52" s="1"/>
  <c r="X212" i="52" a="1"/>
  <c r="X212" i="52" s="1"/>
  <c r="Y212" i="52" s="1"/>
  <c r="Z212" i="52" s="1"/>
  <c r="X213" i="52" a="1"/>
  <c r="X213" i="52"/>
  <c r="Y213" i="52" s="1"/>
  <c r="Z213" i="52" s="1"/>
  <c r="X214" i="52" a="1"/>
  <c r="X214" i="52" s="1"/>
  <c r="Y214" i="52" s="1"/>
  <c r="Z214" i="52" s="1"/>
  <c r="X215" i="52" a="1"/>
  <c r="X215" i="52"/>
  <c r="Y215" i="52" s="1"/>
  <c r="Z215" i="52" s="1"/>
  <c r="X216" i="52" a="1"/>
  <c r="X216" i="52" s="1"/>
  <c r="Y216" i="52"/>
  <c r="Z216" i="52" s="1"/>
  <c r="X217" i="52" a="1"/>
  <c r="X217" i="52"/>
  <c r="Y217" i="52" s="1"/>
  <c r="Z217" i="52" s="1"/>
  <c r="X218" i="52" a="1"/>
  <c r="X218" i="52" s="1"/>
  <c r="Y218" i="52"/>
  <c r="Z218" i="52" s="1"/>
  <c r="X219" i="52" a="1"/>
  <c r="X219" i="52"/>
  <c r="Y219" i="52"/>
  <c r="Z219" i="52" s="1"/>
  <c r="X220" i="52" a="1"/>
  <c r="X220" i="52" s="1"/>
  <c r="Y220" i="52"/>
  <c r="Z220" i="52" s="1"/>
  <c r="X221" i="52" a="1"/>
  <c r="X221" i="52" s="1"/>
  <c r="Y221" i="52" s="1"/>
  <c r="Z221" i="52" s="1"/>
  <c r="X222" i="52" a="1"/>
  <c r="X222" i="52" s="1"/>
  <c r="Y222" i="52"/>
  <c r="Z222" i="52" s="1"/>
  <c r="X223" i="52" a="1"/>
  <c r="X223" i="52" s="1"/>
  <c r="Y223" i="52" s="1"/>
  <c r="Z223" i="52" s="1"/>
  <c r="X224" i="52" a="1"/>
  <c r="X224" i="52" s="1"/>
  <c r="Y224" i="52" s="1"/>
  <c r="Z224" i="52" s="1"/>
  <c r="X225" i="52" a="1"/>
  <c r="X225" i="52" s="1"/>
  <c r="Y225" i="52" s="1"/>
  <c r="Z225" i="52" s="1"/>
  <c r="X226" i="52" a="1"/>
  <c r="X226" i="52" s="1"/>
  <c r="Y226" i="52" s="1"/>
  <c r="Z226" i="52" s="1"/>
  <c r="X227" i="52" a="1"/>
  <c r="X227" i="52" s="1"/>
  <c r="Y227" i="52" s="1"/>
  <c r="Z227" i="52" s="1"/>
  <c r="X228" i="52" a="1"/>
  <c r="X228" i="52" s="1"/>
  <c r="Y228" i="52" s="1"/>
  <c r="Z228" i="52" s="1"/>
  <c r="X229" i="52" a="1"/>
  <c r="X229" i="52"/>
  <c r="Y229" i="52" s="1"/>
  <c r="Z229" i="52" s="1"/>
  <c r="X230" i="52" a="1"/>
  <c r="X230" i="52" s="1"/>
  <c r="Y230" i="52" s="1"/>
  <c r="Z230" i="52" s="1"/>
  <c r="X231" i="52" a="1"/>
  <c r="X231" i="52"/>
  <c r="Y231" i="52" s="1"/>
  <c r="Z231" i="52" s="1"/>
  <c r="X232" i="52" a="1"/>
  <c r="X232" i="52" s="1"/>
  <c r="Y232" i="52"/>
  <c r="Z232" i="52" s="1"/>
  <c r="X233" i="52" a="1"/>
  <c r="X233" i="52"/>
  <c r="Y233" i="52" s="1"/>
  <c r="Z233" i="52" s="1"/>
  <c r="X234" i="52" a="1"/>
  <c r="X234" i="52" s="1"/>
  <c r="Y234" i="52"/>
  <c r="Z234" i="52" s="1"/>
  <c r="X235" i="52" a="1"/>
  <c r="X235" i="52"/>
  <c r="Y235" i="52"/>
  <c r="Z235" i="52" s="1"/>
  <c r="X236" i="52" a="1"/>
  <c r="X236" i="52" s="1"/>
  <c r="Y236" i="52"/>
  <c r="Z236" i="52" s="1"/>
  <c r="X237" i="52" a="1"/>
  <c r="X237" i="52" s="1"/>
  <c r="Y237" i="52" s="1"/>
  <c r="Z237" i="52" s="1"/>
  <c r="X238" i="52" a="1"/>
  <c r="X238" i="52" s="1"/>
  <c r="Y238" i="52"/>
  <c r="Z238" i="52" s="1"/>
  <c r="X239" i="52" a="1"/>
  <c r="X239" i="52" s="1"/>
  <c r="Y239" i="52" s="1"/>
  <c r="Z239" i="52" s="1"/>
  <c r="X240" i="52" a="1"/>
  <c r="X240" i="52" s="1"/>
  <c r="Y240" i="52" s="1"/>
  <c r="Z240" i="52" s="1"/>
  <c r="X241" i="52" a="1"/>
  <c r="X241" i="52" s="1"/>
  <c r="Y241" i="52" s="1"/>
  <c r="Z241" i="52" s="1"/>
  <c r="X242" i="52" a="1"/>
  <c r="X242" i="52" s="1"/>
  <c r="Y242" i="52" s="1"/>
  <c r="Z242" i="52" s="1"/>
  <c r="X243" i="52" a="1"/>
  <c r="X243" i="52" s="1"/>
  <c r="Y243" i="52" s="1"/>
  <c r="Z243" i="52" s="1"/>
  <c r="X244" i="52" a="1"/>
  <c r="X244" i="52" s="1"/>
  <c r="Y244" i="52" s="1"/>
  <c r="Z244" i="52" s="1"/>
  <c r="X245" i="52" a="1"/>
  <c r="X245" i="52"/>
  <c r="Y245" i="52" s="1"/>
  <c r="Z245" i="52" s="1"/>
  <c r="X246" i="52" a="1"/>
  <c r="X246" i="52" s="1"/>
  <c r="Y246" i="52" s="1"/>
  <c r="Z246" i="52" s="1"/>
  <c r="X247" i="52" a="1"/>
  <c r="X247" i="52"/>
  <c r="Y247" i="52" s="1"/>
  <c r="Z247" i="52" s="1"/>
  <c r="X248" i="52" a="1"/>
  <c r="X248" i="52" s="1"/>
  <c r="Y248" i="52"/>
  <c r="Z248" i="52" s="1"/>
  <c r="X249" i="52" a="1"/>
  <c r="X249" i="52"/>
  <c r="Y249" i="52" s="1"/>
  <c r="Z249" i="52" s="1"/>
  <c r="X250" i="52" a="1"/>
  <c r="X250" i="52" s="1"/>
  <c r="Y250" i="52"/>
  <c r="Z250" i="52" s="1"/>
  <c r="X251" i="52" a="1"/>
  <c r="X251" i="52"/>
  <c r="Y251" i="52"/>
  <c r="Z251" i="52" s="1"/>
  <c r="X252" i="52" a="1"/>
  <c r="X252" i="52" s="1"/>
  <c r="Y252" i="52"/>
  <c r="Z252" i="52" s="1"/>
  <c r="X253" i="52" a="1"/>
  <c r="X253" i="52" s="1"/>
  <c r="Y253" i="52" s="1"/>
  <c r="Z253" i="52" s="1"/>
  <c r="X254" i="52" a="1"/>
  <c r="X254" i="52" s="1"/>
  <c r="Y254" i="52"/>
  <c r="Z254" i="52" s="1"/>
  <c r="X255" i="52" a="1"/>
  <c r="X255" i="52" s="1"/>
  <c r="Y255" i="52" s="1"/>
  <c r="Z255" i="52" s="1"/>
  <c r="X256" i="52" a="1"/>
  <c r="X256" i="52" s="1"/>
  <c r="Y256" i="52" s="1"/>
  <c r="Z256" i="52" s="1"/>
  <c r="X257" i="52" a="1"/>
  <c r="X257" i="52" s="1"/>
  <c r="Y257" i="52" s="1"/>
  <c r="Z257" i="52" s="1"/>
  <c r="X258" i="52" a="1"/>
  <c r="X258" i="52" s="1"/>
  <c r="Y258" i="52" s="1"/>
  <c r="Z258" i="52" s="1"/>
  <c r="X259" i="52" a="1"/>
  <c r="X259" i="52" s="1"/>
  <c r="Y259" i="52" s="1"/>
  <c r="Z259" i="52" s="1"/>
  <c r="X260" i="52" a="1"/>
  <c r="X260" i="52" s="1"/>
  <c r="Y260" i="52" s="1"/>
  <c r="Z260" i="52" s="1"/>
  <c r="X261" i="52" a="1"/>
  <c r="X261" i="52"/>
  <c r="Y261" i="52" s="1"/>
  <c r="Z261" i="52" s="1"/>
  <c r="X262" i="52" a="1"/>
  <c r="X262" i="52" s="1"/>
  <c r="Y262" i="52" s="1"/>
  <c r="Z262" i="52" s="1"/>
  <c r="X263" i="52" a="1"/>
  <c r="X263" i="52"/>
  <c r="Y263" i="52" s="1"/>
  <c r="Z263" i="52" s="1"/>
  <c r="X264" i="52" a="1"/>
  <c r="X264" i="52" s="1"/>
  <c r="Y264" i="52"/>
  <c r="Z264" i="52" s="1"/>
  <c r="X265" i="52" a="1"/>
  <c r="X265" i="52"/>
  <c r="Y265" i="52" s="1"/>
  <c r="Z265" i="52" s="1"/>
  <c r="X266" i="52" a="1"/>
  <c r="X266" i="52" s="1"/>
  <c r="Y266" i="52"/>
  <c r="Z266" i="52" s="1"/>
  <c r="X267" i="52" a="1"/>
  <c r="X267" i="52"/>
  <c r="Y267" i="52"/>
  <c r="Z267" i="52" s="1"/>
  <c r="X268" i="52" a="1"/>
  <c r="X268" i="52" s="1"/>
  <c r="Y268" i="52"/>
  <c r="Z268" i="52" s="1"/>
  <c r="X269" i="52" a="1"/>
  <c r="X269" i="52" s="1"/>
  <c r="Y269" i="52" s="1"/>
  <c r="Z269" i="52" s="1"/>
  <c r="X270" i="52" a="1"/>
  <c r="X270" i="52" s="1"/>
  <c r="Y270" i="52"/>
  <c r="Z270" i="52" s="1"/>
  <c r="X271" i="52" a="1"/>
  <c r="X271" i="52" s="1"/>
  <c r="Y271" i="52" s="1"/>
  <c r="Z271" i="52" s="1"/>
  <c r="X272" i="52" a="1"/>
  <c r="X272" i="52" s="1"/>
  <c r="Y272" i="52" s="1"/>
  <c r="Z272" i="52" s="1"/>
  <c r="X273" i="52" a="1"/>
  <c r="X273" i="52" s="1"/>
  <c r="Y273" i="52" s="1"/>
  <c r="Z273" i="52" s="1"/>
  <c r="X274" i="52" a="1"/>
  <c r="X274" i="52" s="1"/>
  <c r="Y274" i="52" s="1"/>
  <c r="Z274" i="52" s="1"/>
  <c r="X275" i="52" a="1"/>
  <c r="X275" i="52" s="1"/>
  <c r="Y275" i="52" s="1"/>
  <c r="Z275" i="52" s="1"/>
  <c r="X276" i="52" a="1"/>
  <c r="X276" i="52" s="1"/>
  <c r="Y276" i="52" s="1"/>
  <c r="Z276" i="52" s="1"/>
  <c r="X277" i="52" a="1"/>
  <c r="X277" i="52"/>
  <c r="Y277" i="52" s="1"/>
  <c r="Z277" i="52" s="1"/>
  <c r="X278" i="52" a="1"/>
  <c r="X278" i="52" s="1"/>
  <c r="Y278" i="52" s="1"/>
  <c r="Z278" i="52" s="1"/>
  <c r="X279" i="52" a="1"/>
  <c r="X279" i="52" s="1"/>
  <c r="Y279" i="52" s="1"/>
  <c r="Z279" i="52" s="1"/>
  <c r="X280" i="52" a="1"/>
  <c r="X280" i="52" s="1"/>
  <c r="Y280" i="52"/>
  <c r="Z280" i="52" s="1"/>
  <c r="X281" i="52" a="1"/>
  <c r="X281" i="52" s="1"/>
  <c r="Y281" i="52" s="1"/>
  <c r="Z281" i="52" s="1"/>
  <c r="X282" i="52" a="1"/>
  <c r="X282" i="52" s="1"/>
  <c r="Y282" i="52"/>
  <c r="Z282" i="52" s="1"/>
  <c r="X283" i="52" a="1"/>
  <c r="X283" i="52"/>
  <c r="Y283" i="52" s="1"/>
  <c r="Z283" i="52" s="1"/>
  <c r="X284" i="52" a="1"/>
  <c r="X284" i="52" s="1"/>
  <c r="Y284" i="52" s="1"/>
  <c r="Z284" i="52" s="1"/>
  <c r="X285" i="52" a="1"/>
  <c r="X285" i="52"/>
  <c r="Y285" i="52" s="1"/>
  <c r="Z285" i="52" s="1"/>
  <c r="X286" i="52" a="1"/>
  <c r="X286" i="52" s="1"/>
  <c r="Y286" i="52" s="1"/>
  <c r="Z286" i="52" s="1"/>
  <c r="X287" i="52" a="1"/>
  <c r="X287" i="52" s="1"/>
  <c r="Y287" i="52" s="1"/>
  <c r="Z287" i="52" s="1"/>
  <c r="X288" i="52" a="1"/>
  <c r="X288" i="52" s="1"/>
  <c r="Y288" i="52"/>
  <c r="Z288" i="52" s="1"/>
  <c r="X289" i="52" a="1"/>
  <c r="X289" i="52" s="1"/>
  <c r="Y289" i="52" s="1"/>
  <c r="Z289" i="52" s="1"/>
  <c r="X290" i="52" a="1"/>
  <c r="X290" i="52" s="1"/>
  <c r="Y290" i="52"/>
  <c r="Z290" i="52" s="1"/>
  <c r="X291" i="52" a="1"/>
  <c r="X291" i="52"/>
  <c r="Y291" i="52" s="1"/>
  <c r="Z291" i="52" s="1"/>
  <c r="X292" i="52" a="1"/>
  <c r="X292" i="52" s="1"/>
  <c r="Y292" i="52" s="1"/>
  <c r="Z292" i="52" s="1"/>
  <c r="X293" i="52" a="1"/>
  <c r="X293" i="52"/>
  <c r="Y293" i="52" s="1"/>
  <c r="Z293" i="52" s="1"/>
  <c r="X294" i="52" a="1"/>
  <c r="X294" i="52" s="1"/>
  <c r="Y294" i="52" s="1"/>
  <c r="Z294" i="52" s="1"/>
  <c r="X295" i="52" a="1"/>
  <c r="X295" i="52" s="1"/>
  <c r="Y295" i="52" s="1"/>
  <c r="Z295" i="52" s="1"/>
  <c r="X296" i="52" a="1"/>
  <c r="X296" i="52" s="1"/>
  <c r="Y296" i="52"/>
  <c r="Z296" i="52" s="1"/>
  <c r="X297" i="52" a="1"/>
  <c r="X297" i="52" s="1"/>
  <c r="Y297" i="52" s="1"/>
  <c r="Z297" i="52" s="1"/>
  <c r="X298" i="52" a="1"/>
  <c r="X298" i="52" s="1"/>
  <c r="Y298" i="52"/>
  <c r="Z298" i="52" s="1"/>
  <c r="X299" i="52" a="1"/>
  <c r="X299" i="52" s="1"/>
  <c r="Y299" i="52" s="1"/>
  <c r="Z299" i="52" s="1"/>
  <c r="X300" i="52" a="1"/>
  <c r="X300" i="52" s="1"/>
  <c r="Y300" i="52"/>
  <c r="Z300" i="52"/>
  <c r="X301" i="52" a="1"/>
  <c r="X301" i="52"/>
  <c r="Y301" i="52" s="1"/>
  <c r="Z301" i="52" s="1"/>
  <c r="X302" i="52" a="1"/>
  <c r="X302" i="52" s="1"/>
  <c r="Y302" i="52" s="1"/>
  <c r="Z302" i="52" s="1"/>
  <c r="X303" i="52" a="1"/>
  <c r="X303" i="52" s="1"/>
  <c r="Y303" i="52" s="1"/>
  <c r="Z303" i="52" s="1"/>
  <c r="X304" i="52" a="1"/>
  <c r="X304" i="52" s="1"/>
  <c r="Y304" i="52"/>
  <c r="Z304" i="52" s="1"/>
  <c r="X305" i="52" a="1"/>
  <c r="X305" i="52"/>
  <c r="Y305" i="52" s="1"/>
  <c r="Z305" i="52" s="1"/>
  <c r="X306" i="52" a="1"/>
  <c r="X306" i="52" s="1"/>
  <c r="Y306" i="52" s="1"/>
  <c r="Z306" i="52" s="1"/>
  <c r="X307" i="52" a="1"/>
  <c r="X307" i="52"/>
  <c r="Y307" i="52"/>
  <c r="Z307" i="52" s="1"/>
  <c r="X308" i="52" a="1"/>
  <c r="X308" i="52" s="1"/>
  <c r="Y308" i="52" s="1"/>
  <c r="Z308" i="52" s="1"/>
  <c r="X309" i="52" a="1"/>
  <c r="X309" i="52" s="1"/>
  <c r="Y309" i="52" s="1"/>
  <c r="Z309" i="52" s="1"/>
  <c r="X310" i="52" a="1"/>
  <c r="X310" i="52" s="1"/>
  <c r="Y310" i="52"/>
  <c r="Z310" i="52" s="1"/>
  <c r="X311" i="52" a="1"/>
  <c r="X311" i="52"/>
  <c r="Y311" i="52" s="1"/>
  <c r="Z311" i="52" s="1"/>
  <c r="X312" i="52" a="1"/>
  <c r="X312" i="52" s="1"/>
  <c r="Y312" i="52" s="1"/>
  <c r="Z312" i="52" s="1"/>
  <c r="X313" i="52" a="1"/>
  <c r="X313" i="52" s="1"/>
  <c r="Y313" i="52" s="1"/>
  <c r="Z313" i="52" s="1"/>
  <c r="X314" i="52" a="1"/>
  <c r="X314" i="52" s="1"/>
  <c r="Y314" i="52"/>
  <c r="Z314" i="52" s="1"/>
  <c r="X315" i="52" a="1"/>
  <c r="X315" i="52" s="1"/>
  <c r="Y315" i="52" s="1"/>
  <c r="Z315" i="52" s="1"/>
  <c r="X316" i="52" a="1"/>
  <c r="X316" i="52" s="1"/>
  <c r="Y316" i="52"/>
  <c r="Z316" i="52"/>
  <c r="X317" i="52" a="1"/>
  <c r="X317" i="52"/>
  <c r="Y317" i="52" s="1"/>
  <c r="Z317" i="52" s="1"/>
  <c r="D318" i="52"/>
  <c r="E318" i="52"/>
  <c r="F318" i="52"/>
  <c r="G318" i="52"/>
  <c r="H318" i="52"/>
  <c r="I318" i="52"/>
  <c r="J318" i="52"/>
  <c r="K318" i="52"/>
  <c r="L318" i="52"/>
  <c r="M318" i="52"/>
  <c r="N318" i="52"/>
  <c r="O318" i="52"/>
  <c r="P318" i="52"/>
  <c r="Q318" i="52"/>
  <c r="R318" i="52"/>
  <c r="S318" i="52"/>
  <c r="T318" i="52"/>
  <c r="U318" i="52"/>
  <c r="V318" i="52"/>
  <c r="W318" i="52"/>
  <c r="D319" i="52"/>
  <c r="E319" i="52"/>
  <c r="F319" i="52"/>
  <c r="G319" i="52"/>
  <c r="H319" i="52"/>
  <c r="I319" i="52"/>
  <c r="J319" i="52"/>
  <c r="K319" i="52"/>
  <c r="L319" i="52"/>
  <c r="M319" i="52"/>
  <c r="N319" i="52"/>
  <c r="O319" i="52"/>
  <c r="P319" i="52"/>
  <c r="Q319" i="52"/>
  <c r="R319" i="52"/>
  <c r="S319" i="52"/>
  <c r="T319" i="52"/>
  <c r="U319" i="52"/>
  <c r="V319" i="52"/>
  <c r="W319" i="52"/>
  <c r="D320" i="52"/>
  <c r="D13" i="52" s="1"/>
  <c r="I320" i="52"/>
  <c r="I13" i="52" s="1"/>
  <c r="L320" i="52"/>
  <c r="L13" i="52" s="1"/>
  <c r="Q320" i="52"/>
  <c r="Q13" i="52" s="1"/>
  <c r="T320" i="52"/>
  <c r="T13" i="52" s="1"/>
  <c r="D321" i="52"/>
  <c r="E321" i="52"/>
  <c r="F321" i="52"/>
  <c r="G321" i="52"/>
  <c r="H321" i="52"/>
  <c r="I321" i="52"/>
  <c r="J321" i="52"/>
  <c r="K321" i="52"/>
  <c r="L321" i="52"/>
  <c r="M321" i="52"/>
  <c r="N321" i="52"/>
  <c r="O321" i="52"/>
  <c r="P321" i="52"/>
  <c r="Q321" i="52"/>
  <c r="R321" i="52"/>
  <c r="S321" i="52"/>
  <c r="T321" i="52"/>
  <c r="U321" i="52"/>
  <c r="V321" i="52"/>
  <c r="W321" i="52"/>
  <c r="D322" i="52"/>
  <c r="E322" i="52"/>
  <c r="F322" i="52"/>
  <c r="G322" i="52"/>
  <c r="H322" i="52"/>
  <c r="I322" i="52"/>
  <c r="J322" i="52"/>
  <c r="K322" i="52"/>
  <c r="L322" i="52"/>
  <c r="M322" i="52"/>
  <c r="N322" i="52"/>
  <c r="O322" i="52"/>
  <c r="P322" i="52"/>
  <c r="Q322" i="52"/>
  <c r="R322" i="52"/>
  <c r="S322" i="52"/>
  <c r="T322" i="52"/>
  <c r="U322" i="52"/>
  <c r="V322" i="52"/>
  <c r="W322" i="52"/>
  <c r="D323" i="52"/>
  <c r="E323" i="52"/>
  <c r="E324" i="52" s="1"/>
  <c r="F323" i="52"/>
  <c r="F324" i="52" s="1"/>
  <c r="G323" i="52"/>
  <c r="H323" i="52"/>
  <c r="H324" i="52" s="1"/>
  <c r="I323" i="52"/>
  <c r="J323" i="52"/>
  <c r="K323" i="52"/>
  <c r="K324" i="52" s="1"/>
  <c r="L323" i="52"/>
  <c r="M323" i="52"/>
  <c r="M324" i="52" s="1"/>
  <c r="N323" i="52"/>
  <c r="N324" i="52" s="1"/>
  <c r="O323" i="52"/>
  <c r="P323" i="52"/>
  <c r="P324" i="52" s="1"/>
  <c r="Q323" i="52"/>
  <c r="R323" i="52"/>
  <c r="S323" i="52"/>
  <c r="S324" i="52" s="1"/>
  <c r="T323" i="52"/>
  <c r="U323" i="52"/>
  <c r="U324" i="52" s="1"/>
  <c r="V323" i="52"/>
  <c r="V324" i="52" s="1"/>
  <c r="W323" i="52"/>
  <c r="D324" i="52"/>
  <c r="G324" i="52"/>
  <c r="I324" i="52"/>
  <c r="J324" i="52"/>
  <c r="L324" i="52"/>
  <c r="O324" i="52"/>
  <c r="Q324" i="52"/>
  <c r="R324" i="52"/>
  <c r="T324" i="52"/>
  <c r="W324" i="52"/>
  <c r="D325" i="52"/>
  <c r="E325" i="52"/>
  <c r="E320" i="52" s="1"/>
  <c r="E13" i="52" s="1"/>
  <c r="F325" i="52"/>
  <c r="F320" i="52" s="1"/>
  <c r="F13" i="52" s="1"/>
  <c r="G325" i="52"/>
  <c r="G320" i="52" s="1"/>
  <c r="G13" i="52" s="1"/>
  <c r="H325" i="52"/>
  <c r="H320" i="52" s="1"/>
  <c r="H13" i="52" s="1"/>
  <c r="I325" i="52"/>
  <c r="J325" i="52"/>
  <c r="J320" i="52" s="1"/>
  <c r="J13" i="52" s="1"/>
  <c r="K325" i="52"/>
  <c r="K320" i="52" s="1"/>
  <c r="K13" i="52" s="1"/>
  <c r="L325" i="52"/>
  <c r="M325" i="52"/>
  <c r="M320" i="52" s="1"/>
  <c r="M13" i="52" s="1"/>
  <c r="N325" i="52"/>
  <c r="N320" i="52" s="1"/>
  <c r="N13" i="52" s="1"/>
  <c r="O325" i="52"/>
  <c r="O320" i="52" s="1"/>
  <c r="O13" i="52" s="1"/>
  <c r="P325" i="52"/>
  <c r="P320" i="52" s="1"/>
  <c r="P13" i="52" s="1"/>
  <c r="Q325" i="52"/>
  <c r="R325" i="52"/>
  <c r="R320" i="52" s="1"/>
  <c r="R13" i="52" s="1"/>
  <c r="S325" i="52"/>
  <c r="S320" i="52" s="1"/>
  <c r="S13" i="52" s="1"/>
  <c r="T325" i="52"/>
  <c r="U325" i="52"/>
  <c r="U320" i="52" s="1"/>
  <c r="U13" i="52" s="1"/>
  <c r="V325" i="52"/>
  <c r="V320" i="52" s="1"/>
  <c r="V13" i="52" s="1"/>
  <c r="W325" i="52"/>
  <c r="W320" i="52" s="1"/>
  <c r="W13" i="52" s="1"/>
  <c r="D326" i="52"/>
  <c r="E326" i="52"/>
  <c r="F326" i="52"/>
  <c r="G326" i="52"/>
  <c r="H326" i="52"/>
  <c r="I326" i="52"/>
  <c r="J326" i="52"/>
  <c r="K326" i="52"/>
  <c r="L326" i="52"/>
  <c r="M326" i="52"/>
  <c r="N326" i="52"/>
  <c r="O326" i="52"/>
  <c r="P326" i="52"/>
  <c r="Q326" i="52"/>
  <c r="R326" i="52"/>
  <c r="S326" i="52"/>
  <c r="T326" i="52"/>
  <c r="U326" i="52"/>
  <c r="V326" i="52"/>
  <c r="W326" i="52"/>
  <c r="D327" i="52"/>
  <c r="E327" i="52"/>
  <c r="F327" i="52"/>
  <c r="G327" i="52"/>
  <c r="H327" i="52"/>
  <c r="I327" i="52"/>
  <c r="J327" i="52"/>
  <c r="K327" i="52"/>
  <c r="L327" i="52"/>
  <c r="M327" i="52"/>
  <c r="N327" i="52"/>
  <c r="O327" i="52"/>
  <c r="P327" i="52"/>
  <c r="Q327" i="52"/>
  <c r="R327" i="52"/>
  <c r="S327" i="52"/>
  <c r="T327" i="52"/>
  <c r="U327" i="52"/>
  <c r="V327" i="52"/>
  <c r="W327" i="52"/>
  <c r="D328" i="52"/>
  <c r="E328" i="52"/>
  <c r="F328" i="52"/>
  <c r="G328" i="52"/>
  <c r="H328" i="52"/>
  <c r="I328" i="52"/>
  <c r="J328" i="52"/>
  <c r="K328" i="52"/>
  <c r="L328" i="52"/>
  <c r="M328" i="52"/>
  <c r="N328" i="52"/>
  <c r="O328" i="52"/>
  <c r="P328" i="52"/>
  <c r="Q328" i="52"/>
  <c r="R328" i="52"/>
  <c r="S328" i="52"/>
  <c r="T328" i="52"/>
  <c r="U328" i="52"/>
  <c r="V328" i="52"/>
  <c r="W328" i="52"/>
  <c r="D329" i="52"/>
  <c r="E329" i="52"/>
  <c r="F329" i="52"/>
  <c r="G329" i="52"/>
  <c r="H329" i="52"/>
  <c r="I329" i="52"/>
  <c r="J329" i="52"/>
  <c r="K329" i="52"/>
  <c r="L329" i="52"/>
  <c r="M329" i="52"/>
  <c r="N329" i="52"/>
  <c r="O329" i="52"/>
  <c r="P329" i="52"/>
  <c r="Q329" i="52"/>
  <c r="R329" i="52"/>
  <c r="S329" i="52"/>
  <c r="T329" i="52"/>
  <c r="U329" i="52"/>
  <c r="V329" i="52"/>
  <c r="W329" i="52"/>
  <c r="D330" i="52"/>
  <c r="E330" i="52"/>
  <c r="F330" i="52"/>
  <c r="G330" i="52"/>
  <c r="H330" i="52"/>
  <c r="I330" i="52"/>
  <c r="J330" i="52"/>
  <c r="K330" i="52"/>
  <c r="L330" i="52"/>
  <c r="M330" i="52"/>
  <c r="N330" i="52"/>
  <c r="O330" i="52"/>
  <c r="P330" i="52"/>
  <c r="Q330" i="52"/>
  <c r="R330" i="52"/>
  <c r="S330" i="52"/>
  <c r="T330" i="52"/>
  <c r="U330" i="52"/>
  <c r="V330" i="52"/>
  <c r="W330" i="52"/>
  <c r="F27" i="53" l="1"/>
  <c r="E25" i="53"/>
  <c r="F26" i="53"/>
  <c r="E28" i="53"/>
  <c r="E29" i="53"/>
  <c r="F29" i="53"/>
  <c r="F28" i="53"/>
  <c r="E26" i="53"/>
  <c r="E27" i="53"/>
  <c r="F25" i="53"/>
  <c r="D2" i="51" l="1"/>
  <c r="I2" i="51"/>
  <c r="D3" i="51"/>
  <c r="I3" i="51"/>
  <c r="D4" i="51"/>
  <c r="I4" i="51"/>
  <c r="D12" i="51"/>
  <c r="D13" i="51"/>
  <c r="D14" i="51"/>
  <c r="D15" i="51"/>
  <c r="D16" i="51"/>
  <c r="D17" i="51"/>
  <c r="D18" i="51"/>
  <c r="D19" i="51"/>
  <c r="D20" i="51"/>
  <c r="D21" i="51"/>
  <c r="D22" i="51"/>
  <c r="D9" i="51" s="1"/>
  <c r="D25" i="51"/>
  <c r="D26" i="51"/>
  <c r="D27" i="51"/>
  <c r="D28" i="51"/>
  <c r="D29" i="51"/>
  <c r="X18" i="50" a="1"/>
  <c r="X18" i="50" s="1"/>
  <c r="Y18" i="50" s="1"/>
  <c r="Z18" i="50" s="1"/>
  <c r="X19" i="50" a="1"/>
  <c r="X19" i="50" s="1"/>
  <c r="Y19" i="50" s="1"/>
  <c r="Z19" i="50" s="1"/>
  <c r="X20" i="50" a="1"/>
  <c r="X20" i="50" s="1"/>
  <c r="Y20" i="50" s="1"/>
  <c r="Z20" i="50" s="1"/>
  <c r="X21" i="50" a="1"/>
  <c r="X21" i="50" s="1"/>
  <c r="Y21" i="50" s="1"/>
  <c r="Z21" i="50" s="1"/>
  <c r="X22" i="50" a="1"/>
  <c r="X22" i="50" s="1"/>
  <c r="Y22" i="50" s="1"/>
  <c r="Z22" i="50" s="1"/>
  <c r="X23" i="50" a="1"/>
  <c r="X23" i="50" s="1"/>
  <c r="Y23" i="50" s="1"/>
  <c r="Z23" i="50" s="1"/>
  <c r="X24" i="50" a="1"/>
  <c r="X24" i="50"/>
  <c r="Y24" i="50" s="1"/>
  <c r="Z24" i="50" s="1"/>
  <c r="X25" i="50" a="1"/>
  <c r="X25" i="50" s="1"/>
  <c r="Y25" i="50" s="1"/>
  <c r="Z25" i="50" s="1"/>
  <c r="X26" i="50" a="1"/>
  <c r="X26" i="50"/>
  <c r="Y26" i="50" s="1"/>
  <c r="Z26" i="50" s="1"/>
  <c r="X27" i="50" a="1"/>
  <c r="X27" i="50" s="1"/>
  <c r="Y27" i="50" s="1"/>
  <c r="Z27" i="50" s="1"/>
  <c r="X28" i="50" a="1"/>
  <c r="X28" i="50"/>
  <c r="Y28" i="50" s="1"/>
  <c r="Z28" i="50" s="1"/>
  <c r="X29" i="50" a="1"/>
  <c r="X29" i="50" s="1"/>
  <c r="Y29" i="50" s="1"/>
  <c r="Z29" i="50" s="1"/>
  <c r="X30" i="50" a="1"/>
  <c r="X30" i="50" s="1"/>
  <c r="Y30" i="50" s="1"/>
  <c r="Z30" i="50" s="1"/>
  <c r="X31" i="50" a="1"/>
  <c r="X31" i="50" s="1"/>
  <c r="Y31" i="50" s="1"/>
  <c r="Z31" i="50" s="1"/>
  <c r="X32" i="50" a="1"/>
  <c r="X32" i="50"/>
  <c r="Y32" i="50" s="1"/>
  <c r="Z32" i="50" s="1"/>
  <c r="X33" i="50" a="1"/>
  <c r="X33" i="50" s="1"/>
  <c r="Y33" i="50" s="1"/>
  <c r="Z33" i="50" s="1"/>
  <c r="X34" i="50" a="1"/>
  <c r="X34" i="50" s="1"/>
  <c r="Y34" i="50" s="1"/>
  <c r="Z34" i="50" s="1"/>
  <c r="X35" i="50" a="1"/>
  <c r="X35" i="50" s="1"/>
  <c r="Y35" i="50" s="1"/>
  <c r="Z35" i="50" s="1"/>
  <c r="X36" i="50" a="1"/>
  <c r="X36" i="50" s="1"/>
  <c r="Y36" i="50" s="1"/>
  <c r="Z36" i="50" s="1"/>
  <c r="X37" i="50" a="1"/>
  <c r="X37" i="50" s="1"/>
  <c r="Y37" i="50" s="1"/>
  <c r="Z37" i="50" s="1"/>
  <c r="X38" i="50" a="1"/>
  <c r="X38" i="50" s="1"/>
  <c r="Y38" i="50" s="1"/>
  <c r="Z38" i="50" s="1"/>
  <c r="X39" i="50" a="1"/>
  <c r="X39" i="50" s="1"/>
  <c r="Y39" i="50" s="1"/>
  <c r="Z39" i="50" s="1"/>
  <c r="X40" i="50" a="1"/>
  <c r="X40" i="50"/>
  <c r="Y40" i="50" s="1"/>
  <c r="Z40" i="50" s="1"/>
  <c r="X41" i="50" a="1"/>
  <c r="X41" i="50" s="1"/>
  <c r="Y41" i="50" s="1"/>
  <c r="Z41" i="50" s="1"/>
  <c r="X42" i="50" a="1"/>
  <c r="X42" i="50"/>
  <c r="Y42" i="50" s="1"/>
  <c r="Z42" i="50" s="1"/>
  <c r="X43" i="50" a="1"/>
  <c r="X43" i="50" s="1"/>
  <c r="Y43" i="50" s="1"/>
  <c r="Z43" i="50" s="1"/>
  <c r="X44" i="50" a="1"/>
  <c r="X44" i="50"/>
  <c r="Y44" i="50" s="1"/>
  <c r="Z44" i="50" s="1"/>
  <c r="X45" i="50" a="1"/>
  <c r="X45" i="50" s="1"/>
  <c r="Y45" i="50" s="1"/>
  <c r="Z45" i="50" s="1"/>
  <c r="X46" i="50" a="1"/>
  <c r="X46" i="50" s="1"/>
  <c r="Y46" i="50" s="1"/>
  <c r="Z46" i="50" s="1"/>
  <c r="X47" i="50" a="1"/>
  <c r="X47" i="50" s="1"/>
  <c r="Y47" i="50" s="1"/>
  <c r="Z47" i="50" s="1"/>
  <c r="X48" i="50" a="1"/>
  <c r="X48" i="50"/>
  <c r="Y48" i="50" s="1"/>
  <c r="Z48" i="50" s="1"/>
  <c r="X49" i="50" a="1"/>
  <c r="X49" i="50" s="1"/>
  <c r="Y49" i="50" s="1"/>
  <c r="Z49" i="50" s="1"/>
  <c r="X50" i="50" a="1"/>
  <c r="X50" i="50" s="1"/>
  <c r="Y50" i="50" s="1"/>
  <c r="Z50" i="50" s="1"/>
  <c r="X51" i="50" a="1"/>
  <c r="X51" i="50" s="1"/>
  <c r="Y51" i="50" s="1"/>
  <c r="Z51" i="50" s="1"/>
  <c r="X52" i="50" a="1"/>
  <c r="X52" i="50" s="1"/>
  <c r="Y52" i="50" s="1"/>
  <c r="Z52" i="50" s="1"/>
  <c r="X53" i="50" a="1"/>
  <c r="X53" i="50" s="1"/>
  <c r="Y53" i="50" s="1"/>
  <c r="Z53" i="50" s="1"/>
  <c r="X54" i="50" a="1"/>
  <c r="X54" i="50" s="1"/>
  <c r="Y54" i="50" s="1"/>
  <c r="Z54" i="50" s="1"/>
  <c r="X55" i="50" a="1"/>
  <c r="X55" i="50" s="1"/>
  <c r="Y55" i="50" s="1"/>
  <c r="Z55" i="50" s="1"/>
  <c r="X56" i="50" a="1"/>
  <c r="X56" i="50"/>
  <c r="Y56" i="50" s="1"/>
  <c r="Z56" i="50" s="1"/>
  <c r="X57" i="50" a="1"/>
  <c r="X57" i="50" s="1"/>
  <c r="Y57" i="50" s="1"/>
  <c r="Z57" i="50" s="1"/>
  <c r="X58" i="50" a="1"/>
  <c r="X58" i="50"/>
  <c r="Y58" i="50" s="1"/>
  <c r="Z58" i="50" s="1"/>
  <c r="X59" i="50" a="1"/>
  <c r="X59" i="50" s="1"/>
  <c r="Y59" i="50" s="1"/>
  <c r="Z59" i="50" s="1"/>
  <c r="X60" i="50" a="1"/>
  <c r="X60" i="50"/>
  <c r="Y60" i="50" s="1"/>
  <c r="Z60" i="50" s="1"/>
  <c r="X61" i="50" a="1"/>
  <c r="X61" i="50" s="1"/>
  <c r="Y61" i="50" s="1"/>
  <c r="Z61" i="50" s="1"/>
  <c r="X62" i="50" a="1"/>
  <c r="X62" i="50" s="1"/>
  <c r="Y62" i="50" s="1"/>
  <c r="Z62" i="50" s="1"/>
  <c r="X63" i="50" a="1"/>
  <c r="X63" i="50" s="1"/>
  <c r="Y63" i="50" s="1"/>
  <c r="Z63" i="50" s="1"/>
  <c r="X64" i="50" a="1"/>
  <c r="X64" i="50"/>
  <c r="Y64" i="50" s="1"/>
  <c r="Z64" i="50" s="1"/>
  <c r="X65" i="50" a="1"/>
  <c r="X65" i="50" s="1"/>
  <c r="Y65" i="50" s="1"/>
  <c r="Z65" i="50" s="1"/>
  <c r="X66" i="50" a="1"/>
  <c r="X66" i="50" s="1"/>
  <c r="Y66" i="50" s="1"/>
  <c r="Z66" i="50" s="1"/>
  <c r="X67" i="50" a="1"/>
  <c r="X67" i="50" s="1"/>
  <c r="Y67" i="50" s="1"/>
  <c r="Z67" i="50" s="1"/>
  <c r="X68" i="50" a="1"/>
  <c r="X68" i="50" s="1"/>
  <c r="Y68" i="50" s="1"/>
  <c r="Z68" i="50" s="1"/>
  <c r="X69" i="50" a="1"/>
  <c r="X69" i="50" s="1"/>
  <c r="Y69" i="50" s="1"/>
  <c r="Z69" i="50" s="1"/>
  <c r="X70" i="50" a="1"/>
  <c r="X70" i="50" s="1"/>
  <c r="Y70" i="50" s="1"/>
  <c r="Z70" i="50" s="1"/>
  <c r="X71" i="50" a="1"/>
  <c r="X71" i="50" s="1"/>
  <c r="Y71" i="50" s="1"/>
  <c r="Z71" i="50" s="1"/>
  <c r="X72" i="50" a="1"/>
  <c r="X72" i="50"/>
  <c r="Y72" i="50" s="1"/>
  <c r="Z72" i="50" s="1"/>
  <c r="X73" i="50" a="1"/>
  <c r="X73" i="50" s="1"/>
  <c r="Y73" i="50" s="1"/>
  <c r="Z73" i="50" s="1"/>
  <c r="X74" i="50" a="1"/>
  <c r="X74" i="50"/>
  <c r="Y74" i="50" s="1"/>
  <c r="Z74" i="50" s="1"/>
  <c r="X75" i="50" a="1"/>
  <c r="X75" i="50" s="1"/>
  <c r="Y75" i="50" s="1"/>
  <c r="Z75" i="50" s="1"/>
  <c r="X76" i="50" a="1"/>
  <c r="X76" i="50"/>
  <c r="Y76" i="50" s="1"/>
  <c r="Z76" i="50" s="1"/>
  <c r="X77" i="50" a="1"/>
  <c r="X77" i="50" s="1"/>
  <c r="Y77" i="50" s="1"/>
  <c r="Z77" i="50" s="1"/>
  <c r="X78" i="50" a="1"/>
  <c r="X78" i="50" s="1"/>
  <c r="Y78" i="50" s="1"/>
  <c r="Z78" i="50" s="1"/>
  <c r="X79" i="50" a="1"/>
  <c r="X79" i="50" s="1"/>
  <c r="Y79" i="50" s="1"/>
  <c r="Z79" i="50" s="1"/>
  <c r="X80" i="50" a="1"/>
  <c r="X80" i="50"/>
  <c r="Y80" i="50" s="1"/>
  <c r="Z80" i="50" s="1"/>
  <c r="X81" i="50" a="1"/>
  <c r="X81" i="50" s="1"/>
  <c r="Y81" i="50" s="1"/>
  <c r="Z81" i="50" s="1"/>
  <c r="X82" i="50" a="1"/>
  <c r="X82" i="50" s="1"/>
  <c r="Y82" i="50" s="1"/>
  <c r="Z82" i="50" s="1"/>
  <c r="X83" i="50" a="1"/>
  <c r="X83" i="50" s="1"/>
  <c r="Y83" i="50" s="1"/>
  <c r="Z83" i="50" s="1"/>
  <c r="X84" i="50" a="1"/>
  <c r="X84" i="50" s="1"/>
  <c r="Y84" i="50" s="1"/>
  <c r="Z84" i="50" s="1"/>
  <c r="X85" i="50" a="1"/>
  <c r="X85" i="50" s="1"/>
  <c r="Y85" i="50" s="1"/>
  <c r="Z85" i="50" s="1"/>
  <c r="X86" i="50" a="1"/>
  <c r="X86" i="50" s="1"/>
  <c r="Y86" i="50" s="1"/>
  <c r="Z86" i="50" s="1"/>
  <c r="X87" i="50" a="1"/>
  <c r="X87" i="50" s="1"/>
  <c r="Y87" i="50" s="1"/>
  <c r="Z87" i="50" s="1"/>
  <c r="X88" i="50" a="1"/>
  <c r="X88" i="50"/>
  <c r="Y88" i="50" s="1"/>
  <c r="Z88" i="50" s="1"/>
  <c r="X89" i="50" a="1"/>
  <c r="X89" i="50" s="1"/>
  <c r="Y89" i="50" s="1"/>
  <c r="Z89" i="50" s="1"/>
  <c r="X90" i="50" a="1"/>
  <c r="X90" i="50"/>
  <c r="Y90" i="50" s="1"/>
  <c r="Z90" i="50" s="1"/>
  <c r="X91" i="50" a="1"/>
  <c r="X91" i="50" s="1"/>
  <c r="Y91" i="50" s="1"/>
  <c r="Z91" i="50" s="1"/>
  <c r="X92" i="50" a="1"/>
  <c r="X92" i="50"/>
  <c r="Y92" i="50" s="1"/>
  <c r="Z92" i="50" s="1"/>
  <c r="X93" i="50" a="1"/>
  <c r="X93" i="50" s="1"/>
  <c r="Y93" i="50" s="1"/>
  <c r="Z93" i="50" s="1"/>
  <c r="X94" i="50" a="1"/>
  <c r="X94" i="50" s="1"/>
  <c r="Y94" i="50" s="1"/>
  <c r="Z94" i="50" s="1"/>
  <c r="X95" i="50" a="1"/>
  <c r="X95" i="50" s="1"/>
  <c r="Y95" i="50" s="1"/>
  <c r="Z95" i="50" s="1"/>
  <c r="X96" i="50" a="1"/>
  <c r="X96" i="50"/>
  <c r="Y96" i="50" s="1"/>
  <c r="Z96" i="50" s="1"/>
  <c r="X97" i="50" a="1"/>
  <c r="X97" i="50" s="1"/>
  <c r="Y97" i="50" s="1"/>
  <c r="Z97" i="50" s="1"/>
  <c r="X98" i="50" a="1"/>
  <c r="X98" i="50" s="1"/>
  <c r="Y98" i="50" s="1"/>
  <c r="Z98" i="50" s="1"/>
  <c r="X99" i="50" a="1"/>
  <c r="X99" i="50" s="1"/>
  <c r="Y99" i="50" s="1"/>
  <c r="Z99" i="50" s="1"/>
  <c r="X100" i="50" a="1"/>
  <c r="X100" i="50" s="1"/>
  <c r="Y100" i="50" s="1"/>
  <c r="Z100" i="50" s="1"/>
  <c r="X101" i="50" a="1"/>
  <c r="X101" i="50" s="1"/>
  <c r="Y101" i="50" s="1"/>
  <c r="Z101" i="50" s="1"/>
  <c r="X102" i="50" a="1"/>
  <c r="X102" i="50" s="1"/>
  <c r="Y102" i="50" s="1"/>
  <c r="Z102" i="50" s="1"/>
  <c r="X103" i="50" a="1"/>
  <c r="X103" i="50" s="1"/>
  <c r="Y103" i="50" s="1"/>
  <c r="Z103" i="50" s="1"/>
  <c r="X104" i="50" a="1"/>
  <c r="X104" i="50"/>
  <c r="Y104" i="50" s="1"/>
  <c r="Z104" i="50" s="1"/>
  <c r="X105" i="50" a="1"/>
  <c r="X105" i="50" s="1"/>
  <c r="Y105" i="50" s="1"/>
  <c r="Z105" i="50" s="1"/>
  <c r="X106" i="50" a="1"/>
  <c r="X106" i="50"/>
  <c r="Y106" i="50" s="1"/>
  <c r="Z106" i="50" s="1"/>
  <c r="X107" i="50" a="1"/>
  <c r="X107" i="50" s="1"/>
  <c r="Y107" i="50" s="1"/>
  <c r="Z107" i="50" s="1"/>
  <c r="X108" i="50" a="1"/>
  <c r="X108" i="50"/>
  <c r="Y108" i="50" s="1"/>
  <c r="Z108" i="50" s="1"/>
  <c r="X109" i="50" a="1"/>
  <c r="X109" i="50" s="1"/>
  <c r="Y109" i="50" s="1"/>
  <c r="Z109" i="50" s="1"/>
  <c r="X110" i="50" a="1"/>
  <c r="X110" i="50" s="1"/>
  <c r="Y110" i="50" s="1"/>
  <c r="Z110" i="50" s="1"/>
  <c r="X111" i="50" a="1"/>
  <c r="X111" i="50" s="1"/>
  <c r="Y111" i="50" s="1"/>
  <c r="Z111" i="50" s="1"/>
  <c r="X112" i="50" a="1"/>
  <c r="X112" i="50"/>
  <c r="Y112" i="50" s="1"/>
  <c r="Z112" i="50" s="1"/>
  <c r="X113" i="50" a="1"/>
  <c r="X113" i="50" s="1"/>
  <c r="Y113" i="50" s="1"/>
  <c r="Z113" i="50" s="1"/>
  <c r="X114" i="50" a="1"/>
  <c r="X114" i="50" s="1"/>
  <c r="Y114" i="50" s="1"/>
  <c r="Z114" i="50" s="1"/>
  <c r="X115" i="50" a="1"/>
  <c r="X115" i="50" s="1"/>
  <c r="Y115" i="50" s="1"/>
  <c r="Z115" i="50" s="1"/>
  <c r="X116" i="50" a="1"/>
  <c r="X116" i="50" s="1"/>
  <c r="Y116" i="50" s="1"/>
  <c r="Z116" i="50" s="1"/>
  <c r="X117" i="50" a="1"/>
  <c r="X117" i="50" s="1"/>
  <c r="Y117" i="50" s="1"/>
  <c r="Z117" i="50" s="1"/>
  <c r="X118" i="50" a="1"/>
  <c r="X118" i="50" s="1"/>
  <c r="Y118" i="50" s="1"/>
  <c r="Z118" i="50" s="1"/>
  <c r="X119" i="50" a="1"/>
  <c r="X119" i="50" s="1"/>
  <c r="Y119" i="50" s="1"/>
  <c r="Z119" i="50" s="1"/>
  <c r="X120" i="50" a="1"/>
  <c r="X120" i="50"/>
  <c r="Y120" i="50" s="1"/>
  <c r="Z120" i="50" s="1"/>
  <c r="X121" i="50" a="1"/>
  <c r="X121" i="50" s="1"/>
  <c r="Y121" i="50" s="1"/>
  <c r="Z121" i="50" s="1"/>
  <c r="X122" i="50" a="1"/>
  <c r="X122" i="50"/>
  <c r="Y122" i="50" s="1"/>
  <c r="Z122" i="50" s="1"/>
  <c r="X123" i="50" a="1"/>
  <c r="X123" i="50" s="1"/>
  <c r="Y123" i="50" s="1"/>
  <c r="Z123" i="50" s="1"/>
  <c r="X124" i="50" a="1"/>
  <c r="X124" i="50" s="1"/>
  <c r="Y124" i="50" s="1"/>
  <c r="Z124" i="50" s="1"/>
  <c r="X125" i="50" a="1"/>
  <c r="X125" i="50" s="1"/>
  <c r="Y125" i="50"/>
  <c r="Z125" i="50" s="1"/>
  <c r="X126" i="50" a="1"/>
  <c r="X126" i="50" s="1"/>
  <c r="Y126" i="50" s="1"/>
  <c r="Z126" i="50" s="1"/>
  <c r="X127" i="50" a="1"/>
  <c r="X127" i="50" s="1"/>
  <c r="Y127" i="50" s="1"/>
  <c r="Z127" i="50" s="1"/>
  <c r="X128" i="50" a="1"/>
  <c r="X128" i="50"/>
  <c r="Y128" i="50" s="1"/>
  <c r="Z128" i="50" s="1"/>
  <c r="X129" i="50" a="1"/>
  <c r="X129" i="50" s="1"/>
  <c r="Y129" i="50"/>
  <c r="Z129" i="50" s="1"/>
  <c r="X130" i="50" a="1"/>
  <c r="X130" i="50" s="1"/>
  <c r="Y130" i="50" s="1"/>
  <c r="Z130" i="50" s="1"/>
  <c r="X131" i="50" a="1"/>
  <c r="X131" i="50" s="1"/>
  <c r="Y131" i="50"/>
  <c r="Z131" i="50"/>
  <c r="X132" i="50" a="1"/>
  <c r="X132" i="50"/>
  <c r="Y132" i="50" s="1"/>
  <c r="Z132" i="50" s="1"/>
  <c r="X133" i="50" a="1"/>
  <c r="X133" i="50" s="1"/>
  <c r="Y133" i="50" s="1"/>
  <c r="Z133" i="50" s="1"/>
  <c r="X134" i="50" a="1"/>
  <c r="X134" i="50" s="1"/>
  <c r="Y134" i="50" s="1"/>
  <c r="Z134" i="50" s="1"/>
  <c r="X135" i="50" a="1"/>
  <c r="X135" i="50" s="1"/>
  <c r="Y135" i="50" s="1"/>
  <c r="Z135" i="50" s="1"/>
  <c r="X136" i="50" a="1"/>
  <c r="X136" i="50"/>
  <c r="Y136" i="50" s="1"/>
  <c r="Z136" i="50" s="1"/>
  <c r="X137" i="50" a="1"/>
  <c r="X137" i="50" s="1"/>
  <c r="Y137" i="50"/>
  <c r="Z137" i="50" s="1"/>
  <c r="X138" i="50" a="1"/>
  <c r="X138" i="50"/>
  <c r="Y138" i="50"/>
  <c r="Z138" i="50" s="1"/>
  <c r="X139" i="50" a="1"/>
  <c r="X139" i="50" s="1"/>
  <c r="Y139" i="50" s="1"/>
  <c r="Z139" i="50"/>
  <c r="X140" i="50" a="1"/>
  <c r="X140" i="50" s="1"/>
  <c r="Y140" i="50" s="1"/>
  <c r="Z140" i="50" s="1"/>
  <c r="X141" i="50" a="1"/>
  <c r="X141" i="50" s="1"/>
  <c r="Y141" i="50"/>
  <c r="Z141" i="50" s="1"/>
  <c r="X142" i="50" a="1"/>
  <c r="X142" i="50" s="1"/>
  <c r="Y142" i="50" s="1"/>
  <c r="Z142" i="50" s="1"/>
  <c r="X143" i="50" a="1"/>
  <c r="X143" i="50" s="1"/>
  <c r="Y143" i="50" s="1"/>
  <c r="Z143" i="50" s="1"/>
  <c r="X144" i="50" a="1"/>
  <c r="X144" i="50"/>
  <c r="Y144" i="50" s="1"/>
  <c r="Z144" i="50" s="1"/>
  <c r="X145" i="50" a="1"/>
  <c r="X145" i="50" s="1"/>
  <c r="Y145" i="50" s="1"/>
  <c r="Z145" i="50" s="1"/>
  <c r="X146" i="50" a="1"/>
  <c r="X146" i="50" s="1"/>
  <c r="Y146" i="50"/>
  <c r="Z146" i="50" s="1"/>
  <c r="X147" i="50" a="1"/>
  <c r="X147" i="50" s="1"/>
  <c r="Y147" i="50"/>
  <c r="Z147" i="50"/>
  <c r="X148" i="50" a="1"/>
  <c r="X148" i="50"/>
  <c r="Y148" i="50" s="1"/>
  <c r="Z148" i="50" s="1"/>
  <c r="X149" i="50" a="1"/>
  <c r="X149" i="50" s="1"/>
  <c r="Y149" i="50" s="1"/>
  <c r="Z149" i="50"/>
  <c r="X150" i="50" a="1"/>
  <c r="X150" i="50" s="1"/>
  <c r="Y150" i="50" s="1"/>
  <c r="Z150" i="50" s="1"/>
  <c r="X151" i="50" a="1"/>
  <c r="X151" i="50" s="1"/>
  <c r="Y151" i="50" s="1"/>
  <c r="Z151" i="50" s="1"/>
  <c r="X152" i="50" a="1"/>
  <c r="X152" i="50" s="1"/>
  <c r="Y152" i="50" s="1"/>
  <c r="Z152" i="50" s="1"/>
  <c r="X153" i="50" a="1"/>
  <c r="X153" i="50" s="1"/>
  <c r="Y153" i="50"/>
  <c r="Z153" i="50" s="1"/>
  <c r="X154" i="50" a="1"/>
  <c r="X154" i="50"/>
  <c r="Y154" i="50"/>
  <c r="Z154" i="50" s="1"/>
  <c r="X155" i="50" a="1"/>
  <c r="X155" i="50" s="1"/>
  <c r="Y155" i="50" s="1"/>
  <c r="Z155" i="50" s="1"/>
  <c r="X156" i="50" a="1"/>
  <c r="X156" i="50" s="1"/>
  <c r="Y156" i="50"/>
  <c r="Z156" i="50"/>
  <c r="X157" i="50" a="1"/>
  <c r="X157" i="50" s="1"/>
  <c r="Y157" i="50"/>
  <c r="Z157" i="50" s="1"/>
  <c r="X158" i="50" a="1"/>
  <c r="X158" i="50" s="1"/>
  <c r="Y158" i="50" s="1"/>
  <c r="Z158" i="50"/>
  <c r="X159" i="50" a="1"/>
  <c r="X159" i="50" s="1"/>
  <c r="Y159" i="50" s="1"/>
  <c r="Z159" i="50" s="1"/>
  <c r="X160" i="50" a="1"/>
  <c r="X160" i="50"/>
  <c r="Y160" i="50" s="1"/>
  <c r="Z160" i="50" s="1"/>
  <c r="X161" i="50" a="1"/>
  <c r="X161" i="50" s="1"/>
  <c r="Y161" i="50" s="1"/>
  <c r="Z161" i="50" s="1"/>
  <c r="X162" i="50" a="1"/>
  <c r="X162" i="50" s="1"/>
  <c r="Y162" i="50"/>
  <c r="Z162" i="50" s="1"/>
  <c r="X163" i="50" a="1"/>
  <c r="X163" i="50" s="1"/>
  <c r="Y163" i="50"/>
  <c r="Z163" i="50"/>
  <c r="X164" i="50" a="1"/>
  <c r="X164" i="50"/>
  <c r="Y164" i="50" s="1"/>
  <c r="Z164" i="50" s="1"/>
  <c r="X165" i="50" a="1"/>
  <c r="X165" i="50" s="1"/>
  <c r="Y165" i="50" s="1"/>
  <c r="Z165" i="50"/>
  <c r="X166" i="50" a="1"/>
  <c r="X166" i="50" s="1"/>
  <c r="Y166" i="50" s="1"/>
  <c r="Z166" i="50" s="1"/>
  <c r="X167" i="50" a="1"/>
  <c r="X167" i="50" s="1"/>
  <c r="Y167" i="50" s="1"/>
  <c r="Z167" i="50" s="1"/>
  <c r="X168" i="50" a="1"/>
  <c r="X168" i="50"/>
  <c r="Y168" i="50" s="1"/>
  <c r="Z168" i="50" s="1"/>
  <c r="X169" i="50" a="1"/>
  <c r="X169" i="50" s="1"/>
  <c r="Y169" i="50"/>
  <c r="Z169" i="50" s="1"/>
  <c r="X170" i="50" a="1"/>
  <c r="X170" i="50"/>
  <c r="Y170" i="50"/>
  <c r="Z170" i="50" s="1"/>
  <c r="X171" i="50" a="1"/>
  <c r="X171" i="50" s="1"/>
  <c r="Y171" i="50" s="1"/>
  <c r="Z171" i="50"/>
  <c r="X172" i="50" a="1"/>
  <c r="X172" i="50" s="1"/>
  <c r="Y172" i="50"/>
  <c r="Z172" i="50"/>
  <c r="X173" i="50" a="1"/>
  <c r="X173" i="50" s="1"/>
  <c r="Y173" i="50"/>
  <c r="Z173" i="50" s="1"/>
  <c r="X174" i="50" a="1"/>
  <c r="X174" i="50" s="1"/>
  <c r="Y174" i="50" s="1"/>
  <c r="Z174" i="50"/>
  <c r="X175" i="50" a="1"/>
  <c r="X175" i="50" s="1"/>
  <c r="Y175" i="50" s="1"/>
  <c r="Z175" i="50" s="1"/>
  <c r="X176" i="50" a="1"/>
  <c r="X176" i="50"/>
  <c r="Y176" i="50" s="1"/>
  <c r="Z176" i="50" s="1"/>
  <c r="X177" i="50" a="1"/>
  <c r="X177" i="50" s="1"/>
  <c r="Y177" i="50" s="1"/>
  <c r="Z177" i="50" s="1"/>
  <c r="X178" i="50" a="1"/>
  <c r="X178" i="50" s="1"/>
  <c r="Y178" i="50"/>
  <c r="Z178" i="50" s="1"/>
  <c r="X179" i="50" a="1"/>
  <c r="X179" i="50" s="1"/>
  <c r="Y179" i="50"/>
  <c r="Z179" i="50"/>
  <c r="X180" i="50" a="1"/>
  <c r="X180" i="50"/>
  <c r="Y180" i="50" s="1"/>
  <c r="Z180" i="50" s="1"/>
  <c r="X181" i="50" a="1"/>
  <c r="X181" i="50" s="1"/>
  <c r="Y181" i="50" s="1"/>
  <c r="Z181" i="50"/>
  <c r="X182" i="50" a="1"/>
  <c r="X182" i="50" s="1"/>
  <c r="Y182" i="50" s="1"/>
  <c r="Z182" i="50" s="1"/>
  <c r="X183" i="50" a="1"/>
  <c r="X183" i="50" s="1"/>
  <c r="Y183" i="50" s="1"/>
  <c r="Z183" i="50"/>
  <c r="X184" i="50" a="1"/>
  <c r="X184" i="50" s="1"/>
  <c r="Y184" i="50" s="1"/>
  <c r="Z184" i="50" s="1"/>
  <c r="X185" i="50" a="1"/>
  <c r="X185" i="50" s="1"/>
  <c r="Y185" i="50" s="1"/>
  <c r="Z185" i="50"/>
  <c r="X186" i="50" a="1"/>
  <c r="X186" i="50" s="1"/>
  <c r="Y186" i="50" s="1"/>
  <c r="Z186" i="50" s="1"/>
  <c r="X187" i="50" a="1"/>
  <c r="X187" i="50" s="1"/>
  <c r="Y187" i="50" s="1"/>
  <c r="Z187" i="50"/>
  <c r="X188" i="50" a="1"/>
  <c r="X188" i="50" s="1"/>
  <c r="Y188" i="50" s="1"/>
  <c r="Z188" i="50" s="1"/>
  <c r="X189" i="50" a="1"/>
  <c r="X189" i="50" s="1"/>
  <c r="Y189" i="50" s="1"/>
  <c r="Z189" i="50"/>
  <c r="X190" i="50" a="1"/>
  <c r="X190" i="50" s="1"/>
  <c r="Y190" i="50" s="1"/>
  <c r="Z190" i="50" s="1"/>
  <c r="X191" i="50" a="1"/>
  <c r="X191" i="50" s="1"/>
  <c r="Y191" i="50" s="1"/>
  <c r="Z191" i="50"/>
  <c r="X192" i="50" a="1"/>
  <c r="X192" i="50" s="1"/>
  <c r="Y192" i="50" s="1"/>
  <c r="Z192" i="50" s="1"/>
  <c r="X193" i="50" a="1"/>
  <c r="X193" i="50" s="1"/>
  <c r="Y193" i="50" s="1"/>
  <c r="Z193" i="50"/>
  <c r="X194" i="50" a="1"/>
  <c r="X194" i="50" s="1"/>
  <c r="Y194" i="50" s="1"/>
  <c r="Z194" i="50" s="1"/>
  <c r="X195" i="50" a="1"/>
  <c r="X195" i="50" s="1"/>
  <c r="Y195" i="50" s="1"/>
  <c r="Z195" i="50"/>
  <c r="X196" i="50" a="1"/>
  <c r="X196" i="50" s="1"/>
  <c r="Y196" i="50" s="1"/>
  <c r="Z196" i="50" s="1"/>
  <c r="X197" i="50" a="1"/>
  <c r="X197" i="50" s="1"/>
  <c r="Y197" i="50" s="1"/>
  <c r="Z197" i="50"/>
  <c r="X198" i="50" a="1"/>
  <c r="X198" i="50" s="1"/>
  <c r="Y198" i="50" s="1"/>
  <c r="Z198" i="50" s="1"/>
  <c r="X199" i="50" a="1"/>
  <c r="X199" i="50" s="1"/>
  <c r="Y199" i="50" s="1"/>
  <c r="Z199" i="50"/>
  <c r="X200" i="50" a="1"/>
  <c r="X200" i="50" s="1"/>
  <c r="Y200" i="50" s="1"/>
  <c r="Z200" i="50" s="1"/>
  <c r="X201" i="50" a="1"/>
  <c r="X201" i="50" s="1"/>
  <c r="Y201" i="50" s="1"/>
  <c r="Z201" i="50"/>
  <c r="X202" i="50" a="1"/>
  <c r="X202" i="50" s="1"/>
  <c r="Y202" i="50" s="1"/>
  <c r="Z202" i="50" s="1"/>
  <c r="X203" i="50" a="1"/>
  <c r="X203" i="50" s="1"/>
  <c r="Y203" i="50" s="1"/>
  <c r="Z203" i="50"/>
  <c r="X204" i="50" a="1"/>
  <c r="X204" i="50" s="1"/>
  <c r="Y204" i="50" s="1"/>
  <c r="Z204" i="50" s="1"/>
  <c r="X205" i="50" a="1"/>
  <c r="X205" i="50" s="1"/>
  <c r="Y205" i="50" s="1"/>
  <c r="Z205" i="50"/>
  <c r="X206" i="50" a="1"/>
  <c r="X206" i="50" s="1"/>
  <c r="Y206" i="50" s="1"/>
  <c r="Z206" i="50" s="1"/>
  <c r="X207" i="50" a="1"/>
  <c r="X207" i="50" s="1"/>
  <c r="Y207" i="50" s="1"/>
  <c r="Z207" i="50"/>
  <c r="X208" i="50" a="1"/>
  <c r="X208" i="50" s="1"/>
  <c r="Y208" i="50" s="1"/>
  <c r="Z208" i="50" s="1"/>
  <c r="X209" i="50" a="1"/>
  <c r="X209" i="50" s="1"/>
  <c r="Y209" i="50" s="1"/>
  <c r="Z209" i="50"/>
  <c r="X210" i="50" a="1"/>
  <c r="X210" i="50" s="1"/>
  <c r="Y210" i="50" s="1"/>
  <c r="Z210" i="50" s="1"/>
  <c r="X211" i="50" a="1"/>
  <c r="X211" i="50" s="1"/>
  <c r="Y211" i="50" s="1"/>
  <c r="Z211" i="50"/>
  <c r="X212" i="50" a="1"/>
  <c r="X212" i="50" s="1"/>
  <c r="Y212" i="50" s="1"/>
  <c r="Z212" i="50" s="1"/>
  <c r="X213" i="50" a="1"/>
  <c r="X213" i="50" s="1"/>
  <c r="Y213" i="50" s="1"/>
  <c r="Z213" i="50"/>
  <c r="X214" i="50" a="1"/>
  <c r="X214" i="50" s="1"/>
  <c r="Y214" i="50" s="1"/>
  <c r="Z214" i="50" s="1"/>
  <c r="X215" i="50" a="1"/>
  <c r="X215" i="50" s="1"/>
  <c r="Y215" i="50" s="1"/>
  <c r="Z215" i="50"/>
  <c r="X216" i="50" a="1"/>
  <c r="X216" i="50" s="1"/>
  <c r="Y216" i="50" s="1"/>
  <c r="Z216" i="50" s="1"/>
  <c r="X217" i="50" a="1"/>
  <c r="X217" i="50" s="1"/>
  <c r="Y217" i="50" s="1"/>
  <c r="Z217" i="50"/>
  <c r="X218" i="50" a="1"/>
  <c r="X218" i="50" s="1"/>
  <c r="Y218" i="50" s="1"/>
  <c r="Z218" i="50" s="1"/>
  <c r="X219" i="50" a="1"/>
  <c r="X219" i="50" s="1"/>
  <c r="Y219" i="50" s="1"/>
  <c r="Z219" i="50"/>
  <c r="X220" i="50" a="1"/>
  <c r="X220" i="50" s="1"/>
  <c r="Y220" i="50" s="1"/>
  <c r="Z220" i="50" s="1"/>
  <c r="X221" i="50" a="1"/>
  <c r="X221" i="50" s="1"/>
  <c r="Y221" i="50" s="1"/>
  <c r="Z221" i="50"/>
  <c r="X222" i="50" a="1"/>
  <c r="X222" i="50" s="1"/>
  <c r="Y222" i="50" s="1"/>
  <c r="Z222" i="50" s="1"/>
  <c r="X223" i="50" a="1"/>
  <c r="X223" i="50" s="1"/>
  <c r="Y223" i="50" s="1"/>
  <c r="Z223" i="50"/>
  <c r="X224" i="50" a="1"/>
  <c r="X224" i="50" s="1"/>
  <c r="Y224" i="50" s="1"/>
  <c r="Z224" i="50" s="1"/>
  <c r="X225" i="50" a="1"/>
  <c r="X225" i="50" s="1"/>
  <c r="Y225" i="50" s="1"/>
  <c r="Z225" i="50"/>
  <c r="X226" i="50" a="1"/>
  <c r="X226" i="50" s="1"/>
  <c r="Y226" i="50" s="1"/>
  <c r="Z226" i="50" s="1"/>
  <c r="X227" i="50" a="1"/>
  <c r="X227" i="50" s="1"/>
  <c r="Y227" i="50" s="1"/>
  <c r="Z227" i="50"/>
  <c r="X228" i="50" a="1"/>
  <c r="X228" i="50" s="1"/>
  <c r="Y228" i="50" s="1"/>
  <c r="Z228" i="50" s="1"/>
  <c r="X229" i="50" a="1"/>
  <c r="X229" i="50" s="1"/>
  <c r="Y229" i="50" s="1"/>
  <c r="Z229" i="50"/>
  <c r="X230" i="50" a="1"/>
  <c r="X230" i="50" s="1"/>
  <c r="Y230" i="50" s="1"/>
  <c r="Z230" i="50" s="1"/>
  <c r="X231" i="50" a="1"/>
  <c r="X231" i="50" s="1"/>
  <c r="Y231" i="50" s="1"/>
  <c r="Z231" i="50" s="1"/>
  <c r="X232" i="50" a="1"/>
  <c r="X232" i="50" s="1"/>
  <c r="Y232" i="50"/>
  <c r="Z232" i="50"/>
  <c r="X233" i="50" a="1"/>
  <c r="X233" i="50" s="1"/>
  <c r="Y233" i="50" s="1"/>
  <c r="Z233" i="50" s="1"/>
  <c r="X234" i="50" a="1"/>
  <c r="X234" i="50" s="1"/>
  <c r="Y234" i="50"/>
  <c r="Z234" i="50" s="1"/>
  <c r="X235" i="50" a="1"/>
  <c r="X235" i="50" s="1"/>
  <c r="Y235" i="50" s="1"/>
  <c r="Z235" i="50"/>
  <c r="X236" i="50" a="1"/>
  <c r="X236" i="50" s="1"/>
  <c r="Y236" i="50"/>
  <c r="Z236" i="50" s="1"/>
  <c r="X237" i="50" a="1"/>
  <c r="X237" i="50" s="1"/>
  <c r="Y237" i="50" s="1"/>
  <c r="Z237" i="50"/>
  <c r="X238" i="50" a="1"/>
  <c r="X238" i="50" s="1"/>
  <c r="Y238" i="50" s="1"/>
  <c r="Z238" i="50" s="1"/>
  <c r="X239" i="50" a="1"/>
  <c r="X239" i="50" s="1"/>
  <c r="Y239" i="50" s="1"/>
  <c r="Z239" i="50"/>
  <c r="X240" i="50" a="1"/>
  <c r="X240" i="50" s="1"/>
  <c r="Y240" i="50"/>
  <c r="Z240" i="50"/>
  <c r="X241" i="50" a="1"/>
  <c r="X241" i="50" s="1"/>
  <c r="Y241" i="50" s="1"/>
  <c r="Z241" i="50" s="1"/>
  <c r="X242" i="50" a="1"/>
  <c r="X242" i="50" s="1"/>
  <c r="Y242" i="50"/>
  <c r="Z242" i="50"/>
  <c r="X243" i="50" a="1"/>
  <c r="X243" i="50" s="1"/>
  <c r="Y243" i="50" s="1"/>
  <c r="Z243" i="50"/>
  <c r="X244" i="50" a="1"/>
  <c r="X244" i="50" s="1"/>
  <c r="Y244" i="50" s="1"/>
  <c r="Z244" i="50" s="1"/>
  <c r="X245" i="50" a="1"/>
  <c r="X245" i="50" s="1"/>
  <c r="Y245" i="50" s="1"/>
  <c r="Z245" i="50"/>
  <c r="X246" i="50" a="1"/>
  <c r="X246" i="50" s="1"/>
  <c r="Y246" i="50" s="1"/>
  <c r="Z246" i="50" s="1"/>
  <c r="X247" i="50" a="1"/>
  <c r="X247" i="50" s="1"/>
  <c r="Y247" i="50" s="1"/>
  <c r="Z247" i="50" s="1"/>
  <c r="X248" i="50" a="1"/>
  <c r="X248" i="50" s="1"/>
  <c r="Y248" i="50"/>
  <c r="Z248" i="50"/>
  <c r="X249" i="50" a="1"/>
  <c r="X249" i="50" s="1"/>
  <c r="Y249" i="50" s="1"/>
  <c r="Z249" i="50" s="1"/>
  <c r="X250" i="50" a="1"/>
  <c r="X250" i="50" s="1"/>
  <c r="Y250" i="50"/>
  <c r="Z250" i="50" s="1"/>
  <c r="X251" i="50" a="1"/>
  <c r="X251" i="50" s="1"/>
  <c r="Y251" i="50" s="1"/>
  <c r="Z251" i="50"/>
  <c r="X252" i="50" a="1"/>
  <c r="X252" i="50" s="1"/>
  <c r="Y252" i="50"/>
  <c r="Z252" i="50" s="1"/>
  <c r="X253" i="50" a="1"/>
  <c r="X253" i="50"/>
  <c r="Y253" i="50" s="1"/>
  <c r="Z253" i="50" s="1"/>
  <c r="X254" i="50" a="1"/>
  <c r="X254" i="50" s="1"/>
  <c r="Y254" i="50"/>
  <c r="Z254" i="50"/>
  <c r="X255" i="50" a="1"/>
  <c r="X255" i="50" s="1"/>
  <c r="Y255" i="50" s="1"/>
  <c r="Z255" i="50" s="1"/>
  <c r="X256" i="50" a="1"/>
  <c r="X256" i="50" s="1"/>
  <c r="Y256" i="50" s="1"/>
  <c r="Z256" i="50" s="1"/>
  <c r="X257" i="50" a="1"/>
  <c r="X257" i="50"/>
  <c r="Y257" i="50" s="1"/>
  <c r="Z257" i="50"/>
  <c r="X258" i="50" a="1"/>
  <c r="X258" i="50" s="1"/>
  <c r="Y258" i="50"/>
  <c r="Z258" i="50"/>
  <c r="X259" i="50" a="1"/>
  <c r="X259" i="50" s="1"/>
  <c r="Y259" i="50" s="1"/>
  <c r="Z259" i="50" s="1"/>
  <c r="X260" i="50" a="1"/>
  <c r="X260" i="50" s="1"/>
  <c r="Y260" i="50"/>
  <c r="Z260" i="50" s="1"/>
  <c r="X261" i="50" a="1"/>
  <c r="X261" i="50"/>
  <c r="Y261" i="50" s="1"/>
  <c r="Z261" i="50" s="1"/>
  <c r="X262" i="50" a="1"/>
  <c r="X262" i="50" s="1"/>
  <c r="Y262" i="50"/>
  <c r="Z262" i="50"/>
  <c r="X263" i="50" a="1"/>
  <c r="X263" i="50" s="1"/>
  <c r="Y263" i="50" s="1"/>
  <c r="Z263" i="50" s="1"/>
  <c r="X264" i="50" a="1"/>
  <c r="X264" i="50" s="1"/>
  <c r="Y264" i="50" s="1"/>
  <c r="Z264" i="50" s="1"/>
  <c r="X265" i="50" a="1"/>
  <c r="X265" i="50"/>
  <c r="Y265" i="50" s="1"/>
  <c r="Z265" i="50"/>
  <c r="X266" i="50" a="1"/>
  <c r="X266" i="50" s="1"/>
  <c r="Y266" i="50"/>
  <c r="Z266" i="50"/>
  <c r="X267" i="50" a="1"/>
  <c r="X267" i="50" s="1"/>
  <c r="Y267" i="50" s="1"/>
  <c r="Z267" i="50" s="1"/>
  <c r="X268" i="50" a="1"/>
  <c r="X268" i="50" s="1"/>
  <c r="Y268" i="50"/>
  <c r="Z268" i="50" s="1"/>
  <c r="X269" i="50" a="1"/>
  <c r="X269" i="50"/>
  <c r="Y269" i="50" s="1"/>
  <c r="Z269" i="50" s="1"/>
  <c r="X270" i="50" a="1"/>
  <c r="X270" i="50" s="1"/>
  <c r="Y270" i="50"/>
  <c r="Z270" i="50"/>
  <c r="X271" i="50" a="1"/>
  <c r="X271" i="50" s="1"/>
  <c r="Y271" i="50" s="1"/>
  <c r="Z271" i="50" s="1"/>
  <c r="X272" i="50" a="1"/>
  <c r="X272" i="50" s="1"/>
  <c r="Y272" i="50" s="1"/>
  <c r="Z272" i="50" s="1"/>
  <c r="X273" i="50" a="1"/>
  <c r="X273" i="50"/>
  <c r="Y273" i="50" s="1"/>
  <c r="Z273" i="50"/>
  <c r="X274" i="50" a="1"/>
  <c r="X274" i="50" s="1"/>
  <c r="Y274" i="50"/>
  <c r="Z274" i="50"/>
  <c r="X275" i="50" a="1"/>
  <c r="X275" i="50" s="1"/>
  <c r="Y275" i="50" s="1"/>
  <c r="Z275" i="50" s="1"/>
  <c r="X276" i="50" a="1"/>
  <c r="X276" i="50" s="1"/>
  <c r="Y276" i="50"/>
  <c r="Z276" i="50" s="1"/>
  <c r="X277" i="50" a="1"/>
  <c r="X277" i="50"/>
  <c r="Y277" i="50" s="1"/>
  <c r="Z277" i="50" s="1"/>
  <c r="X278" i="50" a="1"/>
  <c r="X278" i="50" s="1"/>
  <c r="Y278" i="50"/>
  <c r="Z278" i="50"/>
  <c r="X279" i="50" a="1"/>
  <c r="X279" i="50" s="1"/>
  <c r="Y279" i="50" s="1"/>
  <c r="Z279" i="50" s="1"/>
  <c r="X280" i="50" a="1"/>
  <c r="X280" i="50" s="1"/>
  <c r="Y280" i="50" s="1"/>
  <c r="Z280" i="50" s="1"/>
  <c r="X281" i="50" a="1"/>
  <c r="X281" i="50"/>
  <c r="Y281" i="50" s="1"/>
  <c r="Z281" i="50"/>
  <c r="X282" i="50" a="1"/>
  <c r="X282" i="50" s="1"/>
  <c r="Y282" i="50"/>
  <c r="Z282" i="50"/>
  <c r="X283" i="50" a="1"/>
  <c r="X283" i="50" s="1"/>
  <c r="Y283" i="50" s="1"/>
  <c r="Z283" i="50" s="1"/>
  <c r="X284" i="50" a="1"/>
  <c r="X284" i="50" s="1"/>
  <c r="Y284" i="50"/>
  <c r="Z284" i="50" s="1"/>
  <c r="X285" i="50" a="1"/>
  <c r="X285" i="50"/>
  <c r="Y285" i="50" s="1"/>
  <c r="Z285" i="50" s="1"/>
  <c r="X286" i="50" a="1"/>
  <c r="X286" i="50" s="1"/>
  <c r="Y286" i="50"/>
  <c r="Z286" i="50"/>
  <c r="X287" i="50" a="1"/>
  <c r="X287" i="50" s="1"/>
  <c r="Y287" i="50" s="1"/>
  <c r="Z287" i="50" s="1"/>
  <c r="X288" i="50" a="1"/>
  <c r="X288" i="50" s="1"/>
  <c r="Y288" i="50" s="1"/>
  <c r="Z288" i="50" s="1"/>
  <c r="X289" i="50" a="1"/>
  <c r="X289" i="50"/>
  <c r="Y289" i="50" s="1"/>
  <c r="Z289" i="50"/>
  <c r="X290" i="50" a="1"/>
  <c r="X290" i="50" s="1"/>
  <c r="Y290" i="50"/>
  <c r="Z290" i="50"/>
  <c r="X291" i="50" a="1"/>
  <c r="X291" i="50" s="1"/>
  <c r="Y291" i="50" s="1"/>
  <c r="Z291" i="50" s="1"/>
  <c r="X292" i="50" a="1"/>
  <c r="X292" i="50" s="1"/>
  <c r="Y292" i="50"/>
  <c r="Z292" i="50" s="1"/>
  <c r="X293" i="50" a="1"/>
  <c r="X293" i="50"/>
  <c r="Y293" i="50" s="1"/>
  <c r="Z293" i="50" s="1"/>
  <c r="X294" i="50" a="1"/>
  <c r="X294" i="50" s="1"/>
  <c r="Y294" i="50"/>
  <c r="Z294" i="50"/>
  <c r="X295" i="50" a="1"/>
  <c r="X295" i="50" s="1"/>
  <c r="Y295" i="50" s="1"/>
  <c r="Z295" i="50" s="1"/>
  <c r="X296" i="50" a="1"/>
  <c r="X296" i="50" s="1"/>
  <c r="Y296" i="50" s="1"/>
  <c r="Z296" i="50" s="1"/>
  <c r="X297" i="50" a="1"/>
  <c r="X297" i="50"/>
  <c r="Y297" i="50"/>
  <c r="Z297" i="50" s="1"/>
  <c r="X298" i="50" a="1"/>
  <c r="X298" i="50" s="1"/>
  <c r="Y298" i="50"/>
  <c r="Z298" i="50" s="1"/>
  <c r="X299" i="50" a="1"/>
  <c r="X299" i="50"/>
  <c r="Y299" i="50"/>
  <c r="Z299" i="50"/>
  <c r="X300" i="50" a="1"/>
  <c r="X300" i="50"/>
  <c r="Y300" i="50"/>
  <c r="Z300" i="50" s="1"/>
  <c r="X301" i="50" a="1"/>
  <c r="X301" i="50"/>
  <c r="Y301" i="50"/>
  <c r="Z301" i="50"/>
  <c r="X302" i="50" a="1"/>
  <c r="X302" i="50"/>
  <c r="Y302" i="50"/>
  <c r="Z302" i="50" s="1"/>
  <c r="X303" i="50" a="1"/>
  <c r="X303" i="50"/>
  <c r="Y303" i="50"/>
  <c r="Z303" i="50"/>
  <c r="X304" i="50" a="1"/>
  <c r="X304" i="50"/>
  <c r="Y304" i="50"/>
  <c r="Z304" i="50" s="1"/>
  <c r="X305" i="50" a="1"/>
  <c r="X305" i="50" s="1"/>
  <c r="Y305" i="50" s="1"/>
  <c r="Z305" i="50" s="1"/>
  <c r="X306" i="50" a="1"/>
  <c r="X306" i="50"/>
  <c r="Y306" i="50"/>
  <c r="Z306" i="50" s="1"/>
  <c r="X307" i="50" a="1"/>
  <c r="X307" i="50" s="1"/>
  <c r="Y307" i="50" s="1"/>
  <c r="Z307" i="50" s="1"/>
  <c r="X308" i="50" a="1"/>
  <c r="X308" i="50"/>
  <c r="Y308" i="50"/>
  <c r="Z308" i="50" s="1"/>
  <c r="X309" i="50" a="1"/>
  <c r="X309" i="50" s="1"/>
  <c r="Y309" i="50" s="1"/>
  <c r="Z309" i="50" s="1"/>
  <c r="X310" i="50" a="1"/>
  <c r="X310" i="50"/>
  <c r="Y310" i="50"/>
  <c r="Z310" i="50" s="1"/>
  <c r="X311" i="50" a="1"/>
  <c r="X311" i="50" s="1"/>
  <c r="Y311" i="50" s="1"/>
  <c r="Z311" i="50" s="1"/>
  <c r="X312" i="50" a="1"/>
  <c r="X312" i="50"/>
  <c r="Y312" i="50"/>
  <c r="Z312" i="50" s="1"/>
  <c r="X313" i="50" a="1"/>
  <c r="X313" i="50" s="1"/>
  <c r="Y313" i="50" s="1"/>
  <c r="Z313" i="50" s="1"/>
  <c r="X314" i="50" a="1"/>
  <c r="X314" i="50"/>
  <c r="Y314" i="50"/>
  <c r="Z314" i="50" s="1"/>
  <c r="X315" i="50" a="1"/>
  <c r="X315" i="50" s="1"/>
  <c r="Y315" i="50" s="1"/>
  <c r="Z315" i="50" s="1"/>
  <c r="X316" i="50" a="1"/>
  <c r="X316" i="50"/>
  <c r="Y316" i="50"/>
  <c r="Z316" i="50" s="1"/>
  <c r="X317" i="50" a="1"/>
  <c r="X317" i="50" s="1"/>
  <c r="Y317" i="50" s="1"/>
  <c r="Z317" i="50" s="1"/>
  <c r="D318" i="50"/>
  <c r="E318" i="50"/>
  <c r="F318" i="50"/>
  <c r="G318" i="50"/>
  <c r="H318" i="50"/>
  <c r="I318" i="50"/>
  <c r="J318" i="50"/>
  <c r="K318" i="50"/>
  <c r="L318" i="50"/>
  <c r="M318" i="50"/>
  <c r="N318" i="50"/>
  <c r="O318" i="50"/>
  <c r="P318" i="50"/>
  <c r="Q318" i="50"/>
  <c r="R318" i="50"/>
  <c r="S318" i="50"/>
  <c r="T318" i="50"/>
  <c r="U318" i="50"/>
  <c r="V318" i="50"/>
  <c r="W318" i="50"/>
  <c r="D319" i="50"/>
  <c r="E319" i="50"/>
  <c r="F319" i="50"/>
  <c r="G319" i="50"/>
  <c r="H319" i="50"/>
  <c r="I319" i="50"/>
  <c r="J319" i="50"/>
  <c r="K319" i="50"/>
  <c r="L319" i="50"/>
  <c r="M319" i="50"/>
  <c r="N319" i="50"/>
  <c r="O319" i="50"/>
  <c r="P319" i="50"/>
  <c r="Q319" i="50"/>
  <c r="R319" i="50"/>
  <c r="S319" i="50"/>
  <c r="T319" i="50"/>
  <c r="U319" i="50"/>
  <c r="V319" i="50"/>
  <c r="W319" i="50"/>
  <c r="K320" i="50"/>
  <c r="K13" i="50" s="1"/>
  <c r="P320" i="50"/>
  <c r="P13" i="50" s="1"/>
  <c r="S320" i="50"/>
  <c r="S13" i="50" s="1"/>
  <c r="D321" i="50"/>
  <c r="E321" i="50"/>
  <c r="F321" i="50"/>
  <c r="G321" i="50"/>
  <c r="H321" i="50"/>
  <c r="I321" i="50"/>
  <c r="J321" i="50"/>
  <c r="K321" i="50"/>
  <c r="L321" i="50"/>
  <c r="M321" i="50"/>
  <c r="N321" i="50"/>
  <c r="O321" i="50"/>
  <c r="P321" i="50"/>
  <c r="Q321" i="50"/>
  <c r="R321" i="50"/>
  <c r="S321" i="50"/>
  <c r="T321" i="50"/>
  <c r="U321" i="50"/>
  <c r="V321" i="50"/>
  <c r="W321" i="50"/>
  <c r="D322" i="50"/>
  <c r="E322" i="50"/>
  <c r="F322" i="50"/>
  <c r="G322" i="50"/>
  <c r="H322" i="50"/>
  <c r="I322" i="50"/>
  <c r="J322" i="50"/>
  <c r="K322" i="50"/>
  <c r="K324" i="50" s="1"/>
  <c r="L322" i="50"/>
  <c r="M322" i="50"/>
  <c r="N322" i="50"/>
  <c r="O322" i="50"/>
  <c r="P322" i="50"/>
  <c r="Q322" i="50"/>
  <c r="R322" i="50"/>
  <c r="S322" i="50"/>
  <c r="S324" i="50" s="1"/>
  <c r="T322" i="50"/>
  <c r="U322" i="50"/>
  <c r="V322" i="50"/>
  <c r="W322" i="50"/>
  <c r="D323" i="50"/>
  <c r="D324" i="50" s="1"/>
  <c r="E323" i="50"/>
  <c r="F323" i="50"/>
  <c r="G323" i="50"/>
  <c r="G324" i="50" s="1"/>
  <c r="H323" i="50"/>
  <c r="I323" i="50"/>
  <c r="J323" i="50"/>
  <c r="K323" i="50"/>
  <c r="L323" i="50"/>
  <c r="L324" i="50" s="1"/>
  <c r="M323" i="50"/>
  <c r="N323" i="50"/>
  <c r="N324" i="50" s="1"/>
  <c r="O323" i="50"/>
  <c r="O324" i="50" s="1"/>
  <c r="P323" i="50"/>
  <c r="Q323" i="50"/>
  <c r="R323" i="50"/>
  <c r="S323" i="50"/>
  <c r="T323" i="50"/>
  <c r="T324" i="50" s="1"/>
  <c r="U323" i="50"/>
  <c r="U324" i="50" s="1"/>
  <c r="V323" i="50"/>
  <c r="V324" i="50" s="1"/>
  <c r="W323" i="50"/>
  <c r="W324" i="50" s="1"/>
  <c r="E324" i="50"/>
  <c r="F324" i="50"/>
  <c r="H324" i="50"/>
  <c r="I324" i="50"/>
  <c r="J324" i="50"/>
  <c r="M324" i="50"/>
  <c r="P324" i="50"/>
  <c r="Q324" i="50"/>
  <c r="R324" i="50"/>
  <c r="D325" i="50"/>
  <c r="D320" i="50" s="1"/>
  <c r="D13" i="50" s="1"/>
  <c r="E325" i="50"/>
  <c r="E320" i="50" s="1"/>
  <c r="E13" i="50" s="1"/>
  <c r="F325" i="50"/>
  <c r="F320" i="50" s="1"/>
  <c r="F13" i="50" s="1"/>
  <c r="H325" i="50"/>
  <c r="H320" i="50" s="1"/>
  <c r="H13" i="50" s="1"/>
  <c r="I325" i="50"/>
  <c r="I320" i="50" s="1"/>
  <c r="I13" i="50" s="1"/>
  <c r="J325" i="50"/>
  <c r="J320" i="50" s="1"/>
  <c r="J13" i="50" s="1"/>
  <c r="K325" i="50"/>
  <c r="L325" i="50"/>
  <c r="L320" i="50" s="1"/>
  <c r="L13" i="50" s="1"/>
  <c r="M325" i="50"/>
  <c r="M320" i="50" s="1"/>
  <c r="M13" i="50" s="1"/>
  <c r="N325" i="50"/>
  <c r="N320" i="50" s="1"/>
  <c r="N13" i="50" s="1"/>
  <c r="P325" i="50"/>
  <c r="Q325" i="50"/>
  <c r="Q320" i="50" s="1"/>
  <c r="Q13" i="50" s="1"/>
  <c r="R325" i="50"/>
  <c r="R320" i="50" s="1"/>
  <c r="R13" i="50" s="1"/>
  <c r="S325" i="50"/>
  <c r="T325" i="50"/>
  <c r="T320" i="50" s="1"/>
  <c r="T13" i="50" s="1"/>
  <c r="U325" i="50"/>
  <c r="U320" i="50" s="1"/>
  <c r="U13" i="50" s="1"/>
  <c r="V325" i="50"/>
  <c r="V320" i="50" s="1"/>
  <c r="V13" i="50" s="1"/>
  <c r="D326" i="50"/>
  <c r="E326" i="50"/>
  <c r="F326" i="50"/>
  <c r="G326" i="50"/>
  <c r="H326" i="50"/>
  <c r="I326" i="50"/>
  <c r="J326" i="50"/>
  <c r="K326" i="50"/>
  <c r="L326" i="50"/>
  <c r="M326" i="50"/>
  <c r="N326" i="50"/>
  <c r="O326" i="50"/>
  <c r="P326" i="50"/>
  <c r="Q326" i="50"/>
  <c r="R326" i="50"/>
  <c r="S326" i="50"/>
  <c r="T326" i="50"/>
  <c r="U326" i="50"/>
  <c r="V326" i="50"/>
  <c r="W326" i="50"/>
  <c r="D327" i="50"/>
  <c r="E327" i="50"/>
  <c r="F327" i="50"/>
  <c r="G327" i="50"/>
  <c r="H327" i="50"/>
  <c r="I327" i="50"/>
  <c r="J327" i="50"/>
  <c r="K327" i="50"/>
  <c r="L327" i="50"/>
  <c r="M327" i="50"/>
  <c r="N327" i="50"/>
  <c r="O327" i="50"/>
  <c r="P327" i="50"/>
  <c r="Q327" i="50"/>
  <c r="R327" i="50"/>
  <c r="S327" i="50"/>
  <c r="T327" i="50"/>
  <c r="U327" i="50"/>
  <c r="V327" i="50"/>
  <c r="W327" i="50"/>
  <c r="D328" i="50"/>
  <c r="E328" i="50"/>
  <c r="F328" i="50"/>
  <c r="G328" i="50"/>
  <c r="H328" i="50"/>
  <c r="I328" i="50"/>
  <c r="J328" i="50"/>
  <c r="K328" i="50"/>
  <c r="L328" i="50"/>
  <c r="M328" i="50"/>
  <c r="N328" i="50"/>
  <c r="O328" i="50"/>
  <c r="P328" i="50"/>
  <c r="Q328" i="50"/>
  <c r="R328" i="50"/>
  <c r="S328" i="50"/>
  <c r="T328" i="50"/>
  <c r="U328" i="50"/>
  <c r="V328" i="50"/>
  <c r="W328" i="50"/>
  <c r="D329" i="50"/>
  <c r="E329" i="50"/>
  <c r="F329" i="50"/>
  <c r="G329" i="50"/>
  <c r="H329" i="50"/>
  <c r="I329" i="50"/>
  <c r="J329" i="50"/>
  <c r="K329" i="50"/>
  <c r="L329" i="50"/>
  <c r="M329" i="50"/>
  <c r="N329" i="50"/>
  <c r="O329" i="50"/>
  <c r="P329" i="50"/>
  <c r="Q329" i="50"/>
  <c r="R329" i="50"/>
  <c r="S329" i="50"/>
  <c r="T329" i="50"/>
  <c r="U329" i="50"/>
  <c r="V329" i="50"/>
  <c r="W329" i="50"/>
  <c r="D330" i="50"/>
  <c r="E330" i="50"/>
  <c r="F330" i="50"/>
  <c r="G330" i="50"/>
  <c r="H330" i="50"/>
  <c r="I330" i="50"/>
  <c r="J330" i="50"/>
  <c r="K330" i="50"/>
  <c r="L330" i="50"/>
  <c r="M330" i="50"/>
  <c r="N330" i="50"/>
  <c r="O330" i="50"/>
  <c r="P330" i="50"/>
  <c r="Q330" i="50"/>
  <c r="R330" i="50"/>
  <c r="S330" i="50"/>
  <c r="T330" i="50"/>
  <c r="U330" i="50"/>
  <c r="V330" i="50"/>
  <c r="W330" i="50"/>
  <c r="E27" i="51" l="1"/>
  <c r="E25" i="51"/>
  <c r="F25" i="51"/>
  <c r="E28" i="51"/>
  <c r="E29" i="51"/>
  <c r="F29" i="51"/>
  <c r="F26" i="51"/>
  <c r="E26" i="51"/>
  <c r="F28" i="51"/>
  <c r="F27" i="51"/>
  <c r="W325" i="50"/>
  <c r="W320" i="50" s="1"/>
  <c r="W13" i="50" s="1"/>
  <c r="O325" i="50"/>
  <c r="O320" i="50" s="1"/>
  <c r="O13" i="50" s="1"/>
  <c r="G325" i="50"/>
  <c r="G320" i="50" s="1"/>
  <c r="G13" i="50" s="1"/>
  <c r="X19" i="6" l="1" a="1"/>
  <c r="X19" i="6" s="1"/>
  <c r="Y19" i="6" s="1"/>
  <c r="Z19" i="6" s="1"/>
  <c r="X20" i="6" a="1"/>
  <c r="X20" i="6" s="1"/>
  <c r="Y20" i="6" s="1"/>
  <c r="Z20" i="6" s="1"/>
  <c r="X21" i="6" a="1"/>
  <c r="X21" i="6" s="1"/>
  <c r="Y21" i="6" s="1"/>
  <c r="Z21" i="6" s="1"/>
  <c r="X22" i="6" a="1"/>
  <c r="X22" i="6" s="1"/>
  <c r="Y22" i="6" s="1"/>
  <c r="Z22" i="6" s="1"/>
  <c r="X23" i="6" a="1"/>
  <c r="X23" i="6" s="1"/>
  <c r="Y23" i="6" s="1"/>
  <c r="Z23" i="6" s="1"/>
  <c r="X24" i="6" a="1"/>
  <c r="X24" i="6" s="1"/>
  <c r="Y24" i="6" s="1"/>
  <c r="Z24" i="6" s="1"/>
  <c r="X25" i="6" a="1"/>
  <c r="X25" i="6" s="1"/>
  <c r="Y25" i="6" s="1"/>
  <c r="Z25" i="6" s="1"/>
  <c r="X26" i="6" a="1"/>
  <c r="X26" i="6" s="1"/>
  <c r="Y26" i="6" s="1"/>
  <c r="Z26" i="6" s="1"/>
  <c r="X27" i="6" a="1"/>
  <c r="X27" i="6" s="1"/>
  <c r="Y27" i="6" s="1"/>
  <c r="Z27" i="6" s="1"/>
  <c r="X28" i="6" a="1"/>
  <c r="X28" i="6" s="1"/>
  <c r="Y28" i="6" s="1"/>
  <c r="Z28" i="6" s="1"/>
  <c r="X29" i="6" a="1"/>
  <c r="X29" i="6" s="1"/>
  <c r="Y29" i="6" s="1"/>
  <c r="Z29" i="6" s="1"/>
  <c r="X30" i="6" a="1"/>
  <c r="X30" i="6" s="1"/>
  <c r="Y30" i="6" s="1"/>
  <c r="Z30" i="6" s="1"/>
  <c r="X31" i="6" a="1"/>
  <c r="X31" i="6" s="1"/>
  <c r="Y31" i="6" s="1"/>
  <c r="Z31" i="6" s="1"/>
  <c r="X32" i="6" a="1"/>
  <c r="X32" i="6" s="1"/>
  <c r="Y32" i="6" s="1"/>
  <c r="Z32" i="6" s="1"/>
  <c r="X33" i="6" a="1"/>
  <c r="X33" i="6" s="1"/>
  <c r="Y33" i="6" s="1"/>
  <c r="Z33" i="6" s="1"/>
  <c r="X34" i="6" a="1"/>
  <c r="X34" i="6" s="1"/>
  <c r="Y34" i="6" s="1"/>
  <c r="Z34" i="6" s="1"/>
  <c r="X35" i="6" a="1"/>
  <c r="X35" i="6" s="1"/>
  <c r="Y35" i="6" s="1"/>
  <c r="Z35" i="6" s="1"/>
  <c r="X36" i="6" a="1"/>
  <c r="X36" i="6" s="1"/>
  <c r="Y36" i="6" s="1"/>
  <c r="Z36" i="6" s="1"/>
  <c r="X37" i="6" a="1"/>
  <c r="X37" i="6" s="1"/>
  <c r="Y37" i="6" s="1"/>
  <c r="Z37" i="6" s="1"/>
  <c r="X38" i="6" a="1"/>
  <c r="X38" i="6" s="1"/>
  <c r="Y38" i="6" s="1"/>
  <c r="Z38" i="6" s="1"/>
  <c r="X39" i="6" a="1"/>
  <c r="X39" i="6" s="1"/>
  <c r="Y39" i="6" s="1"/>
  <c r="Z39" i="6" s="1"/>
  <c r="X40" i="6" a="1"/>
  <c r="X40" i="6" s="1"/>
  <c r="Y40" i="6" s="1"/>
  <c r="Z40" i="6" s="1"/>
  <c r="X41" i="6" a="1"/>
  <c r="X41" i="6" s="1"/>
  <c r="Y41" i="6" s="1"/>
  <c r="Z41" i="6" s="1"/>
  <c r="X42" i="6" a="1"/>
  <c r="X42" i="6" s="1"/>
  <c r="Y42" i="6" s="1"/>
  <c r="Z42" i="6" s="1"/>
  <c r="X43" i="6" a="1"/>
  <c r="X43" i="6" s="1"/>
  <c r="Y43" i="6" s="1"/>
  <c r="Z43" i="6" s="1"/>
  <c r="X44" i="6" a="1"/>
  <c r="X44" i="6" s="1"/>
  <c r="Y44" i="6" s="1"/>
  <c r="Z44" i="6" s="1"/>
  <c r="X45" i="6" a="1"/>
  <c r="X45" i="6" s="1"/>
  <c r="Y45" i="6" s="1"/>
  <c r="Z45" i="6" s="1"/>
  <c r="X46" i="6" a="1"/>
  <c r="X46" i="6" s="1"/>
  <c r="Y46" i="6" s="1"/>
  <c r="Z46" i="6" s="1"/>
  <c r="X47" i="6" a="1"/>
  <c r="X47" i="6" s="1"/>
  <c r="Y47" i="6" s="1"/>
  <c r="Z47" i="6" s="1"/>
  <c r="X48" i="6" a="1"/>
  <c r="X48" i="6" s="1"/>
  <c r="Y48" i="6" s="1"/>
  <c r="Z48" i="6" s="1"/>
  <c r="X49" i="6" a="1"/>
  <c r="X49" i="6" s="1"/>
  <c r="Y49" i="6" s="1"/>
  <c r="Z49" i="6" s="1"/>
  <c r="X50" i="6" a="1"/>
  <c r="X50" i="6" s="1"/>
  <c r="Y50" i="6" s="1"/>
  <c r="Z50" i="6" s="1"/>
  <c r="X51" i="6" a="1"/>
  <c r="X51" i="6" s="1"/>
  <c r="Y51" i="6" s="1"/>
  <c r="Z51" i="6" s="1"/>
  <c r="X52" i="6" a="1"/>
  <c r="X52" i="6" s="1"/>
  <c r="Y52" i="6" s="1"/>
  <c r="Z52" i="6" s="1"/>
  <c r="X53" i="6" a="1"/>
  <c r="X53" i="6" s="1"/>
  <c r="Y53" i="6" s="1"/>
  <c r="Z53" i="6" s="1"/>
  <c r="X54" i="6" a="1"/>
  <c r="X54" i="6" s="1"/>
  <c r="Y54" i="6" s="1"/>
  <c r="Z54" i="6" s="1"/>
  <c r="X55" i="6" a="1"/>
  <c r="X55" i="6" s="1"/>
  <c r="Y55" i="6" s="1"/>
  <c r="Z55" i="6" s="1"/>
  <c r="X56" i="6" a="1"/>
  <c r="X56" i="6" s="1"/>
  <c r="Y56" i="6" s="1"/>
  <c r="Z56" i="6" s="1"/>
  <c r="X57" i="6" a="1"/>
  <c r="X57" i="6" s="1"/>
  <c r="Y57" i="6" s="1"/>
  <c r="Z57" i="6" s="1"/>
  <c r="X58" i="6" a="1"/>
  <c r="X58" i="6" s="1"/>
  <c r="Y58" i="6" s="1"/>
  <c r="Z58" i="6" s="1"/>
  <c r="X59" i="6" a="1"/>
  <c r="X59" i="6" s="1"/>
  <c r="Y59" i="6" s="1"/>
  <c r="Z59" i="6" s="1"/>
  <c r="X60" i="6" a="1"/>
  <c r="X60" i="6" s="1"/>
  <c r="Y60" i="6" s="1"/>
  <c r="Z60" i="6" s="1"/>
  <c r="X61" i="6" a="1"/>
  <c r="X61" i="6" s="1"/>
  <c r="Y61" i="6" s="1"/>
  <c r="Z61" i="6" s="1"/>
  <c r="X62" i="6" a="1"/>
  <c r="X62" i="6" s="1"/>
  <c r="Y62" i="6" s="1"/>
  <c r="Z62" i="6" s="1"/>
  <c r="X63" i="6" a="1"/>
  <c r="X63" i="6" s="1"/>
  <c r="Y63" i="6" s="1"/>
  <c r="Z63" i="6" s="1"/>
  <c r="X64" i="6" a="1"/>
  <c r="X64" i="6" s="1"/>
  <c r="Y64" i="6" s="1"/>
  <c r="Z64" i="6" s="1"/>
  <c r="X65" i="6" a="1"/>
  <c r="X65" i="6" s="1"/>
  <c r="Y65" i="6" s="1"/>
  <c r="Z65" i="6" s="1"/>
  <c r="X66" i="6" a="1"/>
  <c r="X66" i="6" s="1"/>
  <c r="Y66" i="6" s="1"/>
  <c r="Z66" i="6" s="1"/>
  <c r="X67" i="6" a="1"/>
  <c r="X67" i="6" s="1"/>
  <c r="Y67" i="6" s="1"/>
  <c r="Z67" i="6" s="1"/>
  <c r="X68" i="6" a="1"/>
  <c r="X68" i="6" s="1"/>
  <c r="Y68" i="6" s="1"/>
  <c r="Z68" i="6" s="1"/>
  <c r="X69" i="6" a="1"/>
  <c r="X69" i="6" s="1"/>
  <c r="Y69" i="6" s="1"/>
  <c r="Z69" i="6" s="1"/>
  <c r="X70" i="6" a="1"/>
  <c r="X70" i="6" s="1"/>
  <c r="Y70" i="6" s="1"/>
  <c r="Z70" i="6" s="1"/>
  <c r="X71" i="6" a="1"/>
  <c r="X71" i="6" s="1"/>
  <c r="Y71" i="6" s="1"/>
  <c r="Z71" i="6" s="1"/>
  <c r="X72" i="6" a="1"/>
  <c r="X72" i="6" s="1"/>
  <c r="Y72" i="6" s="1"/>
  <c r="Z72" i="6" s="1"/>
  <c r="X73" i="6" a="1"/>
  <c r="X73" i="6" s="1"/>
  <c r="Y73" i="6" s="1"/>
  <c r="Z73" i="6" s="1"/>
  <c r="X74" i="6" a="1"/>
  <c r="X74" i="6" s="1"/>
  <c r="Y74" i="6" s="1"/>
  <c r="Z74" i="6" s="1"/>
  <c r="X75" i="6" a="1"/>
  <c r="X75" i="6" s="1"/>
  <c r="Y75" i="6" s="1"/>
  <c r="Z75" i="6" s="1"/>
  <c r="X76" i="6" a="1"/>
  <c r="X76" i="6" s="1"/>
  <c r="Y76" i="6" s="1"/>
  <c r="Z76" i="6" s="1"/>
  <c r="X77" i="6" a="1"/>
  <c r="X77" i="6" s="1"/>
  <c r="Y77" i="6" s="1"/>
  <c r="Z77" i="6" s="1"/>
  <c r="X78" i="6" a="1"/>
  <c r="X78" i="6" s="1"/>
  <c r="Y78" i="6" s="1"/>
  <c r="Z78" i="6" s="1"/>
  <c r="X79" i="6" a="1"/>
  <c r="X79" i="6" s="1"/>
  <c r="Y79" i="6" s="1"/>
  <c r="Z79" i="6" s="1"/>
  <c r="X80" i="6" a="1"/>
  <c r="X80" i="6" s="1"/>
  <c r="Y80" i="6" s="1"/>
  <c r="Z80" i="6" s="1"/>
  <c r="X81" i="6" a="1"/>
  <c r="X81" i="6" s="1"/>
  <c r="Y81" i="6" s="1"/>
  <c r="Z81" i="6" s="1"/>
  <c r="X82" i="6" a="1"/>
  <c r="X82" i="6" s="1"/>
  <c r="Y82" i="6" s="1"/>
  <c r="Z82" i="6" s="1"/>
  <c r="X83" i="6" a="1"/>
  <c r="X83" i="6" s="1"/>
  <c r="Y83" i="6" s="1"/>
  <c r="Z83" i="6" s="1"/>
  <c r="X84" i="6" a="1"/>
  <c r="X84" i="6" s="1"/>
  <c r="Y84" i="6" s="1"/>
  <c r="Z84" i="6" s="1"/>
  <c r="X85" i="6" a="1"/>
  <c r="X85" i="6" s="1"/>
  <c r="Y85" i="6" s="1"/>
  <c r="Z85" i="6" s="1"/>
  <c r="X86" i="6" a="1"/>
  <c r="X86" i="6" s="1"/>
  <c r="Y86" i="6" s="1"/>
  <c r="Z86" i="6" s="1"/>
  <c r="X87" i="6" a="1"/>
  <c r="X87" i="6" s="1"/>
  <c r="Y87" i="6" s="1"/>
  <c r="Z87" i="6" s="1"/>
  <c r="X88" i="6" a="1"/>
  <c r="X88" i="6" s="1"/>
  <c r="Y88" i="6" s="1"/>
  <c r="Z88" i="6" s="1"/>
  <c r="X89" i="6" a="1"/>
  <c r="X89" i="6" s="1"/>
  <c r="Y89" i="6" s="1"/>
  <c r="Z89" i="6" s="1"/>
  <c r="X90" i="6" a="1"/>
  <c r="X90" i="6" s="1"/>
  <c r="Y90" i="6" s="1"/>
  <c r="Z90" i="6" s="1"/>
  <c r="X91" i="6" a="1"/>
  <c r="X91" i="6" s="1"/>
  <c r="Y91" i="6" s="1"/>
  <c r="Z91" i="6" s="1"/>
  <c r="X92" i="6" a="1"/>
  <c r="X92" i="6" s="1"/>
  <c r="Y92" i="6" s="1"/>
  <c r="Z92" i="6" s="1"/>
  <c r="X93" i="6" a="1"/>
  <c r="X93" i="6" s="1"/>
  <c r="Y93" i="6" s="1"/>
  <c r="Z93" i="6" s="1"/>
  <c r="X94" i="6" a="1"/>
  <c r="X94" i="6" s="1"/>
  <c r="Y94" i="6" s="1"/>
  <c r="Z94" i="6" s="1"/>
  <c r="X95" i="6" a="1"/>
  <c r="X95" i="6" s="1"/>
  <c r="Y95" i="6" s="1"/>
  <c r="Z95" i="6" s="1"/>
  <c r="X96" i="6" a="1"/>
  <c r="X96" i="6" s="1"/>
  <c r="Y96" i="6" s="1"/>
  <c r="Z96" i="6" s="1"/>
  <c r="X97" i="6" a="1"/>
  <c r="X97" i="6" s="1"/>
  <c r="Y97" i="6" s="1"/>
  <c r="Z97" i="6" s="1"/>
  <c r="X98" i="6" a="1"/>
  <c r="X98" i="6" s="1"/>
  <c r="Y98" i="6" s="1"/>
  <c r="Z98" i="6" s="1"/>
  <c r="X99" i="6" a="1"/>
  <c r="X99" i="6" s="1"/>
  <c r="Y99" i="6" s="1"/>
  <c r="Z99" i="6" s="1"/>
  <c r="X100" i="6" a="1"/>
  <c r="X100" i="6" s="1"/>
  <c r="Y100" i="6" s="1"/>
  <c r="Z100" i="6" s="1"/>
  <c r="X101" i="6" a="1"/>
  <c r="X101" i="6" s="1"/>
  <c r="Y101" i="6" s="1"/>
  <c r="Z101" i="6" s="1"/>
  <c r="X102" i="6" a="1"/>
  <c r="X102" i="6" s="1"/>
  <c r="Y102" i="6" s="1"/>
  <c r="Z102" i="6" s="1"/>
  <c r="X103" i="6" a="1"/>
  <c r="X103" i="6" s="1"/>
  <c r="Y103" i="6" s="1"/>
  <c r="Z103" i="6" s="1"/>
  <c r="X104" i="6" a="1"/>
  <c r="X104" i="6" s="1"/>
  <c r="Y104" i="6" s="1"/>
  <c r="Z104" i="6" s="1"/>
  <c r="X105" i="6" a="1"/>
  <c r="X105" i="6" s="1"/>
  <c r="Y105" i="6" s="1"/>
  <c r="Z105" i="6" s="1"/>
  <c r="X106" i="6" a="1"/>
  <c r="X106" i="6" s="1"/>
  <c r="Y106" i="6" s="1"/>
  <c r="Z106" i="6" s="1"/>
  <c r="X107" i="6" a="1"/>
  <c r="X107" i="6" s="1"/>
  <c r="Y107" i="6" s="1"/>
  <c r="Z107" i="6" s="1"/>
  <c r="X108" i="6" a="1"/>
  <c r="X108" i="6" s="1"/>
  <c r="Y108" i="6" s="1"/>
  <c r="Z108" i="6" s="1"/>
  <c r="X109" i="6" a="1"/>
  <c r="X109" i="6" s="1"/>
  <c r="Y109" i="6" s="1"/>
  <c r="Z109" i="6" s="1"/>
  <c r="X110" i="6" a="1"/>
  <c r="X110" i="6" s="1"/>
  <c r="Y110" i="6" s="1"/>
  <c r="Z110" i="6" s="1"/>
  <c r="X111" i="6" a="1"/>
  <c r="X111" i="6" s="1"/>
  <c r="Y111" i="6" s="1"/>
  <c r="Z111" i="6" s="1"/>
  <c r="X112" i="6" a="1"/>
  <c r="X112" i="6" s="1"/>
  <c r="Y112" i="6" s="1"/>
  <c r="Z112" i="6" s="1"/>
  <c r="X113" i="6" a="1"/>
  <c r="X113" i="6" s="1"/>
  <c r="Y113" i="6" s="1"/>
  <c r="Z113" i="6" s="1"/>
  <c r="X114" i="6" a="1"/>
  <c r="X114" i="6" s="1"/>
  <c r="Y114" i="6" s="1"/>
  <c r="Z114" i="6" s="1"/>
  <c r="X115" i="6" a="1"/>
  <c r="X115" i="6" s="1"/>
  <c r="Y115" i="6" s="1"/>
  <c r="Z115" i="6" s="1"/>
  <c r="X116" i="6" a="1"/>
  <c r="X116" i="6" s="1"/>
  <c r="Y116" i="6" s="1"/>
  <c r="Z116" i="6" s="1"/>
  <c r="X117" i="6" a="1"/>
  <c r="X117" i="6" s="1"/>
  <c r="Y117" i="6" s="1"/>
  <c r="Z117" i="6" s="1"/>
  <c r="X118" i="6" a="1"/>
  <c r="X118" i="6" s="1"/>
  <c r="Y118" i="6" s="1"/>
  <c r="Z118" i="6" s="1"/>
  <c r="X119" i="6" a="1"/>
  <c r="X119" i="6" s="1"/>
  <c r="Y119" i="6" s="1"/>
  <c r="Z119" i="6" s="1"/>
  <c r="X120" i="6" a="1"/>
  <c r="X120" i="6" s="1"/>
  <c r="Y120" i="6" s="1"/>
  <c r="Z120" i="6" s="1"/>
  <c r="X121" i="6" a="1"/>
  <c r="X121" i="6" s="1"/>
  <c r="Y121" i="6" s="1"/>
  <c r="Z121" i="6" s="1"/>
  <c r="X122" i="6" a="1"/>
  <c r="X122" i="6" s="1"/>
  <c r="Y122" i="6" s="1"/>
  <c r="Z122" i="6" s="1"/>
  <c r="X123" i="6" a="1"/>
  <c r="X123" i="6" s="1"/>
  <c r="Y123" i="6" s="1"/>
  <c r="Z123" i="6" s="1"/>
  <c r="X124" i="6" a="1"/>
  <c r="X124" i="6" s="1"/>
  <c r="Y124" i="6" s="1"/>
  <c r="Z124" i="6" s="1"/>
  <c r="X125" i="6" a="1"/>
  <c r="X125" i="6" s="1"/>
  <c r="Y125" i="6" s="1"/>
  <c r="Z125" i="6" s="1"/>
  <c r="X126" i="6" a="1"/>
  <c r="X126" i="6" s="1"/>
  <c r="Y126" i="6" s="1"/>
  <c r="Z126" i="6" s="1"/>
  <c r="X127" i="6" a="1"/>
  <c r="X127" i="6" s="1"/>
  <c r="Y127" i="6" s="1"/>
  <c r="Z127" i="6" s="1"/>
  <c r="X128" i="6" a="1"/>
  <c r="X128" i="6" s="1"/>
  <c r="Y128" i="6" s="1"/>
  <c r="Z128" i="6" s="1"/>
  <c r="X129" i="6" a="1"/>
  <c r="X129" i="6" s="1"/>
  <c r="Y129" i="6" s="1"/>
  <c r="Z129" i="6" s="1"/>
  <c r="X130" i="6" a="1"/>
  <c r="X130" i="6" s="1"/>
  <c r="Y130" i="6" s="1"/>
  <c r="Z130" i="6" s="1"/>
  <c r="X131" i="6" a="1"/>
  <c r="X131" i="6" s="1"/>
  <c r="Y131" i="6" s="1"/>
  <c r="Z131" i="6" s="1"/>
  <c r="X132" i="6" a="1"/>
  <c r="X132" i="6" s="1"/>
  <c r="Y132" i="6" s="1"/>
  <c r="Z132" i="6" s="1"/>
  <c r="X133" i="6" a="1"/>
  <c r="X133" i="6" s="1"/>
  <c r="Y133" i="6" s="1"/>
  <c r="Z133" i="6" s="1"/>
  <c r="X134" i="6" a="1"/>
  <c r="X134" i="6" s="1"/>
  <c r="Y134" i="6" s="1"/>
  <c r="Z134" i="6" s="1"/>
  <c r="X135" i="6" a="1"/>
  <c r="X135" i="6" s="1"/>
  <c r="Y135" i="6" s="1"/>
  <c r="Z135" i="6" s="1"/>
  <c r="X136" i="6" a="1"/>
  <c r="X136" i="6" s="1"/>
  <c r="Y136" i="6" s="1"/>
  <c r="Z136" i="6" s="1"/>
  <c r="X137" i="6" a="1"/>
  <c r="X137" i="6" s="1"/>
  <c r="Y137" i="6" s="1"/>
  <c r="Z137" i="6" s="1"/>
  <c r="X138" i="6" a="1"/>
  <c r="X138" i="6" s="1"/>
  <c r="Y138" i="6" s="1"/>
  <c r="Z138" i="6" s="1"/>
  <c r="X139" i="6" a="1"/>
  <c r="X139" i="6" s="1"/>
  <c r="Y139" i="6" s="1"/>
  <c r="Z139" i="6" s="1"/>
  <c r="X140" i="6" a="1"/>
  <c r="X140" i="6" s="1"/>
  <c r="Y140" i="6" s="1"/>
  <c r="Z140" i="6" s="1"/>
  <c r="X141" i="6" a="1"/>
  <c r="X141" i="6" s="1"/>
  <c r="Y141" i="6" s="1"/>
  <c r="Z141" i="6" s="1"/>
  <c r="X142" i="6" a="1"/>
  <c r="X142" i="6" s="1"/>
  <c r="Y142" i="6" s="1"/>
  <c r="Z142" i="6" s="1"/>
  <c r="X143" i="6" a="1"/>
  <c r="X143" i="6" s="1"/>
  <c r="Y143" i="6" s="1"/>
  <c r="Z143" i="6" s="1"/>
  <c r="X144" i="6" a="1"/>
  <c r="X144" i="6" s="1"/>
  <c r="Y144" i="6" s="1"/>
  <c r="Z144" i="6" s="1"/>
  <c r="X145" i="6" a="1"/>
  <c r="X145" i="6" s="1"/>
  <c r="Y145" i="6" s="1"/>
  <c r="Z145" i="6" s="1"/>
  <c r="X146" i="6" a="1"/>
  <c r="X146" i="6" s="1"/>
  <c r="Y146" i="6" s="1"/>
  <c r="Z146" i="6" s="1"/>
  <c r="X147" i="6" a="1"/>
  <c r="X147" i="6" s="1"/>
  <c r="Y147" i="6" s="1"/>
  <c r="Z147" i="6" s="1"/>
  <c r="X148" i="6" a="1"/>
  <c r="X148" i="6" s="1"/>
  <c r="Y148" i="6" s="1"/>
  <c r="Z148" i="6" s="1"/>
  <c r="X149" i="6" a="1"/>
  <c r="X149" i="6" s="1"/>
  <c r="Y149" i="6" s="1"/>
  <c r="Z149" i="6" s="1"/>
  <c r="X150" i="6" a="1"/>
  <c r="X150" i="6" s="1"/>
  <c r="Y150" i="6" s="1"/>
  <c r="Z150" i="6" s="1"/>
  <c r="X151" i="6" a="1"/>
  <c r="X151" i="6" s="1"/>
  <c r="Y151" i="6" s="1"/>
  <c r="Z151" i="6" s="1"/>
  <c r="X152" i="6" a="1"/>
  <c r="X152" i="6" s="1"/>
  <c r="Y152" i="6" s="1"/>
  <c r="Z152" i="6" s="1"/>
  <c r="X153" i="6" a="1"/>
  <c r="X153" i="6" s="1"/>
  <c r="Y153" i="6" s="1"/>
  <c r="Z153" i="6" s="1"/>
  <c r="X154" i="6" a="1"/>
  <c r="X154" i="6" s="1"/>
  <c r="Y154" i="6" s="1"/>
  <c r="Z154" i="6" s="1"/>
  <c r="X155" i="6" a="1"/>
  <c r="X155" i="6" s="1"/>
  <c r="Y155" i="6" s="1"/>
  <c r="Z155" i="6" s="1"/>
  <c r="X156" i="6" a="1"/>
  <c r="X156" i="6" s="1"/>
  <c r="Y156" i="6" s="1"/>
  <c r="Z156" i="6" s="1"/>
  <c r="X157" i="6" a="1"/>
  <c r="X157" i="6" s="1"/>
  <c r="Y157" i="6" s="1"/>
  <c r="Z157" i="6" s="1"/>
  <c r="X158" i="6" a="1"/>
  <c r="X158" i="6" s="1"/>
  <c r="Y158" i="6" s="1"/>
  <c r="Z158" i="6" s="1"/>
  <c r="X159" i="6" a="1"/>
  <c r="X159" i="6" s="1"/>
  <c r="Y159" i="6" s="1"/>
  <c r="Z159" i="6" s="1"/>
  <c r="X160" i="6" a="1"/>
  <c r="X160" i="6" s="1"/>
  <c r="Y160" i="6" s="1"/>
  <c r="Z160" i="6" s="1"/>
  <c r="X161" i="6" a="1"/>
  <c r="X161" i="6" s="1"/>
  <c r="Y161" i="6" s="1"/>
  <c r="Z161" i="6" s="1"/>
  <c r="X162" i="6" a="1"/>
  <c r="X162" i="6" s="1"/>
  <c r="Y162" i="6" s="1"/>
  <c r="Z162" i="6" s="1"/>
  <c r="X163" i="6" a="1"/>
  <c r="X163" i="6" s="1"/>
  <c r="Y163" i="6" s="1"/>
  <c r="Z163" i="6" s="1"/>
  <c r="X164" i="6" a="1"/>
  <c r="X164" i="6" s="1"/>
  <c r="Y164" i="6" s="1"/>
  <c r="Z164" i="6" s="1"/>
  <c r="X165" i="6" a="1"/>
  <c r="X165" i="6" s="1"/>
  <c r="Y165" i="6" s="1"/>
  <c r="Z165" i="6" s="1"/>
  <c r="X166" i="6" a="1"/>
  <c r="X166" i="6" s="1"/>
  <c r="Y166" i="6" s="1"/>
  <c r="Z166" i="6" s="1"/>
  <c r="X167" i="6" a="1"/>
  <c r="X167" i="6" s="1"/>
  <c r="Y167" i="6" s="1"/>
  <c r="Z167" i="6" s="1"/>
  <c r="X168" i="6" a="1"/>
  <c r="X168" i="6" s="1"/>
  <c r="Y168" i="6" s="1"/>
  <c r="Z168" i="6" s="1"/>
  <c r="X169" i="6" a="1"/>
  <c r="X169" i="6" s="1"/>
  <c r="Y169" i="6" s="1"/>
  <c r="Z169" i="6" s="1"/>
  <c r="X170" i="6" a="1"/>
  <c r="X170" i="6" s="1"/>
  <c r="Y170" i="6" s="1"/>
  <c r="Z170" i="6" s="1"/>
  <c r="X171" i="6" a="1"/>
  <c r="X171" i="6" s="1"/>
  <c r="Y171" i="6" s="1"/>
  <c r="Z171" i="6" s="1"/>
  <c r="X172" i="6" a="1"/>
  <c r="X172" i="6" s="1"/>
  <c r="Y172" i="6" s="1"/>
  <c r="Z172" i="6" s="1"/>
  <c r="X173" i="6" a="1"/>
  <c r="X173" i="6" s="1"/>
  <c r="Y173" i="6" s="1"/>
  <c r="Z173" i="6" s="1"/>
  <c r="X174" i="6" a="1"/>
  <c r="X174" i="6" s="1"/>
  <c r="Y174" i="6" s="1"/>
  <c r="Z174" i="6" s="1"/>
  <c r="X175" i="6" a="1"/>
  <c r="X175" i="6" s="1"/>
  <c r="Y175" i="6" s="1"/>
  <c r="Z175" i="6" s="1"/>
  <c r="X176" i="6" a="1"/>
  <c r="X176" i="6" s="1"/>
  <c r="Y176" i="6" s="1"/>
  <c r="Z176" i="6" s="1"/>
  <c r="X177" i="6" a="1"/>
  <c r="X177" i="6" s="1"/>
  <c r="Y177" i="6" s="1"/>
  <c r="Z177" i="6" s="1"/>
  <c r="X178" i="6" a="1"/>
  <c r="X178" i="6" s="1"/>
  <c r="Y178" i="6" s="1"/>
  <c r="Z178" i="6" s="1"/>
  <c r="X179" i="6" a="1"/>
  <c r="X179" i="6" s="1"/>
  <c r="Y179" i="6" s="1"/>
  <c r="Z179" i="6" s="1"/>
  <c r="X180" i="6" a="1"/>
  <c r="X180" i="6" s="1"/>
  <c r="Y180" i="6" s="1"/>
  <c r="Z180" i="6" s="1"/>
  <c r="X181" i="6" a="1"/>
  <c r="X181" i="6" s="1"/>
  <c r="Y181" i="6" s="1"/>
  <c r="Z181" i="6" s="1"/>
  <c r="X182" i="6" a="1"/>
  <c r="X182" i="6" s="1"/>
  <c r="Y182" i="6" s="1"/>
  <c r="Z182" i="6" s="1"/>
  <c r="X183" i="6" a="1"/>
  <c r="X183" i="6" s="1"/>
  <c r="Y183" i="6" s="1"/>
  <c r="Z183" i="6" s="1"/>
  <c r="X184" i="6" a="1"/>
  <c r="X184" i="6" s="1"/>
  <c r="Y184" i="6" s="1"/>
  <c r="Z184" i="6" s="1"/>
  <c r="X185" i="6" a="1"/>
  <c r="X185" i="6" s="1"/>
  <c r="Y185" i="6" s="1"/>
  <c r="Z185" i="6" s="1"/>
  <c r="X186" i="6" a="1"/>
  <c r="X186" i="6" s="1"/>
  <c r="Y186" i="6" s="1"/>
  <c r="Z186" i="6" s="1"/>
  <c r="X187" i="6" a="1"/>
  <c r="X187" i="6" s="1"/>
  <c r="Y187" i="6" s="1"/>
  <c r="Z187" i="6" s="1"/>
  <c r="X188" i="6" a="1"/>
  <c r="X188" i="6" s="1"/>
  <c r="Y188" i="6" s="1"/>
  <c r="Z188" i="6" s="1"/>
  <c r="X189" i="6" a="1"/>
  <c r="X189" i="6" s="1"/>
  <c r="Y189" i="6" s="1"/>
  <c r="Z189" i="6" s="1"/>
  <c r="X190" i="6" a="1"/>
  <c r="X190" i="6" s="1"/>
  <c r="Y190" i="6" s="1"/>
  <c r="Z190" i="6" s="1"/>
  <c r="X191" i="6" a="1"/>
  <c r="X191" i="6" s="1"/>
  <c r="Y191" i="6" s="1"/>
  <c r="Z191" i="6" s="1"/>
  <c r="X192" i="6" a="1"/>
  <c r="X192" i="6" s="1"/>
  <c r="Y192" i="6" s="1"/>
  <c r="Z192" i="6" s="1"/>
  <c r="X193" i="6" a="1"/>
  <c r="X193" i="6" s="1"/>
  <c r="Y193" i="6" s="1"/>
  <c r="Z193" i="6" s="1"/>
  <c r="X194" i="6" a="1"/>
  <c r="X194" i="6" s="1"/>
  <c r="Y194" i="6" s="1"/>
  <c r="Z194" i="6" s="1"/>
  <c r="X195" i="6" a="1"/>
  <c r="X195" i="6" s="1"/>
  <c r="Y195" i="6" s="1"/>
  <c r="Z195" i="6" s="1"/>
  <c r="X196" i="6" a="1"/>
  <c r="X196" i="6" s="1"/>
  <c r="Y196" i="6" s="1"/>
  <c r="Z196" i="6" s="1"/>
  <c r="X197" i="6" a="1"/>
  <c r="X197" i="6" s="1"/>
  <c r="Y197" i="6" s="1"/>
  <c r="Z197" i="6" s="1"/>
  <c r="X198" i="6" a="1"/>
  <c r="X198" i="6" s="1"/>
  <c r="Y198" i="6" s="1"/>
  <c r="Z198" i="6" s="1"/>
  <c r="X199" i="6" a="1"/>
  <c r="X199" i="6" s="1"/>
  <c r="Y199" i="6" s="1"/>
  <c r="Z199" i="6" s="1"/>
  <c r="X200" i="6" a="1"/>
  <c r="X200" i="6" s="1"/>
  <c r="Y200" i="6" s="1"/>
  <c r="Z200" i="6" s="1"/>
  <c r="X201" i="6" a="1"/>
  <c r="X201" i="6" s="1"/>
  <c r="Y201" i="6" s="1"/>
  <c r="Z201" i="6" s="1"/>
  <c r="X202" i="6" a="1"/>
  <c r="X202" i="6" s="1"/>
  <c r="Y202" i="6" s="1"/>
  <c r="Z202" i="6" s="1"/>
  <c r="X203" i="6" a="1"/>
  <c r="X203" i="6" s="1"/>
  <c r="Y203" i="6" s="1"/>
  <c r="Z203" i="6" s="1"/>
  <c r="X204" i="6" a="1"/>
  <c r="X204" i="6" s="1"/>
  <c r="Y204" i="6" s="1"/>
  <c r="Z204" i="6" s="1"/>
  <c r="X205" i="6" a="1"/>
  <c r="X205" i="6" s="1"/>
  <c r="Y205" i="6" s="1"/>
  <c r="Z205" i="6" s="1"/>
  <c r="X206" i="6" a="1"/>
  <c r="X206" i="6" s="1"/>
  <c r="Y206" i="6" s="1"/>
  <c r="Z206" i="6" s="1"/>
  <c r="X207" i="6" a="1"/>
  <c r="X207" i="6" s="1"/>
  <c r="Y207" i="6" s="1"/>
  <c r="Z207" i="6" s="1"/>
  <c r="X208" i="6" a="1"/>
  <c r="X208" i="6" s="1"/>
  <c r="Y208" i="6" s="1"/>
  <c r="Z208" i="6" s="1"/>
  <c r="X209" i="6" a="1"/>
  <c r="X209" i="6" s="1"/>
  <c r="Y209" i="6" s="1"/>
  <c r="Z209" i="6" s="1"/>
  <c r="X210" i="6" a="1"/>
  <c r="X210" i="6" s="1"/>
  <c r="Y210" i="6" s="1"/>
  <c r="Z210" i="6" s="1"/>
  <c r="X211" i="6" a="1"/>
  <c r="X211" i="6" s="1"/>
  <c r="Y211" i="6" s="1"/>
  <c r="Z211" i="6" s="1"/>
  <c r="X212" i="6" a="1"/>
  <c r="X212" i="6" s="1"/>
  <c r="Y212" i="6" s="1"/>
  <c r="Z212" i="6" s="1"/>
  <c r="X213" i="6" a="1"/>
  <c r="X213" i="6" s="1"/>
  <c r="Y213" i="6" s="1"/>
  <c r="Z213" i="6" s="1"/>
  <c r="X214" i="6" a="1"/>
  <c r="X214" i="6" s="1"/>
  <c r="Y214" i="6" s="1"/>
  <c r="Z214" i="6" s="1"/>
  <c r="X215" i="6" a="1"/>
  <c r="X215" i="6" s="1"/>
  <c r="Y215" i="6" s="1"/>
  <c r="Z215" i="6" s="1"/>
  <c r="X216" i="6" a="1"/>
  <c r="X216" i="6" s="1"/>
  <c r="Y216" i="6" s="1"/>
  <c r="Z216" i="6" s="1"/>
  <c r="X217" i="6" a="1"/>
  <c r="X217" i="6" s="1"/>
  <c r="Y217" i="6" s="1"/>
  <c r="Z217" i="6" s="1"/>
  <c r="X218" i="6" a="1"/>
  <c r="X218" i="6" s="1"/>
  <c r="Y218" i="6" s="1"/>
  <c r="Z218" i="6" s="1"/>
  <c r="X219" i="6" a="1"/>
  <c r="X219" i="6" s="1"/>
  <c r="Y219" i="6" s="1"/>
  <c r="Z219" i="6" s="1"/>
  <c r="X220" i="6" a="1"/>
  <c r="X220" i="6" s="1"/>
  <c r="Y220" i="6" s="1"/>
  <c r="Z220" i="6" s="1"/>
  <c r="X221" i="6" a="1"/>
  <c r="X221" i="6" s="1"/>
  <c r="Y221" i="6" s="1"/>
  <c r="Z221" i="6" s="1"/>
  <c r="X222" i="6" a="1"/>
  <c r="X222" i="6" s="1"/>
  <c r="Y222" i="6" s="1"/>
  <c r="Z222" i="6" s="1"/>
  <c r="X223" i="6" a="1"/>
  <c r="X223" i="6" s="1"/>
  <c r="Y223" i="6" s="1"/>
  <c r="Z223" i="6" s="1"/>
  <c r="X224" i="6" a="1"/>
  <c r="X224" i="6" s="1"/>
  <c r="Y224" i="6" s="1"/>
  <c r="Z224" i="6" s="1"/>
  <c r="X225" i="6" a="1"/>
  <c r="X225" i="6" s="1"/>
  <c r="Y225" i="6" s="1"/>
  <c r="Z225" i="6" s="1"/>
  <c r="X226" i="6" a="1"/>
  <c r="X226" i="6" s="1"/>
  <c r="Y226" i="6" s="1"/>
  <c r="Z226" i="6" s="1"/>
  <c r="X227" i="6" a="1"/>
  <c r="X227" i="6" s="1"/>
  <c r="Y227" i="6" s="1"/>
  <c r="Z227" i="6" s="1"/>
  <c r="X228" i="6" a="1"/>
  <c r="X228" i="6" s="1"/>
  <c r="Y228" i="6" s="1"/>
  <c r="Z228" i="6" s="1"/>
  <c r="X229" i="6" a="1"/>
  <c r="X229" i="6" s="1"/>
  <c r="Y229" i="6" s="1"/>
  <c r="Z229" i="6" s="1"/>
  <c r="X230" i="6" a="1"/>
  <c r="X230" i="6" s="1"/>
  <c r="Y230" i="6" s="1"/>
  <c r="Z230" i="6" s="1"/>
  <c r="X231" i="6" a="1"/>
  <c r="X231" i="6" s="1"/>
  <c r="Y231" i="6" s="1"/>
  <c r="Z231" i="6" s="1"/>
  <c r="X232" i="6" a="1"/>
  <c r="X232" i="6" s="1"/>
  <c r="Y232" i="6" s="1"/>
  <c r="Z232" i="6" s="1"/>
  <c r="X233" i="6" a="1"/>
  <c r="X233" i="6" s="1"/>
  <c r="Y233" i="6" s="1"/>
  <c r="Z233" i="6" s="1"/>
  <c r="X234" i="6" a="1"/>
  <c r="X234" i="6" s="1"/>
  <c r="Y234" i="6" s="1"/>
  <c r="Z234" i="6" s="1"/>
  <c r="X235" i="6" a="1"/>
  <c r="X235" i="6" s="1"/>
  <c r="Y235" i="6" s="1"/>
  <c r="Z235" i="6" s="1"/>
  <c r="X236" i="6" a="1"/>
  <c r="X236" i="6" s="1"/>
  <c r="Y236" i="6" s="1"/>
  <c r="Z236" i="6" s="1"/>
  <c r="X237" i="6" a="1"/>
  <c r="X237" i="6" s="1"/>
  <c r="Y237" i="6" s="1"/>
  <c r="Z237" i="6" s="1"/>
  <c r="X238" i="6" a="1"/>
  <c r="X238" i="6" s="1"/>
  <c r="Y238" i="6" s="1"/>
  <c r="Z238" i="6" s="1"/>
  <c r="X239" i="6" a="1"/>
  <c r="X239" i="6" s="1"/>
  <c r="Y239" i="6" s="1"/>
  <c r="Z239" i="6" s="1"/>
  <c r="X240" i="6" a="1"/>
  <c r="X240" i="6" s="1"/>
  <c r="Y240" i="6" s="1"/>
  <c r="Z240" i="6" s="1"/>
  <c r="X241" i="6" a="1"/>
  <c r="X241" i="6" s="1"/>
  <c r="Y241" i="6" s="1"/>
  <c r="Z241" i="6" s="1"/>
  <c r="X242" i="6" a="1"/>
  <c r="X242" i="6" s="1"/>
  <c r="Y242" i="6" s="1"/>
  <c r="Z242" i="6" s="1"/>
  <c r="X243" i="6" a="1"/>
  <c r="X243" i="6" s="1"/>
  <c r="Y243" i="6" s="1"/>
  <c r="Z243" i="6" s="1"/>
  <c r="X244" i="6" a="1"/>
  <c r="X244" i="6" s="1"/>
  <c r="Y244" i="6" s="1"/>
  <c r="Z244" i="6" s="1"/>
  <c r="X245" i="6" a="1"/>
  <c r="X245" i="6" s="1"/>
  <c r="Y245" i="6" s="1"/>
  <c r="Z245" i="6" s="1"/>
  <c r="X246" i="6" a="1"/>
  <c r="X246" i="6" s="1"/>
  <c r="Y246" i="6" s="1"/>
  <c r="Z246" i="6" s="1"/>
  <c r="X247" i="6" a="1"/>
  <c r="X247" i="6" s="1"/>
  <c r="Y247" i="6" s="1"/>
  <c r="Z247" i="6" s="1"/>
  <c r="X248" i="6" a="1"/>
  <c r="X248" i="6" s="1"/>
  <c r="Y248" i="6" s="1"/>
  <c r="Z248" i="6" s="1"/>
  <c r="X249" i="6" a="1"/>
  <c r="X249" i="6" s="1"/>
  <c r="Y249" i="6" s="1"/>
  <c r="Z249" i="6" s="1"/>
  <c r="X250" i="6" a="1"/>
  <c r="X250" i="6" s="1"/>
  <c r="Y250" i="6" s="1"/>
  <c r="Z250" i="6" s="1"/>
  <c r="X251" i="6" a="1"/>
  <c r="X251" i="6" s="1"/>
  <c r="Y251" i="6" s="1"/>
  <c r="Z251" i="6" s="1"/>
  <c r="X252" i="6" a="1"/>
  <c r="X252" i="6" s="1"/>
  <c r="Y252" i="6" s="1"/>
  <c r="Z252" i="6" s="1"/>
  <c r="X253" i="6" a="1"/>
  <c r="X253" i="6" s="1"/>
  <c r="Y253" i="6" s="1"/>
  <c r="Z253" i="6" s="1"/>
  <c r="X254" i="6" a="1"/>
  <c r="X254" i="6" s="1"/>
  <c r="Y254" i="6" s="1"/>
  <c r="Z254" i="6" s="1"/>
  <c r="X255" i="6" a="1"/>
  <c r="X255" i="6" s="1"/>
  <c r="Y255" i="6" s="1"/>
  <c r="Z255" i="6" s="1"/>
  <c r="X256" i="6" a="1"/>
  <c r="X256" i="6" s="1"/>
  <c r="Y256" i="6" s="1"/>
  <c r="Z256" i="6" s="1"/>
  <c r="X257" i="6" a="1"/>
  <c r="X257" i="6" s="1"/>
  <c r="Y257" i="6" s="1"/>
  <c r="Z257" i="6" s="1"/>
  <c r="X258" i="6" a="1"/>
  <c r="X258" i="6" s="1"/>
  <c r="Y258" i="6" s="1"/>
  <c r="Z258" i="6" s="1"/>
  <c r="X259" i="6" a="1"/>
  <c r="X259" i="6" s="1"/>
  <c r="Y259" i="6" s="1"/>
  <c r="Z259" i="6" s="1"/>
  <c r="X260" i="6" a="1"/>
  <c r="X260" i="6" s="1"/>
  <c r="Y260" i="6" s="1"/>
  <c r="Z260" i="6" s="1"/>
  <c r="X261" i="6" a="1"/>
  <c r="X261" i="6" s="1"/>
  <c r="Y261" i="6" s="1"/>
  <c r="Z261" i="6" s="1"/>
  <c r="X262" i="6" a="1"/>
  <c r="X262" i="6" s="1"/>
  <c r="Y262" i="6" s="1"/>
  <c r="Z262" i="6" s="1"/>
  <c r="X263" i="6" a="1"/>
  <c r="X263" i="6" s="1"/>
  <c r="Y263" i="6" s="1"/>
  <c r="Z263" i="6" s="1"/>
  <c r="X264" i="6" a="1"/>
  <c r="X264" i="6" s="1"/>
  <c r="Y264" i="6" s="1"/>
  <c r="Z264" i="6" s="1"/>
  <c r="X265" i="6" a="1"/>
  <c r="X265" i="6" s="1"/>
  <c r="Y265" i="6" s="1"/>
  <c r="Z265" i="6" s="1"/>
  <c r="X266" i="6" a="1"/>
  <c r="X266" i="6" s="1"/>
  <c r="Y266" i="6" s="1"/>
  <c r="Z266" i="6" s="1"/>
  <c r="X267" i="6" a="1"/>
  <c r="X267" i="6" s="1"/>
  <c r="Y267" i="6" s="1"/>
  <c r="Z267" i="6" s="1"/>
  <c r="X268" i="6" a="1"/>
  <c r="X268" i="6" s="1"/>
  <c r="Y268" i="6" s="1"/>
  <c r="Z268" i="6" s="1"/>
  <c r="X269" i="6" a="1"/>
  <c r="X269" i="6" s="1"/>
  <c r="Y269" i="6" s="1"/>
  <c r="Z269" i="6" s="1"/>
  <c r="X270" i="6" a="1"/>
  <c r="X270" i="6" s="1"/>
  <c r="Y270" i="6" s="1"/>
  <c r="Z270" i="6" s="1"/>
  <c r="X271" i="6" a="1"/>
  <c r="X271" i="6" s="1"/>
  <c r="Y271" i="6" s="1"/>
  <c r="Z271" i="6" s="1"/>
  <c r="X272" i="6" a="1"/>
  <c r="X272" i="6" s="1"/>
  <c r="Y272" i="6" s="1"/>
  <c r="Z272" i="6" s="1"/>
  <c r="X273" i="6" a="1"/>
  <c r="X273" i="6" s="1"/>
  <c r="Y273" i="6" s="1"/>
  <c r="Z273" i="6" s="1"/>
  <c r="X274" i="6" a="1"/>
  <c r="X274" i="6" s="1"/>
  <c r="Y274" i="6" s="1"/>
  <c r="Z274" i="6" s="1"/>
  <c r="X275" i="6" a="1"/>
  <c r="X275" i="6" s="1"/>
  <c r="Y275" i="6" s="1"/>
  <c r="Z275" i="6" s="1"/>
  <c r="X276" i="6" a="1"/>
  <c r="X276" i="6" s="1"/>
  <c r="Y276" i="6" s="1"/>
  <c r="Z276" i="6" s="1"/>
  <c r="X277" i="6" a="1"/>
  <c r="X277" i="6" s="1"/>
  <c r="Y277" i="6" s="1"/>
  <c r="Z277" i="6" s="1"/>
  <c r="X278" i="6" a="1"/>
  <c r="X278" i="6" s="1"/>
  <c r="Y278" i="6" s="1"/>
  <c r="Z278" i="6" s="1"/>
  <c r="X279" i="6" a="1"/>
  <c r="X279" i="6" s="1"/>
  <c r="Y279" i="6" s="1"/>
  <c r="Z279" i="6" s="1"/>
  <c r="X280" i="6" a="1"/>
  <c r="X280" i="6" s="1"/>
  <c r="Y280" i="6" s="1"/>
  <c r="Z280" i="6" s="1"/>
  <c r="X281" i="6" a="1"/>
  <c r="X281" i="6" s="1"/>
  <c r="Y281" i="6" s="1"/>
  <c r="Z281" i="6" s="1"/>
  <c r="X282" i="6" a="1"/>
  <c r="X282" i="6" s="1"/>
  <c r="Y282" i="6" s="1"/>
  <c r="Z282" i="6" s="1"/>
  <c r="X283" i="6" a="1"/>
  <c r="X283" i="6" s="1"/>
  <c r="Y283" i="6" s="1"/>
  <c r="Z283" i="6" s="1"/>
  <c r="X284" i="6" a="1"/>
  <c r="X284" i="6" s="1"/>
  <c r="Y284" i="6" s="1"/>
  <c r="Z284" i="6" s="1"/>
  <c r="X285" i="6" a="1"/>
  <c r="X285" i="6" s="1"/>
  <c r="Y285" i="6" s="1"/>
  <c r="Z285" i="6" s="1"/>
  <c r="X286" i="6" a="1"/>
  <c r="X286" i="6" s="1"/>
  <c r="Y286" i="6" s="1"/>
  <c r="Z286" i="6" s="1"/>
  <c r="X287" i="6" a="1"/>
  <c r="X287" i="6" s="1"/>
  <c r="Y287" i="6" s="1"/>
  <c r="Z287" i="6" s="1"/>
  <c r="X288" i="6" a="1"/>
  <c r="X288" i="6" s="1"/>
  <c r="Y288" i="6" s="1"/>
  <c r="Z288" i="6" s="1"/>
  <c r="X289" i="6" a="1"/>
  <c r="X289" i="6" s="1"/>
  <c r="Y289" i="6" s="1"/>
  <c r="Z289" i="6" s="1"/>
  <c r="X290" i="6" a="1"/>
  <c r="X290" i="6" s="1"/>
  <c r="Y290" i="6" s="1"/>
  <c r="Z290" i="6" s="1"/>
  <c r="X291" i="6" a="1"/>
  <c r="X291" i="6" s="1"/>
  <c r="Y291" i="6" s="1"/>
  <c r="Z291" i="6" s="1"/>
  <c r="X292" i="6" a="1"/>
  <c r="X292" i="6" s="1"/>
  <c r="Y292" i="6" s="1"/>
  <c r="Z292" i="6" s="1"/>
  <c r="X293" i="6" a="1"/>
  <c r="X293" i="6" s="1"/>
  <c r="Y293" i="6" s="1"/>
  <c r="Z293" i="6" s="1"/>
  <c r="X294" i="6" a="1"/>
  <c r="X294" i="6" s="1"/>
  <c r="Y294" i="6" s="1"/>
  <c r="Z294" i="6" s="1"/>
  <c r="X295" i="6" a="1"/>
  <c r="X295" i="6" s="1"/>
  <c r="Y295" i="6" s="1"/>
  <c r="Z295" i="6" s="1"/>
  <c r="X296" i="6" a="1"/>
  <c r="X296" i="6" s="1"/>
  <c r="Y296" i="6" s="1"/>
  <c r="Z296" i="6" s="1"/>
  <c r="X297" i="6" a="1"/>
  <c r="X297" i="6" s="1"/>
  <c r="Y297" i="6" s="1"/>
  <c r="Z297" i="6" s="1"/>
  <c r="X298" i="6" a="1"/>
  <c r="X298" i="6" s="1"/>
  <c r="Y298" i="6" s="1"/>
  <c r="Z298" i="6" s="1"/>
  <c r="X299" i="6" a="1"/>
  <c r="X299" i="6" s="1"/>
  <c r="Y299" i="6" s="1"/>
  <c r="Z299" i="6" s="1"/>
  <c r="X300" i="6" a="1"/>
  <c r="X300" i="6" s="1"/>
  <c r="Y300" i="6" s="1"/>
  <c r="Z300" i="6" s="1"/>
  <c r="X301" i="6" a="1"/>
  <c r="X301" i="6" s="1"/>
  <c r="Y301" i="6" s="1"/>
  <c r="Z301" i="6" s="1"/>
  <c r="X302" i="6" a="1"/>
  <c r="X302" i="6" s="1"/>
  <c r="Y302" i="6" s="1"/>
  <c r="Z302" i="6" s="1"/>
  <c r="X303" i="6" a="1"/>
  <c r="X303" i="6" s="1"/>
  <c r="Y303" i="6" s="1"/>
  <c r="Z303" i="6" s="1"/>
  <c r="X304" i="6" a="1"/>
  <c r="X304" i="6" s="1"/>
  <c r="Y304" i="6" s="1"/>
  <c r="Z304" i="6" s="1"/>
  <c r="X305" i="6" a="1"/>
  <c r="X305" i="6" s="1"/>
  <c r="Y305" i="6" s="1"/>
  <c r="Z305" i="6" s="1"/>
  <c r="X306" i="6" a="1"/>
  <c r="X306" i="6" s="1"/>
  <c r="Y306" i="6" s="1"/>
  <c r="Z306" i="6" s="1"/>
  <c r="X307" i="6" a="1"/>
  <c r="X307" i="6" s="1"/>
  <c r="Y307" i="6" s="1"/>
  <c r="Z307" i="6" s="1"/>
  <c r="X308" i="6" a="1"/>
  <c r="X308" i="6" s="1"/>
  <c r="Y308" i="6" s="1"/>
  <c r="Z308" i="6" s="1"/>
  <c r="X309" i="6" a="1"/>
  <c r="X309" i="6" s="1"/>
  <c r="Y309" i="6" s="1"/>
  <c r="Z309" i="6" s="1"/>
  <c r="X310" i="6" a="1"/>
  <c r="X310" i="6" s="1"/>
  <c r="Y310" i="6" s="1"/>
  <c r="Z310" i="6" s="1"/>
  <c r="X311" i="6" a="1"/>
  <c r="X311" i="6" s="1"/>
  <c r="Y311" i="6" s="1"/>
  <c r="Z311" i="6" s="1"/>
  <c r="X312" i="6" a="1"/>
  <c r="X312" i="6" s="1"/>
  <c r="Y312" i="6" s="1"/>
  <c r="Z312" i="6" s="1"/>
  <c r="X313" i="6" a="1"/>
  <c r="X313" i="6" s="1"/>
  <c r="Y313" i="6" s="1"/>
  <c r="Z313" i="6" s="1"/>
  <c r="X314" i="6" a="1"/>
  <c r="X314" i="6" s="1"/>
  <c r="Y314" i="6" s="1"/>
  <c r="Z314" i="6" s="1"/>
  <c r="X315" i="6" a="1"/>
  <c r="X315" i="6" s="1"/>
  <c r="Y315" i="6" s="1"/>
  <c r="Z315" i="6" s="1"/>
  <c r="X316" i="6" a="1"/>
  <c r="X316" i="6" s="1"/>
  <c r="Y316" i="6" s="1"/>
  <c r="Z316" i="6" s="1"/>
  <c r="X317" i="6" a="1"/>
  <c r="X317" i="6" s="1"/>
  <c r="Y317" i="6" s="1"/>
  <c r="Z317" i="6" s="1"/>
  <c r="X18" i="6" a="1"/>
  <c r="X18" i="6" s="1"/>
  <c r="Y18" i="6" s="1"/>
  <c r="Z18" i="6" s="1"/>
  <c r="H322" i="6" l="1"/>
  <c r="L322" i="6"/>
  <c r="P322" i="6"/>
  <c r="T322" i="6"/>
  <c r="D322" i="6"/>
  <c r="D18" i="48"/>
  <c r="D17" i="48"/>
  <c r="D16" i="48"/>
  <c r="D15" i="48"/>
  <c r="D13" i="48"/>
  <c r="D12" i="48"/>
  <c r="E322" i="6"/>
  <c r="F322" i="6"/>
  <c r="G322" i="6"/>
  <c r="I322" i="6"/>
  <c r="J322" i="6"/>
  <c r="K322" i="6"/>
  <c r="M322" i="6"/>
  <c r="N322" i="6"/>
  <c r="O322" i="6"/>
  <c r="Q322" i="6"/>
  <c r="R322" i="6"/>
  <c r="S322" i="6"/>
  <c r="U322" i="6"/>
  <c r="V322" i="6"/>
  <c r="W322" i="6"/>
  <c r="D19" i="48" l="1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D321" i="6"/>
  <c r="D323" i="6" s="1"/>
  <c r="D324" i="6" s="1"/>
  <c r="D28" i="48" l="1"/>
  <c r="D26" i="48"/>
  <c r="D29" i="48"/>
  <c r="D27" i="48"/>
  <c r="D25" i="48"/>
  <c r="I2" i="48"/>
  <c r="D2" i="48"/>
  <c r="I4" i="48"/>
  <c r="I3" i="48"/>
  <c r="D4" i="48"/>
  <c r="D3" i="48"/>
  <c r="D325" i="6" l="1"/>
  <c r="D320" i="6" s="1"/>
  <c r="D13" i="6" l="1"/>
  <c r="D330" i="6" l="1"/>
  <c r="D329" i="6"/>
  <c r="D328" i="6"/>
  <c r="D327" i="6"/>
  <c r="D326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E321" i="6" l="1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S323" i="6" l="1"/>
  <c r="S324" i="6" s="1"/>
  <c r="G323" i="6"/>
  <c r="G324" i="6" s="1"/>
  <c r="R323" i="6"/>
  <c r="R324" i="6" s="1"/>
  <c r="L323" i="6"/>
  <c r="L324" i="6" s="1"/>
  <c r="F323" i="6"/>
  <c r="F324" i="6" s="1"/>
  <c r="W323" i="6"/>
  <c r="Q323" i="6"/>
  <c r="Q324" i="6" s="1"/>
  <c r="K323" i="6"/>
  <c r="K324" i="6" s="1"/>
  <c r="E323" i="6"/>
  <c r="V323" i="6"/>
  <c r="V324" i="6" s="1"/>
  <c r="U323" i="6"/>
  <c r="U324" i="6" s="1"/>
  <c r="O323" i="6"/>
  <c r="O324" i="6" s="1"/>
  <c r="I323" i="6"/>
  <c r="I324" i="6" s="1"/>
  <c r="P323" i="6"/>
  <c r="P324" i="6" s="1"/>
  <c r="J323" i="6"/>
  <c r="J324" i="6" s="1"/>
  <c r="T323" i="6"/>
  <c r="T324" i="6" s="1"/>
  <c r="N323" i="6"/>
  <c r="N324" i="6" s="1"/>
  <c r="H323" i="6"/>
  <c r="H324" i="6" s="1"/>
  <c r="M323" i="6"/>
  <c r="M324" i="6" l="1"/>
  <c r="E324" i="6"/>
  <c r="D20" i="48"/>
  <c r="W324" i="6"/>
  <c r="W325" i="6"/>
  <c r="Q325" i="6"/>
  <c r="Q320" i="6" s="1"/>
  <c r="Q13" i="6" s="1"/>
  <c r="L325" i="6"/>
  <c r="L320" i="6" s="1"/>
  <c r="L13" i="6" s="1"/>
  <c r="H325" i="6"/>
  <c r="H320" i="6" s="1"/>
  <c r="H13" i="6" s="1"/>
  <c r="J325" i="6"/>
  <c r="J320" i="6" s="1"/>
  <c r="J13" i="6" s="1"/>
  <c r="O325" i="6"/>
  <c r="O320" i="6" s="1"/>
  <c r="O13" i="6" s="1"/>
  <c r="R325" i="6"/>
  <c r="R320" i="6" s="1"/>
  <c r="R13" i="6" s="1"/>
  <c r="V325" i="6"/>
  <c r="V320" i="6" s="1"/>
  <c r="V13" i="6" s="1"/>
  <c r="E325" i="6"/>
  <c r="S325" i="6"/>
  <c r="S320" i="6" s="1"/>
  <c r="S13" i="6" s="1"/>
  <c r="N325" i="6"/>
  <c r="N320" i="6" s="1"/>
  <c r="N13" i="6" s="1"/>
  <c r="P325" i="6"/>
  <c r="P320" i="6" s="1"/>
  <c r="P13" i="6" s="1"/>
  <c r="U325" i="6"/>
  <c r="K325" i="6"/>
  <c r="K320" i="6" s="1"/>
  <c r="K13" i="6" s="1"/>
  <c r="F325" i="6"/>
  <c r="F320" i="6" s="1"/>
  <c r="F13" i="6" s="1"/>
  <c r="G325" i="6"/>
  <c r="G320" i="6" s="1"/>
  <c r="G13" i="6" s="1"/>
  <c r="M325" i="6"/>
  <c r="T325" i="6"/>
  <c r="T320" i="6" s="1"/>
  <c r="T13" i="6" s="1"/>
  <c r="I325" i="6"/>
  <c r="I320" i="6" s="1"/>
  <c r="I13" i="6" s="1"/>
  <c r="D21" i="48" l="1"/>
  <c r="M320" i="6"/>
  <c r="M13" i="6" s="1"/>
  <c r="E320" i="6"/>
  <c r="E13" i="6" s="1"/>
  <c r="D22" i="48"/>
  <c r="D9" i="48" s="1"/>
  <c r="F29" i="48" s="1"/>
  <c r="W320" i="6"/>
  <c r="W13" i="6" s="1"/>
  <c r="U320" i="6"/>
  <c r="U13" i="6" s="1"/>
  <c r="D14" i="48" l="1"/>
  <c r="E29" i="48"/>
  <c r="E25" i="48"/>
  <c r="E26" i="48"/>
  <c r="E27" i="48"/>
  <c r="F28" i="48"/>
  <c r="E28" i="48"/>
  <c r="F27" i="48"/>
  <c r="F25" i="48"/>
  <c r="F26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<sst xmlns="http://schemas.openxmlformats.org/spreadsheetml/2006/main" count="8170" uniqueCount="313">
  <si>
    <t>Total respuestas correctas por estudiante</t>
  </si>
  <si>
    <t>% respuestas correctas por estudiante</t>
  </si>
  <si>
    <t>% de omisiones por estudiante</t>
  </si>
  <si>
    <t>Opción de clave correcta</t>
  </si>
  <si>
    <t>% de omisiones</t>
  </si>
  <si>
    <t>% de respuestas opción: A</t>
  </si>
  <si>
    <t>% de respuestas opción: B</t>
  </si>
  <si>
    <t>% de respuestas opción: C</t>
  </si>
  <si>
    <t>% de respuestas opción: D</t>
  </si>
  <si>
    <t>INDICADOR DE DIFICULTAD</t>
  </si>
  <si>
    <t>NUMERO PREGUNTA</t>
  </si>
  <si>
    <t>ITEM PREGUNTA</t>
  </si>
  <si>
    <t>Evidencia</t>
  </si>
  <si>
    <t>Afirmación</t>
  </si>
  <si>
    <t>Competencia</t>
  </si>
  <si>
    <t>Componente</t>
  </si>
  <si>
    <t>Indicador de Dificultad</t>
  </si>
  <si>
    <t>Item de la Pregunta</t>
  </si>
  <si>
    <t>Número de la Pregunta</t>
  </si>
  <si>
    <t>Criterios</t>
  </si>
  <si>
    <t>Establecimiento Educativo</t>
  </si>
  <si>
    <t>Sede</t>
  </si>
  <si>
    <t>Grado</t>
  </si>
  <si>
    <t>Curso</t>
  </si>
  <si>
    <t>Instrumento</t>
  </si>
  <si>
    <t>Cuadernillo</t>
  </si>
  <si>
    <t xml:space="preserve">Porcentajes de respuesta 
para cada una de las opciones   </t>
  </si>
  <si>
    <t>Herramienta Elaborada por HENRY VEGA SANJUAN - Tutor del Programa Todos a Aprender - SED Guajira 2022.</t>
  </si>
  <si>
    <t>Limite 1</t>
  </si>
  <si>
    <t>Alerta 1</t>
  </si>
  <si>
    <t>Herramienta Elaborada por HENRY VEGA SANJUAN - Tutor del Programa Todos a Aprender - SED Guajira 2022</t>
  </si>
  <si>
    <t>Establecimiento Educativo:</t>
  </si>
  <si>
    <t>Grado:</t>
  </si>
  <si>
    <t>Instrumento:</t>
  </si>
  <si>
    <t xml:space="preserve">SABANA DE RESULTADOS </t>
  </si>
  <si>
    <t>Sede:</t>
  </si>
  <si>
    <t>Curso:</t>
  </si>
  <si>
    <t>Cuadernillo:</t>
  </si>
  <si>
    <t xml:space="preserve">% Correctas grupal  </t>
  </si>
  <si>
    <t>Total respuestas</t>
  </si>
  <si>
    <t>ANALISIS DE RESULTADOS POR PREGUNTAS</t>
  </si>
  <si>
    <t>Columna1</t>
  </si>
  <si>
    <t>Columna2</t>
  </si>
  <si>
    <t>Columna3</t>
  </si>
  <si>
    <t xml:space="preserve">Total respuestas correctas </t>
  </si>
  <si>
    <t xml:space="preserve">Total respuestas incorrectas </t>
  </si>
  <si>
    <t>% de respuestas correctas</t>
  </si>
  <si>
    <t xml:space="preserve">% de respuestas correctas 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</si>
  <si>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</si>
  <si>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</si>
  <si>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</si>
  <si>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</si>
  <si>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</si>
  <si>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</si>
  <si>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</si>
  <si>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</si>
  <si>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</si>
  <si>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</si>
  <si>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</si>
  <si>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</si>
  <si>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</si>
  <si>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</si>
  <si>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</si>
  <si>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</si>
  <si>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</si>
  <si>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</si>
  <si>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</si>
  <si>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</si>
  <si>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I_1885410</t>
  </si>
  <si>
    <t>I_1887588</t>
  </si>
  <si>
    <t>I_1887494</t>
  </si>
  <si>
    <t>I_1887487</t>
  </si>
  <si>
    <t>I_1887572</t>
  </si>
  <si>
    <t>I_1887441</t>
  </si>
  <si>
    <t>I_1887437</t>
  </si>
  <si>
    <t>I_1887505</t>
  </si>
  <si>
    <t>I_1887456</t>
  </si>
  <si>
    <t>I_1887568</t>
  </si>
  <si>
    <t>I_1887518</t>
  </si>
  <si>
    <t>I_1887525</t>
  </si>
  <si>
    <t>I_1885438</t>
  </si>
  <si>
    <t>I_1885444</t>
  </si>
  <si>
    <t>I_1885424</t>
  </si>
  <si>
    <t>I_1887598</t>
  </si>
  <si>
    <t>I_1887465</t>
  </si>
  <si>
    <t>I_1889857</t>
  </si>
  <si>
    <t>I_1885406</t>
  </si>
  <si>
    <t>I_1887471</t>
  </si>
  <si>
    <t>B</t>
  </si>
  <si>
    <t>A</t>
  </si>
  <si>
    <t>C</t>
  </si>
  <si>
    <t>D</t>
  </si>
  <si>
    <t>No aplica componente</t>
  </si>
  <si>
    <t>Comprensión lectora-No aplica componente</t>
  </si>
  <si>
    <t>1. Recupera información literal expresada en fragmentos del texto.</t>
  </si>
  <si>
    <t>2. Comprende el sentido local y global del texto mediante inferencias de información implícita.</t>
  </si>
  <si>
    <t>3. Asume una posición crítica sobre el texto mediante la evaluación de su forma y contenido.</t>
  </si>
  <si>
    <t>1.1 Reconoce y entiende el vocabulario y su función.</t>
  </si>
  <si>
    <t>2.6 Reconoce significados, resúmenes, análisis y paráfrasis apropiados de un texto.</t>
  </si>
  <si>
    <t>2.4 Identifica el contenido de cada parte funcional del texto.</t>
  </si>
  <si>
    <t>1.2 Ubica elementos del contenido de diferentes tipos de textos (tiempo, lugares, hechos, personajes y narrador).</t>
  </si>
  <si>
    <t>2.3 Distingue las relaciones entre las personas (o personajes) que desempeñan un papel en una argumentación o una narración (voces).</t>
  </si>
  <si>
    <t>2.1 Infiere la intención comunicativa de enunciados del texto.</t>
  </si>
  <si>
    <t>3.4 Infiere estrategias discursivas del texto.</t>
  </si>
  <si>
    <t>3.2 Evalúa las ideas expresadas en un texto.</t>
  </si>
  <si>
    <t>null</t>
  </si>
  <si>
    <t>O</t>
  </si>
  <si>
    <t>I.E. COLEGIO SAN BERNARDO</t>
  </si>
  <si>
    <t>OCTAVO</t>
  </si>
  <si>
    <t>LENGUAJE</t>
  </si>
  <si>
    <t>COLEGIO SAN BERNARDO</t>
  </si>
  <si>
    <t>2.5 Deduce las relaciones entre elementos lingüísticos y no lingüísticos.</t>
  </si>
  <si>
    <t>2.2 Diferencia las funciones de las partes en las que se estructura un texto.</t>
  </si>
  <si>
    <t>3.1 Relaciona y evalúa el texto y el contexto.</t>
  </si>
  <si>
    <t>I_1875785</t>
  </si>
  <si>
    <t>I_1875745</t>
  </si>
  <si>
    <t>I_1875757</t>
  </si>
  <si>
    <t>I_1875774</t>
  </si>
  <si>
    <t>I_1875728</t>
  </si>
  <si>
    <t>I_1875737</t>
  </si>
  <si>
    <t>I_1875824</t>
  </si>
  <si>
    <t>I_1875791</t>
  </si>
  <si>
    <t>I_1875914</t>
  </si>
  <si>
    <t>I_1875707</t>
  </si>
  <si>
    <t>I_1875861</t>
  </si>
  <si>
    <t>I_1875892</t>
  </si>
  <si>
    <t>I_1875855</t>
  </si>
  <si>
    <t>I_1875716</t>
  </si>
  <si>
    <t>I_1875840</t>
  </si>
  <si>
    <t>I_1875803</t>
  </si>
  <si>
    <t>I_1875923</t>
  </si>
  <si>
    <t>I_1875900</t>
  </si>
  <si>
    <t>I_1875870</t>
  </si>
  <si>
    <t>I_1875833</t>
  </si>
  <si>
    <t>SEXTO</t>
  </si>
  <si>
    <t>3.3 Relaciona y compara diferentes textos.</t>
  </si>
  <si>
    <t>I_1874405</t>
  </si>
  <si>
    <t>I_1874499</t>
  </si>
  <si>
    <t>I_1874443</t>
  </si>
  <si>
    <t>I_1874523</t>
  </si>
  <si>
    <t>I_1874422</t>
  </si>
  <si>
    <t>I_1874378</t>
  </si>
  <si>
    <t>I_1874480</t>
  </si>
  <si>
    <t>I_1874549</t>
  </si>
  <si>
    <t>I_1874473</t>
  </si>
  <si>
    <t>I_1874458</t>
  </si>
  <si>
    <t>I_1874396</t>
  </si>
  <si>
    <t>I_1874532</t>
  </si>
  <si>
    <t>I_1874469</t>
  </si>
  <si>
    <t>I_1874414</t>
  </si>
  <si>
    <t>I_1874515</t>
  </si>
  <si>
    <t>I_1874556</t>
  </si>
  <si>
    <t>I_1874568</t>
  </si>
  <si>
    <t>I_1874504</t>
  </si>
  <si>
    <t>I_1874437</t>
  </si>
  <si>
    <t>I_1874386</t>
  </si>
  <si>
    <t>TERCERO</t>
  </si>
  <si>
    <t>I.E COLEGIO SAN BERNARDO</t>
  </si>
  <si>
    <t>CUARTO</t>
  </si>
  <si>
    <t>I_1573032</t>
  </si>
  <si>
    <t>I_165381A</t>
  </si>
  <si>
    <t>I_1573203</t>
  </si>
  <si>
    <t>I_1573211</t>
  </si>
  <si>
    <t>I_1573221</t>
  </si>
  <si>
    <t>I_1573241</t>
  </si>
  <si>
    <t>I_165630A</t>
  </si>
  <si>
    <t>I_165631A</t>
  </si>
  <si>
    <t>I_165632A</t>
  </si>
  <si>
    <t>I_165633A</t>
  </si>
  <si>
    <t>I_157302A</t>
  </si>
  <si>
    <t>I_157305A</t>
  </si>
  <si>
    <t>I_165262A</t>
  </si>
  <si>
    <t>I_165263A</t>
  </si>
  <si>
    <t>I_165264A</t>
  </si>
  <si>
    <t>I_165265A</t>
  </si>
  <si>
    <t>I_165378A</t>
  </si>
  <si>
    <t>I_165379A</t>
  </si>
  <si>
    <t>I_165380A</t>
  </si>
  <si>
    <t>I_1573061</t>
  </si>
  <si>
    <t>Asume una posición crítica sobre el texto mediante la evaluación de su forma y contenido.</t>
  </si>
  <si>
    <t>Comprende el sentido local y global del texto mediante inferencias de información implícita.</t>
  </si>
  <si>
    <t>Recupera información literal expresada en fragmentos del texto.</t>
  </si>
  <si>
    <t>Evalúa las ideas expresadas en un texto.</t>
  </si>
  <si>
    <t>Deduce las relaciones entre elementos lingüísticos y no lingüísticos.</t>
  </si>
  <si>
    <t>Reconoce y entiende el vocabulario y su función.</t>
  </si>
  <si>
    <t>Relaciona y compara diferentes textos.</t>
  </si>
  <si>
    <t>Ubica elementos del contenido de diferentes tipos de textos (tiempo, lugares, hechos, personajes y narrador).</t>
  </si>
  <si>
    <t>Infiere la intención comunicativa de enunciados del texto.</t>
  </si>
  <si>
    <t>Infiere estrategias discursivas del texto.</t>
  </si>
  <si>
    <t>Distingue las relaciones entre las personas (o personajes) que desempeñan un papel en una argumentación o una narración (voces).</t>
  </si>
  <si>
    <t>Reconoce significados, resúmenes, análisis y paráfrasis apropiados de un texto.</t>
  </si>
  <si>
    <t>Diferencia las funciones de las partes en las que se estructura un texto.</t>
  </si>
  <si>
    <t>I_1875161</t>
  </si>
  <si>
    <t>I_1875243</t>
  </si>
  <si>
    <t>I_1875186</t>
  </si>
  <si>
    <t>I_1875178</t>
  </si>
  <si>
    <t>I_1875582</t>
  </si>
  <si>
    <t>I_1875660</t>
  </si>
  <si>
    <t>I_1875656</t>
  </si>
  <si>
    <t>I_1875573</t>
  </si>
  <si>
    <t>I_1875269</t>
  </si>
  <si>
    <t>I_1875236</t>
  </si>
  <si>
    <t>I_1875639</t>
  </si>
  <si>
    <t>I_1875606</t>
  </si>
  <si>
    <t>I_1875276</t>
  </si>
  <si>
    <t>I_1875228</t>
  </si>
  <si>
    <t>I_1875190</t>
  </si>
  <si>
    <t>I_1875673</t>
  </si>
  <si>
    <t>I_1875619</t>
  </si>
  <si>
    <t>I_1875216</t>
  </si>
  <si>
    <t>I_1875682</t>
  </si>
  <si>
    <t>I_1875623</t>
  </si>
  <si>
    <t>QUINTO</t>
  </si>
  <si>
    <t>I_1885260</t>
  </si>
  <si>
    <t>I_1885348</t>
  </si>
  <si>
    <t>I_1885285</t>
  </si>
  <si>
    <t>I_1887411</t>
  </si>
  <si>
    <t>I_1885361</t>
  </si>
  <si>
    <t>I_1885252</t>
  </si>
  <si>
    <t>I_1885306</t>
  </si>
  <si>
    <t>I_1885350</t>
  </si>
  <si>
    <t>I_1887383</t>
  </si>
  <si>
    <t>I_1887393</t>
  </si>
  <si>
    <t>I_1885375</t>
  </si>
  <si>
    <t>I_1887400</t>
  </si>
  <si>
    <t>I_1885320</t>
  </si>
  <si>
    <t>I_1885232</t>
  </si>
  <si>
    <t>I_1885380</t>
  </si>
  <si>
    <t>I_1887428</t>
  </si>
  <si>
    <t>I_1885318</t>
  </si>
  <si>
    <t>I_1885249</t>
  </si>
  <si>
    <t>I_1885292</t>
  </si>
  <si>
    <t>I_1885228</t>
  </si>
  <si>
    <t>SÉPTIMO</t>
  </si>
  <si>
    <t>I_1871011</t>
  </si>
  <si>
    <t>I_1870259</t>
  </si>
  <si>
    <t>I_1870061</t>
  </si>
  <si>
    <t>I_1870432</t>
  </si>
  <si>
    <t>I_1870979</t>
  </si>
  <si>
    <t>I_1870999</t>
  </si>
  <si>
    <t>I_1870443</t>
  </si>
  <si>
    <t>I_1870467</t>
  </si>
  <si>
    <t>I_1870221</t>
  </si>
  <si>
    <t>I_1870031</t>
  </si>
  <si>
    <t>I_1870048</t>
  </si>
  <si>
    <t>I_1870055</t>
  </si>
  <si>
    <t>I_1870987</t>
  </si>
  <si>
    <t>I_1870249</t>
  </si>
  <si>
    <t>I_1870215</t>
  </si>
  <si>
    <t>I_1870450</t>
  </si>
  <si>
    <t>I_1870475</t>
  </si>
  <si>
    <t>I_1871002</t>
  </si>
  <si>
    <t>I_1870077</t>
  </si>
  <si>
    <t>I_1870238</t>
  </si>
  <si>
    <t>LENGUALE</t>
  </si>
  <si>
    <t>NOVENO</t>
  </si>
  <si>
    <t>2.3 Comprende las relaciones entre diferentes partes o enunciados de un texto.</t>
  </si>
  <si>
    <t>3.5 Contextualiza adecuadamente un texto o la información contenida en este.</t>
  </si>
  <si>
    <t>3.2 Establece relaciones entre un texto y otros textos o enunciados.</t>
  </si>
  <si>
    <t>2.4 Identifica y caracteriza las ideas o afirmaciones presentes en un texto informativo.</t>
  </si>
  <si>
    <t>1.1 Entiende el significado de los elementos locales que constituyen un texto.</t>
  </si>
  <si>
    <t>2.1 Comprende la estructura formal de un texto y la función de sus partes.</t>
  </si>
  <si>
    <t>3.4 Reconoce las estrategias discursivas en un texto.</t>
  </si>
  <si>
    <t>3.3 Reconoce contenidos valorativos presentes en un texto.</t>
  </si>
  <si>
    <t>2.2 Identifica y caracteriza las diferentes voces o situaciones presentes en un texto.</t>
  </si>
  <si>
    <t>1.2 Identifica los eventos narrados de manera explícita en un texto (literario, descriptivo, caricatura o cómic) y los personajes involucrados (si los hay).</t>
  </si>
  <si>
    <t>2. Comprende cómo se articulan las partes de un texto para darle un sentido global.</t>
  </si>
  <si>
    <t>3. Reflexiona a partir de un texto y evalúa su contenido.</t>
  </si>
  <si>
    <t>1. Identifica y entiende los contenidos locales que conforman un texto.</t>
  </si>
  <si>
    <t>I_1380414</t>
  </si>
  <si>
    <t>I_1662903</t>
  </si>
  <si>
    <t>I_1381479</t>
  </si>
  <si>
    <t>I_1381431</t>
  </si>
  <si>
    <t>I_1662865</t>
  </si>
  <si>
    <t>I_1381498</t>
  </si>
  <si>
    <t>I_1381456</t>
  </si>
  <si>
    <t>I_1380432</t>
  </si>
  <si>
    <t>I_1662816</t>
  </si>
  <si>
    <t>I_1574271</t>
  </si>
  <si>
    <t>I_1487569</t>
  </si>
  <si>
    <t>I_1574322</t>
  </si>
  <si>
    <t>I_1574319</t>
  </si>
  <si>
    <t>I_1574295</t>
  </si>
  <si>
    <t>I_1380373</t>
  </si>
  <si>
    <t>I_1380387</t>
  </si>
  <si>
    <t>I_1487609</t>
  </si>
  <si>
    <t>I_1487610</t>
  </si>
  <si>
    <t>I_1662881</t>
  </si>
  <si>
    <t>I_1662854</t>
  </si>
  <si>
    <t xml:space="preserve">LENGUAJE </t>
  </si>
  <si>
    <t>UNDÉCIMO</t>
  </si>
  <si>
    <t>DÉCIMO</t>
  </si>
  <si>
    <t>I_1870573</t>
  </si>
  <si>
    <t>I_1473727</t>
  </si>
  <si>
    <t>I_1353630</t>
  </si>
  <si>
    <t>I_1543962</t>
  </si>
  <si>
    <t>I_1380369</t>
  </si>
  <si>
    <t>I_1870561</t>
  </si>
  <si>
    <t>I_1870592</t>
  </si>
  <si>
    <t>I_1870588</t>
  </si>
  <si>
    <t>I_1473746</t>
  </si>
  <si>
    <t>I_1353562</t>
  </si>
  <si>
    <t>I_1353628</t>
  </si>
  <si>
    <t>I_1380341</t>
  </si>
  <si>
    <t>I_1543944</t>
  </si>
  <si>
    <t>I_1543932</t>
  </si>
  <si>
    <t>I_1380350</t>
  </si>
  <si>
    <t>I_1353604</t>
  </si>
  <si>
    <t>I_1473778</t>
  </si>
  <si>
    <t>I_1380309</t>
  </si>
  <si>
    <t>I_1870558</t>
  </si>
  <si>
    <t>I_1353581</t>
  </si>
  <si>
    <t>2.5 Identifica el tipo de relación existente entre diferentes elementos de un texto (discontinuo).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</si>
</sst>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9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9" fontId="0" fillId="2" borderId="0" xfId="0" applyNumberForma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9" fontId="0" fillId="2" borderId="0" xfId="2" applyNumberFormat="1" applyFont="1" applyFill="1" applyAlignment="1" applyProtection="1">
      <alignment horizontal="center" vertical="center"/>
      <protection locked="0"/>
    </xf>
    <xf numFmtId="9" fontId="0" fillId="2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9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 vertical="center" wrapText="1"/>
      <protection hidden="1"/>
    </xf>
    <xf numFmtId="1" fontId="7" fillId="0" borderId="0" xfId="0" applyNumberFormat="1" applyFont="1" applyAlignment="1" applyProtection="1">
      <alignment horizontal="left" vertical="center" wrapText="1"/>
      <protection hidden="1"/>
    </xf>
    <xf numFmtId="9" fontId="7" fillId="0" borderId="0" xfId="0" applyNumberFormat="1" applyFont="1" applyAlignment="1" applyProtection="1">
      <alignment horizontal="left" vertical="center" wrapText="1"/>
      <protection hidden="1"/>
    </xf>
    <xf numFmtId="9" fontId="7" fillId="0" borderId="0" xfId="0" applyNumberFormat="1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0" fillId="0" borderId="0" xfId="2" applyNumberFormat="1" applyFont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0" fillId="0" borderId="0" xfId="2" applyFont="1" applyAlignment="1" applyProtection="1">
      <alignment horizontal="center" vertical="center"/>
      <protection hidden="1"/>
    </xf>
    <xf numFmtId="9" fontId="0" fillId="0" borderId="9" xfId="2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center"/>
      <protection locked="0"/>
    </xf>
    <xf numFmtId="0" fontId="2" fillId="0" borderId="6" xfId="2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0" borderId="0" xfId="2" applyFont="1" applyAlignment="1" applyProtection="1">
      <alignment horizontal="center" vertical="center"/>
      <protection hidden="1"/>
    </xf>
    <xf numFmtId="0" fontId="16" fillId="2" borderId="0" xfId="0" applyFont="1" applyFill="1" applyProtection="1">
      <protection locked="0"/>
    </xf>
    <xf numFmtId="9" fontId="16" fillId="2" borderId="0" xfId="0" applyNumberFormat="1" applyFont="1" applyFill="1" applyProtection="1"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7" xfId="2" applyFont="1" applyBorder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9" fontId="0" fillId="0" borderId="7" xfId="2" applyNumberFormat="1" applyFont="1" applyBorder="1" applyAlignment="1" applyProtection="1">
      <alignment horizontal="center" vertical="center"/>
      <protection hidden="1"/>
    </xf>
    <xf numFmtId="9" fontId="0" fillId="0" borderId="10" xfId="2" applyNumberFormat="1" applyFont="1" applyBorder="1" applyAlignment="1" applyProtection="1">
      <alignment horizontal="center" vertical="center"/>
      <protection hidden="1"/>
    </xf>
    <xf numFmtId="9" fontId="15" fillId="5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3" fillId="0" borderId="0" xfId="6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1" fillId="0" borderId="0" xfId="6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5" applyProtection="1"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9" fontId="1" fillId="0" borderId="0" xfId="6" applyNumberFormat="1" applyAlignment="1" applyProtection="1">
      <alignment horizontal="center" vertical="center"/>
      <protection hidden="1"/>
    </xf>
    <xf numFmtId="0" fontId="0" fillId="0" borderId="0" xfId="6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6" applyFont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 wrapText="1"/>
      <protection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7" applyFont="1"/>
    <xf numFmtId="0" fontId="0" fillId="0" borderId="0" xfId="8" applyFont="1"/>
    <xf numFmtId="0" fontId="0" fillId="0" borderId="0" xfId="9" applyFont="1"/>
    <xf numFmtId="0" fontId="0" fillId="0" borderId="0" xfId="5" applyFont="1" applyProtection="1">
      <protection locked="0"/>
    </xf>
    <xf numFmtId="0" fontId="14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</cellXfs>
  <cellStyles count="10">
    <cellStyle name="Normal" xfId="0" builtinId="0"/>
    <cellStyle name="Normal 2" xfId="2"/>
    <cellStyle name="Normal 2 2" xfId="4"/>
    <cellStyle name="Normal 3" xfId="3"/>
    <cellStyle name="Normal 4" xfId="5"/>
    <cellStyle name="Normal 5" xfId="6"/>
    <cellStyle name="Normal 6" xfId="8"/>
    <cellStyle name="Normal 7" xfId="7"/>
    <cellStyle name="Normal 8" xfId="9"/>
    <cellStyle name="Porcentaje" xfId="1" builtinId="5"/>
  </cellStyles>
  <dxfs count="639"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</dxfs>
  <tableStyles count="0" defaultTableStyle="TableStyleMedium2" defaultPivotStyle="PivotStyleLight16"/>
  <colors>
    <mruColors>
      <color rgb="FF42D298"/>
      <color rgb="FFFFFFDE"/>
      <color rgb="FF68C5F4"/>
      <color rgb="FFFBFB79"/>
      <color rgb="FFFE9202"/>
      <color rgb="FFFF0101"/>
      <color rgb="FFFF4747"/>
      <color rgb="FFB1E0E5"/>
      <color rgb="FF92F2E9"/>
      <color rgb="FFFF4E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 3'!$D$24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9-4AFE-AD73-67C5F3A46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 3'!$C$25:$C$29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3'!$D$25:$D$29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9-4AFE-AD73-67C5F3A467F1}"/>
            </c:ext>
          </c:extLst>
        </c:ser>
        <c:ser>
          <c:idx val="2"/>
          <c:order val="2"/>
          <c:tx>
            <c:strRef>
              <c:f>' Analisis  3'!$F$24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 3'!$C$25:$C$29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3'!$F$25:$F$29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89-4AFE-AD73-67C5F3A4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 3'!$E$24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 3'!$C$25:$C$29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3'!$E$25:$E$29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89-4AFE-AD73-67C5F3A4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 4'!$D$24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A-4451-8BBD-C34754963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 4'!$C$25:$C$29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4'!$D$25:$D$29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A-4451-8BBD-C34754963F62}"/>
            </c:ext>
          </c:extLst>
        </c:ser>
        <c:ser>
          <c:idx val="2"/>
          <c:order val="2"/>
          <c:tx>
            <c:strRef>
              <c:f>' Analisis  4'!$F$24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 4'!$C$25:$C$29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4'!$F$25:$F$29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A-4451-8BBD-C3475496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 4'!$E$24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 4'!$C$25:$C$29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4'!$E$25:$E$29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2A-4451-8BBD-C3475496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5'!$D$24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D-4BC8-A6B8-43807B7D24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5'!$C$25:$C$29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5'!$D$25:$D$29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D-4BC8-A6B8-43807B7D24B6}"/>
            </c:ext>
          </c:extLst>
        </c:ser>
        <c:ser>
          <c:idx val="2"/>
          <c:order val="2"/>
          <c:tx>
            <c:strRef>
              <c:f>' Analisis 5'!$F$24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5'!$C$25:$C$29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5'!$F$25:$F$29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CD-4BC8-A6B8-43807B7D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5'!$E$24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5'!$C$25:$C$29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5'!$E$25:$E$29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D-4BC8-A6B8-43807B7D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6'!$D$24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6-44F0-A0F7-DB1D90331D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6'!$C$25:$C$29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6'!$D$25:$D$29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6-44F0-A0F7-DB1D90331DE5}"/>
            </c:ext>
          </c:extLst>
        </c:ser>
        <c:ser>
          <c:idx val="2"/>
          <c:order val="2"/>
          <c:tx>
            <c:strRef>
              <c:f>' Analisis 6'!$F$24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6'!$C$25:$C$29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6'!$F$25:$F$29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6-44F0-A0F7-DB1D90331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6'!$E$24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6'!$C$25:$C$29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6'!$E$25:$E$29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96-44F0-A0F7-DB1D90331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 7'!$D$24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3C-4DC8-BC5F-682A3ED0EE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 7'!$C$25:$C$29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7'!$D$25:$D$29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C-4DC8-BC5F-682A3ED0EE88}"/>
            </c:ext>
          </c:extLst>
        </c:ser>
        <c:ser>
          <c:idx val="2"/>
          <c:order val="2"/>
          <c:tx>
            <c:strRef>
              <c:f>' Analisis  7'!$F$24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 7'!$C$25:$C$29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7'!$F$25:$F$29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C-4DC8-BC5F-682A3ED0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 7'!$E$24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 7'!$C$25:$C$29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7'!$E$25:$E$29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3C-4DC8-BC5F-682A3ED0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8'!$D$24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8-4382-8485-31A830FE7D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8'!$C$25:$C$29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8'!$D$25:$D$29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8-4382-8485-31A830FE7D6D}"/>
            </c:ext>
          </c:extLst>
        </c:ser>
        <c:ser>
          <c:idx val="2"/>
          <c:order val="2"/>
          <c:tx>
            <c:strRef>
              <c:f>' Analisis 8'!$F$24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8'!$C$25:$C$29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8'!$F$25:$F$29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8-4382-8485-31A830FE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8'!$E$24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8'!$C$25:$C$29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8'!$E$25:$E$29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8-4382-8485-31A830FE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 9 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8-4AEC-A499-4B465FC8DA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 9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9 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8-4AEC-A499-4B465FC8DAE9}"/>
            </c:ext>
          </c:extLst>
        </c:ser>
        <c:ser>
          <c:idx val="2"/>
          <c:order val="2"/>
          <c:tx>
            <c:strRef>
              <c:f>' Analisis  9 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 9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9 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8-4AEC-A499-4B465FC8D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 9 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 9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9 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E8-4AEC-A499-4B465FC8D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'Analisis 10'!$D$24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F-45E3-8E3C-206C0A7132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'Analisis 10'!$C$25:$C$29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'Analisis 10'!$D$25:$D$29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F-45E3-8E3C-206C0A713273}"/>
            </c:ext>
          </c:extLst>
        </c:ser>
        <c:ser>
          <c:idx val="2"/>
          <c:order val="2"/>
          <c:tx>
            <c:strRef>
              <c:f>'Analisis 10'!$F$24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'Analisis 10'!$C$25:$C$29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'Analisis 10'!$F$25:$F$29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F-45E3-8E3C-206C0A71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'Analisis 10'!$E$24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'Analisis 10'!$C$25:$C$29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'Analisis 10'!$E$25:$E$29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8F-45E3-8E3C-206C0A71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11'!$D$24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F-4653-93E2-33A5A9835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11'!$D$25:$D$29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F-4653-93E2-33A5A9835058}"/>
            </c:ext>
          </c:extLst>
        </c:ser>
        <c:ser>
          <c:idx val="2"/>
          <c:order val="2"/>
          <c:tx>
            <c:strRef>
              <c:f>' Analisis 11'!$F$24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11'!$F$25:$F$29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F-4653-93E2-33A5A9835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11'!$E$24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11'!$E$25:$E$29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0F-4653-93E2-33A5A9835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214408</xdr:colOff>
      <xdr:row>1</xdr:row>
      <xdr:rowOff>112997</xdr:rowOff>
    </xdr:from>
    <xdr:ext cx="1917076" cy="1249689"/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FF8AF844-C1F2-4E5F-9A88-15BE7B79486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961168" y="295877"/>
          <a:ext cx="1917076" cy="12496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786915</xdr:colOff>
      <xdr:row>2</xdr:row>
      <xdr:rowOff>87190</xdr:rowOff>
    </xdr:from>
    <xdr:ext cx="2014494" cy="1340250"/>
    <xdr:pic>
      <xdr:nvPicPr>
        <xdr:cNvPr id="3" name="Imagen 2">
          <a:extLst>
            <a:ext uri="{FF2B5EF4-FFF2-40B4-BE49-F238E27FC236}">
              <a16:creationId xmlns:a16="http://schemas.microsoft.com/office/drawing/2014/main" id="{3E1A5BB3-5AF4-48AF-834F-6BFEC4073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5684015" y="452950"/>
          <a:ext cx="2014494" cy="1340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253FB4-83B6-4BCC-BA4E-5B003BC1F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1410266A-FEDA-4EBA-A202-5998140FA22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73B05775-29BC-4C01-B369-0497C6268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D42EB7AC-142E-4911-81B8-453420A0464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1059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A25353-F4B4-4C06-8F2D-98D88ACA3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3064" cy="1347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45BCF3-4D31-42FF-B037-BC749D7F8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0F7F4590-3BCA-4455-9BF2-AE6A9B2362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4DEBBF1A-EA4C-4C13-AB01-B9F93C596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214408</xdr:colOff>
      <xdr:row>1</xdr:row>
      <xdr:rowOff>112997</xdr:rowOff>
    </xdr:from>
    <xdr:ext cx="1914355" cy="1270100"/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1A6B3958-344A-4D31-A399-FB1AF19550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961168" y="295877"/>
          <a:ext cx="1914355" cy="1270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786915</xdr:colOff>
      <xdr:row>2</xdr:row>
      <xdr:rowOff>87190</xdr:rowOff>
    </xdr:from>
    <xdr:ext cx="1969591" cy="1356579"/>
    <xdr:pic>
      <xdr:nvPicPr>
        <xdr:cNvPr id="3" name="Imagen 2">
          <a:extLst>
            <a:ext uri="{FF2B5EF4-FFF2-40B4-BE49-F238E27FC236}">
              <a16:creationId xmlns:a16="http://schemas.microsoft.com/office/drawing/2014/main" id="{A65D2A1B-F233-4A88-A644-D462833E6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5684015" y="452950"/>
          <a:ext cx="1969591" cy="135657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A787B5-4885-4BB5-B5B6-482FA8E2A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D4D46E6F-D569-4BCF-895A-5FF52353054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DB4F296C-5D2C-4A86-BC22-0EFDA8031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214408</xdr:colOff>
      <xdr:row>1</xdr:row>
      <xdr:rowOff>112997</xdr:rowOff>
    </xdr:from>
    <xdr:ext cx="1914355" cy="1270100"/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12D4B8B7-D0F2-495D-B7D0-96C2C6D93FE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961168" y="295877"/>
          <a:ext cx="1914355" cy="1270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786915</xdr:colOff>
      <xdr:row>2</xdr:row>
      <xdr:rowOff>87190</xdr:rowOff>
    </xdr:from>
    <xdr:ext cx="1969591" cy="1356579"/>
    <xdr:pic>
      <xdr:nvPicPr>
        <xdr:cNvPr id="3" name="Imagen 2">
          <a:extLst>
            <a:ext uri="{FF2B5EF4-FFF2-40B4-BE49-F238E27FC236}">
              <a16:creationId xmlns:a16="http://schemas.microsoft.com/office/drawing/2014/main" id="{E74E1C69-277F-4D23-B797-31C3750B2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5684015" y="452950"/>
          <a:ext cx="1969591" cy="135657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ADC4DD-2ACB-4A36-B271-C16EC30E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1F2AF40D-3C96-4747-A4A7-63E5BCC29B4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9F4B6FF9-D9A8-4A52-AED5-701A0481B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214408</xdr:colOff>
      <xdr:row>1</xdr:row>
      <xdr:rowOff>112997</xdr:rowOff>
    </xdr:from>
    <xdr:ext cx="1910726" cy="1233814"/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FF7AD56B-DC26-4711-B4EC-85BE176EFCB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961168" y="295877"/>
          <a:ext cx="1910726" cy="12338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786915</xdr:colOff>
      <xdr:row>2</xdr:row>
      <xdr:rowOff>87190</xdr:rowOff>
    </xdr:from>
    <xdr:ext cx="1995444" cy="1327550"/>
    <xdr:pic>
      <xdr:nvPicPr>
        <xdr:cNvPr id="3" name="Imagen 2">
          <a:extLst>
            <a:ext uri="{FF2B5EF4-FFF2-40B4-BE49-F238E27FC236}">
              <a16:creationId xmlns:a16="http://schemas.microsoft.com/office/drawing/2014/main" id="{0A9F20D7-7F9F-4806-9998-71B08AB92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5684015" y="452950"/>
          <a:ext cx="1995444" cy="13275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177987-28CE-4A68-ADE7-B76885BC4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C8F5748C-EBC4-4CA8-B1C4-8F682A8ED68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DEB4D5BF-1DFC-44B3-8DD5-466BBC64D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2613C4E0-D306-4803-829C-7BEA9B811FF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92208" y="612530"/>
          <a:ext cx="1927659" cy="12761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22</xdr:col>
      <xdr:colOff>905934</xdr:colOff>
      <xdr:row>8</xdr:row>
      <xdr:rowOff>322540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271ACB-BBB5-40C2-85E8-084031F52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20200982" y="772990"/>
          <a:ext cx="2015552" cy="13614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B80137-8F4B-40E4-9ECA-E11A6A95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C8BBE75A-59CF-48A3-98DC-1D82BC53AE2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91693" cy="85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BBD907-C617-46F8-8170-110D3929B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164267" y="0"/>
          <a:ext cx="1281196" cy="9299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214408</xdr:colOff>
      <xdr:row>1</xdr:row>
      <xdr:rowOff>112997</xdr:rowOff>
    </xdr:from>
    <xdr:ext cx="1914355" cy="1270100"/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EDBBA6BE-130A-4664-90A2-46773A8A4C7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961168" y="295877"/>
          <a:ext cx="1914355" cy="1270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786915</xdr:colOff>
      <xdr:row>2</xdr:row>
      <xdr:rowOff>87190</xdr:rowOff>
    </xdr:from>
    <xdr:ext cx="1969591" cy="1356579"/>
    <xdr:pic>
      <xdr:nvPicPr>
        <xdr:cNvPr id="3" name="Imagen 2">
          <a:extLst>
            <a:ext uri="{FF2B5EF4-FFF2-40B4-BE49-F238E27FC236}">
              <a16:creationId xmlns:a16="http://schemas.microsoft.com/office/drawing/2014/main" id="{E4418FC7-58B4-4264-A3FD-BEBF508D5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5684015" y="452950"/>
          <a:ext cx="1969591" cy="1356579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96BA74-BA37-40DD-BB34-4F1074C33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20628DDD-0418-4593-A757-28D64D71BD0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137A6BB3-1184-4988-ACA8-19EC7EBD4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7B47A68B-72CC-4F16-86F1-5CA139B37F8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1059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AAC0B1-C946-4A60-947D-AA1F9526C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3064" cy="13478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AB3FF8-93A1-46F2-8F8E-0B14842E5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1B8A6A75-6BDD-4777-BFD7-2273C34AF54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F6947D-A177-4A8C-91C3-E64388217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214408</xdr:colOff>
      <xdr:row>1</xdr:row>
      <xdr:rowOff>112997</xdr:rowOff>
    </xdr:from>
    <xdr:ext cx="1910726" cy="1233814"/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B2152BF6-A2E1-4500-9387-0A30B797DAD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961168" y="295877"/>
          <a:ext cx="1910726" cy="12338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786915</xdr:colOff>
      <xdr:row>2</xdr:row>
      <xdr:rowOff>87190</xdr:rowOff>
    </xdr:from>
    <xdr:ext cx="1995444" cy="1327550"/>
    <xdr:pic>
      <xdr:nvPicPr>
        <xdr:cNvPr id="3" name="Imagen 2">
          <a:extLst>
            <a:ext uri="{FF2B5EF4-FFF2-40B4-BE49-F238E27FC236}">
              <a16:creationId xmlns:a16="http://schemas.microsoft.com/office/drawing/2014/main" id="{F3CFA917-94E5-42CB-A29B-D5E635A2A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5684015" y="452950"/>
          <a:ext cx="1995444" cy="132755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472167-76B2-4A0F-A902-09E90250F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A7D16FD7-682B-479D-83E7-B88F4DB1AC7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B5FD44-2FD1-414C-82E1-17C06151C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PTA%20TODO\8%20Evaluar%20para%20avanzar\1%20Evaluar%20para%20avanzar%202022\1%20Resultados\1%20Herramienta%20EPA%202022\Analisis_de_resultados_EPA_2022_Version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18984/6.1%20Instrumento%20Analisis_de_resultados_EPA_2022_4&#1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44251/6.1%20Instrumento%20Analisis_de_resultados_EPA_2022_10&#1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5309/6.1%20Instrumento%20Analisis_de_resultados_EPA_2022_3&#1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29639/6.1%20Instrumento%20Analisis_de_resultados_EPA_2022_5&#1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46191/6.1%20Instrumento%20Analisis_de_resultados_EPA_2022_%206&#1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42004/6.1%20Instrumento%20Analisis_de_resultados_EPA_2022_7&#1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1221/6.1%20Instrumento%20Analisis_de_resultados_EPA_2022_9&#1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1956.8604/6.1%20Instrumento%20Analisis_de_resultados_EPA_2022_11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ones (2)"/>
      <sheetName val="Instructivo"/>
      <sheetName val="1 Sabana"/>
      <sheetName val="2 PFA"/>
      <sheetName val="3 Analisis"/>
      <sheetName val="4 Formulario-Docente "/>
      <sheetName val="versión 7 de agosto"/>
      <sheetName val="4.1 Resultado-Docente  "/>
      <sheetName val="Hoja1 (2)"/>
      <sheetName val="Hoja1"/>
      <sheetName val="5 PFAI"/>
      <sheetName val="Analisis_de_resultados_EPA_202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1 Sabana"/>
      <sheetName val="3 Priorizacion G"/>
      <sheetName val="4 Priorizacion E"/>
      <sheetName val="5 Reflexion P -Docente "/>
      <sheetName val="6 Resultado-Docente  "/>
      <sheetName val="7 Resultados"/>
      <sheetName val="6"/>
    </sheetNames>
    <sheetDataSet>
      <sheetData sheetId="0" refreshError="1"/>
      <sheetData sheetId="1">
        <row r="5">
          <cell r="D5" t="str">
            <v>I.E. COLEGIO SAN BERNARDO</v>
          </cell>
          <cell r="F5" t="str">
            <v>COLEGIO SAN BERNARDO</v>
          </cell>
        </row>
        <row r="6">
          <cell r="D6">
            <v>401</v>
          </cell>
          <cell r="F6" t="str">
            <v>CUARTO</v>
          </cell>
        </row>
        <row r="7">
          <cell r="D7" t="str">
            <v>LENGUAJE</v>
          </cell>
          <cell r="F7">
            <v>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1 Sabana"/>
      <sheetName val="2 Analisis "/>
      <sheetName val="3 Priorizacion G"/>
      <sheetName val="4 Priorizacion E"/>
      <sheetName val="5 Reflexion P -Docente "/>
      <sheetName val="6 Resultado-Docente  "/>
      <sheetName val="7 Resultados"/>
      <sheetName val="6"/>
    </sheetNames>
    <sheetDataSet>
      <sheetData sheetId="0"/>
      <sheetData sheetId="1">
        <row r="5">
          <cell r="D5" t="str">
            <v>I.E. COLEGIO SAN BERNARDO</v>
          </cell>
          <cell r="F5" t="str">
            <v>COLEGIO SAN BERNARDO</v>
          </cell>
        </row>
        <row r="6">
          <cell r="D6">
            <v>1001</v>
          </cell>
          <cell r="F6" t="str">
            <v>DÉCIMO</v>
          </cell>
        </row>
        <row r="7">
          <cell r="D7" t="str">
            <v>LENGUAJE</v>
          </cell>
          <cell r="F7">
            <v>1</v>
          </cell>
        </row>
      </sheetData>
      <sheetData sheetId="2">
        <row r="24">
          <cell r="D24" t="str">
            <v xml:space="preserve">Porcentajes de respuesta 
para cada una de las opciones   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3 Priorizacion G"/>
      <sheetName val="4 Priorizacion E"/>
      <sheetName val="5 Reflexion P -Docente "/>
      <sheetName val="6 Resultado-Docente  "/>
      <sheetName val="7 Resulta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3 Priorizacion G"/>
      <sheetName val="4 Priorizacion E"/>
      <sheetName val="5 Reflexion P -Docente "/>
      <sheetName val="6 Resultado-Docente  "/>
      <sheetName val="7 Resulta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3 Priorizacion G"/>
      <sheetName val="4 Priorizacion E"/>
      <sheetName val="5 Reflexion P -Docente "/>
      <sheetName val="6 Resultado-Docente  "/>
      <sheetName val="7 Resulta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3 Priorizacion G"/>
      <sheetName val="4 Priorizacion E"/>
      <sheetName val="5 Reflexion P -Docente "/>
      <sheetName val="6 Resultado-Docente  "/>
      <sheetName val="7 Resulta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3 Priorizacion G"/>
      <sheetName val="4 Priorizacion E"/>
      <sheetName val="5 Reflexion P -Docente "/>
      <sheetName val="6 Resultado-Docente  "/>
      <sheetName val="7 Resulta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"/>
      <sheetName val="2 Analisis "/>
      <sheetName val="3 Priorizacion G"/>
      <sheetName val="4 Priorizacion E"/>
      <sheetName val="5 Reflexion P -Docente "/>
      <sheetName val="6 Resultado-Docente  "/>
      <sheetName val="7 Resultados"/>
    </sheetNames>
    <sheetDataSet>
      <sheetData sheetId="0" refreshError="1"/>
      <sheetData sheetId="1">
        <row r="24">
          <cell r="D24" t="str">
            <v xml:space="preserve">Porcentajes de respuesta 
para cada una de las opciones   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7" name="Sabana8" displayName="Sabana8" ref="C10:Z330" totalsRowShown="0" headerRowDxfId="611" dataDxfId="609" headerRowBorderDxfId="610">
  <tableColumns count="24">
    <tableColumn id="1" name="Número de la Pregunta" dataDxfId="608"/>
    <tableColumn id="2" name="Columna4" dataDxfId="607"/>
    <tableColumn id="3" name="Columna5" dataDxfId="606"/>
    <tableColumn id="4" name="Columna6" dataDxfId="605"/>
    <tableColumn id="5" name="Columna7" dataDxfId="604"/>
    <tableColumn id="6" name="Columna8" dataDxfId="603"/>
    <tableColumn id="7" name="Columna9" dataDxfId="602"/>
    <tableColumn id="8" name="Columna10" dataDxfId="601"/>
    <tableColumn id="9" name="Columna11" dataDxfId="600"/>
    <tableColumn id="10" name="Columna12" dataDxfId="599"/>
    <tableColumn id="11" name="Columna13" dataDxfId="598"/>
    <tableColumn id="12" name="Columna14" dataDxfId="597"/>
    <tableColumn id="13" name="Columna15" dataDxfId="596"/>
    <tableColumn id="14" name="Columna16" dataDxfId="595"/>
    <tableColumn id="15" name="Columna17" dataDxfId="594"/>
    <tableColumn id="16" name="Columna18" dataDxfId="593"/>
    <tableColumn id="17" name="Columna19" dataDxfId="592"/>
    <tableColumn id="18" name="Columna20" dataDxfId="591"/>
    <tableColumn id="19" name="Columna21" dataDxfId="590"/>
    <tableColumn id="20" name="Columna22" dataDxfId="589"/>
    <tableColumn id="21" name="Columna23" dataDxfId="588"/>
    <tableColumn id="22" name="Columna1" dataDxfId="587"/>
    <tableColumn id="23" name="Columna2" dataDxfId="586">
      <calculatedColumnFormula>Sabana8[[#This Row],[Columna1]]/20</calculatedColumnFormula>
    </tableColumn>
    <tableColumn id="24" name="Columna3" dataDxfId="585">
      <calculatedColumnFormula array="1">CONTARCOLOR(#REF!,Sabana8[[#This Row],[Columna4]:[Columna23]])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8" name="Tabla429" displayName="Tabla429" ref="C11:D22" totalsRowShown="0" headerRowDxfId="577" dataDxfId="576">
  <autoFilter ref="C11:D22">
    <filterColumn colId="0" hiddenButton="1"/>
    <filterColumn colId="1" hiddenButton="1"/>
  </autoFilter>
  <tableColumns count="2">
    <tableColumn id="1" name="Criterios" dataDxfId="575"/>
    <tableColumn id="2" name="Columna1" dataDxfId="574">
      <calculatedColumnFormula>VLOOKUP($D$11,'[4]3 Priorizacion G'!C$11:AA$30,2,FALSE)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a47610" displayName="Tabla47610" ref="C24:F29" totalsRowShown="0" headerRowDxfId="573" dataDxfId="572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571"/>
    <tableColumn id="2" name="Porcentajes de respuesta _x000a_para cada una de las opciones   " dataDxfId="570"/>
    <tableColumn id="3" name="Limite 1" dataDxfId="569">
      <calculatedColumnFormula>$D$9</calculatedColumnFormula>
    </tableColumn>
    <tableColumn id="4" name="Alerta 1" dataDxfId="568">
      <calculatedColumnFormula>IF(Tabla47610[[#This Row],[Porcentajes de respuesta 
para cada una de las opciones   ]]&gt;$D$9,Tabla47610[[#This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Sabana11" displayName="Sabana11" ref="C10:Z330" totalsRowShown="0" headerRowDxfId="540" dataDxfId="538" headerRowBorderDxfId="539">
  <tableColumns count="24">
    <tableColumn id="1" name="Número de la Pregunta" dataDxfId="537"/>
    <tableColumn id="2" name="Columna4" dataDxfId="536"/>
    <tableColumn id="3" name="Columna5" dataDxfId="535"/>
    <tableColumn id="4" name="Columna6" dataDxfId="534"/>
    <tableColumn id="5" name="Columna7" dataDxfId="533"/>
    <tableColumn id="6" name="Columna8" dataDxfId="532"/>
    <tableColumn id="7" name="Columna9" dataDxfId="531"/>
    <tableColumn id="8" name="Columna10" dataDxfId="530"/>
    <tableColumn id="9" name="Columna11" dataDxfId="529"/>
    <tableColumn id="10" name="Columna12" dataDxfId="528"/>
    <tableColumn id="11" name="Columna13" dataDxfId="527"/>
    <tableColumn id="12" name="Columna14" dataDxfId="526"/>
    <tableColumn id="13" name="Columna15" dataDxfId="525"/>
    <tableColumn id="14" name="Columna16" dataDxfId="524"/>
    <tableColumn id="15" name="Columna17" dataDxfId="523"/>
    <tableColumn id="16" name="Columna18" dataDxfId="522"/>
    <tableColumn id="17" name="Columna19" dataDxfId="521"/>
    <tableColumn id="18" name="Columna20" dataDxfId="520"/>
    <tableColumn id="19" name="Columna21" dataDxfId="519"/>
    <tableColumn id="20" name="Columna22" dataDxfId="518"/>
    <tableColumn id="21" name="Columna23" dataDxfId="517"/>
    <tableColumn id="22" name="Columna1" dataDxfId="516"/>
    <tableColumn id="23" name="Columna2" dataDxfId="515">
      <calculatedColumnFormula>Sabana11[[#This Row],[Columna1]]/20</calculatedColumnFormula>
    </tableColumn>
    <tableColumn id="24" name="Columna3" dataDxfId="514">
      <calculatedColumnFormula array="1">CONTARCOLOR(#REF!,Sabana11[[#This Row],[Columna4]:[Columna23]])</calculatedColumnFormula>
    </tableColumn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11" name="Tabla4212" displayName="Tabla4212" ref="C11:D22" totalsRowShown="0" headerRowDxfId="506" dataDxfId="505">
  <autoFilter ref="C11:D22">
    <filterColumn colId="0" hiddenButton="1"/>
    <filterColumn colId="1" hiddenButton="1"/>
  </autoFilter>
  <tableColumns count="2">
    <tableColumn id="1" name="Criterios" dataDxfId="504"/>
    <tableColumn id="2" name="Columna1" dataDxfId="503">
      <calculatedColumnFormula>VLOOKUP($D$11,'[2]3 Priorizacion G'!C$11:AA$30,2,FALSE)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Tabla47613" displayName="Tabla47613" ref="C24:F29" totalsRowShown="0" headerRowDxfId="502" dataDxfId="501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500"/>
    <tableColumn id="2" name="Porcentajes de respuesta _x000a_para cada una de las opciones   " dataDxfId="499"/>
    <tableColumn id="3" name="Limite 1" dataDxfId="498">
      <calculatedColumnFormula>$D$9</calculatedColumnFormula>
    </tableColumn>
    <tableColumn id="4" name="Alerta 1" dataDxfId="497">
      <calculatedColumnFormula>IF(Tabla47613[[#This Row],[Porcentajes de respuesta 
para cada una de las opciones   ]]&gt;$D$9,Tabla47613[[#This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3" name="Sabana14" displayName="Sabana14" ref="C10:Z330" totalsRowShown="0" headerRowDxfId="469" dataDxfId="467" headerRowBorderDxfId="468">
  <tableColumns count="24">
    <tableColumn id="1" name="Número de la Pregunta" dataDxfId="466"/>
    <tableColumn id="2" name="Columna4" dataDxfId="465"/>
    <tableColumn id="3" name="Columna5" dataDxfId="464"/>
    <tableColumn id="4" name="Columna6" dataDxfId="463"/>
    <tableColumn id="5" name="Columna7" dataDxfId="462"/>
    <tableColumn id="6" name="Columna8" dataDxfId="461"/>
    <tableColumn id="7" name="Columna9" dataDxfId="460"/>
    <tableColumn id="8" name="Columna10" dataDxfId="459"/>
    <tableColumn id="9" name="Columna11" dataDxfId="458"/>
    <tableColumn id="10" name="Columna12" dataDxfId="457"/>
    <tableColumn id="11" name="Columna13" dataDxfId="456"/>
    <tableColumn id="12" name="Columna14" dataDxfId="455"/>
    <tableColumn id="13" name="Columna15" dataDxfId="454"/>
    <tableColumn id="14" name="Columna16" dataDxfId="453"/>
    <tableColumn id="15" name="Columna17" dataDxfId="452"/>
    <tableColumn id="16" name="Columna18" dataDxfId="451"/>
    <tableColumn id="17" name="Columna19" dataDxfId="450"/>
    <tableColumn id="18" name="Columna20" dataDxfId="449"/>
    <tableColumn id="19" name="Columna21" dataDxfId="448"/>
    <tableColumn id="20" name="Columna22" dataDxfId="447"/>
    <tableColumn id="21" name="Columna23" dataDxfId="446"/>
    <tableColumn id="22" name="Columna1" dataDxfId="445"/>
    <tableColumn id="23" name="Columna2" dataDxfId="444">
      <calculatedColumnFormula>Sabana14[[#This Row],[Columna1]]/20</calculatedColumnFormula>
    </tableColumn>
    <tableColumn id="24" name="Columna3" dataDxfId="443">
      <calculatedColumnFormula array="1">CONTARCOLOR(#REF!,Sabana14[[#This Row],[Columna4]:[Columna23]])</calculatedColumnFormula>
    </tableColumn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14" name="Tabla4215" displayName="Tabla4215" ref="C11:D22" totalsRowShown="0" headerRowDxfId="435" dataDxfId="434">
  <autoFilter ref="C11:D22">
    <filterColumn colId="0" hiddenButton="1"/>
    <filterColumn colId="1" hiddenButton="1"/>
  </autoFilter>
  <tableColumns count="2">
    <tableColumn id="1" name="Criterios" dataDxfId="433"/>
    <tableColumn id="2" name="Columna1" dataDxfId="432">
      <calculatedColumnFormula>VLOOKUP($D$11,'[5]3 Priorizacion G'!C$11:AA$30,2,FALSE)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la47616" displayName="Tabla47616" ref="C24:F29" totalsRowShown="0" headerRowDxfId="431" dataDxfId="430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429"/>
    <tableColumn id="2" name="Porcentajes de respuesta _x000a_para cada una de las opciones   " dataDxfId="428"/>
    <tableColumn id="3" name="Limite 1" dataDxfId="427">
      <calculatedColumnFormula>$D$9</calculatedColumnFormula>
    </tableColumn>
    <tableColumn id="4" name="Alerta 1" dataDxfId="426">
      <calculatedColumnFormula>IF(Tabla47616[[#This Row],[Porcentajes de respuesta 
para cada una de las opciones   ]]&gt;$D$9,Tabla47616[[#This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" name="Sabana4" displayName="Sabana4" ref="C10:Z330" totalsRowShown="0" headerRowDxfId="398" dataDxfId="396" headerRowBorderDxfId="397">
  <tableColumns count="24">
    <tableColumn id="1" name="Número de la Pregunta" dataDxfId="395"/>
    <tableColumn id="2" name="Columna4" dataDxfId="394"/>
    <tableColumn id="3" name="Columna5" dataDxfId="393"/>
    <tableColumn id="4" name="Columna6" dataDxfId="392"/>
    <tableColumn id="5" name="Columna7" dataDxfId="391"/>
    <tableColumn id="6" name="Columna8" dataDxfId="390"/>
    <tableColumn id="7" name="Columna9" dataDxfId="389"/>
    <tableColumn id="8" name="Columna10" dataDxfId="388"/>
    <tableColumn id="9" name="Columna11" dataDxfId="387"/>
    <tableColumn id="10" name="Columna12" dataDxfId="386"/>
    <tableColumn id="11" name="Columna13" dataDxfId="385"/>
    <tableColumn id="12" name="Columna14" dataDxfId="384"/>
    <tableColumn id="13" name="Columna15" dataDxfId="383"/>
    <tableColumn id="14" name="Columna16" dataDxfId="382"/>
    <tableColumn id="15" name="Columna17" dataDxfId="381"/>
    <tableColumn id="16" name="Columna18" dataDxfId="380"/>
    <tableColumn id="17" name="Columna19" dataDxfId="379"/>
    <tableColumn id="18" name="Columna20" dataDxfId="378"/>
    <tableColumn id="19" name="Columna21" dataDxfId="377"/>
    <tableColumn id="20" name="Columna22" dataDxfId="376"/>
    <tableColumn id="21" name="Columna23" dataDxfId="375"/>
    <tableColumn id="22" name="Columna1" dataDxfId="374"/>
    <tableColumn id="23" name="Columna2" dataDxfId="373">
      <calculatedColumnFormula>Sabana4[[#This Row],[Columna1]]/20</calculatedColumnFormula>
    </tableColumn>
    <tableColumn id="24" name="Columna3" dataDxfId="372">
      <calculatedColumnFormula array="1">CONTARCOLOR(#REF!,Sabana4[[#This Row],[Columna4]:[Columna23]])</calculatedColumnFormula>
    </tableColumn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id="4" name="Tabla425" displayName="Tabla425" ref="C11:D22" totalsRowShown="0" headerRowDxfId="364" dataDxfId="363">
  <autoFilter ref="C11:D22">
    <filterColumn colId="0" hiddenButton="1"/>
    <filterColumn colId="1" hiddenButton="1"/>
  </autoFilter>
  <tableColumns count="2">
    <tableColumn id="1" name="Criterios" dataDxfId="362"/>
    <tableColumn id="2" name="Columna1" dataDxfId="361">
      <calculatedColumnFormula>VLOOKUP($D$11,'[6]3 Priorizacion G'!C$11:AA$30,2,FALSE)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6" name="Tabla4767" displayName="Tabla4767" ref="C24:F29" totalsRowShown="0" headerRowDxfId="360" dataDxfId="359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358"/>
    <tableColumn id="2" name="Porcentajes de respuesta _x000a_para cada una de las opciones   " dataDxfId="357"/>
    <tableColumn id="3" name="Limite 1" dataDxfId="356">
      <calculatedColumnFormula>$D$9</calculatedColumnFormula>
    </tableColumn>
    <tableColumn id="4" name="Alerta 1" dataDxfId="355">
      <calculatedColumnFormula>IF(Tabla4767[[#This Row],[Porcentajes de respuesta 
para cada una de las opciones   ]]&gt;$D$9,Tabla4767[[#This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Sabana17" displayName="Sabana17" ref="C10:Z330" totalsRowShown="0" headerRowDxfId="327" dataDxfId="325" headerRowBorderDxfId="326">
  <tableColumns count="24">
    <tableColumn id="1" name="Número de la Pregunta" dataDxfId="324"/>
    <tableColumn id="2" name="Columna4" dataDxfId="323"/>
    <tableColumn id="3" name="Columna5" dataDxfId="322"/>
    <tableColumn id="4" name="Columna6" dataDxfId="321"/>
    <tableColumn id="5" name="Columna7" dataDxfId="320"/>
    <tableColumn id="6" name="Columna8" dataDxfId="319"/>
    <tableColumn id="7" name="Columna9" dataDxfId="318"/>
    <tableColumn id="8" name="Columna10" dataDxfId="317"/>
    <tableColumn id="9" name="Columna11" dataDxfId="316"/>
    <tableColumn id="10" name="Columna12" dataDxfId="315"/>
    <tableColumn id="11" name="Columna13" dataDxfId="314"/>
    <tableColumn id="12" name="Columna14" dataDxfId="313"/>
    <tableColumn id="13" name="Columna15" dataDxfId="312"/>
    <tableColumn id="14" name="Columna16" dataDxfId="311"/>
    <tableColumn id="15" name="Columna17" dataDxfId="310"/>
    <tableColumn id="16" name="Columna18" dataDxfId="309"/>
    <tableColumn id="17" name="Columna19" dataDxfId="308"/>
    <tableColumn id="18" name="Columna20" dataDxfId="307"/>
    <tableColumn id="19" name="Columna21" dataDxfId="306"/>
    <tableColumn id="20" name="Columna22" dataDxfId="305"/>
    <tableColumn id="21" name="Columna23" dataDxfId="304"/>
    <tableColumn id="22" name="Columna1" dataDxfId="303"/>
    <tableColumn id="23" name="Columna2" dataDxfId="302">
      <calculatedColumnFormula>Sabana17[[#This Row],[Columna1]]/20</calculatedColumnFormula>
    </tableColumn>
    <tableColumn id="24" name="Columna3" dataDxfId="301">
      <calculatedColumnFormula array="1">CONTARCOLOR(#REF!,Sabana17[[#This Row],[Columna4]:[Columna23]])</calculatedColumnFormula>
    </tableColumn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17" name="Tabla4218" displayName="Tabla4218" ref="C11:D22" totalsRowShown="0" headerRowDxfId="293" dataDxfId="292">
  <autoFilter ref="C11:D22">
    <filterColumn colId="0" hiddenButton="1"/>
    <filterColumn colId="1" hiddenButton="1"/>
  </autoFilter>
  <tableColumns count="2">
    <tableColumn id="1" name="Criterios" dataDxfId="291"/>
    <tableColumn id="2" name="Columna1" dataDxfId="290">
      <calculatedColumnFormula>VLOOKUP($D$11,'[7]3 Priorizacion G'!C$11:AA$30,2,FALSE)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8" name="Tabla47619" displayName="Tabla47619" ref="C24:F29" totalsRowShown="0" headerRowDxfId="289" dataDxfId="288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287"/>
    <tableColumn id="2" name="Porcentajes de respuesta _x000a_para cada una de las opciones   " dataDxfId="286"/>
    <tableColumn id="3" name="Limite 1" dataDxfId="285">
      <calculatedColumnFormula>$D$9</calculatedColumnFormula>
    </tableColumn>
    <tableColumn id="4" name="Alerta 1" dataDxfId="284">
      <calculatedColumnFormula>IF(Tabla47619[[#This Row],[Porcentajes de respuesta 
para cada una de las opciones   ]]&gt;$D$9,Tabla47619[[#This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" name="Sabana" displayName="Sabana" ref="C10:Z330" totalsRowShown="0" headerRowDxfId="256" dataDxfId="254" headerRowBorderDxfId="255">
  <tableColumns count="24">
    <tableColumn id="1" name="Número de la Pregunta" dataDxfId="253"/>
    <tableColumn id="2" name="Columna4" dataDxfId="252"/>
    <tableColumn id="3" name="Columna5" dataDxfId="251"/>
    <tableColumn id="4" name="Columna6" dataDxfId="250"/>
    <tableColumn id="5" name="Columna7" dataDxfId="249"/>
    <tableColumn id="6" name="Columna8" dataDxfId="248"/>
    <tableColumn id="7" name="Columna9" dataDxfId="247"/>
    <tableColumn id="8" name="Columna10" dataDxfId="246"/>
    <tableColumn id="9" name="Columna11" dataDxfId="245"/>
    <tableColumn id="10" name="Columna12" dataDxfId="244"/>
    <tableColumn id="11" name="Columna13" dataDxfId="243"/>
    <tableColumn id="12" name="Columna14" dataDxfId="242"/>
    <tableColumn id="13" name="Columna15" dataDxfId="241"/>
    <tableColumn id="14" name="Columna16" dataDxfId="240"/>
    <tableColumn id="15" name="Columna17" dataDxfId="239"/>
    <tableColumn id="16" name="Columna18" dataDxfId="238"/>
    <tableColumn id="17" name="Columna19" dataDxfId="237"/>
    <tableColumn id="18" name="Columna20" dataDxfId="236"/>
    <tableColumn id="19" name="Columna21" dataDxfId="235"/>
    <tableColumn id="20" name="Columna22" dataDxfId="234"/>
    <tableColumn id="21" name="Columna23" dataDxfId="233"/>
    <tableColumn id="22" name="Columna1" dataDxfId="232"/>
    <tableColumn id="23" name="Columna2" dataDxfId="231">
      <calculatedColumnFormula>Sabana[[#This Row],[Columna1]]/20</calculatedColumnFormula>
    </tableColumn>
    <tableColumn id="24" name="Columna3" dataDxfId="230">
      <calculatedColumnFormula array="1">CONTARCOLOR(#REF!,Sabana[[#This Row],[Columna4]:[Columna23]])</calculatedColumnFormula>
    </tableColumn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id="1" name="Tabla42" displayName="Tabla42" ref="C11:D22" totalsRowShown="0" headerRowDxfId="222" dataDxfId="221">
  <autoFilter ref="C11:D22">
    <filterColumn colId="0" hiddenButton="1"/>
    <filterColumn colId="1" hiddenButton="1"/>
  </autoFilter>
  <tableColumns count="2">
    <tableColumn id="1" name="Criterios" dataDxfId="220"/>
    <tableColumn id="2" name="Columna1" dataDxfId="219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5" name="Tabla476" displayName="Tabla476" ref="C24:F29" totalsRowShown="0" headerRowDxfId="218" dataDxfId="217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216"/>
    <tableColumn id="2" name="Porcentajes de respuesta _x000a_para cada una de las opciones   " dataDxfId="215"/>
    <tableColumn id="3" name="Limite 1" dataDxfId="214">
      <calculatedColumnFormula>$D$9</calculatedColumnFormula>
    </tableColumn>
    <tableColumn id="4" name="Alerta 1" dataDxfId="213">
      <calculatedColumnFormula>IF(Tabla476[[#This Row],[Porcentajes de respuesta 
para cada una de las opciones   ]]&gt;$D$9,Tabla476[[#This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Sabana20" displayName="Sabana20" ref="C10:Z330" totalsRowShown="0" headerRowDxfId="185" dataDxfId="183" headerRowBorderDxfId="184">
  <tableColumns count="24">
    <tableColumn id="1" name="Número de la Pregunta" dataDxfId="182"/>
    <tableColumn id="2" name="Columna4" dataDxfId="181"/>
    <tableColumn id="3" name="Columna5" dataDxfId="180"/>
    <tableColumn id="4" name="Columna6" dataDxfId="179"/>
    <tableColumn id="5" name="Columna7" dataDxfId="178"/>
    <tableColumn id="6" name="Columna8" dataDxfId="177"/>
    <tableColumn id="7" name="Columna9" dataDxfId="176"/>
    <tableColumn id="8" name="Columna10" dataDxfId="175"/>
    <tableColumn id="9" name="Columna11" dataDxfId="174"/>
    <tableColumn id="10" name="Columna12" dataDxfId="173"/>
    <tableColumn id="11" name="Columna13" dataDxfId="172"/>
    <tableColumn id="12" name="Columna14" dataDxfId="171"/>
    <tableColumn id="13" name="Columna15" dataDxfId="170"/>
    <tableColumn id="14" name="Columna16" dataDxfId="169"/>
    <tableColumn id="15" name="Columna17" dataDxfId="168"/>
    <tableColumn id="16" name="Columna18" dataDxfId="167"/>
    <tableColumn id="17" name="Columna19" dataDxfId="166"/>
    <tableColumn id="18" name="Columna20" dataDxfId="165"/>
    <tableColumn id="19" name="Columna21" dataDxfId="164"/>
    <tableColumn id="20" name="Columna22" dataDxfId="163"/>
    <tableColumn id="21" name="Columna23" dataDxfId="162"/>
    <tableColumn id="22" name="Columna1" dataDxfId="161"/>
    <tableColumn id="23" name="Columna2" dataDxfId="160">
      <calculatedColumnFormula>Sabana20[[#This Row],[Columna1]]/20</calculatedColumnFormula>
    </tableColumn>
    <tableColumn id="24" name="Columna3" dataDxfId="159">
      <calculatedColumnFormula array="1">CONTARCOLOR(#REF!,Sabana20[[#This Row],[Columna4]:[Columna23]])</calculatedColumnFormula>
    </tableColumn>
  </tableColumns>
  <tableStyleInfo name="TableStyleMedium11" showFirstColumn="0" showLastColumn="0" showRowStripes="1" showColumnStripes="0"/>
</table>
</file>

<file path=xl/tables/table20.xml><?xml version="1.0" encoding="utf-8"?>
<table xmlns="http://schemas.openxmlformats.org/spreadsheetml/2006/main" id="20" name="Tabla4221" displayName="Tabla4221" ref="C11:D22" totalsRowShown="0" headerRowDxfId="151" dataDxfId="150">
  <autoFilter ref="C11:D22">
    <filterColumn colId="0" hiddenButton="1"/>
    <filterColumn colId="1" hiddenButton="1"/>
  </autoFilter>
  <tableColumns count="2">
    <tableColumn id="1" name="Criterios" dataDxfId="149"/>
    <tableColumn id="2" name="Columna1" dataDxfId="148">
      <calculatedColumnFormula>VLOOKUP($D$11,'[8]3 Priorizacion G'!C$11:AA$30,2,FALSE)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a47622" displayName="Tabla47622" ref="C24:F29" totalsRowShown="0" headerRowDxfId="147" dataDxfId="146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145"/>
    <tableColumn id="2" name="Porcentajes de respuesta _x000a_para cada una de las opciones   " dataDxfId="144"/>
    <tableColumn id="3" name="Limite 1" dataDxfId="143">
      <calculatedColumnFormula>$D$9</calculatedColumnFormula>
    </tableColumn>
    <tableColumn id="4" name="Alerta 1" dataDxfId="142">
      <calculatedColumnFormula>IF(Tabla47622[[#This Row],[Porcentajes de respuesta 
para cada una de las opciones   ]]&gt;$D$9,Tabla47622[[#This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Sabana26" displayName="Sabana26" ref="C10:Z330" totalsRowShown="0" headerRowDxfId="114" dataDxfId="112" headerRowBorderDxfId="113">
  <tableColumns count="24">
    <tableColumn id="1" name="Número de la Pregunta" dataDxfId="111"/>
    <tableColumn id="2" name="Columna4" dataDxfId="110"/>
    <tableColumn id="3" name="Columna5" dataDxfId="109"/>
    <tableColumn id="4" name="Columna6" dataDxfId="108"/>
    <tableColumn id="5" name="Columna7" dataDxfId="107"/>
    <tableColumn id="6" name="Columna8" dataDxfId="106"/>
    <tableColumn id="7" name="Columna9" dataDxfId="105"/>
    <tableColumn id="8" name="Columna10" dataDxfId="104"/>
    <tableColumn id="9" name="Columna11" dataDxfId="103"/>
    <tableColumn id="10" name="Columna12" dataDxfId="102"/>
    <tableColumn id="11" name="Columna13" dataDxfId="101"/>
    <tableColumn id="12" name="Columna14" dataDxfId="100"/>
    <tableColumn id="13" name="Columna15" dataDxfId="99"/>
    <tableColumn id="14" name="Columna16" dataDxfId="98"/>
    <tableColumn id="15" name="Columna17" dataDxfId="97"/>
    <tableColumn id="16" name="Columna18" dataDxfId="96"/>
    <tableColumn id="17" name="Columna19" dataDxfId="95"/>
    <tableColumn id="18" name="Columna20" dataDxfId="94"/>
    <tableColumn id="19" name="Columna21" dataDxfId="93"/>
    <tableColumn id="20" name="Columna22" dataDxfId="92"/>
    <tableColumn id="21" name="Columna23" dataDxfId="91"/>
    <tableColumn id="22" name="Columna1" dataDxfId="90"/>
    <tableColumn id="23" name="Columna2" dataDxfId="89">
      <calculatedColumnFormula>Sabana26[[#This Row],[Columna1]]/20</calculatedColumnFormula>
    </tableColumn>
    <tableColumn id="24" name="Columna3" dataDxfId="88">
      <calculatedColumnFormula array="1">CONTARCOLOR(#REF!,Sabana26[[#This Row],[Columna4]:[Columna23]])</calculatedColumnFormula>
    </tableColumn>
  </tableColumns>
  <tableStyleInfo name="TableStyleMedium11" showFirstColumn="0" showLastColumn="0" showRowStripes="1" showColumnStripes="0"/>
</table>
</file>

<file path=xl/tables/table23.xml><?xml version="1.0" encoding="utf-8"?>
<table xmlns="http://schemas.openxmlformats.org/spreadsheetml/2006/main" id="26" name="Tabla4227" displayName="Tabla4227" ref="C11:D22" totalsRowShown="0" headerRowDxfId="80" dataDxfId="79">
  <autoFilter ref="C11:D22">
    <filterColumn colId="0" hiddenButton="1"/>
    <filterColumn colId="1" hiddenButton="1"/>
  </autoFilter>
  <tableColumns count="2">
    <tableColumn id="1" name="Criterios" dataDxfId="78"/>
    <tableColumn id="2" name="Columna1" dataDxfId="77">
      <calculatedColumnFormula>VLOOKUP($D$11,'[3]3 Priorizacion G'!C$11:AA$30,2,FALSE)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7" name="Tabla47628" displayName="Tabla47628" ref="C24:F29" totalsRowShown="0" headerRowDxfId="76" dataDxfId="75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74"/>
    <tableColumn id="2" name="Porcentajes de respuesta _x000a_para cada una de las opciones   " dataDxfId="73"/>
    <tableColumn id="3" name="Limite 1" dataDxfId="72">
      <calculatedColumnFormula>$D$9</calculatedColumnFormula>
    </tableColumn>
    <tableColumn id="4" name="Alerta 1" dataDxfId="71">
      <calculatedColumnFormula>IF(Tabla47628[[#This Row],[Porcentajes de respuesta 
para cada una de las opciones   ]]&gt;$D$9,Tabla47628[[#This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2" name="Sabana23" displayName="Sabana23" ref="C10:Z330" totalsRowShown="0" headerRowDxfId="43" dataDxfId="41" headerRowBorderDxfId="42">
  <tableColumns count="24">
    <tableColumn id="1" name="Número de la Pregunta" dataDxfId="40"/>
    <tableColumn id="2" name="Columna4" dataDxfId="39"/>
    <tableColumn id="3" name="Columna5" dataDxfId="38"/>
    <tableColumn id="4" name="Columna6" dataDxfId="37"/>
    <tableColumn id="5" name="Columna7" dataDxfId="36"/>
    <tableColumn id="6" name="Columna8" dataDxfId="35"/>
    <tableColumn id="7" name="Columna9" dataDxfId="34"/>
    <tableColumn id="8" name="Columna10" dataDxfId="33"/>
    <tableColumn id="9" name="Columna11" dataDxfId="32"/>
    <tableColumn id="10" name="Columna12" dataDxfId="31"/>
    <tableColumn id="11" name="Columna13" dataDxfId="30"/>
    <tableColumn id="12" name="Columna14" dataDxfId="29"/>
    <tableColumn id="13" name="Columna15" dataDxfId="28"/>
    <tableColumn id="14" name="Columna16" dataDxfId="27"/>
    <tableColumn id="15" name="Columna17" dataDxfId="26"/>
    <tableColumn id="16" name="Columna18" dataDxfId="25"/>
    <tableColumn id="17" name="Columna19" dataDxfId="24"/>
    <tableColumn id="18" name="Columna20" dataDxfId="23"/>
    <tableColumn id="19" name="Columna21" dataDxfId="22"/>
    <tableColumn id="20" name="Columna22" dataDxfId="21"/>
    <tableColumn id="21" name="Columna23" dataDxfId="20"/>
    <tableColumn id="22" name="Columna1" dataDxfId="19"/>
    <tableColumn id="23" name="Columna2" dataDxfId="18">
      <calculatedColumnFormula>Sabana23[[#This Row],[Columna1]]/20</calculatedColumnFormula>
    </tableColumn>
    <tableColumn id="24" name="Columna3" dataDxfId="17">
      <calculatedColumnFormula array="1">CONTARCOLOR(#REF!,Sabana23[[#This Row],[Columna4]:[Columna23]])</calculatedColumnFormula>
    </tableColumn>
  </tableColumns>
  <tableStyleInfo name="TableStyleMedium11" showFirstColumn="0" showLastColumn="0" showRowStripes="1" showColumnStripes="0"/>
</table>
</file>

<file path=xl/tables/table26.xml><?xml version="1.0" encoding="utf-8"?>
<table xmlns="http://schemas.openxmlformats.org/spreadsheetml/2006/main" id="23" name="Tabla4224" displayName="Tabla4224" ref="C11:D22" totalsRowShown="0" headerRowDxfId="9" dataDxfId="8">
  <autoFilter ref="C11:D22">
    <filterColumn colId="0" hiddenButton="1"/>
    <filterColumn colId="1" hiddenButton="1"/>
  </autoFilter>
  <tableColumns count="2">
    <tableColumn id="1" name="Criterios" dataDxfId="7"/>
    <tableColumn id="2" name="Columna1" dataDxfId="6">
      <calculatedColumnFormula>VLOOKUP($D$11,'[9]3 Priorizacion G'!C$11:AA$30,2,FALSE)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4" name="Tabla47625" displayName="Tabla47625" ref="C24:F29" totalsRowShown="0" headerRowDxfId="5" dataDxfId="4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3"/>
    <tableColumn id="2" name="Porcentajes de respuesta _x000a_para cada una de las opciones   " dataDxfId="2"/>
    <tableColumn id="3" name="Limite 1" dataDxfId="1">
      <calculatedColumnFormula>$D$9</calculatedColumnFormula>
    </tableColumn>
    <tableColumn id="4" name="Alerta 1" dataDxfId="0">
      <calculatedColumnFormula>IF(Tabla47625[[#This Row],[Porcentajes de respuesta 
para cada una de las opciones   ]]&gt;$D$9,Tabla47625[[#This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2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topLeftCell="A2" zoomScale="80" zoomScaleNormal="80" zoomScaleSheetLayoutView="124" zoomScalePageLayoutView="96" workbookViewId="0">
      <selection activeCell="C13" sqref="C13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157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301</v>
      </c>
      <c r="E6" s="78" t="s">
        <v>23</v>
      </c>
      <c r="F6" s="76" t="s">
        <v>156</v>
      </c>
      <c r="G6" s="87"/>
    </row>
    <row r="7" spans="2:32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155</v>
      </c>
      <c r="E11" s="2" t="s">
        <v>154</v>
      </c>
      <c r="F11" s="2" t="s">
        <v>153</v>
      </c>
      <c r="G11" s="2" t="s">
        <v>152</v>
      </c>
      <c r="H11" s="2" t="s">
        <v>151</v>
      </c>
      <c r="I11" s="2" t="s">
        <v>150</v>
      </c>
      <c r="J11" s="2" t="s">
        <v>149</v>
      </c>
      <c r="K11" s="2" t="s">
        <v>148</v>
      </c>
      <c r="L11" s="2" t="s">
        <v>147</v>
      </c>
      <c r="M11" s="2" t="s">
        <v>146</v>
      </c>
      <c r="N11" s="2" t="s">
        <v>145</v>
      </c>
      <c r="O11" s="2" t="s">
        <v>144</v>
      </c>
      <c r="P11" s="2" t="s">
        <v>143</v>
      </c>
      <c r="Q11" s="2" t="s">
        <v>142</v>
      </c>
      <c r="R11" s="2" t="s">
        <v>141</v>
      </c>
      <c r="S11" s="2" t="s">
        <v>140</v>
      </c>
      <c r="T11" s="2" t="s">
        <v>139</v>
      </c>
      <c r="U11" s="2" t="s">
        <v>138</v>
      </c>
      <c r="V11" s="2" t="s">
        <v>137</v>
      </c>
      <c r="W11" s="2" t="s">
        <v>136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88</v>
      </c>
      <c r="E12" s="66" t="s">
        <v>88</v>
      </c>
      <c r="F12" s="66" t="s">
        <v>90</v>
      </c>
      <c r="G12" s="66" t="s">
        <v>90</v>
      </c>
      <c r="H12" s="66" t="s">
        <v>89</v>
      </c>
      <c r="I12" s="66" t="s">
        <v>91</v>
      </c>
      <c r="J12" s="66" t="s">
        <v>89</v>
      </c>
      <c r="K12" s="66" t="s">
        <v>88</v>
      </c>
      <c r="L12" s="66" t="s">
        <v>88</v>
      </c>
      <c r="M12" s="66" t="s">
        <v>89</v>
      </c>
      <c r="N12" s="66" t="s">
        <v>91</v>
      </c>
      <c r="O12" s="66" t="s">
        <v>88</v>
      </c>
      <c r="P12" s="66" t="s">
        <v>91</v>
      </c>
      <c r="Q12" s="66" t="s">
        <v>88</v>
      </c>
      <c r="R12" s="66" t="s">
        <v>90</v>
      </c>
      <c r="S12" s="66" t="s">
        <v>90</v>
      </c>
      <c r="T12" s="66" t="s">
        <v>89</v>
      </c>
      <c r="U12" s="66" t="s">
        <v>90</v>
      </c>
      <c r="V12" s="66" t="s">
        <v>88</v>
      </c>
      <c r="W12" s="66" t="s">
        <v>88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 t="shared" ref="D13:W13" si="0">D$320</f>
        <v>Dificultad Moderada</v>
      </c>
      <c r="E13" s="30" t="str">
        <f t="shared" si="0"/>
        <v>Dificil</v>
      </c>
      <c r="F13" s="30" t="str">
        <f t="shared" si="0"/>
        <v>Facil</v>
      </c>
      <c r="G13" s="30" t="str">
        <f t="shared" si="0"/>
        <v>Dificultad Moderada</v>
      </c>
      <c r="H13" s="30" t="str">
        <f t="shared" si="0"/>
        <v>Facil</v>
      </c>
      <c r="I13" s="30" t="str">
        <f t="shared" si="0"/>
        <v>Dificil</v>
      </c>
      <c r="J13" s="30" t="str">
        <f t="shared" si="0"/>
        <v>Dificultad Moderada</v>
      </c>
      <c r="K13" s="30" t="str">
        <f t="shared" si="0"/>
        <v>Dificultad Moderada</v>
      </c>
      <c r="L13" s="30" t="str">
        <f t="shared" si="0"/>
        <v>Dificultad Moderada</v>
      </c>
      <c r="M13" s="30" t="str">
        <f t="shared" si="0"/>
        <v>Facil</v>
      </c>
      <c r="N13" s="30" t="str">
        <f t="shared" si="0"/>
        <v>Dificultad Moderada</v>
      </c>
      <c r="O13" s="30" t="str">
        <f t="shared" si="0"/>
        <v>Dificil</v>
      </c>
      <c r="P13" s="30" t="str">
        <f t="shared" si="0"/>
        <v>Dificil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Dificil</v>
      </c>
      <c r="T13" s="30" t="str">
        <f t="shared" si="0"/>
        <v>Dificultad Moderada</v>
      </c>
      <c r="U13" s="30" t="str">
        <f t="shared" si="0"/>
        <v>Dificultad Moderada</v>
      </c>
      <c r="V13" s="30" t="str">
        <f t="shared" si="0"/>
        <v>Dificultad Moderada</v>
      </c>
      <c r="W13" s="30" t="str">
        <f t="shared" si="0"/>
        <v>Dificil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94</v>
      </c>
      <c r="E16" s="2" t="s">
        <v>96</v>
      </c>
      <c r="F16" s="2" t="s">
        <v>95</v>
      </c>
      <c r="G16" s="2" t="s">
        <v>96</v>
      </c>
      <c r="H16" s="2" t="s">
        <v>96</v>
      </c>
      <c r="I16" s="2" t="s">
        <v>96</v>
      </c>
      <c r="J16" s="2" t="s">
        <v>95</v>
      </c>
      <c r="K16" s="2" t="s">
        <v>96</v>
      </c>
      <c r="L16" s="2" t="s">
        <v>95</v>
      </c>
      <c r="M16" s="2" t="s">
        <v>94</v>
      </c>
      <c r="N16" s="2" t="s">
        <v>95</v>
      </c>
      <c r="O16" s="2" t="s">
        <v>94</v>
      </c>
      <c r="P16" s="2" t="s">
        <v>96</v>
      </c>
      <c r="Q16" s="2" t="s">
        <v>94</v>
      </c>
      <c r="R16" s="2" t="s">
        <v>94</v>
      </c>
      <c r="S16" s="2" t="s">
        <v>94</v>
      </c>
      <c r="T16" s="2" t="s">
        <v>95</v>
      </c>
      <c r="U16" s="2" t="s">
        <v>94</v>
      </c>
      <c r="V16" s="2" t="s">
        <v>95</v>
      </c>
      <c r="W16" s="2" t="s">
        <v>95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100</v>
      </c>
      <c r="E17" s="2" t="s">
        <v>113</v>
      </c>
      <c r="F17" s="2" t="s">
        <v>101</v>
      </c>
      <c r="G17" s="2" t="s">
        <v>103</v>
      </c>
      <c r="H17" s="2" t="s">
        <v>103</v>
      </c>
      <c r="I17" s="2" t="s">
        <v>135</v>
      </c>
      <c r="J17" s="2" t="s">
        <v>98</v>
      </c>
      <c r="K17" s="2" t="s">
        <v>104</v>
      </c>
      <c r="L17" s="2" t="s">
        <v>111</v>
      </c>
      <c r="M17" s="2" t="s">
        <v>100</v>
      </c>
      <c r="N17" s="2" t="s">
        <v>111</v>
      </c>
      <c r="O17" s="2" t="s">
        <v>100</v>
      </c>
      <c r="P17" s="2" t="s">
        <v>103</v>
      </c>
      <c r="Q17" s="2" t="s">
        <v>100</v>
      </c>
      <c r="R17" s="2" t="s">
        <v>100</v>
      </c>
      <c r="S17" s="2" t="s">
        <v>97</v>
      </c>
      <c r="T17" s="2" t="s">
        <v>102</v>
      </c>
      <c r="U17" s="2" t="s">
        <v>100</v>
      </c>
      <c r="V17" s="2" t="s">
        <v>102</v>
      </c>
      <c r="W17" s="2" t="s">
        <v>98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91</v>
      </c>
      <c r="E18" s="66" t="s">
        <v>89</v>
      </c>
      <c r="F18" s="66" t="s">
        <v>89</v>
      </c>
      <c r="G18" s="66" t="s">
        <v>89</v>
      </c>
      <c r="H18" s="66" t="s">
        <v>88</v>
      </c>
      <c r="I18" s="66" t="s">
        <v>89</v>
      </c>
      <c r="J18" s="66" t="s">
        <v>91</v>
      </c>
      <c r="K18" s="66" t="s">
        <v>91</v>
      </c>
      <c r="L18" s="66" t="s">
        <v>88</v>
      </c>
      <c r="M18" s="66" t="s">
        <v>90</v>
      </c>
      <c r="N18" s="66" t="s">
        <v>90</v>
      </c>
      <c r="O18" s="66" t="s">
        <v>89</v>
      </c>
      <c r="P18" s="66" t="s">
        <v>90</v>
      </c>
      <c r="Q18" s="66" t="s">
        <v>88</v>
      </c>
      <c r="R18" s="66" t="s">
        <v>89</v>
      </c>
      <c r="S18" s="66" t="s">
        <v>88</v>
      </c>
      <c r="T18" s="66" t="s">
        <v>91</v>
      </c>
      <c r="U18" s="66" t="s">
        <v>90</v>
      </c>
      <c r="V18" s="66" t="s">
        <v>90</v>
      </c>
      <c r="W18" s="66" t="s">
        <v>90</v>
      </c>
      <c r="X18" s="79">
        <f t="array" ref="X18">IF($D$12="","",(SUMPRODUCT(($D$12:$W$12=Sabana8[[#This Row],[Columna4]:[Columna23]])*1)))</f>
        <v>3</v>
      </c>
      <c r="Y18" s="74">
        <f t="shared" ref="Y18:Y81" si="1">IF(X18="","",(X18/20))</f>
        <v>0.15</v>
      </c>
      <c r="Z18" s="74">
        <f>IF(Y18="","",COUNTIF(Sabana8[[#This Row],[Columna4]:[Columna23]],"O")/20)</f>
        <v>0</v>
      </c>
    </row>
    <row r="19" spans="2:32" x14ac:dyDescent="0.25">
      <c r="B19" s="46">
        <v>10</v>
      </c>
      <c r="D19" s="66" t="s">
        <v>91</v>
      </c>
      <c r="E19" s="66" t="s">
        <v>91</v>
      </c>
      <c r="F19" s="66" t="s">
        <v>90</v>
      </c>
      <c r="G19" s="66" t="s">
        <v>89</v>
      </c>
      <c r="H19" s="66" t="s">
        <v>89</v>
      </c>
      <c r="I19" s="66" t="s">
        <v>89</v>
      </c>
      <c r="J19" s="66" t="s">
        <v>90</v>
      </c>
      <c r="K19" s="66" t="s">
        <v>88</v>
      </c>
      <c r="L19" s="66" t="s">
        <v>88</v>
      </c>
      <c r="M19" s="66" t="s">
        <v>89</v>
      </c>
      <c r="N19" s="66" t="s">
        <v>89</v>
      </c>
      <c r="O19" s="66" t="s">
        <v>89</v>
      </c>
      <c r="P19" s="66" t="s">
        <v>91</v>
      </c>
      <c r="Q19" s="66" t="s">
        <v>88</v>
      </c>
      <c r="R19" s="66" t="s">
        <v>88</v>
      </c>
      <c r="S19" s="66" t="s">
        <v>91</v>
      </c>
      <c r="T19" s="66" t="s">
        <v>88</v>
      </c>
      <c r="U19" s="66" t="s">
        <v>90</v>
      </c>
      <c r="V19" s="66" t="s">
        <v>88</v>
      </c>
      <c r="W19" s="66" t="s">
        <v>89</v>
      </c>
      <c r="X19" s="79">
        <f t="array" ref="X19">IF($D$12="","",(SUMPRODUCT(($D$12:$W$12=Sabana8[[#This Row],[Columna4]:[Columna23]])*1)))</f>
        <v>9</v>
      </c>
      <c r="Y19" s="74">
        <f t="shared" si="1"/>
        <v>0.45</v>
      </c>
      <c r="Z19" s="74">
        <f>IF(Y19="","",COUNTIF(Sabana8[[#This Row],[Columna4]:[Columna23]],"O")/20)</f>
        <v>0</v>
      </c>
    </row>
    <row r="20" spans="2:32" x14ac:dyDescent="0.25">
      <c r="B20" s="46">
        <v>11</v>
      </c>
      <c r="D20" s="66" t="s">
        <v>88</v>
      </c>
      <c r="E20" s="66" t="s">
        <v>88</v>
      </c>
      <c r="F20" s="66" t="s">
        <v>90</v>
      </c>
      <c r="G20" s="66" t="s">
        <v>90</v>
      </c>
      <c r="H20" s="66" t="s">
        <v>90</v>
      </c>
      <c r="I20" s="66" t="s">
        <v>90</v>
      </c>
      <c r="J20" s="66" t="s">
        <v>89</v>
      </c>
      <c r="K20" s="66" t="s">
        <v>90</v>
      </c>
      <c r="L20" s="66" t="s">
        <v>88</v>
      </c>
      <c r="M20" s="66" t="s">
        <v>89</v>
      </c>
      <c r="N20" s="66" t="s">
        <v>91</v>
      </c>
      <c r="O20" s="66" t="s">
        <v>90</v>
      </c>
      <c r="P20" s="66" t="s">
        <v>91</v>
      </c>
      <c r="Q20" s="66" t="s">
        <v>90</v>
      </c>
      <c r="R20" s="66" t="s">
        <v>89</v>
      </c>
      <c r="S20" s="66" t="s">
        <v>88</v>
      </c>
      <c r="T20" s="66" t="s">
        <v>89</v>
      </c>
      <c r="U20" s="66" t="s">
        <v>89</v>
      </c>
      <c r="V20" s="66" t="s">
        <v>89</v>
      </c>
      <c r="W20" s="66" t="s">
        <v>88</v>
      </c>
      <c r="X20" s="79">
        <f t="array" ref="X20">IF($D$12="","",(SUMPRODUCT(($D$12:$W$12=Sabana8[[#This Row],[Columna4]:[Columna23]])*1)))</f>
        <v>11</v>
      </c>
      <c r="Y20" s="74">
        <f t="shared" si="1"/>
        <v>0.55000000000000004</v>
      </c>
      <c r="Z20" s="74">
        <f>IF(Y20="","",COUNTIF(Sabana8[[#This Row],[Columna4]:[Columna23]],"O")/20)</f>
        <v>0</v>
      </c>
    </row>
    <row r="21" spans="2:32" x14ac:dyDescent="0.25">
      <c r="B21" s="46">
        <v>12</v>
      </c>
      <c r="D21" s="66" t="s">
        <v>106</v>
      </c>
      <c r="E21" s="66" t="s">
        <v>90</v>
      </c>
      <c r="F21" s="66" t="s">
        <v>90</v>
      </c>
      <c r="G21" s="66" t="s">
        <v>90</v>
      </c>
      <c r="H21" s="66" t="s">
        <v>89</v>
      </c>
      <c r="I21" s="66" t="s">
        <v>90</v>
      </c>
      <c r="J21" s="66" t="s">
        <v>90</v>
      </c>
      <c r="K21" s="66" t="s">
        <v>88</v>
      </c>
      <c r="L21" s="66" t="s">
        <v>88</v>
      </c>
      <c r="M21" s="66" t="s">
        <v>89</v>
      </c>
      <c r="N21" s="66" t="s">
        <v>89</v>
      </c>
      <c r="O21" s="66" t="s">
        <v>88</v>
      </c>
      <c r="P21" s="66" t="s">
        <v>89</v>
      </c>
      <c r="Q21" s="66" t="s">
        <v>89</v>
      </c>
      <c r="R21" s="66" t="s">
        <v>88</v>
      </c>
      <c r="S21" s="66" t="s">
        <v>90</v>
      </c>
      <c r="T21" s="66" t="s">
        <v>91</v>
      </c>
      <c r="U21" s="66" t="s">
        <v>90</v>
      </c>
      <c r="V21" s="66" t="s">
        <v>88</v>
      </c>
      <c r="W21" s="66" t="s">
        <v>106</v>
      </c>
      <c r="X21" s="79">
        <f t="array" ref="X21">IF($D$12="","",(SUMPRODUCT(($D$12:$W$12=Sabana8[[#This Row],[Columna4]:[Columna23]])*1)))</f>
        <v>10</v>
      </c>
      <c r="Y21" s="74">
        <f t="shared" si="1"/>
        <v>0.5</v>
      </c>
      <c r="Z21" s="74">
        <f>IF(Y21="","",COUNTIF(Sabana8[[#This Row],[Columna4]:[Columna23]],"O")/20)</f>
        <v>0.1</v>
      </c>
    </row>
    <row r="22" spans="2:32" x14ac:dyDescent="0.25">
      <c r="B22" s="46">
        <v>13</v>
      </c>
      <c r="D22" s="66" t="s">
        <v>88</v>
      </c>
      <c r="E22" s="66" t="s">
        <v>88</v>
      </c>
      <c r="F22" s="66" t="s">
        <v>89</v>
      </c>
      <c r="G22" s="66" t="s">
        <v>90</v>
      </c>
      <c r="H22" s="66" t="s">
        <v>88</v>
      </c>
      <c r="I22" s="66" t="s">
        <v>88</v>
      </c>
      <c r="J22" s="66" t="s">
        <v>90</v>
      </c>
      <c r="K22" s="66" t="s">
        <v>88</v>
      </c>
      <c r="L22" s="66" t="s">
        <v>90</v>
      </c>
      <c r="M22" s="66" t="s">
        <v>89</v>
      </c>
      <c r="N22" s="66" t="s">
        <v>88</v>
      </c>
      <c r="O22" s="66" t="s">
        <v>89</v>
      </c>
      <c r="P22" s="66" t="s">
        <v>88</v>
      </c>
      <c r="Q22" s="66" t="s">
        <v>91</v>
      </c>
      <c r="R22" s="66" t="s">
        <v>91</v>
      </c>
      <c r="S22" s="66" t="s">
        <v>91</v>
      </c>
      <c r="T22" s="66" t="s">
        <v>88</v>
      </c>
      <c r="U22" s="66" t="s">
        <v>90</v>
      </c>
      <c r="V22" s="66" t="s">
        <v>88</v>
      </c>
      <c r="W22" s="66" t="s">
        <v>89</v>
      </c>
      <c r="X22" s="79">
        <f t="array" ref="X22">IF($D$12="","",(SUMPRODUCT(($D$12:$W$12=Sabana8[[#This Row],[Columna4]:[Columna23]])*1)))</f>
        <v>7</v>
      </c>
      <c r="Y22" s="74">
        <f t="shared" si="1"/>
        <v>0.35</v>
      </c>
      <c r="Z22" s="74">
        <f>IF(Y22="","",COUNTIF(Sabana8[[#This Row],[Columna4]:[Columna23]],"O")/20)</f>
        <v>0</v>
      </c>
    </row>
    <row r="23" spans="2:32" x14ac:dyDescent="0.25">
      <c r="B23" s="46">
        <v>14</v>
      </c>
      <c r="D23" s="66" t="s">
        <v>88</v>
      </c>
      <c r="E23" s="66" t="s">
        <v>88</v>
      </c>
      <c r="F23" s="66" t="s">
        <v>90</v>
      </c>
      <c r="G23" s="66" t="s">
        <v>90</v>
      </c>
      <c r="H23" s="66" t="s">
        <v>89</v>
      </c>
      <c r="I23" s="66" t="s">
        <v>91</v>
      </c>
      <c r="J23" s="66" t="s">
        <v>89</v>
      </c>
      <c r="K23" s="66" t="s">
        <v>88</v>
      </c>
      <c r="L23" s="66" t="s">
        <v>91</v>
      </c>
      <c r="M23" s="66" t="s">
        <v>89</v>
      </c>
      <c r="N23" s="66" t="s">
        <v>89</v>
      </c>
      <c r="O23" s="66" t="s">
        <v>89</v>
      </c>
      <c r="P23" s="66" t="s">
        <v>91</v>
      </c>
      <c r="Q23" s="66" t="s">
        <v>88</v>
      </c>
      <c r="R23" s="66" t="s">
        <v>90</v>
      </c>
      <c r="S23" s="66" t="s">
        <v>89</v>
      </c>
      <c r="T23" s="66" t="s">
        <v>89</v>
      </c>
      <c r="U23" s="66" t="s">
        <v>89</v>
      </c>
      <c r="V23" s="66" t="s">
        <v>88</v>
      </c>
      <c r="W23" s="66" t="s">
        <v>89</v>
      </c>
      <c r="X23" s="79">
        <f t="array" ref="X23">IF($D$12="","",(SUMPRODUCT(($D$12:$W$12=Sabana8[[#This Row],[Columna4]:[Columna23]])*1)))</f>
        <v>14</v>
      </c>
      <c r="Y23" s="74">
        <f t="shared" si="1"/>
        <v>0.7</v>
      </c>
      <c r="Z23" s="74">
        <f>IF(Y23="","",COUNTIF(Sabana8[[#This Row],[Columna4]:[Columna23]],"O")/20)</f>
        <v>0</v>
      </c>
    </row>
    <row r="24" spans="2:32" x14ac:dyDescent="0.25">
      <c r="B24" s="46">
        <v>15</v>
      </c>
      <c r="D24" s="66" t="s">
        <v>88</v>
      </c>
      <c r="E24" s="66" t="s">
        <v>88</v>
      </c>
      <c r="F24" s="66" t="s">
        <v>90</v>
      </c>
      <c r="G24" s="66" t="s">
        <v>91</v>
      </c>
      <c r="H24" s="66" t="s">
        <v>89</v>
      </c>
      <c r="I24" s="66" t="s">
        <v>90</v>
      </c>
      <c r="J24" s="66" t="s">
        <v>89</v>
      </c>
      <c r="K24" s="66" t="s">
        <v>88</v>
      </c>
      <c r="L24" s="66" t="s">
        <v>89</v>
      </c>
      <c r="M24" s="66" t="s">
        <v>89</v>
      </c>
      <c r="N24" s="66" t="s">
        <v>90</v>
      </c>
      <c r="O24" s="66" t="s">
        <v>88</v>
      </c>
      <c r="P24" s="66" t="s">
        <v>91</v>
      </c>
      <c r="Q24" s="66" t="s">
        <v>88</v>
      </c>
      <c r="R24" s="66" t="s">
        <v>88</v>
      </c>
      <c r="S24" s="66" t="s">
        <v>90</v>
      </c>
      <c r="T24" s="66" t="s">
        <v>89</v>
      </c>
      <c r="U24" s="66" t="s">
        <v>89</v>
      </c>
      <c r="V24" s="66" t="s">
        <v>88</v>
      </c>
      <c r="W24" s="66" t="s">
        <v>89</v>
      </c>
      <c r="X24" s="79">
        <f t="array" ref="X24">IF($D$12="","",(SUMPRODUCT(($D$12:$W$12=Sabana8[[#This Row],[Columna4]:[Columna23]])*1)))</f>
        <v>13</v>
      </c>
      <c r="Y24" s="74">
        <f t="shared" si="1"/>
        <v>0.65</v>
      </c>
      <c r="Z24" s="74">
        <f>IF(Y24="","",COUNTIF(Sabana8[[#This Row],[Columna4]:[Columna23]],"O")/20)</f>
        <v>0</v>
      </c>
    </row>
    <row r="25" spans="2:32" x14ac:dyDescent="0.25">
      <c r="B25" s="46">
        <v>16</v>
      </c>
      <c r="D25" s="66" t="s">
        <v>88</v>
      </c>
      <c r="E25" s="66" t="s">
        <v>88</v>
      </c>
      <c r="F25" s="66" t="s">
        <v>90</v>
      </c>
      <c r="G25" s="66" t="s">
        <v>90</v>
      </c>
      <c r="H25" s="66" t="s">
        <v>89</v>
      </c>
      <c r="I25" s="66" t="s">
        <v>90</v>
      </c>
      <c r="J25" s="66" t="s">
        <v>89</v>
      </c>
      <c r="K25" s="66" t="s">
        <v>88</v>
      </c>
      <c r="L25" s="66" t="s">
        <v>89</v>
      </c>
      <c r="M25" s="66" t="s">
        <v>89</v>
      </c>
      <c r="N25" s="66" t="s">
        <v>91</v>
      </c>
      <c r="O25" s="66" t="s">
        <v>88</v>
      </c>
      <c r="P25" s="66" t="s">
        <v>91</v>
      </c>
      <c r="Q25" s="66" t="s">
        <v>89</v>
      </c>
      <c r="R25" s="66" t="s">
        <v>91</v>
      </c>
      <c r="S25" s="66" t="s">
        <v>88</v>
      </c>
      <c r="T25" s="66" t="s">
        <v>89</v>
      </c>
      <c r="U25" s="66" t="s">
        <v>90</v>
      </c>
      <c r="V25" s="66" t="s">
        <v>88</v>
      </c>
      <c r="W25" s="66" t="s">
        <v>88</v>
      </c>
      <c r="X25" s="79">
        <f t="array" ref="X25">IF($D$12="","",(SUMPRODUCT(($D$12:$W$12=Sabana8[[#This Row],[Columna4]:[Columna23]])*1)))</f>
        <v>15</v>
      </c>
      <c r="Y25" s="74">
        <f t="shared" si="1"/>
        <v>0.75</v>
      </c>
      <c r="Z25" s="74">
        <f>IF(Y25="","",COUNTIF(Sabana8[[#This Row],[Columna4]:[Columna23]],"O")/20)</f>
        <v>0</v>
      </c>
    </row>
    <row r="26" spans="2:32" x14ac:dyDescent="0.25">
      <c r="B26" s="46">
        <v>17</v>
      </c>
      <c r="D26" s="66" t="s">
        <v>88</v>
      </c>
      <c r="E26" s="66" t="s">
        <v>88</v>
      </c>
      <c r="F26" s="66" t="s">
        <v>90</v>
      </c>
      <c r="G26" s="66" t="s">
        <v>88</v>
      </c>
      <c r="H26" s="66" t="s">
        <v>89</v>
      </c>
      <c r="I26" s="66" t="s">
        <v>91</v>
      </c>
      <c r="J26" s="66" t="s">
        <v>89</v>
      </c>
      <c r="K26" s="66" t="s">
        <v>88</v>
      </c>
      <c r="L26" s="66" t="s">
        <v>88</v>
      </c>
      <c r="M26" s="66" t="s">
        <v>89</v>
      </c>
      <c r="N26" s="66" t="s">
        <v>91</v>
      </c>
      <c r="O26" s="66" t="s">
        <v>88</v>
      </c>
      <c r="P26" s="66" t="s">
        <v>89</v>
      </c>
      <c r="Q26" s="66" t="s">
        <v>88</v>
      </c>
      <c r="R26" s="66" t="s">
        <v>90</v>
      </c>
      <c r="S26" s="66" t="s">
        <v>88</v>
      </c>
      <c r="T26" s="66" t="s">
        <v>89</v>
      </c>
      <c r="U26" s="66" t="s">
        <v>90</v>
      </c>
      <c r="V26" s="66" t="s">
        <v>88</v>
      </c>
      <c r="W26" s="66" t="s">
        <v>89</v>
      </c>
      <c r="X26" s="79">
        <f t="array" ref="X26">IF($D$12="","",(SUMPRODUCT(($D$12:$W$12=Sabana8[[#This Row],[Columna4]:[Columna23]])*1)))</f>
        <v>16</v>
      </c>
      <c r="Y26" s="74">
        <f t="shared" si="1"/>
        <v>0.8</v>
      </c>
      <c r="Z26" s="74">
        <f>IF(Y26="","",COUNTIF(Sabana8[[#This Row],[Columna4]:[Columna23]],"O")/20)</f>
        <v>0</v>
      </c>
    </row>
    <row r="27" spans="2:32" x14ac:dyDescent="0.25">
      <c r="B27" s="46">
        <v>18</v>
      </c>
      <c r="D27" s="66" t="s">
        <v>88</v>
      </c>
      <c r="E27" s="66" t="s">
        <v>88</v>
      </c>
      <c r="F27" s="66" t="s">
        <v>90</v>
      </c>
      <c r="G27" s="66" t="s">
        <v>88</v>
      </c>
      <c r="H27" s="66" t="s">
        <v>91</v>
      </c>
      <c r="I27" s="66" t="s">
        <v>91</v>
      </c>
      <c r="J27" s="66" t="s">
        <v>89</v>
      </c>
      <c r="K27" s="66" t="s">
        <v>88</v>
      </c>
      <c r="L27" s="66" t="s">
        <v>88</v>
      </c>
      <c r="M27" s="66" t="s">
        <v>89</v>
      </c>
      <c r="N27" s="66" t="s">
        <v>91</v>
      </c>
      <c r="O27" s="66" t="s">
        <v>89</v>
      </c>
      <c r="P27" s="66" t="s">
        <v>88</v>
      </c>
      <c r="Q27" s="66" t="s">
        <v>89</v>
      </c>
      <c r="R27" s="66" t="s">
        <v>90</v>
      </c>
      <c r="S27" s="66" t="s">
        <v>90</v>
      </c>
      <c r="T27" s="66" t="s">
        <v>89</v>
      </c>
      <c r="U27" s="66" t="s">
        <v>89</v>
      </c>
      <c r="V27" s="66" t="s">
        <v>88</v>
      </c>
      <c r="W27" s="66" t="s">
        <v>88</v>
      </c>
      <c r="X27" s="79">
        <f t="array" ref="X27">IF($D$12="","",(SUMPRODUCT(($D$12:$W$12=Sabana8[[#This Row],[Columna4]:[Columna23]])*1)))</f>
        <v>14</v>
      </c>
      <c r="Y27" s="74">
        <f t="shared" si="1"/>
        <v>0.7</v>
      </c>
      <c r="Z27" s="74">
        <f>IF(Y27="","",COUNTIF(Sabana8[[#This Row],[Columna4]:[Columna23]],"O")/20)</f>
        <v>0</v>
      </c>
    </row>
    <row r="28" spans="2:32" x14ac:dyDescent="0.25">
      <c r="B28" s="46">
        <v>19</v>
      </c>
      <c r="D28" s="66" t="s">
        <v>88</v>
      </c>
      <c r="E28" s="66" t="s">
        <v>88</v>
      </c>
      <c r="F28" s="66" t="s">
        <v>90</v>
      </c>
      <c r="G28" s="66" t="s">
        <v>90</v>
      </c>
      <c r="H28" s="66" t="s">
        <v>89</v>
      </c>
      <c r="I28" s="66" t="s">
        <v>90</v>
      </c>
      <c r="J28" s="66" t="s">
        <v>89</v>
      </c>
      <c r="K28" s="66" t="s">
        <v>88</v>
      </c>
      <c r="L28" s="66" t="s">
        <v>88</v>
      </c>
      <c r="M28" s="66" t="s">
        <v>89</v>
      </c>
      <c r="N28" s="66" t="s">
        <v>91</v>
      </c>
      <c r="O28" s="66" t="s">
        <v>88</v>
      </c>
      <c r="P28" s="66" t="s">
        <v>91</v>
      </c>
      <c r="Q28" s="66" t="s">
        <v>88</v>
      </c>
      <c r="R28" s="66" t="s">
        <v>90</v>
      </c>
      <c r="S28" s="66" t="s">
        <v>88</v>
      </c>
      <c r="T28" s="66" t="s">
        <v>89</v>
      </c>
      <c r="U28" s="66" t="s">
        <v>90</v>
      </c>
      <c r="V28" s="66" t="s">
        <v>88</v>
      </c>
      <c r="W28" s="66" t="s">
        <v>91</v>
      </c>
      <c r="X28" s="79">
        <f t="array" ref="X28">IF($D$12="","",(SUMPRODUCT(($D$12:$W$12=Sabana8[[#This Row],[Columna4]:[Columna23]])*1)))</f>
        <v>17</v>
      </c>
      <c r="Y28" s="74">
        <f t="shared" si="1"/>
        <v>0.85</v>
      </c>
      <c r="Z28" s="74">
        <f>IF(Y28="","",COUNTIF(Sabana8[[#This Row],[Columna4]:[Columna23]],"O")/20)</f>
        <v>0</v>
      </c>
    </row>
    <row r="29" spans="2:32" x14ac:dyDescent="0.25">
      <c r="B29" s="46">
        <v>20</v>
      </c>
      <c r="D29" s="66" t="s">
        <v>88</v>
      </c>
      <c r="E29" s="66" t="s">
        <v>90</v>
      </c>
      <c r="F29" s="66" t="s">
        <v>90</v>
      </c>
      <c r="G29" s="66" t="s">
        <v>88</v>
      </c>
      <c r="H29" s="66" t="s">
        <v>89</v>
      </c>
      <c r="I29" s="66" t="s">
        <v>90</v>
      </c>
      <c r="J29" s="66" t="s">
        <v>89</v>
      </c>
      <c r="K29" s="66" t="s">
        <v>90</v>
      </c>
      <c r="L29" s="66" t="s">
        <v>89</v>
      </c>
      <c r="M29" s="66" t="s">
        <v>88</v>
      </c>
      <c r="N29" s="66" t="s">
        <v>88</v>
      </c>
      <c r="O29" s="66" t="s">
        <v>89</v>
      </c>
      <c r="P29" s="66" t="s">
        <v>91</v>
      </c>
      <c r="Q29" s="66" t="s">
        <v>89</v>
      </c>
      <c r="R29" s="66" t="s">
        <v>88</v>
      </c>
      <c r="S29" s="66" t="s">
        <v>90</v>
      </c>
      <c r="T29" s="66" t="s">
        <v>88</v>
      </c>
      <c r="U29" s="66" t="s">
        <v>89</v>
      </c>
      <c r="V29" s="66" t="s">
        <v>89</v>
      </c>
      <c r="W29" s="66" t="s">
        <v>88</v>
      </c>
      <c r="X29" s="79">
        <f t="array" ref="X29">IF($D$12="","",(SUMPRODUCT(($D$12:$W$12=Sabana8[[#This Row],[Columna4]:[Columna23]])*1)))</f>
        <v>7</v>
      </c>
      <c r="Y29" s="74">
        <f t="shared" si="1"/>
        <v>0.35</v>
      </c>
      <c r="Z29" s="74">
        <f>IF(Y29="","",COUNTIF(Sabana8[[#This Row],[Columna4]:[Columna23]],"O")/20)</f>
        <v>0</v>
      </c>
    </row>
    <row r="30" spans="2:32" x14ac:dyDescent="0.25">
      <c r="B30" s="46">
        <v>21</v>
      </c>
      <c r="D30" s="66" t="s">
        <v>91</v>
      </c>
      <c r="E30" s="66" t="s">
        <v>90</v>
      </c>
      <c r="F30" s="66" t="s">
        <v>90</v>
      </c>
      <c r="G30" s="66" t="s">
        <v>90</v>
      </c>
      <c r="H30" s="66" t="s">
        <v>89</v>
      </c>
      <c r="I30" s="66" t="s">
        <v>91</v>
      </c>
      <c r="J30" s="66" t="s">
        <v>91</v>
      </c>
      <c r="K30" s="66" t="s">
        <v>88</v>
      </c>
      <c r="L30" s="66" t="s">
        <v>88</v>
      </c>
      <c r="M30" s="66" t="s">
        <v>89</v>
      </c>
      <c r="N30" s="66" t="s">
        <v>91</v>
      </c>
      <c r="O30" s="66" t="s">
        <v>91</v>
      </c>
      <c r="P30" s="66" t="s">
        <v>89</v>
      </c>
      <c r="Q30" s="66" t="s">
        <v>88</v>
      </c>
      <c r="R30" s="66" t="s">
        <v>90</v>
      </c>
      <c r="S30" s="66" t="s">
        <v>88</v>
      </c>
      <c r="T30" s="66" t="s">
        <v>89</v>
      </c>
      <c r="U30" s="66" t="s">
        <v>89</v>
      </c>
      <c r="V30" s="66" t="s">
        <v>91</v>
      </c>
      <c r="W30" s="66" t="s">
        <v>89</v>
      </c>
      <c r="X30" s="79">
        <f t="array" ref="X30">IF($D$12="","",(SUMPRODUCT(($D$12:$W$12=Sabana8[[#This Row],[Columna4]:[Columna23]])*1)))</f>
        <v>11</v>
      </c>
      <c r="Y30" s="74">
        <f t="shared" si="1"/>
        <v>0.55000000000000004</v>
      </c>
      <c r="Z30" s="74">
        <f>IF(Y30="","",COUNTIF(Sabana8[[#This Row],[Columna4]:[Columna23]],"O")/20)</f>
        <v>0</v>
      </c>
    </row>
    <row r="31" spans="2:32" x14ac:dyDescent="0.25">
      <c r="B31" s="46">
        <v>22</v>
      </c>
      <c r="D31" s="66" t="s">
        <v>88</v>
      </c>
      <c r="E31" s="66" t="s">
        <v>89</v>
      </c>
      <c r="F31" s="66" t="s">
        <v>88</v>
      </c>
      <c r="G31" s="66" t="s">
        <v>88</v>
      </c>
      <c r="H31" s="66" t="s">
        <v>89</v>
      </c>
      <c r="I31" s="66" t="s">
        <v>91</v>
      </c>
      <c r="J31" s="66" t="s">
        <v>89</v>
      </c>
      <c r="K31" s="66" t="s">
        <v>88</v>
      </c>
      <c r="L31" s="66" t="s">
        <v>91</v>
      </c>
      <c r="M31" s="66" t="s">
        <v>89</v>
      </c>
      <c r="N31" s="66" t="s">
        <v>91</v>
      </c>
      <c r="O31" s="66" t="s">
        <v>90</v>
      </c>
      <c r="P31" s="66" t="s">
        <v>89</v>
      </c>
      <c r="Q31" s="66" t="s">
        <v>88</v>
      </c>
      <c r="R31" s="66" t="s">
        <v>88</v>
      </c>
      <c r="S31" s="66" t="s">
        <v>90</v>
      </c>
      <c r="T31" s="66" t="s">
        <v>89</v>
      </c>
      <c r="U31" s="66" t="s">
        <v>89</v>
      </c>
      <c r="V31" s="66" t="s">
        <v>89</v>
      </c>
      <c r="W31" s="66" t="s">
        <v>89</v>
      </c>
      <c r="X31" s="79">
        <f t="array" ref="X31">IF($D$12="","",(SUMPRODUCT(($D$12:$W$12=Sabana8[[#This Row],[Columna4]:[Columna23]])*1)))</f>
        <v>10</v>
      </c>
      <c r="Y31" s="74">
        <f t="shared" si="1"/>
        <v>0.5</v>
      </c>
      <c r="Z31" s="74">
        <f>IF(Y31="","",COUNTIF(Sabana8[[#This Row],[Columna4]:[Columna23]],"O")/20)</f>
        <v>0</v>
      </c>
    </row>
    <row r="32" spans="2:32" x14ac:dyDescent="0.25">
      <c r="B32" s="46">
        <v>23</v>
      </c>
      <c r="D32" s="66" t="s">
        <v>88</v>
      </c>
      <c r="E32" s="66" t="s">
        <v>89</v>
      </c>
      <c r="F32" s="66" t="s">
        <v>90</v>
      </c>
      <c r="G32" s="66" t="s">
        <v>89</v>
      </c>
      <c r="H32" s="66" t="s">
        <v>90</v>
      </c>
      <c r="I32" s="66" t="s">
        <v>91</v>
      </c>
      <c r="J32" s="66" t="s">
        <v>89</v>
      </c>
      <c r="K32" s="66" t="s">
        <v>88</v>
      </c>
      <c r="L32" s="66" t="s">
        <v>89</v>
      </c>
      <c r="M32" s="66" t="s">
        <v>89</v>
      </c>
      <c r="N32" s="66" t="s">
        <v>91</v>
      </c>
      <c r="O32" s="66" t="s">
        <v>88</v>
      </c>
      <c r="P32" s="66" t="s">
        <v>91</v>
      </c>
      <c r="Q32" s="66" t="s">
        <v>88</v>
      </c>
      <c r="R32" s="66" t="s">
        <v>89</v>
      </c>
      <c r="S32" s="66" t="s">
        <v>89</v>
      </c>
      <c r="T32" s="66" t="s">
        <v>89</v>
      </c>
      <c r="U32" s="66" t="s">
        <v>89</v>
      </c>
      <c r="V32" s="66" t="s">
        <v>91</v>
      </c>
      <c r="W32" s="66" t="s">
        <v>89</v>
      </c>
      <c r="X32" s="79">
        <f t="array" ref="X32">IF($D$12="","",(SUMPRODUCT(($D$12:$W$12=Sabana8[[#This Row],[Columna4]:[Columna23]])*1)))</f>
        <v>11</v>
      </c>
      <c r="Y32" s="74">
        <f t="shared" si="1"/>
        <v>0.55000000000000004</v>
      </c>
      <c r="Z32" s="74">
        <f>IF(Y32="","",COUNTIF(Sabana8[[#This Row],[Columna4]:[Columna23]],"O")/20)</f>
        <v>0</v>
      </c>
    </row>
    <row r="33" spans="2:26" x14ac:dyDescent="0.25">
      <c r="B33" s="46">
        <v>24</v>
      </c>
      <c r="D33" s="66" t="s">
        <v>88</v>
      </c>
      <c r="E33" s="66" t="s">
        <v>89</v>
      </c>
      <c r="F33" s="66" t="s">
        <v>90</v>
      </c>
      <c r="G33" s="66" t="s">
        <v>91</v>
      </c>
      <c r="H33" s="66" t="s">
        <v>90</v>
      </c>
      <c r="I33" s="66" t="s">
        <v>89</v>
      </c>
      <c r="J33" s="66" t="s">
        <v>89</v>
      </c>
      <c r="K33" s="66" t="s">
        <v>90</v>
      </c>
      <c r="L33" s="66" t="s">
        <v>89</v>
      </c>
      <c r="M33" s="66" t="s">
        <v>88</v>
      </c>
      <c r="N33" s="66" t="s">
        <v>88</v>
      </c>
      <c r="O33" s="66" t="s">
        <v>89</v>
      </c>
      <c r="P33" s="66" t="s">
        <v>89</v>
      </c>
      <c r="Q33" s="66" t="s">
        <v>91</v>
      </c>
      <c r="R33" s="66" t="s">
        <v>89</v>
      </c>
      <c r="S33" s="66" t="s">
        <v>88</v>
      </c>
      <c r="T33" s="66" t="s">
        <v>89</v>
      </c>
      <c r="U33" s="66" t="s">
        <v>89</v>
      </c>
      <c r="V33" s="66" t="s">
        <v>88</v>
      </c>
      <c r="W33" s="66" t="s">
        <v>89</v>
      </c>
      <c r="X33" s="79">
        <f t="array" ref="X33">IF($D$12="","",(SUMPRODUCT(($D$12:$W$12=Sabana8[[#This Row],[Columna4]:[Columna23]])*1)))</f>
        <v>5</v>
      </c>
      <c r="Y33" s="74">
        <f t="shared" si="1"/>
        <v>0.25</v>
      </c>
      <c r="Z33" s="74">
        <f>IF(Y33="","",COUNTIF(Sabana8[[#This Row],[Columna4]:[Columna23]],"O")/20)</f>
        <v>0</v>
      </c>
    </row>
    <row r="34" spans="2:26" x14ac:dyDescent="0.25">
      <c r="B34" s="46">
        <v>25</v>
      </c>
      <c r="D34" s="66" t="s">
        <v>91</v>
      </c>
      <c r="E34" s="66" t="s">
        <v>91</v>
      </c>
      <c r="F34" s="66" t="s">
        <v>90</v>
      </c>
      <c r="G34" s="66" t="s">
        <v>90</v>
      </c>
      <c r="H34" s="66" t="s">
        <v>89</v>
      </c>
      <c r="I34" s="66" t="s">
        <v>89</v>
      </c>
      <c r="J34" s="66" t="s">
        <v>90</v>
      </c>
      <c r="K34" s="66" t="s">
        <v>88</v>
      </c>
      <c r="L34" s="66" t="s">
        <v>88</v>
      </c>
      <c r="M34" s="66" t="s">
        <v>89</v>
      </c>
      <c r="N34" s="66" t="s">
        <v>89</v>
      </c>
      <c r="O34" s="66" t="s">
        <v>89</v>
      </c>
      <c r="P34" s="66" t="s">
        <v>91</v>
      </c>
      <c r="Q34" s="66" t="s">
        <v>88</v>
      </c>
      <c r="R34" s="66" t="s">
        <v>88</v>
      </c>
      <c r="S34" s="66" t="s">
        <v>91</v>
      </c>
      <c r="T34" s="66" t="s">
        <v>88</v>
      </c>
      <c r="U34" s="66" t="s">
        <v>90</v>
      </c>
      <c r="V34" s="66" t="s">
        <v>88</v>
      </c>
      <c r="W34" s="66" t="s">
        <v>89</v>
      </c>
      <c r="X34" s="79">
        <f t="array" ref="X34">IF($D$12="","",(SUMPRODUCT(($D$12:$W$12=Sabana8[[#This Row],[Columna4]:[Columna23]])*1)))</f>
        <v>10</v>
      </c>
      <c r="Y34" s="74">
        <f t="shared" si="1"/>
        <v>0.5</v>
      </c>
      <c r="Z34" s="74">
        <f>IF(Y34="","",COUNTIF(Sabana8[[#This Row],[Columna4]:[Columna23]],"O")/20)</f>
        <v>0</v>
      </c>
    </row>
    <row r="35" spans="2:26" x14ac:dyDescent="0.25">
      <c r="B35" s="46">
        <v>26</v>
      </c>
      <c r="D35" s="66" t="s">
        <v>91</v>
      </c>
      <c r="E35" s="66" t="s">
        <v>90</v>
      </c>
      <c r="F35" s="66" t="s">
        <v>90</v>
      </c>
      <c r="G35" s="66" t="s">
        <v>91</v>
      </c>
      <c r="H35" s="66" t="s">
        <v>89</v>
      </c>
      <c r="I35" s="66" t="s">
        <v>89</v>
      </c>
      <c r="J35" s="66" t="s">
        <v>89</v>
      </c>
      <c r="K35" s="66" t="s">
        <v>88</v>
      </c>
      <c r="L35" s="66" t="s">
        <v>89</v>
      </c>
      <c r="M35" s="66" t="s">
        <v>90</v>
      </c>
      <c r="N35" s="66" t="s">
        <v>88</v>
      </c>
      <c r="O35" s="66" t="s">
        <v>89</v>
      </c>
      <c r="P35" s="66" t="s">
        <v>90</v>
      </c>
      <c r="Q35" s="66" t="s">
        <v>89</v>
      </c>
      <c r="R35" s="66" t="s">
        <v>88</v>
      </c>
      <c r="S35" s="66" t="s">
        <v>91</v>
      </c>
      <c r="T35" s="66" t="s">
        <v>89</v>
      </c>
      <c r="U35" s="66" t="s">
        <v>89</v>
      </c>
      <c r="V35" s="66" t="s">
        <v>89</v>
      </c>
      <c r="W35" s="75" t="s">
        <v>89</v>
      </c>
      <c r="X35" s="79">
        <f t="array" ref="X35">IF($D$12="","",(SUMPRODUCT(($D$12:$W$12=Sabana8[[#This Row],[Columna4]:[Columna23]])*1)))</f>
        <v>5</v>
      </c>
      <c r="Y35" s="74">
        <f t="shared" si="1"/>
        <v>0.25</v>
      </c>
      <c r="Z35" s="74">
        <f>IF(Y35="","",COUNTIF(Sabana8[[#This Row],[Columna4]:[Columna23]],"O")/20)</f>
        <v>0</v>
      </c>
    </row>
    <row r="36" spans="2:26" x14ac:dyDescent="0.25">
      <c r="B36" s="46">
        <v>27</v>
      </c>
      <c r="D36" s="66" t="s">
        <v>89</v>
      </c>
      <c r="E36" s="66" t="s">
        <v>89</v>
      </c>
      <c r="F36" s="66" t="s">
        <v>90</v>
      </c>
      <c r="G36" s="66" t="s">
        <v>89</v>
      </c>
      <c r="H36" s="66" t="s">
        <v>90</v>
      </c>
      <c r="I36" s="66" t="s">
        <v>91</v>
      </c>
      <c r="J36" s="66" t="s">
        <v>89</v>
      </c>
      <c r="K36" s="66" t="s">
        <v>91</v>
      </c>
      <c r="L36" s="66" t="s">
        <v>88</v>
      </c>
      <c r="M36" s="66" t="s">
        <v>89</v>
      </c>
      <c r="N36" s="66" t="s">
        <v>90</v>
      </c>
      <c r="O36" s="66" t="s">
        <v>89</v>
      </c>
      <c r="P36" s="66" t="s">
        <v>88</v>
      </c>
      <c r="Q36" s="66" t="s">
        <v>89</v>
      </c>
      <c r="R36" s="66" t="s">
        <v>88</v>
      </c>
      <c r="S36" s="66" t="s">
        <v>91</v>
      </c>
      <c r="T36" s="66" t="s">
        <v>89</v>
      </c>
      <c r="U36" s="66" t="s">
        <v>90</v>
      </c>
      <c r="V36" s="66" t="s">
        <v>88</v>
      </c>
      <c r="W36" s="66" t="s">
        <v>88</v>
      </c>
      <c r="X36" s="79">
        <f t="array" ref="X36">IF($D$12="","",(SUMPRODUCT(($D$12:$W$12=Sabana8[[#This Row],[Columna4]:[Columna23]])*1)))</f>
        <v>9</v>
      </c>
      <c r="Y36" s="74">
        <f t="shared" si="1"/>
        <v>0.45</v>
      </c>
      <c r="Z36" s="74">
        <f>IF(Y36="","",COUNTIF(Sabana8[[#This Row],[Columna4]:[Columna23]],"O")/20)</f>
        <v>0</v>
      </c>
    </row>
    <row r="37" spans="2:26" x14ac:dyDescent="0.25">
      <c r="B37" s="46">
        <v>28</v>
      </c>
      <c r="D37" s="66" t="s">
        <v>88</v>
      </c>
      <c r="E37" s="66" t="s">
        <v>90</v>
      </c>
      <c r="F37" s="66" t="s">
        <v>90</v>
      </c>
      <c r="G37" s="66" t="s">
        <v>88</v>
      </c>
      <c r="H37" s="66" t="s">
        <v>89</v>
      </c>
      <c r="I37" s="66" t="s">
        <v>90</v>
      </c>
      <c r="J37" s="66" t="s">
        <v>91</v>
      </c>
      <c r="K37" s="66" t="s">
        <v>90</v>
      </c>
      <c r="L37" s="66" t="s">
        <v>91</v>
      </c>
      <c r="M37" s="66" t="s">
        <v>90</v>
      </c>
      <c r="N37" s="66" t="s">
        <v>91</v>
      </c>
      <c r="O37" s="66" t="s">
        <v>88</v>
      </c>
      <c r="P37" s="66" t="s">
        <v>91</v>
      </c>
      <c r="Q37" s="66" t="s">
        <v>88</v>
      </c>
      <c r="R37" s="66" t="s">
        <v>88</v>
      </c>
      <c r="S37" s="66" t="s">
        <v>88</v>
      </c>
      <c r="T37" s="66" t="s">
        <v>90</v>
      </c>
      <c r="U37" s="66" t="s">
        <v>89</v>
      </c>
      <c r="V37" s="66" t="s">
        <v>88</v>
      </c>
      <c r="W37" s="66" t="s">
        <v>90</v>
      </c>
      <c r="X37" s="79">
        <f t="array" ref="X37">IF($D$12="","",(SUMPRODUCT(($D$12:$W$12=Sabana8[[#This Row],[Columna4]:[Columna23]])*1)))</f>
        <v>8</v>
      </c>
      <c r="Y37" s="74">
        <f t="shared" si="1"/>
        <v>0.4</v>
      </c>
      <c r="Z37" s="74">
        <f>IF(Y37="","",COUNTIF(Sabana8[[#This Row],[Columna4]:[Columna23]],"O")/20)</f>
        <v>0</v>
      </c>
    </row>
    <row r="38" spans="2:26" x14ac:dyDescent="0.25">
      <c r="B38" s="46">
        <v>29</v>
      </c>
      <c r="D38" s="66" t="s">
        <v>91</v>
      </c>
      <c r="E38" s="66" t="s">
        <v>89</v>
      </c>
      <c r="F38" s="66" t="s">
        <v>90</v>
      </c>
      <c r="G38" s="66" t="s">
        <v>88</v>
      </c>
      <c r="H38" s="66" t="s">
        <v>89</v>
      </c>
      <c r="I38" s="66" t="s">
        <v>89</v>
      </c>
      <c r="J38" s="66" t="s">
        <v>91</v>
      </c>
      <c r="K38" s="66" t="s">
        <v>90</v>
      </c>
      <c r="L38" s="66" t="s">
        <v>89</v>
      </c>
      <c r="M38" s="66" t="s">
        <v>89</v>
      </c>
      <c r="N38" s="66" t="s">
        <v>89</v>
      </c>
      <c r="O38" s="66" t="s">
        <v>89</v>
      </c>
      <c r="P38" s="66" t="s">
        <v>91</v>
      </c>
      <c r="Q38" s="66" t="s">
        <v>88</v>
      </c>
      <c r="R38" s="66" t="s">
        <v>89</v>
      </c>
      <c r="S38" s="66" t="s">
        <v>89</v>
      </c>
      <c r="T38" s="66" t="s">
        <v>89</v>
      </c>
      <c r="U38" s="66" t="s">
        <v>89</v>
      </c>
      <c r="V38" s="66" t="s">
        <v>88</v>
      </c>
      <c r="W38" s="66" t="s">
        <v>89</v>
      </c>
      <c r="X38" s="79">
        <f t="array" ref="X38">IF($D$12="","",(SUMPRODUCT(($D$12:$W$12=Sabana8[[#This Row],[Columna4]:[Columna23]])*1)))</f>
        <v>7</v>
      </c>
      <c r="Y38" s="74">
        <f t="shared" si="1"/>
        <v>0.35</v>
      </c>
      <c r="Z38" s="74">
        <f>IF(Y38="","",COUNTIF(Sabana8[[#This Row],[Columna4]:[Columna23]],"O")/20)</f>
        <v>0</v>
      </c>
    </row>
    <row r="39" spans="2:26" x14ac:dyDescent="0.25">
      <c r="B39" s="46">
        <v>30</v>
      </c>
      <c r="D39" s="66" t="s">
        <v>88</v>
      </c>
      <c r="E39" s="66" t="s">
        <v>91</v>
      </c>
      <c r="F39" s="66" t="s">
        <v>90</v>
      </c>
      <c r="G39" s="66" t="s">
        <v>90</v>
      </c>
      <c r="H39" s="66" t="s">
        <v>90</v>
      </c>
      <c r="I39" s="66" t="s">
        <v>91</v>
      </c>
      <c r="J39" s="66" t="s">
        <v>89</v>
      </c>
      <c r="K39" s="66" t="s">
        <v>88</v>
      </c>
      <c r="L39" s="66" t="s">
        <v>88</v>
      </c>
      <c r="M39" s="66" t="s">
        <v>89</v>
      </c>
      <c r="N39" s="66" t="s">
        <v>89</v>
      </c>
      <c r="O39" s="66" t="s">
        <v>89</v>
      </c>
      <c r="P39" s="66" t="s">
        <v>91</v>
      </c>
      <c r="Q39" s="66" t="s">
        <v>90</v>
      </c>
      <c r="R39" s="66" t="s">
        <v>91</v>
      </c>
      <c r="S39" s="66" t="s">
        <v>89</v>
      </c>
      <c r="T39" s="66" t="s">
        <v>89</v>
      </c>
      <c r="U39" s="66" t="s">
        <v>89</v>
      </c>
      <c r="V39" s="66" t="s">
        <v>90</v>
      </c>
      <c r="W39" s="66" t="s">
        <v>89</v>
      </c>
      <c r="X39" s="79">
        <f t="array" ref="X39">IF($D$12="","",(SUMPRODUCT(($D$12:$W$12=Sabana8[[#This Row],[Columna4]:[Columna23]])*1)))</f>
        <v>10</v>
      </c>
      <c r="Y39" s="74">
        <f t="shared" si="1"/>
        <v>0.5</v>
      </c>
      <c r="Z39" s="74">
        <f>IF(Y39="","",COUNTIF(Sabana8[[#This Row],[Columna4]:[Columna23]],"O")/20)</f>
        <v>0</v>
      </c>
    </row>
    <row r="40" spans="2:26" x14ac:dyDescent="0.25">
      <c r="B40" s="46">
        <v>31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9">
        <f t="array" ref="X40">IF($D$12="","",(SUMPRODUCT(($D$12:$W$12=Sabana8[[#This Row],[Columna4]:[Columna23]])*1)))</f>
        <v>0</v>
      </c>
      <c r="Y40" s="74">
        <f t="shared" si="1"/>
        <v>0</v>
      </c>
      <c r="Z40" s="74">
        <f>IF(Y40="","",COUNTIF(Sabana8[[#This Row],[Columna4]:[Columna23]],"O")/20)</f>
        <v>0</v>
      </c>
    </row>
    <row r="41" spans="2:26" x14ac:dyDescent="0.25">
      <c r="B41" s="46">
        <v>32</v>
      </c>
      <c r="D41" s="66" t="s">
        <v>88</v>
      </c>
      <c r="E41" s="66" t="s">
        <v>89</v>
      </c>
      <c r="F41" s="66" t="s">
        <v>90</v>
      </c>
      <c r="G41" s="66" t="s">
        <v>90</v>
      </c>
      <c r="H41" s="66" t="s">
        <v>89</v>
      </c>
      <c r="I41" s="66" t="s">
        <v>91</v>
      </c>
      <c r="J41" s="66" t="s">
        <v>91</v>
      </c>
      <c r="K41" s="66" t="s">
        <v>91</v>
      </c>
      <c r="L41" s="66" t="s">
        <v>88</v>
      </c>
      <c r="M41" s="66" t="s">
        <v>89</v>
      </c>
      <c r="N41" s="66" t="s">
        <v>91</v>
      </c>
      <c r="O41" s="66" t="s">
        <v>91</v>
      </c>
      <c r="P41" s="66" t="s">
        <v>88</v>
      </c>
      <c r="Q41" s="66" t="s">
        <v>90</v>
      </c>
      <c r="R41" s="66" t="s">
        <v>90</v>
      </c>
      <c r="S41" s="66" t="s">
        <v>90</v>
      </c>
      <c r="T41" s="66" t="s">
        <v>88</v>
      </c>
      <c r="U41" s="66" t="s">
        <v>89</v>
      </c>
      <c r="V41" s="66" t="s">
        <v>89</v>
      </c>
      <c r="W41" s="66" t="s">
        <v>91</v>
      </c>
      <c r="X41" s="79">
        <f t="array" ref="X41">IF($D$12="","",(SUMPRODUCT(($D$12:$W$12=Sabana8[[#This Row],[Columna4]:[Columna23]])*1)))</f>
        <v>10</v>
      </c>
      <c r="Y41" s="74">
        <f t="shared" si="1"/>
        <v>0.5</v>
      </c>
      <c r="Z41" s="74">
        <f>IF(Y41="","",COUNTIF(Sabana8[[#This Row],[Columna4]:[Columna23]],"O")/20)</f>
        <v>0</v>
      </c>
    </row>
    <row r="42" spans="2:26" x14ac:dyDescent="0.25">
      <c r="B42" s="46">
        <v>33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9">
        <f t="array" ref="X42">IF($D$12="","",(SUMPRODUCT(($D$12:$W$12=Sabana8[[#This Row],[Columna4]:[Columna23]])*1)))</f>
        <v>0</v>
      </c>
      <c r="Y42" s="74">
        <f t="shared" si="1"/>
        <v>0</v>
      </c>
      <c r="Z42" s="74">
        <f>IF(Y42="","",COUNTIF(Sabana8[[#This Row],[Columna4]:[Columna23]],"O")/20)</f>
        <v>0</v>
      </c>
    </row>
    <row r="43" spans="2:26" x14ac:dyDescent="0.25">
      <c r="B43" s="46">
        <v>34</v>
      </c>
      <c r="D43" s="66" t="s">
        <v>88</v>
      </c>
      <c r="E43" s="66" t="s">
        <v>89</v>
      </c>
      <c r="F43" s="66" t="s">
        <v>90</v>
      </c>
      <c r="G43" s="66" t="s">
        <v>89</v>
      </c>
      <c r="H43" s="66" t="s">
        <v>106</v>
      </c>
      <c r="I43" s="66" t="s">
        <v>90</v>
      </c>
      <c r="J43" s="66" t="s">
        <v>89</v>
      </c>
      <c r="K43" s="66" t="s">
        <v>88</v>
      </c>
      <c r="L43" s="66" t="s">
        <v>91</v>
      </c>
      <c r="M43" s="66" t="s">
        <v>89</v>
      </c>
      <c r="N43" s="66" t="s">
        <v>91</v>
      </c>
      <c r="O43" s="66" t="s">
        <v>88</v>
      </c>
      <c r="P43" s="66" t="s">
        <v>88</v>
      </c>
      <c r="Q43" s="66" t="s">
        <v>88</v>
      </c>
      <c r="R43" s="66" t="s">
        <v>90</v>
      </c>
      <c r="S43" s="66" t="s">
        <v>89</v>
      </c>
      <c r="T43" s="66" t="s">
        <v>88</v>
      </c>
      <c r="U43" s="66" t="s">
        <v>90</v>
      </c>
      <c r="V43" s="66" t="s">
        <v>88</v>
      </c>
      <c r="W43" s="66" t="s">
        <v>88</v>
      </c>
      <c r="X43" s="79">
        <f t="array" ref="X43">IF($D$12="","",(SUMPRODUCT(($D$12:$W$12=Sabana8[[#This Row],[Columna4]:[Columna23]])*1)))</f>
        <v>12</v>
      </c>
      <c r="Y43" s="74">
        <f t="shared" si="1"/>
        <v>0.6</v>
      </c>
      <c r="Z43" s="74">
        <f>IF(Y43="","",COUNTIF(Sabana8[[#This Row],[Columna4]:[Columna23]],"O")/20)</f>
        <v>0.05</v>
      </c>
    </row>
    <row r="44" spans="2:26" x14ac:dyDescent="0.25">
      <c r="B44" s="46">
        <v>35</v>
      </c>
      <c r="D44" s="66" t="s">
        <v>106</v>
      </c>
      <c r="E44" s="66" t="s">
        <v>89</v>
      </c>
      <c r="F44" s="66" t="s">
        <v>90</v>
      </c>
      <c r="G44" s="66" t="s">
        <v>91</v>
      </c>
      <c r="H44" s="66" t="s">
        <v>106</v>
      </c>
      <c r="I44" s="66" t="s">
        <v>89</v>
      </c>
      <c r="J44" s="66" t="s">
        <v>106</v>
      </c>
      <c r="K44" s="66" t="s">
        <v>88</v>
      </c>
      <c r="L44" s="66" t="s">
        <v>106</v>
      </c>
      <c r="M44" s="66" t="s">
        <v>106</v>
      </c>
      <c r="N44" s="66" t="s">
        <v>106</v>
      </c>
      <c r="O44" s="66" t="s">
        <v>106</v>
      </c>
      <c r="P44" s="66" t="s">
        <v>89</v>
      </c>
      <c r="Q44" s="66" t="s">
        <v>88</v>
      </c>
      <c r="R44" s="66" t="s">
        <v>90</v>
      </c>
      <c r="S44" s="66" t="s">
        <v>89</v>
      </c>
      <c r="T44" s="66" t="s">
        <v>106</v>
      </c>
      <c r="U44" s="66" t="s">
        <v>106</v>
      </c>
      <c r="V44" s="66" t="s">
        <v>91</v>
      </c>
      <c r="W44" s="66" t="s">
        <v>106</v>
      </c>
      <c r="X44" s="79">
        <f t="array" ref="X44">IF($D$12="","",(SUMPRODUCT(($D$12:$W$12=Sabana8[[#This Row],[Columna4]:[Columna23]])*1)))</f>
        <v>4</v>
      </c>
      <c r="Y44" s="74">
        <f t="shared" si="1"/>
        <v>0.2</v>
      </c>
      <c r="Z44" s="74">
        <f>IF(Y44="","",COUNTIF(Sabana8[[#This Row],[Columna4]:[Columna23]],"O")/20)</f>
        <v>0.5</v>
      </c>
    </row>
    <row r="45" spans="2:26" x14ac:dyDescent="0.25">
      <c r="B45" s="46">
        <v>36</v>
      </c>
      <c r="D45" s="66" t="s">
        <v>88</v>
      </c>
      <c r="E45" s="66" t="s">
        <v>89</v>
      </c>
      <c r="F45" s="66" t="s">
        <v>90</v>
      </c>
      <c r="G45" s="66" t="s">
        <v>89</v>
      </c>
      <c r="H45" s="66" t="s">
        <v>90</v>
      </c>
      <c r="I45" s="66" t="s">
        <v>90</v>
      </c>
      <c r="J45" s="66" t="s">
        <v>89</v>
      </c>
      <c r="K45" s="66" t="s">
        <v>89</v>
      </c>
      <c r="L45" s="66" t="s">
        <v>88</v>
      </c>
      <c r="M45" s="66" t="s">
        <v>89</v>
      </c>
      <c r="N45" s="66" t="s">
        <v>91</v>
      </c>
      <c r="O45" s="66" t="s">
        <v>88</v>
      </c>
      <c r="P45" s="66" t="s">
        <v>89</v>
      </c>
      <c r="Q45" s="66" t="s">
        <v>88</v>
      </c>
      <c r="R45" s="66" t="s">
        <v>90</v>
      </c>
      <c r="S45" s="66" t="s">
        <v>88</v>
      </c>
      <c r="T45" s="66" t="s">
        <v>88</v>
      </c>
      <c r="U45" s="66" t="s">
        <v>90</v>
      </c>
      <c r="V45" s="66" t="s">
        <v>88</v>
      </c>
      <c r="W45" s="66" t="s">
        <v>88</v>
      </c>
      <c r="X45" s="79">
        <f t="array" ref="X45">IF($D$12="","",(SUMPRODUCT(($D$12:$W$12=Sabana8[[#This Row],[Columna4]:[Columna23]])*1)))</f>
        <v>12</v>
      </c>
      <c r="Y45" s="74">
        <f t="shared" si="1"/>
        <v>0.6</v>
      </c>
      <c r="Z45" s="74">
        <f>IF(Y45="","",COUNTIF(Sabana8[[#This Row],[Columna4]:[Columna23]],"O")/20)</f>
        <v>0</v>
      </c>
    </row>
    <row r="46" spans="2:26" x14ac:dyDescent="0.25">
      <c r="B46" s="46">
        <v>37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79">
        <f t="array" ref="X46">IF($D$12="","",(SUMPRODUCT(($D$12:$W$12=Sabana8[[#This Row],[Columna4]:[Columna23]])*1)))</f>
        <v>0</v>
      </c>
      <c r="Y46" s="74">
        <f t="shared" si="1"/>
        <v>0</v>
      </c>
      <c r="Z46" s="74">
        <f>IF(Y46="","",COUNTIF(Sabana8[[#This Row],[Columna4]:[Columna23]],"O")/20)</f>
        <v>0</v>
      </c>
    </row>
    <row r="47" spans="2:26" x14ac:dyDescent="0.25">
      <c r="B47" s="46">
        <v>38</v>
      </c>
      <c r="D47" s="83" t="s">
        <v>91</v>
      </c>
      <c r="E47" s="83" t="s">
        <v>89</v>
      </c>
      <c r="F47" s="83" t="s">
        <v>90</v>
      </c>
      <c r="G47" s="83" t="s">
        <v>90</v>
      </c>
      <c r="H47" s="83" t="s">
        <v>89</v>
      </c>
      <c r="I47" s="83" t="s">
        <v>88</v>
      </c>
      <c r="J47" s="83" t="s">
        <v>90</v>
      </c>
      <c r="K47" s="83" t="s">
        <v>88</v>
      </c>
      <c r="L47" s="83" t="s">
        <v>88</v>
      </c>
      <c r="M47" s="83" t="s">
        <v>89</v>
      </c>
      <c r="N47" s="83" t="s">
        <v>91</v>
      </c>
      <c r="O47" s="83" t="s">
        <v>91</v>
      </c>
      <c r="P47" s="83" t="s">
        <v>88</v>
      </c>
      <c r="Q47" s="83" t="s">
        <v>90</v>
      </c>
      <c r="R47" s="83" t="s">
        <v>89</v>
      </c>
      <c r="S47" s="83" t="s">
        <v>88</v>
      </c>
      <c r="T47" s="83" t="s">
        <v>88</v>
      </c>
      <c r="U47" s="83" t="s">
        <v>90</v>
      </c>
      <c r="V47" s="83" t="s">
        <v>88</v>
      </c>
      <c r="W47" s="83" t="s">
        <v>89</v>
      </c>
      <c r="X47" s="79">
        <f t="array" ref="X47">IF($D$12="","",(SUMPRODUCT(($D$12:$W$12=Sabana8[[#This Row],[Columna4]:[Columna23]])*1)))</f>
        <v>9</v>
      </c>
      <c r="Y47" s="74">
        <f t="shared" si="1"/>
        <v>0.45</v>
      </c>
      <c r="Z47" s="74">
        <f>IF(Y47="","",COUNTIF(Sabana8[[#This Row],[Columna4]:[Columna23]],"O")/20)</f>
        <v>0</v>
      </c>
    </row>
    <row r="48" spans="2:26" x14ac:dyDescent="0.25">
      <c r="B48" s="46">
        <v>39</v>
      </c>
      <c r="C48" s="68"/>
      <c r="D48" s="83" t="s">
        <v>91</v>
      </c>
      <c r="E48" s="83" t="s">
        <v>89</v>
      </c>
      <c r="F48" s="83" t="s">
        <v>90</v>
      </c>
      <c r="G48" s="83" t="s">
        <v>88</v>
      </c>
      <c r="H48" s="83" t="s">
        <v>89</v>
      </c>
      <c r="I48" s="83" t="s">
        <v>89</v>
      </c>
      <c r="J48" s="83" t="s">
        <v>91</v>
      </c>
      <c r="K48" s="83" t="s">
        <v>88</v>
      </c>
      <c r="L48" s="83" t="s">
        <v>88</v>
      </c>
      <c r="M48" s="83" t="s">
        <v>89</v>
      </c>
      <c r="N48" s="83" t="s">
        <v>91</v>
      </c>
      <c r="O48" s="83" t="s">
        <v>91</v>
      </c>
      <c r="P48" s="83" t="s">
        <v>88</v>
      </c>
      <c r="Q48" s="83" t="s">
        <v>90</v>
      </c>
      <c r="R48" s="83" t="s">
        <v>88</v>
      </c>
      <c r="S48" s="83" t="s">
        <v>90</v>
      </c>
      <c r="T48" s="83" t="s">
        <v>88</v>
      </c>
      <c r="U48" s="83" t="s">
        <v>90</v>
      </c>
      <c r="V48" s="83" t="s">
        <v>88</v>
      </c>
      <c r="W48" s="83" t="s">
        <v>88</v>
      </c>
      <c r="X48" s="79">
        <f t="array" ref="X48">IF($D$12="","",(SUMPRODUCT(($D$12:$W$12=Sabana8[[#This Row],[Columna4]:[Columna23]])*1)))</f>
        <v>10</v>
      </c>
      <c r="Y48" s="74">
        <f t="shared" si="1"/>
        <v>0.5</v>
      </c>
      <c r="Z48" s="74">
        <f>IF(Y48="","",COUNTIF(Sabana8[[#This Row],[Columna4]:[Columna23]],"O")/20)</f>
        <v>0</v>
      </c>
    </row>
    <row r="49" spans="2:26" x14ac:dyDescent="0.25">
      <c r="B49" s="46">
        <v>40</v>
      </c>
      <c r="C49" s="68"/>
      <c r="D49" s="83" t="s">
        <v>91</v>
      </c>
      <c r="E49" s="83" t="s">
        <v>89</v>
      </c>
      <c r="F49" s="83" t="s">
        <v>90</v>
      </c>
      <c r="G49" s="83" t="s">
        <v>90</v>
      </c>
      <c r="H49" s="83" t="s">
        <v>89</v>
      </c>
      <c r="I49" s="83" t="s">
        <v>89</v>
      </c>
      <c r="J49" s="83" t="s">
        <v>91</v>
      </c>
      <c r="K49" s="83" t="s">
        <v>88</v>
      </c>
      <c r="L49" s="83" t="s">
        <v>88</v>
      </c>
      <c r="M49" s="83" t="s">
        <v>89</v>
      </c>
      <c r="N49" s="83" t="s">
        <v>91</v>
      </c>
      <c r="O49" s="83" t="s">
        <v>91</v>
      </c>
      <c r="P49" s="83" t="s">
        <v>89</v>
      </c>
      <c r="Q49" s="83" t="s">
        <v>90</v>
      </c>
      <c r="R49" s="83" t="s">
        <v>88</v>
      </c>
      <c r="S49" s="83" t="s">
        <v>90</v>
      </c>
      <c r="T49" s="83" t="s">
        <v>88</v>
      </c>
      <c r="U49" s="83" t="s">
        <v>90</v>
      </c>
      <c r="V49" s="83" t="s">
        <v>88</v>
      </c>
      <c r="W49" s="83" t="s">
        <v>91</v>
      </c>
      <c r="X49" s="79">
        <f t="array" ref="X49">IF($D$12="","",(SUMPRODUCT(($D$12:$W$12=Sabana8[[#This Row],[Columna4]:[Columna23]])*1)))</f>
        <v>10</v>
      </c>
      <c r="Y49" s="74">
        <f t="shared" si="1"/>
        <v>0.5</v>
      </c>
      <c r="Z49" s="74">
        <f>IF(Y49="","",COUNTIF(Sabana8[[#This Row],[Columna4]:[Columna23]],"O")/20)</f>
        <v>0</v>
      </c>
    </row>
    <row r="50" spans="2:26" x14ac:dyDescent="0.25">
      <c r="B50" s="46">
        <v>41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79">
        <f t="array" ref="X50">IF($D$12="","",(SUMPRODUCT(($D$12:$W$12=Sabana8[[#This Row],[Columna4]:[Columna23]])*1)))</f>
        <v>0</v>
      </c>
      <c r="Y50" s="74">
        <f t="shared" si="1"/>
        <v>0</v>
      </c>
      <c r="Z50" s="74">
        <f>IF(Y50="","",COUNTIF(Sabana8[[#This Row],[Columna4]:[Columna23]],"O")/20)</f>
        <v>0</v>
      </c>
    </row>
    <row r="51" spans="2:26" ht="14.25" customHeight="1" x14ac:dyDescent="0.25">
      <c r="B51" s="46">
        <v>42</v>
      </c>
      <c r="C51" s="68"/>
      <c r="D51" s="68" t="s">
        <v>88</v>
      </c>
      <c r="E51" s="68" t="s">
        <v>90</v>
      </c>
      <c r="F51" s="68" t="s">
        <v>90</v>
      </c>
      <c r="G51" s="68" t="s">
        <v>90</v>
      </c>
      <c r="H51" s="68" t="s">
        <v>89</v>
      </c>
      <c r="I51" s="68" t="s">
        <v>91</v>
      </c>
      <c r="J51" s="68" t="s">
        <v>91</v>
      </c>
      <c r="K51" s="68" t="s">
        <v>88</v>
      </c>
      <c r="L51" s="68" t="s">
        <v>88</v>
      </c>
      <c r="M51" s="68" t="s">
        <v>90</v>
      </c>
      <c r="N51" s="68" t="s">
        <v>91</v>
      </c>
      <c r="O51" s="68" t="s">
        <v>89</v>
      </c>
      <c r="P51" s="68" t="s">
        <v>89</v>
      </c>
      <c r="Q51" s="68" t="s">
        <v>90</v>
      </c>
      <c r="R51" s="68" t="s">
        <v>91</v>
      </c>
      <c r="S51" s="68" t="s">
        <v>89</v>
      </c>
      <c r="T51" s="68" t="s">
        <v>89</v>
      </c>
      <c r="U51" s="68" t="s">
        <v>90</v>
      </c>
      <c r="V51" s="68" t="s">
        <v>88</v>
      </c>
      <c r="W51" s="68" t="s">
        <v>89</v>
      </c>
      <c r="X51" s="79">
        <f t="array" ref="X51">IF($D$12="","",(SUMPRODUCT(($D$12:$W$12=Sabana8[[#This Row],[Columna4]:[Columna23]])*1)))</f>
        <v>11</v>
      </c>
      <c r="Y51" s="74">
        <f t="shared" si="1"/>
        <v>0.55000000000000004</v>
      </c>
      <c r="Z51" s="74">
        <f>IF(Y51="","",COUNTIF(Sabana8[[#This Row],[Columna4]:[Columna23]],"O")/20)</f>
        <v>0</v>
      </c>
    </row>
    <row r="52" spans="2:26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9">
        <f t="array" ref="X52">IF($D$12="","",(SUMPRODUCT(($D$12:$W$12=Sabana8[[#This Row],[Columna4]:[Columna23]])*1)))</f>
        <v>0</v>
      </c>
      <c r="Y52" s="74">
        <f t="shared" si="1"/>
        <v>0</v>
      </c>
      <c r="Z52" s="74">
        <f>IF(Y52="","",COUNTIF(Sabana8[[#This Row],[Columna4]:[Columna23]],"O")/20)</f>
        <v>0</v>
      </c>
    </row>
    <row r="53" spans="2:26" x14ac:dyDescent="0.25">
      <c r="B53" s="46">
        <v>44</v>
      </c>
      <c r="D53" s="13" t="s">
        <v>89</v>
      </c>
      <c r="E53" s="13" t="s">
        <v>89</v>
      </c>
      <c r="F53" s="13" t="s">
        <v>90</v>
      </c>
      <c r="G53" s="13" t="s">
        <v>90</v>
      </c>
      <c r="H53" s="13" t="s">
        <v>88</v>
      </c>
      <c r="I53" s="13" t="s">
        <v>89</v>
      </c>
      <c r="J53" s="13" t="s">
        <v>90</v>
      </c>
      <c r="K53" s="13" t="s">
        <v>90</v>
      </c>
      <c r="L53" s="13" t="s">
        <v>91</v>
      </c>
      <c r="M53" s="13" t="s">
        <v>89</v>
      </c>
      <c r="N53" s="13" t="s">
        <v>91</v>
      </c>
      <c r="O53" s="13" t="s">
        <v>89</v>
      </c>
      <c r="P53" s="13" t="s">
        <v>88</v>
      </c>
      <c r="Q53" s="13" t="s">
        <v>89</v>
      </c>
      <c r="R53" s="13" t="s">
        <v>88</v>
      </c>
      <c r="S53" s="13" t="s">
        <v>91</v>
      </c>
      <c r="T53" s="13" t="s">
        <v>88</v>
      </c>
      <c r="U53" s="13" t="s">
        <v>89</v>
      </c>
      <c r="V53" s="13" t="s">
        <v>91</v>
      </c>
      <c r="W53" s="13" t="s">
        <v>88</v>
      </c>
      <c r="X53" s="79">
        <f t="array" ref="X53">IF($D$12="","",(SUMPRODUCT(($D$12:$W$12=Sabana8[[#This Row],[Columna4]:[Columna23]])*1)))</f>
        <v>5</v>
      </c>
      <c r="Y53" s="74">
        <f t="shared" si="1"/>
        <v>0.25</v>
      </c>
      <c r="Z53" s="74">
        <f>IF(Y53="","",COUNTIF(Sabana8[[#This Row],[Columna4]:[Columna23]],"O")/20)</f>
        <v>0</v>
      </c>
    </row>
    <row r="54" spans="2:26" x14ac:dyDescent="0.25">
      <c r="B54" s="46">
        <v>45</v>
      </c>
      <c r="D54" s="13" t="s">
        <v>88</v>
      </c>
      <c r="E54" s="13" t="s">
        <v>88</v>
      </c>
      <c r="F54" s="13" t="s">
        <v>90</v>
      </c>
      <c r="G54" s="13" t="s">
        <v>90</v>
      </c>
      <c r="H54" s="13" t="s">
        <v>89</v>
      </c>
      <c r="I54" s="13" t="s">
        <v>89</v>
      </c>
      <c r="J54" s="13" t="s">
        <v>90</v>
      </c>
      <c r="K54" s="13" t="s">
        <v>91</v>
      </c>
      <c r="L54" s="13" t="s">
        <v>88</v>
      </c>
      <c r="M54" s="13" t="s">
        <v>89</v>
      </c>
      <c r="N54" s="13" t="s">
        <v>91</v>
      </c>
      <c r="O54" s="13" t="s">
        <v>91</v>
      </c>
      <c r="P54" s="13" t="s">
        <v>88</v>
      </c>
      <c r="Q54" s="13" t="s">
        <v>90</v>
      </c>
      <c r="R54" s="13" t="s">
        <v>88</v>
      </c>
      <c r="S54" s="13" t="s">
        <v>90</v>
      </c>
      <c r="T54" s="13" t="s">
        <v>88</v>
      </c>
      <c r="U54" s="13" t="s">
        <v>89</v>
      </c>
      <c r="V54" s="13" t="s">
        <v>90</v>
      </c>
      <c r="W54" s="13" t="s">
        <v>88</v>
      </c>
      <c r="X54" s="79">
        <f t="array" ref="X54">IF($D$12="","",(SUMPRODUCT(($D$12:$W$12=Sabana8[[#This Row],[Columna4]:[Columna23]])*1)))</f>
        <v>10</v>
      </c>
      <c r="Y54" s="74">
        <f t="shared" si="1"/>
        <v>0.5</v>
      </c>
      <c r="Z54" s="74">
        <f>IF(Y54="","",COUNTIF(Sabana8[[#This Row],[Columna4]:[Columna23]],"O")/20)</f>
        <v>0</v>
      </c>
    </row>
    <row r="55" spans="2:26" x14ac:dyDescent="0.25">
      <c r="B55" s="46">
        <v>46</v>
      </c>
      <c r="D55" s="13" t="s">
        <v>88</v>
      </c>
      <c r="E55" s="13" t="s">
        <v>88</v>
      </c>
      <c r="F55" s="13" t="s">
        <v>90</v>
      </c>
      <c r="G55" s="13" t="s">
        <v>90</v>
      </c>
      <c r="H55" s="13" t="s">
        <v>89</v>
      </c>
      <c r="I55" s="13" t="s">
        <v>89</v>
      </c>
      <c r="J55" s="13" t="s">
        <v>90</v>
      </c>
      <c r="K55" s="13" t="s">
        <v>91</v>
      </c>
      <c r="L55" s="13" t="s">
        <v>88</v>
      </c>
      <c r="M55" s="13" t="s">
        <v>89</v>
      </c>
      <c r="N55" s="13" t="s">
        <v>91</v>
      </c>
      <c r="O55" s="13" t="s">
        <v>91</v>
      </c>
      <c r="P55" s="13" t="s">
        <v>88</v>
      </c>
      <c r="Q55" s="13" t="s">
        <v>90</v>
      </c>
      <c r="R55" s="13" t="s">
        <v>88</v>
      </c>
      <c r="S55" s="13" t="s">
        <v>90</v>
      </c>
      <c r="T55" s="13" t="s">
        <v>88</v>
      </c>
      <c r="U55" s="13" t="s">
        <v>89</v>
      </c>
      <c r="V55" s="13" t="s">
        <v>90</v>
      </c>
      <c r="W55" s="13" t="s">
        <v>88</v>
      </c>
      <c r="X55" s="79">
        <f t="array" ref="X55">IF($D$12="","",(SUMPRODUCT(($D$12:$W$12=Sabana8[[#This Row],[Columna4]:[Columna23]])*1)))</f>
        <v>10</v>
      </c>
      <c r="Y55" s="74">
        <f t="shared" si="1"/>
        <v>0.5</v>
      </c>
      <c r="Z55" s="74">
        <f>IF(Y55="","",COUNTIF(Sabana8[[#This Row],[Columna4]:[Columna23]],"O")/20)</f>
        <v>0</v>
      </c>
    </row>
    <row r="56" spans="2:26" x14ac:dyDescent="0.25">
      <c r="B56" s="46">
        <v>47</v>
      </c>
      <c r="D56" s="13" t="s">
        <v>89</v>
      </c>
      <c r="E56" s="13" t="s">
        <v>88</v>
      </c>
      <c r="F56" s="13" t="s">
        <v>90</v>
      </c>
      <c r="G56" s="13" t="s">
        <v>90</v>
      </c>
      <c r="H56" s="13" t="s">
        <v>89</v>
      </c>
      <c r="I56" s="13" t="s">
        <v>89</v>
      </c>
      <c r="J56" s="13" t="s">
        <v>90</v>
      </c>
      <c r="K56" s="13" t="s">
        <v>90</v>
      </c>
      <c r="L56" s="13" t="s">
        <v>91</v>
      </c>
      <c r="M56" s="13" t="s">
        <v>89</v>
      </c>
      <c r="N56" s="13" t="s">
        <v>91</v>
      </c>
      <c r="O56" s="13" t="s">
        <v>89</v>
      </c>
      <c r="P56" s="13" t="s">
        <v>88</v>
      </c>
      <c r="Q56" s="13" t="s">
        <v>89</v>
      </c>
      <c r="R56" s="13" t="s">
        <v>88</v>
      </c>
      <c r="S56" s="13" t="s">
        <v>91</v>
      </c>
      <c r="T56" s="13" t="s">
        <v>88</v>
      </c>
      <c r="U56" s="13" t="s">
        <v>89</v>
      </c>
      <c r="V56" s="13" t="s">
        <v>91</v>
      </c>
      <c r="W56" s="13" t="s">
        <v>88</v>
      </c>
      <c r="X56" s="79">
        <f t="array" ref="X56">IF($D$12="","",(SUMPRODUCT(($D$12:$W$12=Sabana8[[#This Row],[Columna4]:[Columna23]])*1)))</f>
        <v>7</v>
      </c>
      <c r="Y56" s="74">
        <f t="shared" si="1"/>
        <v>0.35</v>
      </c>
      <c r="Z56" s="74">
        <f>IF(Y56="","",COUNTIF(Sabana8[[#This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9">
        <f t="array" ref="X57">IF($D$12="","",(SUMPRODUCT(($D$12:$W$12=Sabana8[[#This Row],[Columna4]:[Columna23]])*1)))</f>
        <v>0</v>
      </c>
      <c r="Y57" s="74">
        <f t="shared" si="1"/>
        <v>0</v>
      </c>
      <c r="Z57" s="74">
        <f>IF(Y57="","",COUNTIF(Sabana8[[#This Row],[Columna4]:[Columna23]],"O")/20)</f>
        <v>0</v>
      </c>
    </row>
    <row r="58" spans="2:26" x14ac:dyDescent="0.25">
      <c r="B58" s="46">
        <v>49</v>
      </c>
      <c r="D58" s="13" t="s">
        <v>89</v>
      </c>
      <c r="E58" s="13" t="s">
        <v>88</v>
      </c>
      <c r="F58" s="13" t="s">
        <v>89</v>
      </c>
      <c r="G58" s="13" t="s">
        <v>89</v>
      </c>
      <c r="H58" s="13" t="s">
        <v>89</v>
      </c>
      <c r="I58" s="13" t="s">
        <v>88</v>
      </c>
      <c r="J58" s="13" t="s">
        <v>88</v>
      </c>
      <c r="K58" s="13" t="s">
        <v>89</v>
      </c>
      <c r="L58" s="13" t="s">
        <v>88</v>
      </c>
      <c r="M58" s="13" t="s">
        <v>91</v>
      </c>
      <c r="N58" s="13" t="s">
        <v>88</v>
      </c>
      <c r="O58" s="13" t="s">
        <v>88</v>
      </c>
      <c r="P58" s="13" t="s">
        <v>91</v>
      </c>
      <c r="Q58" s="13" t="s">
        <v>89</v>
      </c>
      <c r="R58" s="13" t="s">
        <v>88</v>
      </c>
      <c r="S58" s="13" t="s">
        <v>88</v>
      </c>
      <c r="T58" s="13" t="s">
        <v>89</v>
      </c>
      <c r="U58" s="13" t="s">
        <v>89</v>
      </c>
      <c r="V58" s="13" t="s">
        <v>89</v>
      </c>
      <c r="W58" s="13" t="s">
        <v>88</v>
      </c>
      <c r="X58" s="79">
        <f t="array" ref="X58">IF($D$12="","",(SUMPRODUCT(($D$12:$W$12=Sabana8[[#This Row],[Columna4]:[Columna23]])*1)))</f>
        <v>7</v>
      </c>
      <c r="Y58" s="74">
        <f t="shared" si="1"/>
        <v>0.35</v>
      </c>
      <c r="Z58" s="74">
        <f>IF(Y58="","",COUNTIF(Sabana8[[#This Row],[Columna4]:[Columna23]],"O")/20)</f>
        <v>0</v>
      </c>
    </row>
    <row r="59" spans="2:26" x14ac:dyDescent="0.25">
      <c r="B59" s="46">
        <v>50</v>
      </c>
      <c r="D59" s="13" t="s">
        <v>91</v>
      </c>
      <c r="E59" s="13" t="s">
        <v>90</v>
      </c>
      <c r="F59" s="13" t="s">
        <v>88</v>
      </c>
      <c r="G59" s="13" t="s">
        <v>89</v>
      </c>
      <c r="H59" s="13" t="s">
        <v>89</v>
      </c>
      <c r="I59" s="13" t="s">
        <v>88</v>
      </c>
      <c r="J59" s="13" t="s">
        <v>88</v>
      </c>
      <c r="K59" s="13" t="s">
        <v>89</v>
      </c>
      <c r="L59" s="13" t="s">
        <v>89</v>
      </c>
      <c r="M59" s="13" t="s">
        <v>89</v>
      </c>
      <c r="N59" s="13" t="s">
        <v>88</v>
      </c>
      <c r="O59" s="13" t="s">
        <v>88</v>
      </c>
      <c r="P59" s="13" t="s">
        <v>91</v>
      </c>
      <c r="Q59" s="13" t="s">
        <v>89</v>
      </c>
      <c r="R59" s="13" t="s">
        <v>91</v>
      </c>
      <c r="S59" s="13" t="s">
        <v>88</v>
      </c>
      <c r="T59" s="13" t="s">
        <v>91</v>
      </c>
      <c r="U59" s="13" t="s">
        <v>90</v>
      </c>
      <c r="V59" s="13" t="s">
        <v>88</v>
      </c>
      <c r="W59" s="13" t="s">
        <v>89</v>
      </c>
      <c r="X59" s="79">
        <f t="array" ref="X59">IF($D$12="","",(SUMPRODUCT(($D$12:$W$12=Sabana8[[#This Row],[Columna4]:[Columna23]])*1)))</f>
        <v>6</v>
      </c>
      <c r="Y59" s="74">
        <f t="shared" si="1"/>
        <v>0.3</v>
      </c>
      <c r="Z59" s="74">
        <f>IF(Y59="","",COUNTIF(Sabana8[[#This Row],[Columna4]:[Columna23]],"O")/20)</f>
        <v>0</v>
      </c>
    </row>
    <row r="60" spans="2:26" x14ac:dyDescent="0.25">
      <c r="B60" s="46">
        <v>51</v>
      </c>
      <c r="D60" s="13" t="s">
        <v>89</v>
      </c>
      <c r="E60" s="13" t="s">
        <v>90</v>
      </c>
      <c r="F60" s="13" t="s">
        <v>88</v>
      </c>
      <c r="G60" s="13" t="s">
        <v>89</v>
      </c>
      <c r="H60" s="13" t="s">
        <v>89</v>
      </c>
      <c r="I60" s="13" t="s">
        <v>88</v>
      </c>
      <c r="J60" s="13" t="s">
        <v>88</v>
      </c>
      <c r="K60" s="13" t="s">
        <v>88</v>
      </c>
      <c r="L60" s="13" t="s">
        <v>89</v>
      </c>
      <c r="M60" s="13" t="s">
        <v>88</v>
      </c>
      <c r="N60" s="13" t="s">
        <v>88</v>
      </c>
      <c r="O60" s="13" t="s">
        <v>89</v>
      </c>
      <c r="P60" s="13" t="s">
        <v>91</v>
      </c>
      <c r="Q60" s="13" t="s">
        <v>89</v>
      </c>
      <c r="R60" s="13" t="s">
        <v>88</v>
      </c>
      <c r="S60" s="13" t="s">
        <v>88</v>
      </c>
      <c r="T60" s="13" t="s">
        <v>89</v>
      </c>
      <c r="U60" s="13" t="s">
        <v>90</v>
      </c>
      <c r="V60" s="13" t="s">
        <v>90</v>
      </c>
      <c r="W60" s="13" t="s">
        <v>91</v>
      </c>
      <c r="X60" s="79">
        <f t="array" ref="X60">IF($D$12="","",(SUMPRODUCT(($D$12:$W$12=Sabana8[[#This Row],[Columna4]:[Columna23]])*1)))</f>
        <v>5</v>
      </c>
      <c r="Y60" s="74">
        <f t="shared" si="1"/>
        <v>0.25</v>
      </c>
      <c r="Z60" s="74">
        <f>IF(Y60="","",COUNTIF(Sabana8[[#This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>
        <f t="array" ref="X61">IF($D$12="","",(SUMPRODUCT(($D$12:$W$12=Sabana8[[#This Row],[Columna4]:[Columna23]])*1)))</f>
        <v>0</v>
      </c>
      <c r="Y61" s="74">
        <f t="shared" si="1"/>
        <v>0</v>
      </c>
      <c r="Z61" s="74">
        <f>IF(Y61="","",COUNTIF(Sabana8[[#This Row],[Columna4]:[Columna23]],"O")/20)</f>
        <v>0</v>
      </c>
    </row>
    <row r="62" spans="2:26" x14ac:dyDescent="0.25">
      <c r="B62" s="46">
        <v>53</v>
      </c>
      <c r="D62" s="82" t="s">
        <v>88</v>
      </c>
      <c r="E62" s="82" t="s">
        <v>88</v>
      </c>
      <c r="F62" s="82" t="s">
        <v>91</v>
      </c>
      <c r="G62" s="82" t="s">
        <v>88</v>
      </c>
      <c r="H62" s="82" t="s">
        <v>91</v>
      </c>
      <c r="I62" s="82" t="s">
        <v>90</v>
      </c>
      <c r="J62" s="82" t="s">
        <v>89</v>
      </c>
      <c r="K62" s="82" t="s">
        <v>91</v>
      </c>
      <c r="L62" s="82" t="s">
        <v>89</v>
      </c>
      <c r="M62" s="82" t="s">
        <v>91</v>
      </c>
      <c r="N62" s="82" t="s">
        <v>89</v>
      </c>
      <c r="O62" s="82" t="s">
        <v>90</v>
      </c>
      <c r="P62" s="82" t="s">
        <v>88</v>
      </c>
      <c r="Q62" s="82" t="s">
        <v>89</v>
      </c>
      <c r="R62" s="82" t="s">
        <v>89</v>
      </c>
      <c r="S62" s="82" t="s">
        <v>88</v>
      </c>
      <c r="T62" s="82" t="s">
        <v>91</v>
      </c>
      <c r="U62" s="82" t="s">
        <v>89</v>
      </c>
      <c r="V62" s="82" t="s">
        <v>91</v>
      </c>
      <c r="W62" s="82" t="s">
        <v>89</v>
      </c>
      <c r="X62" s="79">
        <f t="array" ref="X62">IF($D$12="","",(SUMPRODUCT(($D$12:$W$12=Sabana8[[#This Row],[Columna4]:[Columna23]])*1)))</f>
        <v>3</v>
      </c>
      <c r="Y62" s="74">
        <f t="shared" si="1"/>
        <v>0.15</v>
      </c>
      <c r="Z62" s="74">
        <f>IF(Y62="","",COUNTIF(Sabana8[[#This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IF($D$12="","",(SUMPRODUCT(($D$12:$W$12=Sabana8[[#This Row],[Columna4]:[Columna23]])*1)))</f>
        <v>0</v>
      </c>
      <c r="Y63" s="74">
        <f t="shared" si="1"/>
        <v>0</v>
      </c>
      <c r="Z63" s="74">
        <f>IF(Y63="","",COUNTIF(Sabana8[[#This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IF($D$12="","",(SUMPRODUCT(($D$12:$W$12=Sabana8[[#This Row],[Columna4]:[Columna23]])*1)))</f>
        <v>0</v>
      </c>
      <c r="Y64" s="74">
        <f t="shared" si="1"/>
        <v>0</v>
      </c>
      <c r="Z64" s="74">
        <f>IF(Y64="","",COUNTIF(Sabana8[[#This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IF($D$12="","",(SUMPRODUCT(($D$12:$W$12=Sabana8[[#This Row],[Columna4]:[Columna23]])*1)))</f>
        <v>0</v>
      </c>
      <c r="Y65" s="74">
        <f t="shared" si="1"/>
        <v>0</v>
      </c>
      <c r="Z65" s="74">
        <f>IF(Y65="","",COUNTIF(Sabana8[[#This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IF($D$12="","",(SUMPRODUCT(($D$12:$W$12=Sabana8[[#This Row],[Columna4]:[Columna23]])*1)))</f>
        <v>0</v>
      </c>
      <c r="Y66" s="74">
        <f t="shared" si="1"/>
        <v>0</v>
      </c>
      <c r="Z66" s="74">
        <f>IF(Y66="","",COUNTIF(Sabana8[[#This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IF($D$12="","",(SUMPRODUCT(($D$12:$W$12=Sabana8[[#This Row],[Columna4]:[Columna23]])*1)))</f>
        <v>0</v>
      </c>
      <c r="Y67" s="74">
        <f t="shared" si="1"/>
        <v>0</v>
      </c>
      <c r="Z67" s="74">
        <f>IF(Y67="","",COUNTIF(Sabana8[[#This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IF($D$12="","",(SUMPRODUCT(($D$12:$W$12=Sabana8[[#This Row],[Columna4]:[Columna23]])*1)))</f>
        <v>0</v>
      </c>
      <c r="Y68" s="74">
        <f t="shared" si="1"/>
        <v>0</v>
      </c>
      <c r="Z68" s="74">
        <f>IF(Y68="","",COUNTIF(Sabana8[[#This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IF($D$12="","",(SUMPRODUCT(($D$12:$W$12=Sabana8[[#This Row],[Columna4]:[Columna23]])*1)))</f>
        <v>0</v>
      </c>
      <c r="Y69" s="74">
        <f t="shared" si="1"/>
        <v>0</v>
      </c>
      <c r="Z69" s="74">
        <f>IF(Y69="","",COUNTIF(Sabana8[[#This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IF($D$12="","",(SUMPRODUCT(($D$12:$W$12=Sabana8[[#This Row],[Columna4]:[Columna23]])*1)))</f>
        <v>0</v>
      </c>
      <c r="Y70" s="74">
        <f t="shared" si="1"/>
        <v>0</v>
      </c>
      <c r="Z70" s="74">
        <f>IF(Y70="","",COUNTIF(Sabana8[[#This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IF($D$12="","",(SUMPRODUCT(($D$12:$W$12=Sabana8[[#This Row],[Columna4]:[Columna23]])*1)))</f>
        <v>0</v>
      </c>
      <c r="Y71" s="74">
        <f t="shared" si="1"/>
        <v>0</v>
      </c>
      <c r="Z71" s="74">
        <f>IF(Y71="","",COUNTIF(Sabana8[[#This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IF($D$12="","",(SUMPRODUCT(($D$12:$W$12=Sabana8[[#This Row],[Columna4]:[Columna23]])*1)))</f>
        <v>0</v>
      </c>
      <c r="Y72" s="74">
        <f t="shared" si="1"/>
        <v>0</v>
      </c>
      <c r="Z72" s="74">
        <f>IF(Y72="","",COUNTIF(Sabana8[[#This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IF($D$12="","",(SUMPRODUCT(($D$12:$W$12=Sabana8[[#This Row],[Columna4]:[Columna23]])*1)))</f>
        <v>0</v>
      </c>
      <c r="Y73" s="74">
        <f t="shared" si="1"/>
        <v>0</v>
      </c>
      <c r="Z73" s="74">
        <f>IF(Y73="","",COUNTIF(Sabana8[[#This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IF($D$12="","",(SUMPRODUCT(($D$12:$W$12=Sabana8[[#This Row],[Columna4]:[Columna23]])*1)))</f>
        <v>0</v>
      </c>
      <c r="Y74" s="74">
        <f t="shared" si="1"/>
        <v>0</v>
      </c>
      <c r="Z74" s="74">
        <f>IF(Y74="","",COUNTIF(Sabana8[[#This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IF($D$12="","",(SUMPRODUCT(($D$12:$W$12=Sabana8[[#This Row],[Columna4]:[Columna23]])*1)))</f>
        <v>0</v>
      </c>
      <c r="Y75" s="74">
        <f t="shared" si="1"/>
        <v>0</v>
      </c>
      <c r="Z75" s="74">
        <f>IF(Y75="","",COUNTIF(Sabana8[[#This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IF($D$12="","",(SUMPRODUCT(($D$12:$W$12=Sabana8[[#This Row],[Columna4]:[Columna23]])*1)))</f>
        <v>0</v>
      </c>
      <c r="Y76" s="74">
        <f t="shared" si="1"/>
        <v>0</v>
      </c>
      <c r="Z76" s="74">
        <f>IF(Y76="","",COUNTIF(Sabana8[[#This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IF($D$12="","",(SUMPRODUCT(($D$12:$W$12=Sabana8[[#This Row],[Columna4]:[Columna23]])*1)))</f>
        <v>0</v>
      </c>
      <c r="Y77" s="74">
        <f t="shared" si="1"/>
        <v>0</v>
      </c>
      <c r="Z77" s="74">
        <f>IF(Y77="","",COUNTIF(Sabana8[[#This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IF($D$12="","",(SUMPRODUCT(($D$12:$W$12=Sabana8[[#This Row],[Columna4]:[Columna23]])*1)))</f>
        <v>0</v>
      </c>
      <c r="Y78" s="74">
        <f t="shared" si="1"/>
        <v>0</v>
      </c>
      <c r="Z78" s="74">
        <f>IF(Y78="","",COUNTIF(Sabana8[[#This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IF($D$12="","",(SUMPRODUCT(($D$12:$W$12=Sabana8[[#This Row],[Columna4]:[Columna23]])*1)))</f>
        <v>0</v>
      </c>
      <c r="Y79" s="74">
        <f t="shared" si="1"/>
        <v>0</v>
      </c>
      <c r="Z79" s="74">
        <f>IF(Y79="","",COUNTIF(Sabana8[[#This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IF($D$12="","",(SUMPRODUCT(($D$12:$W$12=Sabana8[[#This Row],[Columna4]:[Columna23]])*1)))</f>
        <v>0</v>
      </c>
      <c r="Y80" s="74">
        <f t="shared" si="1"/>
        <v>0</v>
      </c>
      <c r="Z80" s="74">
        <f>IF(Y80="","",COUNTIF(Sabana8[[#This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IF($D$12="","",(SUMPRODUCT(($D$12:$W$12=Sabana8[[#This Row],[Columna4]:[Columna23]])*1)))</f>
        <v>0</v>
      </c>
      <c r="Y81" s="74">
        <f t="shared" si="1"/>
        <v>0</v>
      </c>
      <c r="Z81" s="74">
        <f>IF(Y81="","",COUNTIF(Sabana8[[#This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IF($D$12="","",(SUMPRODUCT(($D$12:$W$12=Sabana8[[#This Row],[Columna4]:[Columna23]])*1)))</f>
        <v>0</v>
      </c>
      <c r="Y82" s="74">
        <f t="shared" ref="Y82:Y145" si="2">IF(X82="","",(X82/20))</f>
        <v>0</v>
      </c>
      <c r="Z82" s="74">
        <f>IF(Y82="","",COUNTIF(Sabana8[[#This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IF($D$12="","",(SUMPRODUCT(($D$12:$W$12=Sabana8[[#This Row],[Columna4]:[Columna23]])*1)))</f>
        <v>0</v>
      </c>
      <c r="Y83" s="74">
        <f t="shared" si="2"/>
        <v>0</v>
      </c>
      <c r="Z83" s="74">
        <f>IF(Y83="","",COUNTIF(Sabana8[[#This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IF($D$12="","",(SUMPRODUCT(($D$12:$W$12=Sabana8[[#This Row],[Columna4]:[Columna23]])*1)))</f>
        <v>0</v>
      </c>
      <c r="Y84" s="74">
        <f t="shared" si="2"/>
        <v>0</v>
      </c>
      <c r="Z84" s="74">
        <f>IF(Y84="","",COUNTIF(Sabana8[[#This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IF($D$12="","",(SUMPRODUCT(($D$12:$W$12=Sabana8[[#This Row],[Columna4]:[Columna23]])*1)))</f>
        <v>0</v>
      </c>
      <c r="Y85" s="74">
        <f t="shared" si="2"/>
        <v>0</v>
      </c>
      <c r="Z85" s="74">
        <f>IF(Y85="","",COUNTIF(Sabana8[[#This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IF($D$12="","",(SUMPRODUCT(($D$12:$W$12=Sabana8[[#This Row],[Columna4]:[Columna23]])*1)))</f>
        <v>0</v>
      </c>
      <c r="Y86" s="74">
        <f t="shared" si="2"/>
        <v>0</v>
      </c>
      <c r="Z86" s="74">
        <f>IF(Y86="","",COUNTIF(Sabana8[[#This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IF($D$12="","",(SUMPRODUCT(($D$12:$W$12=Sabana8[[#This Row],[Columna4]:[Columna23]])*1)))</f>
        <v>0</v>
      </c>
      <c r="Y87" s="74">
        <f t="shared" si="2"/>
        <v>0</v>
      </c>
      <c r="Z87" s="74">
        <f>IF(Y87="","",COUNTIF(Sabana8[[#This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IF($D$12="","",(SUMPRODUCT(($D$12:$W$12=Sabana8[[#This Row],[Columna4]:[Columna23]])*1)))</f>
        <v>0</v>
      </c>
      <c r="Y88" s="74">
        <f t="shared" si="2"/>
        <v>0</v>
      </c>
      <c r="Z88" s="74">
        <f>IF(Y88="","",COUNTIF(Sabana8[[#This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IF($D$12="","",(SUMPRODUCT(($D$12:$W$12=Sabana8[[#This Row],[Columna4]:[Columna23]])*1)))</f>
        <v>0</v>
      </c>
      <c r="Y89" s="74">
        <f t="shared" si="2"/>
        <v>0</v>
      </c>
      <c r="Z89" s="74">
        <f>IF(Y89="","",COUNTIF(Sabana8[[#This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IF($D$12="","",(SUMPRODUCT(($D$12:$W$12=Sabana8[[#This Row],[Columna4]:[Columna23]])*1)))</f>
        <v>0</v>
      </c>
      <c r="Y90" s="74">
        <f t="shared" si="2"/>
        <v>0</v>
      </c>
      <c r="Z90" s="74">
        <f>IF(Y90="","",COUNTIF(Sabana8[[#This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IF($D$12="","",(SUMPRODUCT(($D$12:$W$12=Sabana8[[#This Row],[Columna4]:[Columna23]])*1)))</f>
        <v>0</v>
      </c>
      <c r="Y91" s="74">
        <f t="shared" si="2"/>
        <v>0</v>
      </c>
      <c r="Z91" s="74">
        <f>IF(Y91="","",COUNTIF(Sabana8[[#This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IF($D$12="","",(SUMPRODUCT(($D$12:$W$12=Sabana8[[#This Row],[Columna4]:[Columna23]])*1)))</f>
        <v>0</v>
      </c>
      <c r="Y92" s="74">
        <f t="shared" si="2"/>
        <v>0</v>
      </c>
      <c r="Z92" s="74">
        <f>IF(Y92="","",COUNTIF(Sabana8[[#This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IF($D$12="","",(SUMPRODUCT(($D$12:$W$12=Sabana8[[#This Row],[Columna4]:[Columna23]])*1)))</f>
        <v>0</v>
      </c>
      <c r="Y93" s="74">
        <f t="shared" si="2"/>
        <v>0</v>
      </c>
      <c r="Z93" s="74">
        <f>IF(Y93="","",COUNTIF(Sabana8[[#This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IF($D$12="","",(SUMPRODUCT(($D$12:$W$12=Sabana8[[#This Row],[Columna4]:[Columna23]])*1)))</f>
        <v>0</v>
      </c>
      <c r="Y94" s="74">
        <f t="shared" si="2"/>
        <v>0</v>
      </c>
      <c r="Z94" s="74">
        <f>IF(Y94="","",COUNTIF(Sabana8[[#This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IF($D$12="","",(SUMPRODUCT(($D$12:$W$12=Sabana8[[#This Row],[Columna4]:[Columna23]])*1)))</f>
        <v>0</v>
      </c>
      <c r="Y95" s="74">
        <f t="shared" si="2"/>
        <v>0</v>
      </c>
      <c r="Z95" s="74">
        <f>IF(Y95="","",COUNTIF(Sabana8[[#This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IF($D$12="","",(SUMPRODUCT(($D$12:$W$12=Sabana8[[#This Row],[Columna4]:[Columna23]])*1)))</f>
        <v>0</v>
      </c>
      <c r="Y96" s="74">
        <f t="shared" si="2"/>
        <v>0</v>
      </c>
      <c r="Z96" s="74">
        <f>IF(Y96="","",COUNTIF(Sabana8[[#This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IF($D$12="","",(SUMPRODUCT(($D$12:$W$12=Sabana8[[#This Row],[Columna4]:[Columna23]])*1)))</f>
        <v>0</v>
      </c>
      <c r="Y97" s="74">
        <f t="shared" si="2"/>
        <v>0</v>
      </c>
      <c r="Z97" s="74">
        <f>IF(Y97="","",COUNTIF(Sabana8[[#This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IF($D$12="","",(SUMPRODUCT(($D$12:$W$12=Sabana8[[#This Row],[Columna4]:[Columna23]])*1)))</f>
        <v>0</v>
      </c>
      <c r="Y98" s="74">
        <f t="shared" si="2"/>
        <v>0</v>
      </c>
      <c r="Z98" s="74">
        <f>IF(Y98="","",COUNTIF(Sabana8[[#This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IF($D$12="","",(SUMPRODUCT(($D$12:$W$12=Sabana8[[#This Row],[Columna4]:[Columna23]])*1)))</f>
        <v>0</v>
      </c>
      <c r="Y99" s="74">
        <f t="shared" si="2"/>
        <v>0</v>
      </c>
      <c r="Z99" s="74">
        <f>IF(Y99="","",COUNTIF(Sabana8[[#This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IF($D$12="","",(SUMPRODUCT(($D$12:$W$12=Sabana8[[#This Row],[Columna4]:[Columna23]])*1)))</f>
        <v>0</v>
      </c>
      <c r="Y100" s="74">
        <f t="shared" si="2"/>
        <v>0</v>
      </c>
      <c r="Z100" s="74">
        <f>IF(Y100="","",COUNTIF(Sabana8[[#This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IF($D$12="","",(SUMPRODUCT(($D$12:$W$12=Sabana8[[#This Row],[Columna4]:[Columna23]])*1)))</f>
        <v>0</v>
      </c>
      <c r="Y101" s="74">
        <f t="shared" si="2"/>
        <v>0</v>
      </c>
      <c r="Z101" s="74">
        <f>IF(Y101="","",COUNTIF(Sabana8[[#This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IF($D$12="","",(SUMPRODUCT(($D$12:$W$12=Sabana8[[#This Row],[Columna4]:[Columna23]])*1)))</f>
        <v>0</v>
      </c>
      <c r="Y102" s="74">
        <f t="shared" si="2"/>
        <v>0</v>
      </c>
      <c r="Z102" s="74">
        <f>IF(Y102="","",COUNTIF(Sabana8[[#This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IF($D$12="","",(SUMPRODUCT(($D$12:$W$12=Sabana8[[#This Row],[Columna4]:[Columna23]])*1)))</f>
        <v>0</v>
      </c>
      <c r="Y103" s="74">
        <f t="shared" si="2"/>
        <v>0</v>
      </c>
      <c r="Z103" s="74">
        <f>IF(Y103="","",COUNTIF(Sabana8[[#This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IF($D$12="","",(SUMPRODUCT(($D$12:$W$12=Sabana8[[#This Row],[Columna4]:[Columna23]])*1)))</f>
        <v>0</v>
      </c>
      <c r="Y104" s="74">
        <f t="shared" si="2"/>
        <v>0</v>
      </c>
      <c r="Z104" s="74">
        <f>IF(Y104="","",COUNTIF(Sabana8[[#This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IF($D$12="","",(SUMPRODUCT(($D$12:$W$12=Sabana8[[#This Row],[Columna4]:[Columna23]])*1)))</f>
        <v>0</v>
      </c>
      <c r="Y105" s="74">
        <f t="shared" si="2"/>
        <v>0</v>
      </c>
      <c r="Z105" s="74">
        <f>IF(Y105="","",COUNTIF(Sabana8[[#This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IF($D$12="","",(SUMPRODUCT(($D$12:$W$12=Sabana8[[#This Row],[Columna4]:[Columna23]])*1)))</f>
        <v>0</v>
      </c>
      <c r="Y106" s="74">
        <f t="shared" si="2"/>
        <v>0</v>
      </c>
      <c r="Z106" s="74">
        <f>IF(Y106="","",COUNTIF(Sabana8[[#This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IF($D$12="","",(SUMPRODUCT(($D$12:$W$12=Sabana8[[#This Row],[Columna4]:[Columna23]])*1)))</f>
        <v>0</v>
      </c>
      <c r="Y107" s="74">
        <f t="shared" si="2"/>
        <v>0</v>
      </c>
      <c r="Z107" s="74">
        <f>IF(Y107="","",COUNTIF(Sabana8[[#This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IF($D$12="","",(SUMPRODUCT(($D$12:$W$12=Sabana8[[#This Row],[Columna4]:[Columna23]])*1)))</f>
        <v>0</v>
      </c>
      <c r="Y108" s="74">
        <f t="shared" si="2"/>
        <v>0</v>
      </c>
      <c r="Z108" s="74">
        <f>IF(Y108="","",COUNTIF(Sabana8[[#This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IF($D$12="","",(SUMPRODUCT(($D$12:$W$12=Sabana8[[#This Row],[Columna4]:[Columna23]])*1)))</f>
        <v>0</v>
      </c>
      <c r="Y109" s="74">
        <f t="shared" si="2"/>
        <v>0</v>
      </c>
      <c r="Z109" s="74">
        <f>IF(Y109="","",COUNTIF(Sabana8[[#This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IF($D$12="","",(SUMPRODUCT(($D$12:$W$12=Sabana8[[#This Row],[Columna4]:[Columna23]])*1)))</f>
        <v>0</v>
      </c>
      <c r="Y110" s="74">
        <f t="shared" si="2"/>
        <v>0</v>
      </c>
      <c r="Z110" s="74">
        <f>IF(Y110="","",COUNTIF(Sabana8[[#This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IF($D$12="","",(SUMPRODUCT(($D$12:$W$12=Sabana8[[#This Row],[Columna4]:[Columna23]])*1)))</f>
        <v>0</v>
      </c>
      <c r="Y111" s="74">
        <f t="shared" si="2"/>
        <v>0</v>
      </c>
      <c r="Z111" s="74">
        <f>IF(Y111="","",COUNTIF(Sabana8[[#This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IF($D$12="","",(SUMPRODUCT(($D$12:$W$12=Sabana8[[#This Row],[Columna4]:[Columna23]])*1)))</f>
        <v>0</v>
      </c>
      <c r="Y112" s="74">
        <f t="shared" si="2"/>
        <v>0</v>
      </c>
      <c r="Z112" s="74">
        <f>IF(Y112="","",COUNTIF(Sabana8[[#This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IF($D$12="","",(SUMPRODUCT(($D$12:$W$12=Sabana8[[#This Row],[Columna4]:[Columna23]])*1)))</f>
        <v>0</v>
      </c>
      <c r="Y113" s="74">
        <f t="shared" si="2"/>
        <v>0</v>
      </c>
      <c r="Z113" s="74">
        <f>IF(Y113="","",COUNTIF(Sabana8[[#This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IF($D$12="","",(SUMPRODUCT(($D$12:$W$12=Sabana8[[#This Row],[Columna4]:[Columna23]])*1)))</f>
        <v>0</v>
      </c>
      <c r="Y114" s="74">
        <f t="shared" si="2"/>
        <v>0</v>
      </c>
      <c r="Z114" s="74">
        <f>IF(Y114="","",COUNTIF(Sabana8[[#This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IF($D$12="","",(SUMPRODUCT(($D$12:$W$12=Sabana8[[#This Row],[Columna4]:[Columna23]])*1)))</f>
        <v>0</v>
      </c>
      <c r="Y115" s="74">
        <f t="shared" si="2"/>
        <v>0</v>
      </c>
      <c r="Z115" s="74">
        <f>IF(Y115="","",COUNTIF(Sabana8[[#This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IF($D$12="","",(SUMPRODUCT(($D$12:$W$12=Sabana8[[#This Row],[Columna4]:[Columna23]])*1)))</f>
        <v>0</v>
      </c>
      <c r="Y116" s="74">
        <f t="shared" si="2"/>
        <v>0</v>
      </c>
      <c r="Z116" s="74">
        <f>IF(Y116="","",COUNTIF(Sabana8[[#This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IF($D$12="","",(SUMPRODUCT(($D$12:$W$12=Sabana8[[#This Row],[Columna4]:[Columna23]])*1)))</f>
        <v>0</v>
      </c>
      <c r="Y117" s="74">
        <f t="shared" si="2"/>
        <v>0</v>
      </c>
      <c r="Z117" s="74">
        <f>IF(Y117="","",COUNTIF(Sabana8[[#This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IF($D$12="","",(SUMPRODUCT(($D$12:$W$12=Sabana8[[#This Row],[Columna4]:[Columna23]])*1)))</f>
        <v>0</v>
      </c>
      <c r="Y118" s="74">
        <f t="shared" si="2"/>
        <v>0</v>
      </c>
      <c r="Z118" s="74">
        <f>IF(Y118="","",COUNTIF(Sabana8[[#This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IF($D$12="","",(SUMPRODUCT(($D$12:$W$12=Sabana8[[#This Row],[Columna4]:[Columna23]])*1)))</f>
        <v>0</v>
      </c>
      <c r="Y119" s="74">
        <f t="shared" si="2"/>
        <v>0</v>
      </c>
      <c r="Z119" s="74">
        <f>IF(Y119="","",COUNTIF(Sabana8[[#This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IF($D$12="","",(SUMPRODUCT(($D$12:$W$12=Sabana8[[#This Row],[Columna4]:[Columna23]])*1)))</f>
        <v>0</v>
      </c>
      <c r="Y120" s="74">
        <f t="shared" si="2"/>
        <v>0</v>
      </c>
      <c r="Z120" s="74">
        <f>IF(Y120="","",COUNTIF(Sabana8[[#This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IF($D$12="","",(SUMPRODUCT(($D$12:$W$12=Sabana8[[#This Row],[Columna4]:[Columna23]])*1)))</f>
        <v>0</v>
      </c>
      <c r="Y121" s="74">
        <f t="shared" si="2"/>
        <v>0</v>
      </c>
      <c r="Z121" s="74">
        <f>IF(Y121="","",COUNTIF(Sabana8[[#This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IF($D$12="","",(SUMPRODUCT(($D$12:$W$12=Sabana8[[#This Row],[Columna4]:[Columna23]])*1)))</f>
        <v>0</v>
      </c>
      <c r="Y122" s="74">
        <f t="shared" si="2"/>
        <v>0</v>
      </c>
      <c r="Z122" s="74">
        <f>IF(Y122="","",COUNTIF(Sabana8[[#This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IF($D$12="","",(SUMPRODUCT(($D$12:$W$12=Sabana8[[#This Row],[Columna4]:[Columna23]])*1)))</f>
        <v>0</v>
      </c>
      <c r="Y123" s="74">
        <f t="shared" si="2"/>
        <v>0</v>
      </c>
      <c r="Z123" s="74">
        <f>IF(Y123="","",COUNTIF(Sabana8[[#This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IF($D$12="","",(SUMPRODUCT(($D$12:$W$12=Sabana8[[#This Row],[Columna4]:[Columna23]])*1)))</f>
        <v>0</v>
      </c>
      <c r="Y124" s="74">
        <f t="shared" si="2"/>
        <v>0</v>
      </c>
      <c r="Z124" s="74">
        <f>IF(Y124="","",COUNTIF(Sabana8[[#This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IF($D$12="","",(SUMPRODUCT(($D$12:$W$12=Sabana8[[#This Row],[Columna4]:[Columna23]])*1)))</f>
        <v>0</v>
      </c>
      <c r="Y125" s="74">
        <f t="shared" si="2"/>
        <v>0</v>
      </c>
      <c r="Z125" s="74">
        <f>IF(Y125="","",COUNTIF(Sabana8[[#This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IF($D$12="","",(SUMPRODUCT(($D$12:$W$12=Sabana8[[#This Row],[Columna4]:[Columna23]])*1)))</f>
        <v>0</v>
      </c>
      <c r="Y126" s="74">
        <f t="shared" si="2"/>
        <v>0</v>
      </c>
      <c r="Z126" s="74">
        <f>IF(Y126="","",COUNTIF(Sabana8[[#This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IF($D$12="","",(SUMPRODUCT(($D$12:$W$12=Sabana8[[#This Row],[Columna4]:[Columna23]])*1)))</f>
        <v>0</v>
      </c>
      <c r="Y127" s="74">
        <f t="shared" si="2"/>
        <v>0</v>
      </c>
      <c r="Z127" s="74">
        <f>IF(Y127="","",COUNTIF(Sabana8[[#This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IF($D$12="","",(SUMPRODUCT(($D$12:$W$12=Sabana8[[#This Row],[Columna4]:[Columna23]])*1)))</f>
        <v>0</v>
      </c>
      <c r="Y128" s="74">
        <f t="shared" si="2"/>
        <v>0</v>
      </c>
      <c r="Z128" s="74">
        <f>IF(Y128="","",COUNTIF(Sabana8[[#This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IF($D$12="","",(SUMPRODUCT(($D$12:$W$12=Sabana8[[#This Row],[Columna4]:[Columna23]])*1)))</f>
        <v>0</v>
      </c>
      <c r="Y129" s="74">
        <f t="shared" si="2"/>
        <v>0</v>
      </c>
      <c r="Z129" s="74">
        <f>IF(Y129="","",COUNTIF(Sabana8[[#This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IF($D$12="","",(SUMPRODUCT(($D$12:$W$12=Sabana8[[#This Row],[Columna4]:[Columna23]])*1)))</f>
        <v>0</v>
      </c>
      <c r="Y130" s="74">
        <f t="shared" si="2"/>
        <v>0</v>
      </c>
      <c r="Z130" s="74">
        <f>IF(Y130="","",COUNTIF(Sabana8[[#This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IF($D$12="","",(SUMPRODUCT(($D$12:$W$12=Sabana8[[#This Row],[Columna4]:[Columna23]])*1)))</f>
        <v>0</v>
      </c>
      <c r="Y131" s="74">
        <f t="shared" si="2"/>
        <v>0</v>
      </c>
      <c r="Z131" s="74">
        <f>IF(Y131="","",COUNTIF(Sabana8[[#This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IF($D$12="","",(SUMPRODUCT(($D$12:$W$12=Sabana8[[#This Row],[Columna4]:[Columna23]])*1)))</f>
        <v>0</v>
      </c>
      <c r="Y132" s="74">
        <f t="shared" si="2"/>
        <v>0</v>
      </c>
      <c r="Z132" s="74">
        <f>IF(Y132="","",COUNTIF(Sabana8[[#This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IF($D$12="","",(SUMPRODUCT(($D$12:$W$12=Sabana8[[#This Row],[Columna4]:[Columna23]])*1)))</f>
        <v>0</v>
      </c>
      <c r="Y133" s="74">
        <f t="shared" si="2"/>
        <v>0</v>
      </c>
      <c r="Z133" s="74">
        <f>IF(Y133="","",COUNTIF(Sabana8[[#This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IF($D$12="","",(SUMPRODUCT(($D$12:$W$12=Sabana8[[#This Row],[Columna4]:[Columna23]])*1)))</f>
        <v>0</v>
      </c>
      <c r="Y134" s="74">
        <f t="shared" si="2"/>
        <v>0</v>
      </c>
      <c r="Z134" s="74">
        <f>IF(Y134="","",COUNTIF(Sabana8[[#This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IF($D$12="","",(SUMPRODUCT(($D$12:$W$12=Sabana8[[#This Row],[Columna4]:[Columna23]])*1)))</f>
        <v>0</v>
      </c>
      <c r="Y135" s="74">
        <f t="shared" si="2"/>
        <v>0</v>
      </c>
      <c r="Z135" s="74">
        <f>IF(Y135="","",COUNTIF(Sabana8[[#This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IF($D$12="","",(SUMPRODUCT(($D$12:$W$12=Sabana8[[#This Row],[Columna4]:[Columna23]])*1)))</f>
        <v>0</v>
      </c>
      <c r="Y136" s="74">
        <f t="shared" si="2"/>
        <v>0</v>
      </c>
      <c r="Z136" s="74">
        <f>IF(Y136="","",COUNTIF(Sabana8[[#This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IF($D$12="","",(SUMPRODUCT(($D$12:$W$12=Sabana8[[#This Row],[Columna4]:[Columna23]])*1)))</f>
        <v>0</v>
      </c>
      <c r="Y137" s="74">
        <f t="shared" si="2"/>
        <v>0</v>
      </c>
      <c r="Z137" s="74">
        <f>IF(Y137="","",COUNTIF(Sabana8[[#This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IF($D$12="","",(SUMPRODUCT(($D$12:$W$12=Sabana8[[#This Row],[Columna4]:[Columna23]])*1)))</f>
        <v>0</v>
      </c>
      <c r="Y138" s="74">
        <f t="shared" si="2"/>
        <v>0</v>
      </c>
      <c r="Z138" s="74">
        <f>IF(Y138="","",COUNTIF(Sabana8[[#This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IF($D$12="","",(SUMPRODUCT(($D$12:$W$12=Sabana8[[#This Row],[Columna4]:[Columna23]])*1)))</f>
        <v>0</v>
      </c>
      <c r="Y139" s="74">
        <f t="shared" si="2"/>
        <v>0</v>
      </c>
      <c r="Z139" s="74">
        <f>IF(Y139="","",COUNTIF(Sabana8[[#This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IF($D$12="","",(SUMPRODUCT(($D$12:$W$12=Sabana8[[#This Row],[Columna4]:[Columna23]])*1)))</f>
        <v>0</v>
      </c>
      <c r="Y140" s="74">
        <f t="shared" si="2"/>
        <v>0</v>
      </c>
      <c r="Z140" s="74">
        <f>IF(Y140="","",COUNTIF(Sabana8[[#This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IF($D$12="","",(SUMPRODUCT(($D$12:$W$12=Sabana8[[#This Row],[Columna4]:[Columna23]])*1)))</f>
        <v>0</v>
      </c>
      <c r="Y141" s="74">
        <f t="shared" si="2"/>
        <v>0</v>
      </c>
      <c r="Z141" s="74">
        <f>IF(Y141="","",COUNTIF(Sabana8[[#This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IF($D$12="","",(SUMPRODUCT(($D$12:$W$12=Sabana8[[#This Row],[Columna4]:[Columna23]])*1)))</f>
        <v>0</v>
      </c>
      <c r="Y142" s="74">
        <f t="shared" si="2"/>
        <v>0</v>
      </c>
      <c r="Z142" s="74">
        <f>IF(Y142="","",COUNTIF(Sabana8[[#This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IF($D$12="","",(SUMPRODUCT(($D$12:$W$12=Sabana8[[#This Row],[Columna4]:[Columna23]])*1)))</f>
        <v>0</v>
      </c>
      <c r="Y143" s="74">
        <f t="shared" si="2"/>
        <v>0</v>
      </c>
      <c r="Z143" s="74">
        <f>IF(Y143="","",COUNTIF(Sabana8[[#This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IF($D$12="","",(SUMPRODUCT(($D$12:$W$12=Sabana8[[#This Row],[Columna4]:[Columna23]])*1)))</f>
        <v>0</v>
      </c>
      <c r="Y144" s="74">
        <f t="shared" si="2"/>
        <v>0</v>
      </c>
      <c r="Z144" s="74">
        <f>IF(Y144="","",COUNTIF(Sabana8[[#This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IF($D$12="","",(SUMPRODUCT(($D$12:$W$12=Sabana8[[#This Row],[Columna4]:[Columna23]])*1)))</f>
        <v>0</v>
      </c>
      <c r="Y145" s="74">
        <f t="shared" si="2"/>
        <v>0</v>
      </c>
      <c r="Z145" s="74">
        <f>IF(Y145="","",COUNTIF(Sabana8[[#This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IF($D$12="","",(SUMPRODUCT(($D$12:$W$12=Sabana8[[#This Row],[Columna4]:[Columna23]])*1)))</f>
        <v>0</v>
      </c>
      <c r="Y146" s="74">
        <f t="shared" ref="Y146:Y209" si="3">IF(X146="","",(X146/20))</f>
        <v>0</v>
      </c>
      <c r="Z146" s="74">
        <f>IF(Y146="","",COUNTIF(Sabana8[[#This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IF($D$12="","",(SUMPRODUCT(($D$12:$W$12=Sabana8[[#This Row],[Columna4]:[Columna23]])*1)))</f>
        <v>0</v>
      </c>
      <c r="Y147" s="74">
        <f t="shared" si="3"/>
        <v>0</v>
      </c>
      <c r="Z147" s="74">
        <f>IF(Y147="","",COUNTIF(Sabana8[[#This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IF($D$12="","",(SUMPRODUCT(($D$12:$W$12=Sabana8[[#This Row],[Columna4]:[Columna23]])*1)))</f>
        <v>0</v>
      </c>
      <c r="Y148" s="74">
        <f t="shared" si="3"/>
        <v>0</v>
      </c>
      <c r="Z148" s="74">
        <f>IF(Y148="","",COUNTIF(Sabana8[[#This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IF($D$12="","",(SUMPRODUCT(($D$12:$W$12=Sabana8[[#This Row],[Columna4]:[Columna23]])*1)))</f>
        <v>0</v>
      </c>
      <c r="Y149" s="74">
        <f t="shared" si="3"/>
        <v>0</v>
      </c>
      <c r="Z149" s="74">
        <f>IF(Y149="","",COUNTIF(Sabana8[[#This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IF($D$12="","",(SUMPRODUCT(($D$12:$W$12=Sabana8[[#This Row],[Columna4]:[Columna23]])*1)))</f>
        <v>0</v>
      </c>
      <c r="Y150" s="74">
        <f t="shared" si="3"/>
        <v>0</v>
      </c>
      <c r="Z150" s="74">
        <f>IF(Y150="","",COUNTIF(Sabana8[[#This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IF($D$12="","",(SUMPRODUCT(($D$12:$W$12=Sabana8[[#This Row],[Columna4]:[Columna23]])*1)))</f>
        <v>0</v>
      </c>
      <c r="Y151" s="74">
        <f t="shared" si="3"/>
        <v>0</v>
      </c>
      <c r="Z151" s="74">
        <f>IF(Y151="","",COUNTIF(Sabana8[[#This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IF($D$12="","",(SUMPRODUCT(($D$12:$W$12=Sabana8[[#This Row],[Columna4]:[Columna23]])*1)))</f>
        <v>0</v>
      </c>
      <c r="Y152" s="74">
        <f t="shared" si="3"/>
        <v>0</v>
      </c>
      <c r="Z152" s="74">
        <f>IF(Y152="","",COUNTIF(Sabana8[[#This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IF($D$12="","",(SUMPRODUCT(($D$12:$W$12=Sabana8[[#This Row],[Columna4]:[Columna23]])*1)))</f>
        <v>0</v>
      </c>
      <c r="Y153" s="74">
        <f t="shared" si="3"/>
        <v>0</v>
      </c>
      <c r="Z153" s="74">
        <f>IF(Y153="","",COUNTIF(Sabana8[[#This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IF($D$12="","",(SUMPRODUCT(($D$12:$W$12=Sabana8[[#This Row],[Columna4]:[Columna23]])*1)))</f>
        <v>0</v>
      </c>
      <c r="Y154" s="74">
        <f t="shared" si="3"/>
        <v>0</v>
      </c>
      <c r="Z154" s="74">
        <f>IF(Y154="","",COUNTIF(Sabana8[[#This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IF($D$12="","",(SUMPRODUCT(($D$12:$W$12=Sabana8[[#This Row],[Columna4]:[Columna23]])*1)))</f>
        <v>0</v>
      </c>
      <c r="Y155" s="74">
        <f t="shared" si="3"/>
        <v>0</v>
      </c>
      <c r="Z155" s="74">
        <f>IF(Y155="","",COUNTIF(Sabana8[[#This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IF($D$12="","",(SUMPRODUCT(($D$12:$W$12=Sabana8[[#This Row],[Columna4]:[Columna23]])*1)))</f>
        <v>0</v>
      </c>
      <c r="Y156" s="74">
        <f t="shared" si="3"/>
        <v>0</v>
      </c>
      <c r="Z156" s="74">
        <f>IF(Y156="","",COUNTIF(Sabana8[[#This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IF($D$12="","",(SUMPRODUCT(($D$12:$W$12=Sabana8[[#This Row],[Columna4]:[Columna23]])*1)))</f>
        <v>0</v>
      </c>
      <c r="Y157" s="74">
        <f t="shared" si="3"/>
        <v>0</v>
      </c>
      <c r="Z157" s="74">
        <f>IF(Y157="","",COUNTIF(Sabana8[[#This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IF($D$12="","",(SUMPRODUCT(($D$12:$W$12=Sabana8[[#This Row],[Columna4]:[Columna23]])*1)))</f>
        <v>0</v>
      </c>
      <c r="Y158" s="74">
        <f t="shared" si="3"/>
        <v>0</v>
      </c>
      <c r="Z158" s="74">
        <f>IF(Y158="","",COUNTIF(Sabana8[[#This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IF($D$12="","",(SUMPRODUCT(($D$12:$W$12=Sabana8[[#This Row],[Columna4]:[Columna23]])*1)))</f>
        <v>0</v>
      </c>
      <c r="Y159" s="74">
        <f t="shared" si="3"/>
        <v>0</v>
      </c>
      <c r="Z159" s="74">
        <f>IF(Y159="","",COUNTIF(Sabana8[[#This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IF($D$12="","",(SUMPRODUCT(($D$12:$W$12=Sabana8[[#This Row],[Columna4]:[Columna23]])*1)))</f>
        <v>0</v>
      </c>
      <c r="Y160" s="74">
        <f t="shared" si="3"/>
        <v>0</v>
      </c>
      <c r="Z160" s="74">
        <f>IF(Y160="","",COUNTIF(Sabana8[[#This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IF($D$12="","",(SUMPRODUCT(($D$12:$W$12=Sabana8[[#This Row],[Columna4]:[Columna23]])*1)))</f>
        <v>0</v>
      </c>
      <c r="Y161" s="74">
        <f t="shared" si="3"/>
        <v>0</v>
      </c>
      <c r="Z161" s="74">
        <f>IF(Y161="","",COUNTIF(Sabana8[[#This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IF($D$12="","",(SUMPRODUCT(($D$12:$W$12=Sabana8[[#This Row],[Columna4]:[Columna23]])*1)))</f>
        <v>0</v>
      </c>
      <c r="Y162" s="74">
        <f t="shared" si="3"/>
        <v>0</v>
      </c>
      <c r="Z162" s="74">
        <f>IF(Y162="","",COUNTIF(Sabana8[[#This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IF($D$12="","",(SUMPRODUCT(($D$12:$W$12=Sabana8[[#This Row],[Columna4]:[Columna23]])*1)))</f>
        <v>0</v>
      </c>
      <c r="Y163" s="74">
        <f t="shared" si="3"/>
        <v>0</v>
      </c>
      <c r="Z163" s="74">
        <f>IF(Y163="","",COUNTIF(Sabana8[[#This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IF($D$12="","",(SUMPRODUCT(($D$12:$W$12=Sabana8[[#This Row],[Columna4]:[Columna23]])*1)))</f>
        <v>0</v>
      </c>
      <c r="Y164" s="74">
        <f t="shared" si="3"/>
        <v>0</v>
      </c>
      <c r="Z164" s="74">
        <f>IF(Y164="","",COUNTIF(Sabana8[[#This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IF($D$12="","",(SUMPRODUCT(($D$12:$W$12=Sabana8[[#This Row],[Columna4]:[Columna23]])*1)))</f>
        <v>0</v>
      </c>
      <c r="Y165" s="74">
        <f t="shared" si="3"/>
        <v>0</v>
      </c>
      <c r="Z165" s="74">
        <f>IF(Y165="","",COUNTIF(Sabana8[[#This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IF($D$12="","",(SUMPRODUCT(($D$12:$W$12=Sabana8[[#This Row],[Columna4]:[Columna23]])*1)))</f>
        <v>0</v>
      </c>
      <c r="Y166" s="74">
        <f t="shared" si="3"/>
        <v>0</v>
      </c>
      <c r="Z166" s="74">
        <f>IF(Y166="","",COUNTIF(Sabana8[[#This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IF($D$12="","",(SUMPRODUCT(($D$12:$W$12=Sabana8[[#This Row],[Columna4]:[Columna23]])*1)))</f>
        <v>0</v>
      </c>
      <c r="Y167" s="74">
        <f t="shared" si="3"/>
        <v>0</v>
      </c>
      <c r="Z167" s="74">
        <f>IF(Y167="","",COUNTIF(Sabana8[[#This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IF($D$12="","",(SUMPRODUCT(($D$12:$W$12=Sabana8[[#This Row],[Columna4]:[Columna23]])*1)))</f>
        <v>0</v>
      </c>
      <c r="Y168" s="74">
        <f t="shared" si="3"/>
        <v>0</v>
      </c>
      <c r="Z168" s="74">
        <f>IF(Y168="","",COUNTIF(Sabana8[[#This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IF($D$12="","",(SUMPRODUCT(($D$12:$W$12=Sabana8[[#This Row],[Columna4]:[Columna23]])*1)))</f>
        <v>0</v>
      </c>
      <c r="Y169" s="74">
        <f t="shared" si="3"/>
        <v>0</v>
      </c>
      <c r="Z169" s="74">
        <f>IF(Y169="","",COUNTIF(Sabana8[[#This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IF($D$12="","",(SUMPRODUCT(($D$12:$W$12=Sabana8[[#This Row],[Columna4]:[Columna23]])*1)))</f>
        <v>0</v>
      </c>
      <c r="Y170" s="74">
        <f t="shared" si="3"/>
        <v>0</v>
      </c>
      <c r="Z170" s="74">
        <f>IF(Y170="","",COUNTIF(Sabana8[[#This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IF($D$12="","",(SUMPRODUCT(($D$12:$W$12=Sabana8[[#This Row],[Columna4]:[Columna23]])*1)))</f>
        <v>0</v>
      </c>
      <c r="Y171" s="74">
        <f t="shared" si="3"/>
        <v>0</v>
      </c>
      <c r="Z171" s="74">
        <f>IF(Y171="","",COUNTIF(Sabana8[[#This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IF($D$12="","",(SUMPRODUCT(($D$12:$W$12=Sabana8[[#This Row],[Columna4]:[Columna23]])*1)))</f>
        <v>0</v>
      </c>
      <c r="Y172" s="74">
        <f t="shared" si="3"/>
        <v>0</v>
      </c>
      <c r="Z172" s="74">
        <f>IF(Y172="","",COUNTIF(Sabana8[[#This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IF($D$12="","",(SUMPRODUCT(($D$12:$W$12=Sabana8[[#This Row],[Columna4]:[Columna23]])*1)))</f>
        <v>0</v>
      </c>
      <c r="Y173" s="74">
        <f t="shared" si="3"/>
        <v>0</v>
      </c>
      <c r="Z173" s="74">
        <f>IF(Y173="","",COUNTIF(Sabana8[[#This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IF($D$12="","",(SUMPRODUCT(($D$12:$W$12=Sabana8[[#This Row],[Columna4]:[Columna23]])*1)))</f>
        <v>0</v>
      </c>
      <c r="Y174" s="74">
        <f t="shared" si="3"/>
        <v>0</v>
      </c>
      <c r="Z174" s="74">
        <f>IF(Y174="","",COUNTIF(Sabana8[[#This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IF($D$12="","",(SUMPRODUCT(($D$12:$W$12=Sabana8[[#This Row],[Columna4]:[Columna23]])*1)))</f>
        <v>0</v>
      </c>
      <c r="Y175" s="74">
        <f t="shared" si="3"/>
        <v>0</v>
      </c>
      <c r="Z175" s="74">
        <f>IF(Y175="","",COUNTIF(Sabana8[[#This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IF($D$12="","",(SUMPRODUCT(($D$12:$W$12=Sabana8[[#This Row],[Columna4]:[Columna23]])*1)))</f>
        <v>0</v>
      </c>
      <c r="Y176" s="74">
        <f t="shared" si="3"/>
        <v>0</v>
      </c>
      <c r="Z176" s="74">
        <f>IF(Y176="","",COUNTIF(Sabana8[[#This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IF($D$12="","",(SUMPRODUCT(($D$12:$W$12=Sabana8[[#This Row],[Columna4]:[Columna23]])*1)))</f>
        <v>0</v>
      </c>
      <c r="Y177" s="74">
        <f t="shared" si="3"/>
        <v>0</v>
      </c>
      <c r="Z177" s="74">
        <f>IF(Y177="","",COUNTIF(Sabana8[[#This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IF($D$12="","",(SUMPRODUCT(($D$12:$W$12=Sabana8[[#This Row],[Columna4]:[Columna23]])*1)))</f>
        <v>0</v>
      </c>
      <c r="Y178" s="74">
        <f t="shared" si="3"/>
        <v>0</v>
      </c>
      <c r="Z178" s="74">
        <f>IF(Y178="","",COUNTIF(Sabana8[[#This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IF($D$12="","",(SUMPRODUCT(($D$12:$W$12=Sabana8[[#This Row],[Columna4]:[Columna23]])*1)))</f>
        <v>0</v>
      </c>
      <c r="Y179" s="74">
        <f t="shared" si="3"/>
        <v>0</v>
      </c>
      <c r="Z179" s="74">
        <f>IF(Y179="","",COUNTIF(Sabana8[[#This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IF($D$12="","",(SUMPRODUCT(($D$12:$W$12=Sabana8[[#This Row],[Columna4]:[Columna23]])*1)))</f>
        <v>0</v>
      </c>
      <c r="Y180" s="74">
        <f t="shared" si="3"/>
        <v>0</v>
      </c>
      <c r="Z180" s="74">
        <f>IF(Y180="","",COUNTIF(Sabana8[[#This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IF($D$12="","",(SUMPRODUCT(($D$12:$W$12=Sabana8[[#This Row],[Columna4]:[Columna23]])*1)))</f>
        <v>0</v>
      </c>
      <c r="Y181" s="74">
        <f t="shared" si="3"/>
        <v>0</v>
      </c>
      <c r="Z181" s="74">
        <f>IF(Y181="","",COUNTIF(Sabana8[[#This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IF($D$12="","",(SUMPRODUCT(($D$12:$W$12=Sabana8[[#This Row],[Columna4]:[Columna23]])*1)))</f>
        <v>0</v>
      </c>
      <c r="Y182" s="74">
        <f t="shared" si="3"/>
        <v>0</v>
      </c>
      <c r="Z182" s="74">
        <f>IF(Y182="","",COUNTIF(Sabana8[[#This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IF($D$12="","",(SUMPRODUCT(($D$12:$W$12=Sabana8[[#This Row],[Columna4]:[Columna23]])*1)))</f>
        <v>0</v>
      </c>
      <c r="Y183" s="74">
        <f t="shared" si="3"/>
        <v>0</v>
      </c>
      <c r="Z183" s="74">
        <f>IF(Y183="","",COUNTIF(Sabana8[[#This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IF($D$12="","",(SUMPRODUCT(($D$12:$W$12=Sabana8[[#This Row],[Columna4]:[Columna23]])*1)))</f>
        <v>0</v>
      </c>
      <c r="Y184" s="74">
        <f t="shared" si="3"/>
        <v>0</v>
      </c>
      <c r="Z184" s="74">
        <f>IF(Y184="","",COUNTIF(Sabana8[[#This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IF($D$12="","",(SUMPRODUCT(($D$12:$W$12=Sabana8[[#This Row],[Columna4]:[Columna23]])*1)))</f>
        <v>0</v>
      </c>
      <c r="Y185" s="74">
        <f t="shared" si="3"/>
        <v>0</v>
      </c>
      <c r="Z185" s="74">
        <f>IF(Y185="","",COUNTIF(Sabana8[[#This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IF($D$12="","",(SUMPRODUCT(($D$12:$W$12=Sabana8[[#This Row],[Columna4]:[Columna23]])*1)))</f>
        <v>0</v>
      </c>
      <c r="Y186" s="74">
        <f t="shared" si="3"/>
        <v>0</v>
      </c>
      <c r="Z186" s="74">
        <f>IF(Y186="","",COUNTIF(Sabana8[[#This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IF($D$12="","",(SUMPRODUCT(($D$12:$W$12=Sabana8[[#This Row],[Columna4]:[Columna23]])*1)))</f>
        <v>0</v>
      </c>
      <c r="Y187" s="74">
        <f t="shared" si="3"/>
        <v>0</v>
      </c>
      <c r="Z187" s="74">
        <f>IF(Y187="","",COUNTIF(Sabana8[[#This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IF($D$12="","",(SUMPRODUCT(($D$12:$W$12=Sabana8[[#This Row],[Columna4]:[Columna23]])*1)))</f>
        <v>0</v>
      </c>
      <c r="Y188" s="74">
        <f t="shared" si="3"/>
        <v>0</v>
      </c>
      <c r="Z188" s="74">
        <f>IF(Y188="","",COUNTIF(Sabana8[[#This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IF($D$12="","",(SUMPRODUCT(($D$12:$W$12=Sabana8[[#This Row],[Columna4]:[Columna23]])*1)))</f>
        <v>0</v>
      </c>
      <c r="Y189" s="74">
        <f t="shared" si="3"/>
        <v>0</v>
      </c>
      <c r="Z189" s="74">
        <f>IF(Y189="","",COUNTIF(Sabana8[[#This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IF($D$12="","",(SUMPRODUCT(($D$12:$W$12=Sabana8[[#This Row],[Columna4]:[Columna23]])*1)))</f>
        <v>0</v>
      </c>
      <c r="Y190" s="74">
        <f t="shared" si="3"/>
        <v>0</v>
      </c>
      <c r="Z190" s="74">
        <f>IF(Y190="","",COUNTIF(Sabana8[[#This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IF($D$12="","",(SUMPRODUCT(($D$12:$W$12=Sabana8[[#This Row],[Columna4]:[Columna23]])*1)))</f>
        <v>0</v>
      </c>
      <c r="Y191" s="74">
        <f t="shared" si="3"/>
        <v>0</v>
      </c>
      <c r="Z191" s="74">
        <f>IF(Y191="","",COUNTIF(Sabana8[[#This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IF($D$12="","",(SUMPRODUCT(($D$12:$W$12=Sabana8[[#This Row],[Columna4]:[Columna23]])*1)))</f>
        <v>0</v>
      </c>
      <c r="Y192" s="74">
        <f t="shared" si="3"/>
        <v>0</v>
      </c>
      <c r="Z192" s="74">
        <f>IF(Y192="","",COUNTIF(Sabana8[[#This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IF($D$12="","",(SUMPRODUCT(($D$12:$W$12=Sabana8[[#This Row],[Columna4]:[Columna23]])*1)))</f>
        <v>0</v>
      </c>
      <c r="Y193" s="74">
        <f t="shared" si="3"/>
        <v>0</v>
      </c>
      <c r="Z193" s="74">
        <f>IF(Y193="","",COUNTIF(Sabana8[[#This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IF($D$12="","",(SUMPRODUCT(($D$12:$W$12=Sabana8[[#This Row],[Columna4]:[Columna23]])*1)))</f>
        <v>0</v>
      </c>
      <c r="Y194" s="74">
        <f t="shared" si="3"/>
        <v>0</v>
      </c>
      <c r="Z194" s="74">
        <f>IF(Y194="","",COUNTIF(Sabana8[[#This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IF($D$12="","",(SUMPRODUCT(($D$12:$W$12=Sabana8[[#This Row],[Columna4]:[Columna23]])*1)))</f>
        <v>0</v>
      </c>
      <c r="Y195" s="74">
        <f t="shared" si="3"/>
        <v>0</v>
      </c>
      <c r="Z195" s="74">
        <f>IF(Y195="","",COUNTIF(Sabana8[[#This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IF($D$12="","",(SUMPRODUCT(($D$12:$W$12=Sabana8[[#This Row],[Columna4]:[Columna23]])*1)))</f>
        <v>0</v>
      </c>
      <c r="Y196" s="74">
        <f t="shared" si="3"/>
        <v>0</v>
      </c>
      <c r="Z196" s="74">
        <f>IF(Y196="","",COUNTIF(Sabana8[[#This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IF($D$12="","",(SUMPRODUCT(($D$12:$W$12=Sabana8[[#This Row],[Columna4]:[Columna23]])*1)))</f>
        <v>0</v>
      </c>
      <c r="Y197" s="74">
        <f t="shared" si="3"/>
        <v>0</v>
      </c>
      <c r="Z197" s="74">
        <f>IF(Y197="","",COUNTIF(Sabana8[[#This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IF($D$12="","",(SUMPRODUCT(($D$12:$W$12=Sabana8[[#This Row],[Columna4]:[Columna23]])*1)))</f>
        <v>0</v>
      </c>
      <c r="Y198" s="74">
        <f t="shared" si="3"/>
        <v>0</v>
      </c>
      <c r="Z198" s="74">
        <f>IF(Y198="","",COUNTIF(Sabana8[[#This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IF($D$12="","",(SUMPRODUCT(($D$12:$W$12=Sabana8[[#This Row],[Columna4]:[Columna23]])*1)))</f>
        <v>0</v>
      </c>
      <c r="Y199" s="74">
        <f t="shared" si="3"/>
        <v>0</v>
      </c>
      <c r="Z199" s="74">
        <f>IF(Y199="","",COUNTIF(Sabana8[[#This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IF($D$12="","",(SUMPRODUCT(($D$12:$W$12=Sabana8[[#This Row],[Columna4]:[Columna23]])*1)))</f>
        <v>0</v>
      </c>
      <c r="Y200" s="74">
        <f t="shared" si="3"/>
        <v>0</v>
      </c>
      <c r="Z200" s="74">
        <f>IF(Y200="","",COUNTIF(Sabana8[[#This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IF($D$12="","",(SUMPRODUCT(($D$12:$W$12=Sabana8[[#This Row],[Columna4]:[Columna23]])*1)))</f>
        <v>0</v>
      </c>
      <c r="Y201" s="74">
        <f t="shared" si="3"/>
        <v>0</v>
      </c>
      <c r="Z201" s="74">
        <f>IF(Y201="","",COUNTIF(Sabana8[[#This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IF($D$12="","",(SUMPRODUCT(($D$12:$W$12=Sabana8[[#This Row],[Columna4]:[Columna23]])*1)))</f>
        <v>0</v>
      </c>
      <c r="Y202" s="74">
        <f t="shared" si="3"/>
        <v>0</v>
      </c>
      <c r="Z202" s="74">
        <f>IF(Y202="","",COUNTIF(Sabana8[[#This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IF($D$12="","",(SUMPRODUCT(($D$12:$W$12=Sabana8[[#This Row],[Columna4]:[Columna23]])*1)))</f>
        <v>0</v>
      </c>
      <c r="Y203" s="74">
        <f t="shared" si="3"/>
        <v>0</v>
      </c>
      <c r="Z203" s="74">
        <f>IF(Y203="","",COUNTIF(Sabana8[[#This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IF($D$12="","",(SUMPRODUCT(($D$12:$W$12=Sabana8[[#This Row],[Columna4]:[Columna23]])*1)))</f>
        <v>0</v>
      </c>
      <c r="Y204" s="74">
        <f t="shared" si="3"/>
        <v>0</v>
      </c>
      <c r="Z204" s="74">
        <f>IF(Y204="","",COUNTIF(Sabana8[[#This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IF($D$12="","",(SUMPRODUCT(($D$12:$W$12=Sabana8[[#This Row],[Columna4]:[Columna23]])*1)))</f>
        <v>0</v>
      </c>
      <c r="Y205" s="74">
        <f t="shared" si="3"/>
        <v>0</v>
      </c>
      <c r="Z205" s="74">
        <f>IF(Y205="","",COUNTIF(Sabana8[[#This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IF($D$12="","",(SUMPRODUCT(($D$12:$W$12=Sabana8[[#This Row],[Columna4]:[Columna23]])*1)))</f>
        <v>0</v>
      </c>
      <c r="Y206" s="74">
        <f t="shared" si="3"/>
        <v>0</v>
      </c>
      <c r="Z206" s="74">
        <f>IF(Y206="","",COUNTIF(Sabana8[[#This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IF($D$12="","",(SUMPRODUCT(($D$12:$W$12=Sabana8[[#This Row],[Columna4]:[Columna23]])*1)))</f>
        <v>0</v>
      </c>
      <c r="Y207" s="74">
        <f t="shared" si="3"/>
        <v>0</v>
      </c>
      <c r="Z207" s="74">
        <f>IF(Y207="","",COUNTIF(Sabana8[[#This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IF($D$12="","",(SUMPRODUCT(($D$12:$W$12=Sabana8[[#This Row],[Columna4]:[Columna23]])*1)))</f>
        <v>0</v>
      </c>
      <c r="Y208" s="74">
        <f t="shared" si="3"/>
        <v>0</v>
      </c>
      <c r="Z208" s="74">
        <f>IF(Y208="","",COUNTIF(Sabana8[[#This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IF($D$12="","",(SUMPRODUCT(($D$12:$W$12=Sabana8[[#This Row],[Columna4]:[Columna23]])*1)))</f>
        <v>0</v>
      </c>
      <c r="Y209" s="74">
        <f t="shared" si="3"/>
        <v>0</v>
      </c>
      <c r="Z209" s="74">
        <f>IF(Y209="","",COUNTIF(Sabana8[[#This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IF($D$12="","",(SUMPRODUCT(($D$12:$W$12=Sabana8[[#This Row],[Columna4]:[Columna23]])*1)))</f>
        <v>0</v>
      </c>
      <c r="Y210" s="74">
        <f t="shared" ref="Y210:Y273" si="4">IF(X210="","",(X210/20))</f>
        <v>0</v>
      </c>
      <c r="Z210" s="74">
        <f>IF(Y210="","",COUNTIF(Sabana8[[#This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IF($D$12="","",(SUMPRODUCT(($D$12:$W$12=Sabana8[[#This Row],[Columna4]:[Columna23]])*1)))</f>
        <v>0</v>
      </c>
      <c r="Y211" s="74">
        <f t="shared" si="4"/>
        <v>0</v>
      </c>
      <c r="Z211" s="74">
        <f>IF(Y211="","",COUNTIF(Sabana8[[#This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IF($D$12="","",(SUMPRODUCT(($D$12:$W$12=Sabana8[[#This Row],[Columna4]:[Columna23]])*1)))</f>
        <v>0</v>
      </c>
      <c r="Y212" s="74">
        <f t="shared" si="4"/>
        <v>0</v>
      </c>
      <c r="Z212" s="74">
        <f>IF(Y212="","",COUNTIF(Sabana8[[#This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IF($D$12="","",(SUMPRODUCT(($D$12:$W$12=Sabana8[[#This Row],[Columna4]:[Columna23]])*1)))</f>
        <v>0</v>
      </c>
      <c r="Y213" s="74">
        <f t="shared" si="4"/>
        <v>0</v>
      </c>
      <c r="Z213" s="74">
        <f>IF(Y213="","",COUNTIF(Sabana8[[#This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IF($D$12="","",(SUMPRODUCT(($D$12:$W$12=Sabana8[[#This Row],[Columna4]:[Columna23]])*1)))</f>
        <v>0</v>
      </c>
      <c r="Y214" s="74">
        <f t="shared" si="4"/>
        <v>0</v>
      </c>
      <c r="Z214" s="74">
        <f>IF(Y214="","",COUNTIF(Sabana8[[#This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IF($D$12="","",(SUMPRODUCT(($D$12:$W$12=Sabana8[[#This Row],[Columna4]:[Columna23]])*1)))</f>
        <v>0</v>
      </c>
      <c r="Y215" s="74">
        <f t="shared" si="4"/>
        <v>0</v>
      </c>
      <c r="Z215" s="74">
        <f>IF(Y215="","",COUNTIF(Sabana8[[#This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IF($D$12="","",(SUMPRODUCT(($D$12:$W$12=Sabana8[[#This Row],[Columna4]:[Columna23]])*1)))</f>
        <v>0</v>
      </c>
      <c r="Y216" s="74">
        <f t="shared" si="4"/>
        <v>0</v>
      </c>
      <c r="Z216" s="74">
        <f>IF(Y216="","",COUNTIF(Sabana8[[#This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IF($D$12="","",(SUMPRODUCT(($D$12:$W$12=Sabana8[[#This Row],[Columna4]:[Columna23]])*1)))</f>
        <v>0</v>
      </c>
      <c r="Y217" s="74">
        <f t="shared" si="4"/>
        <v>0</v>
      </c>
      <c r="Z217" s="74">
        <f>IF(Y217="","",COUNTIF(Sabana8[[#This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IF($D$12="","",(SUMPRODUCT(($D$12:$W$12=Sabana8[[#This Row],[Columna4]:[Columna23]])*1)))</f>
        <v>0</v>
      </c>
      <c r="Y218" s="74">
        <f t="shared" si="4"/>
        <v>0</v>
      </c>
      <c r="Z218" s="74">
        <f>IF(Y218="","",COUNTIF(Sabana8[[#This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IF($D$12="","",(SUMPRODUCT(($D$12:$W$12=Sabana8[[#This Row],[Columna4]:[Columna23]])*1)))</f>
        <v>0</v>
      </c>
      <c r="Y219" s="74">
        <f t="shared" si="4"/>
        <v>0</v>
      </c>
      <c r="Z219" s="74">
        <f>IF(Y219="","",COUNTIF(Sabana8[[#This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IF($D$12="","",(SUMPRODUCT(($D$12:$W$12=Sabana8[[#This Row],[Columna4]:[Columna23]])*1)))</f>
        <v>0</v>
      </c>
      <c r="Y220" s="74">
        <f t="shared" si="4"/>
        <v>0</v>
      </c>
      <c r="Z220" s="74">
        <f>IF(Y220="","",COUNTIF(Sabana8[[#This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IF($D$12="","",(SUMPRODUCT(($D$12:$W$12=Sabana8[[#This Row],[Columna4]:[Columna23]])*1)))</f>
        <v>0</v>
      </c>
      <c r="Y221" s="74">
        <f t="shared" si="4"/>
        <v>0</v>
      </c>
      <c r="Z221" s="74">
        <f>IF(Y221="","",COUNTIF(Sabana8[[#This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IF($D$12="","",(SUMPRODUCT(($D$12:$W$12=Sabana8[[#This Row],[Columna4]:[Columna23]])*1)))</f>
        <v>0</v>
      </c>
      <c r="Y222" s="74">
        <f t="shared" si="4"/>
        <v>0</v>
      </c>
      <c r="Z222" s="74">
        <f>IF(Y222="","",COUNTIF(Sabana8[[#This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IF($D$12="","",(SUMPRODUCT(($D$12:$W$12=Sabana8[[#This Row],[Columna4]:[Columna23]])*1)))</f>
        <v>0</v>
      </c>
      <c r="Y223" s="74">
        <f t="shared" si="4"/>
        <v>0</v>
      </c>
      <c r="Z223" s="74">
        <f>IF(Y223="","",COUNTIF(Sabana8[[#This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IF($D$12="","",(SUMPRODUCT(($D$12:$W$12=Sabana8[[#This Row],[Columna4]:[Columna23]])*1)))</f>
        <v>0</v>
      </c>
      <c r="Y224" s="74">
        <f t="shared" si="4"/>
        <v>0</v>
      </c>
      <c r="Z224" s="74">
        <f>IF(Y224="","",COUNTIF(Sabana8[[#This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IF($D$12="","",(SUMPRODUCT(($D$12:$W$12=Sabana8[[#This Row],[Columna4]:[Columna23]])*1)))</f>
        <v>0</v>
      </c>
      <c r="Y225" s="74">
        <f t="shared" si="4"/>
        <v>0</v>
      </c>
      <c r="Z225" s="74">
        <f>IF(Y225="","",COUNTIF(Sabana8[[#This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IF($D$12="","",(SUMPRODUCT(($D$12:$W$12=Sabana8[[#This Row],[Columna4]:[Columna23]])*1)))</f>
        <v>0</v>
      </c>
      <c r="Y226" s="74">
        <f t="shared" si="4"/>
        <v>0</v>
      </c>
      <c r="Z226" s="74">
        <f>IF(Y226="","",COUNTIF(Sabana8[[#This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IF($D$12="","",(SUMPRODUCT(($D$12:$W$12=Sabana8[[#This Row],[Columna4]:[Columna23]])*1)))</f>
        <v>0</v>
      </c>
      <c r="Y227" s="74">
        <f t="shared" si="4"/>
        <v>0</v>
      </c>
      <c r="Z227" s="74">
        <f>IF(Y227="","",COUNTIF(Sabana8[[#This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IF($D$12="","",(SUMPRODUCT(($D$12:$W$12=Sabana8[[#This Row],[Columna4]:[Columna23]])*1)))</f>
        <v>0</v>
      </c>
      <c r="Y228" s="74">
        <f t="shared" si="4"/>
        <v>0</v>
      </c>
      <c r="Z228" s="74">
        <f>IF(Y228="","",COUNTIF(Sabana8[[#This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IF($D$12="","",(SUMPRODUCT(($D$12:$W$12=Sabana8[[#This Row],[Columna4]:[Columna23]])*1)))</f>
        <v>0</v>
      </c>
      <c r="Y229" s="74">
        <f t="shared" si="4"/>
        <v>0</v>
      </c>
      <c r="Z229" s="74">
        <f>IF(Y229="","",COUNTIF(Sabana8[[#This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IF($D$12="","",(SUMPRODUCT(($D$12:$W$12=Sabana8[[#This Row],[Columna4]:[Columna23]])*1)))</f>
        <v>0</v>
      </c>
      <c r="Y230" s="74">
        <f t="shared" si="4"/>
        <v>0</v>
      </c>
      <c r="Z230" s="74">
        <f>IF(Y230="","",COUNTIF(Sabana8[[#This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IF($D$12="","",(SUMPRODUCT(($D$12:$W$12=Sabana8[[#This Row],[Columna4]:[Columna23]])*1)))</f>
        <v>0</v>
      </c>
      <c r="Y231" s="74">
        <f t="shared" si="4"/>
        <v>0</v>
      </c>
      <c r="Z231" s="74">
        <f>IF(Y231="","",COUNTIF(Sabana8[[#This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IF($D$12="","",(SUMPRODUCT(($D$12:$W$12=Sabana8[[#This Row],[Columna4]:[Columna23]])*1)))</f>
        <v>0</v>
      </c>
      <c r="Y232" s="74">
        <f t="shared" si="4"/>
        <v>0</v>
      </c>
      <c r="Z232" s="74">
        <f>IF(Y232="","",COUNTIF(Sabana8[[#This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IF($D$12="","",(SUMPRODUCT(($D$12:$W$12=Sabana8[[#This Row],[Columna4]:[Columna23]])*1)))</f>
        <v>0</v>
      </c>
      <c r="Y233" s="74">
        <f t="shared" si="4"/>
        <v>0</v>
      </c>
      <c r="Z233" s="74">
        <f>IF(Y233="","",COUNTIF(Sabana8[[#This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IF($D$12="","",(SUMPRODUCT(($D$12:$W$12=Sabana8[[#This Row],[Columna4]:[Columna23]])*1)))</f>
        <v>0</v>
      </c>
      <c r="Y234" s="74">
        <f t="shared" si="4"/>
        <v>0</v>
      </c>
      <c r="Z234" s="74">
        <f>IF(Y234="","",COUNTIF(Sabana8[[#This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IF($D$12="","",(SUMPRODUCT(($D$12:$W$12=Sabana8[[#This Row],[Columna4]:[Columna23]])*1)))</f>
        <v>0</v>
      </c>
      <c r="Y235" s="74">
        <f t="shared" si="4"/>
        <v>0</v>
      </c>
      <c r="Z235" s="74">
        <f>IF(Y235="","",COUNTIF(Sabana8[[#This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IF($D$12="","",(SUMPRODUCT(($D$12:$W$12=Sabana8[[#This Row],[Columna4]:[Columna23]])*1)))</f>
        <v>0</v>
      </c>
      <c r="Y236" s="74">
        <f t="shared" si="4"/>
        <v>0</v>
      </c>
      <c r="Z236" s="74">
        <f>IF(Y236="","",COUNTIF(Sabana8[[#This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IF($D$12="","",(SUMPRODUCT(($D$12:$W$12=Sabana8[[#This Row],[Columna4]:[Columna23]])*1)))</f>
        <v>0</v>
      </c>
      <c r="Y237" s="74">
        <f t="shared" si="4"/>
        <v>0</v>
      </c>
      <c r="Z237" s="74">
        <f>IF(Y237="","",COUNTIF(Sabana8[[#This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IF($D$12="","",(SUMPRODUCT(($D$12:$W$12=Sabana8[[#This Row],[Columna4]:[Columna23]])*1)))</f>
        <v>0</v>
      </c>
      <c r="Y238" s="74">
        <f t="shared" si="4"/>
        <v>0</v>
      </c>
      <c r="Z238" s="74">
        <f>IF(Y238="","",COUNTIF(Sabana8[[#This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IF($D$12="","",(SUMPRODUCT(($D$12:$W$12=Sabana8[[#This Row],[Columna4]:[Columna23]])*1)))</f>
        <v>0</v>
      </c>
      <c r="Y239" s="74">
        <f t="shared" si="4"/>
        <v>0</v>
      </c>
      <c r="Z239" s="74">
        <f>IF(Y239="","",COUNTIF(Sabana8[[#This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IF($D$12="","",(SUMPRODUCT(($D$12:$W$12=Sabana8[[#This Row],[Columna4]:[Columna23]])*1)))</f>
        <v>0</v>
      </c>
      <c r="Y240" s="74">
        <f t="shared" si="4"/>
        <v>0</v>
      </c>
      <c r="Z240" s="74">
        <f>IF(Y240="","",COUNTIF(Sabana8[[#This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IF($D$12="","",(SUMPRODUCT(($D$12:$W$12=Sabana8[[#This Row],[Columna4]:[Columna23]])*1)))</f>
        <v>0</v>
      </c>
      <c r="Y241" s="74">
        <f t="shared" si="4"/>
        <v>0</v>
      </c>
      <c r="Z241" s="74">
        <f>IF(Y241="","",COUNTIF(Sabana8[[#This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IF($D$12="","",(SUMPRODUCT(($D$12:$W$12=Sabana8[[#This Row],[Columna4]:[Columna23]])*1)))</f>
        <v>0</v>
      </c>
      <c r="Y242" s="74">
        <f t="shared" si="4"/>
        <v>0</v>
      </c>
      <c r="Z242" s="74">
        <f>IF(Y242="","",COUNTIF(Sabana8[[#This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IF($D$12="","",(SUMPRODUCT(($D$12:$W$12=Sabana8[[#This Row],[Columna4]:[Columna23]])*1)))</f>
        <v>0</v>
      </c>
      <c r="Y243" s="74">
        <f t="shared" si="4"/>
        <v>0</v>
      </c>
      <c r="Z243" s="74">
        <f>IF(Y243="","",COUNTIF(Sabana8[[#This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IF($D$12="","",(SUMPRODUCT(($D$12:$W$12=Sabana8[[#This Row],[Columna4]:[Columna23]])*1)))</f>
        <v>0</v>
      </c>
      <c r="Y244" s="74">
        <f t="shared" si="4"/>
        <v>0</v>
      </c>
      <c r="Z244" s="74">
        <f>IF(Y244="","",COUNTIF(Sabana8[[#This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IF($D$12="","",(SUMPRODUCT(($D$12:$W$12=Sabana8[[#This Row],[Columna4]:[Columna23]])*1)))</f>
        <v>0</v>
      </c>
      <c r="Y245" s="74">
        <f t="shared" si="4"/>
        <v>0</v>
      </c>
      <c r="Z245" s="74">
        <f>IF(Y245="","",COUNTIF(Sabana8[[#This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IF($D$12="","",(SUMPRODUCT(($D$12:$W$12=Sabana8[[#This Row],[Columna4]:[Columna23]])*1)))</f>
        <v>0</v>
      </c>
      <c r="Y246" s="74">
        <f t="shared" si="4"/>
        <v>0</v>
      </c>
      <c r="Z246" s="74">
        <f>IF(Y246="","",COUNTIF(Sabana8[[#This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IF($D$12="","",(SUMPRODUCT(($D$12:$W$12=Sabana8[[#This Row],[Columna4]:[Columna23]])*1)))</f>
        <v>0</v>
      </c>
      <c r="Y247" s="74">
        <f t="shared" si="4"/>
        <v>0</v>
      </c>
      <c r="Z247" s="74">
        <f>IF(Y247="","",COUNTIF(Sabana8[[#This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IF($D$12="","",(SUMPRODUCT(($D$12:$W$12=Sabana8[[#This Row],[Columna4]:[Columna23]])*1)))</f>
        <v>0</v>
      </c>
      <c r="Y248" s="74">
        <f t="shared" si="4"/>
        <v>0</v>
      </c>
      <c r="Z248" s="74">
        <f>IF(Y248="","",COUNTIF(Sabana8[[#This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IF($D$12="","",(SUMPRODUCT(($D$12:$W$12=Sabana8[[#This Row],[Columna4]:[Columna23]])*1)))</f>
        <v>0</v>
      </c>
      <c r="Y249" s="74">
        <f t="shared" si="4"/>
        <v>0</v>
      </c>
      <c r="Z249" s="74">
        <f>IF(Y249="","",COUNTIF(Sabana8[[#This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IF($D$12="","",(SUMPRODUCT(($D$12:$W$12=Sabana8[[#This Row],[Columna4]:[Columna23]])*1)))</f>
        <v>0</v>
      </c>
      <c r="Y250" s="74">
        <f t="shared" si="4"/>
        <v>0</v>
      </c>
      <c r="Z250" s="74">
        <f>IF(Y250="","",COUNTIF(Sabana8[[#This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IF($D$12="","",(SUMPRODUCT(($D$12:$W$12=Sabana8[[#This Row],[Columna4]:[Columna23]])*1)))</f>
        <v>0</v>
      </c>
      <c r="Y251" s="74">
        <f t="shared" si="4"/>
        <v>0</v>
      </c>
      <c r="Z251" s="74">
        <f>IF(Y251="","",COUNTIF(Sabana8[[#This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IF($D$12="","",(SUMPRODUCT(($D$12:$W$12=Sabana8[[#This Row],[Columna4]:[Columna23]])*1)))</f>
        <v>0</v>
      </c>
      <c r="Y252" s="74">
        <f t="shared" si="4"/>
        <v>0</v>
      </c>
      <c r="Z252" s="74">
        <f>IF(Y252="","",COUNTIF(Sabana8[[#This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IF($D$12="","",(SUMPRODUCT(($D$12:$W$12=Sabana8[[#This Row],[Columna4]:[Columna23]])*1)))</f>
        <v>0</v>
      </c>
      <c r="Y253" s="74">
        <f t="shared" si="4"/>
        <v>0</v>
      </c>
      <c r="Z253" s="74">
        <f>IF(Y253="","",COUNTIF(Sabana8[[#This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IF($D$12="","",(SUMPRODUCT(($D$12:$W$12=Sabana8[[#This Row],[Columna4]:[Columna23]])*1)))</f>
        <v>0</v>
      </c>
      <c r="Y254" s="74">
        <f t="shared" si="4"/>
        <v>0</v>
      </c>
      <c r="Z254" s="74">
        <f>IF(Y254="","",COUNTIF(Sabana8[[#This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IF($D$12="","",(SUMPRODUCT(($D$12:$W$12=Sabana8[[#This Row],[Columna4]:[Columna23]])*1)))</f>
        <v>0</v>
      </c>
      <c r="Y255" s="74">
        <f t="shared" si="4"/>
        <v>0</v>
      </c>
      <c r="Z255" s="74">
        <f>IF(Y255="","",COUNTIF(Sabana8[[#This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IF($D$12="","",(SUMPRODUCT(($D$12:$W$12=Sabana8[[#This Row],[Columna4]:[Columna23]])*1)))</f>
        <v>0</v>
      </c>
      <c r="Y256" s="74">
        <f t="shared" si="4"/>
        <v>0</v>
      </c>
      <c r="Z256" s="74">
        <f>IF(Y256="","",COUNTIF(Sabana8[[#This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IF($D$12="","",(SUMPRODUCT(($D$12:$W$12=Sabana8[[#This Row],[Columna4]:[Columna23]])*1)))</f>
        <v>0</v>
      </c>
      <c r="Y257" s="74">
        <f t="shared" si="4"/>
        <v>0</v>
      </c>
      <c r="Z257" s="74">
        <f>IF(Y257="","",COUNTIF(Sabana8[[#This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IF($D$12="","",(SUMPRODUCT(($D$12:$W$12=Sabana8[[#This Row],[Columna4]:[Columna23]])*1)))</f>
        <v>0</v>
      </c>
      <c r="Y258" s="74">
        <f t="shared" si="4"/>
        <v>0</v>
      </c>
      <c r="Z258" s="74">
        <f>IF(Y258="","",COUNTIF(Sabana8[[#This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IF($D$12="","",(SUMPRODUCT(($D$12:$W$12=Sabana8[[#This Row],[Columna4]:[Columna23]])*1)))</f>
        <v>0</v>
      </c>
      <c r="Y259" s="74">
        <f t="shared" si="4"/>
        <v>0</v>
      </c>
      <c r="Z259" s="74">
        <f>IF(Y259="","",COUNTIF(Sabana8[[#This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IF($D$12="","",(SUMPRODUCT(($D$12:$W$12=Sabana8[[#This Row],[Columna4]:[Columna23]])*1)))</f>
        <v>0</v>
      </c>
      <c r="Y260" s="74">
        <f t="shared" si="4"/>
        <v>0</v>
      </c>
      <c r="Z260" s="74">
        <f>IF(Y260="","",COUNTIF(Sabana8[[#This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IF($D$12="","",(SUMPRODUCT(($D$12:$W$12=Sabana8[[#This Row],[Columna4]:[Columna23]])*1)))</f>
        <v>0</v>
      </c>
      <c r="Y261" s="74">
        <f t="shared" si="4"/>
        <v>0</v>
      </c>
      <c r="Z261" s="74">
        <f>IF(Y261="","",COUNTIF(Sabana8[[#This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IF($D$12="","",(SUMPRODUCT(($D$12:$W$12=Sabana8[[#This Row],[Columna4]:[Columna23]])*1)))</f>
        <v>0</v>
      </c>
      <c r="Y262" s="74">
        <f t="shared" si="4"/>
        <v>0</v>
      </c>
      <c r="Z262" s="74">
        <f>IF(Y262="","",COUNTIF(Sabana8[[#This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IF($D$12="","",(SUMPRODUCT(($D$12:$W$12=Sabana8[[#This Row],[Columna4]:[Columna23]])*1)))</f>
        <v>0</v>
      </c>
      <c r="Y263" s="74">
        <f t="shared" si="4"/>
        <v>0</v>
      </c>
      <c r="Z263" s="74">
        <f>IF(Y263="","",COUNTIF(Sabana8[[#This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IF($D$12="","",(SUMPRODUCT(($D$12:$W$12=Sabana8[[#This Row],[Columna4]:[Columna23]])*1)))</f>
        <v>0</v>
      </c>
      <c r="Y264" s="74">
        <f t="shared" si="4"/>
        <v>0</v>
      </c>
      <c r="Z264" s="74">
        <f>IF(Y264="","",COUNTIF(Sabana8[[#This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IF($D$12="","",(SUMPRODUCT(($D$12:$W$12=Sabana8[[#This Row],[Columna4]:[Columna23]])*1)))</f>
        <v>0</v>
      </c>
      <c r="Y265" s="74">
        <f t="shared" si="4"/>
        <v>0</v>
      </c>
      <c r="Z265" s="74">
        <f>IF(Y265="","",COUNTIF(Sabana8[[#This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IF($D$12="","",(SUMPRODUCT(($D$12:$W$12=Sabana8[[#This Row],[Columna4]:[Columna23]])*1)))</f>
        <v>0</v>
      </c>
      <c r="Y266" s="74">
        <f t="shared" si="4"/>
        <v>0</v>
      </c>
      <c r="Z266" s="74">
        <f>IF(Y266="","",COUNTIF(Sabana8[[#This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IF($D$12="","",(SUMPRODUCT(($D$12:$W$12=Sabana8[[#This Row],[Columna4]:[Columna23]])*1)))</f>
        <v>0</v>
      </c>
      <c r="Y267" s="74">
        <f t="shared" si="4"/>
        <v>0</v>
      </c>
      <c r="Z267" s="74">
        <f>IF(Y267="","",COUNTIF(Sabana8[[#This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IF($D$12="","",(SUMPRODUCT(($D$12:$W$12=Sabana8[[#This Row],[Columna4]:[Columna23]])*1)))</f>
        <v>0</v>
      </c>
      <c r="Y268" s="74">
        <f t="shared" si="4"/>
        <v>0</v>
      </c>
      <c r="Z268" s="74">
        <f>IF(Y268="","",COUNTIF(Sabana8[[#This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IF($D$12="","",(SUMPRODUCT(($D$12:$W$12=Sabana8[[#This Row],[Columna4]:[Columna23]])*1)))</f>
        <v>0</v>
      </c>
      <c r="Y269" s="74">
        <f t="shared" si="4"/>
        <v>0</v>
      </c>
      <c r="Z269" s="74">
        <f>IF(Y269="","",COUNTIF(Sabana8[[#This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IF($D$12="","",(SUMPRODUCT(($D$12:$W$12=Sabana8[[#This Row],[Columna4]:[Columna23]])*1)))</f>
        <v>0</v>
      </c>
      <c r="Y270" s="74">
        <f t="shared" si="4"/>
        <v>0</v>
      </c>
      <c r="Z270" s="74">
        <f>IF(Y270="","",COUNTIF(Sabana8[[#This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IF($D$12="","",(SUMPRODUCT(($D$12:$W$12=Sabana8[[#This Row],[Columna4]:[Columna23]])*1)))</f>
        <v>0</v>
      </c>
      <c r="Y271" s="74">
        <f t="shared" si="4"/>
        <v>0</v>
      </c>
      <c r="Z271" s="74">
        <f>IF(Y271="","",COUNTIF(Sabana8[[#This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IF($D$12="","",(SUMPRODUCT(($D$12:$W$12=Sabana8[[#This Row],[Columna4]:[Columna23]])*1)))</f>
        <v>0</v>
      </c>
      <c r="Y272" s="74">
        <f t="shared" si="4"/>
        <v>0</v>
      </c>
      <c r="Z272" s="74">
        <f>IF(Y272="","",COUNTIF(Sabana8[[#This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IF($D$12="","",(SUMPRODUCT(($D$12:$W$12=Sabana8[[#This Row],[Columna4]:[Columna23]])*1)))</f>
        <v>0</v>
      </c>
      <c r="Y273" s="74">
        <f t="shared" si="4"/>
        <v>0</v>
      </c>
      <c r="Z273" s="74">
        <f>IF(Y273="","",COUNTIF(Sabana8[[#This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IF($D$12="","",(SUMPRODUCT(($D$12:$W$12=Sabana8[[#This Row],[Columna4]:[Columna23]])*1)))</f>
        <v>0</v>
      </c>
      <c r="Y274" s="74">
        <f t="shared" ref="Y274:Y337" si="5">IF(X274="","",(X274/20))</f>
        <v>0</v>
      </c>
      <c r="Z274" s="74">
        <f>IF(Y274="","",COUNTIF(Sabana8[[#This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IF($D$12="","",(SUMPRODUCT(($D$12:$W$12=Sabana8[[#This Row],[Columna4]:[Columna23]])*1)))</f>
        <v>0</v>
      </c>
      <c r="Y275" s="74">
        <f t="shared" si="5"/>
        <v>0</v>
      </c>
      <c r="Z275" s="74">
        <f>IF(Y275="","",COUNTIF(Sabana8[[#This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IF($D$12="","",(SUMPRODUCT(($D$12:$W$12=Sabana8[[#This Row],[Columna4]:[Columna23]])*1)))</f>
        <v>0</v>
      </c>
      <c r="Y276" s="74">
        <f t="shared" si="5"/>
        <v>0</v>
      </c>
      <c r="Z276" s="74">
        <f>IF(Y276="","",COUNTIF(Sabana8[[#This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IF($D$12="","",(SUMPRODUCT(($D$12:$W$12=Sabana8[[#This Row],[Columna4]:[Columna23]])*1)))</f>
        <v>0</v>
      </c>
      <c r="Y277" s="74">
        <f t="shared" si="5"/>
        <v>0</v>
      </c>
      <c r="Z277" s="74">
        <f>IF(Y277="","",COUNTIF(Sabana8[[#This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IF($D$12="","",(SUMPRODUCT(($D$12:$W$12=Sabana8[[#This Row],[Columna4]:[Columna23]])*1)))</f>
        <v>0</v>
      </c>
      <c r="Y278" s="74">
        <f t="shared" si="5"/>
        <v>0</v>
      </c>
      <c r="Z278" s="74">
        <f>IF(Y278="","",COUNTIF(Sabana8[[#This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IF($D$12="","",(SUMPRODUCT(($D$12:$W$12=Sabana8[[#This Row],[Columna4]:[Columna23]])*1)))</f>
        <v>0</v>
      </c>
      <c r="Y279" s="74">
        <f t="shared" si="5"/>
        <v>0</v>
      </c>
      <c r="Z279" s="74">
        <f>IF(Y279="","",COUNTIF(Sabana8[[#This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IF($D$12="","",(SUMPRODUCT(($D$12:$W$12=Sabana8[[#This Row],[Columna4]:[Columna23]])*1)))</f>
        <v>0</v>
      </c>
      <c r="Y280" s="74">
        <f t="shared" si="5"/>
        <v>0</v>
      </c>
      <c r="Z280" s="74">
        <f>IF(Y280="","",COUNTIF(Sabana8[[#This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IF($D$12="","",(SUMPRODUCT(($D$12:$W$12=Sabana8[[#This Row],[Columna4]:[Columna23]])*1)))</f>
        <v>0</v>
      </c>
      <c r="Y281" s="74">
        <f t="shared" si="5"/>
        <v>0</v>
      </c>
      <c r="Z281" s="74">
        <f>IF(Y281="","",COUNTIF(Sabana8[[#This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IF($D$12="","",(SUMPRODUCT(($D$12:$W$12=Sabana8[[#This Row],[Columna4]:[Columna23]])*1)))</f>
        <v>0</v>
      </c>
      <c r="Y282" s="74">
        <f t="shared" si="5"/>
        <v>0</v>
      </c>
      <c r="Z282" s="74">
        <f>IF(Y282="","",COUNTIF(Sabana8[[#This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IF($D$12="","",(SUMPRODUCT(($D$12:$W$12=Sabana8[[#This Row],[Columna4]:[Columna23]])*1)))</f>
        <v>0</v>
      </c>
      <c r="Y283" s="74">
        <f t="shared" si="5"/>
        <v>0</v>
      </c>
      <c r="Z283" s="74">
        <f>IF(Y283="","",COUNTIF(Sabana8[[#This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IF($D$12="","",(SUMPRODUCT(($D$12:$W$12=Sabana8[[#This Row],[Columna4]:[Columna23]])*1)))</f>
        <v>0</v>
      </c>
      <c r="Y284" s="74">
        <f t="shared" si="5"/>
        <v>0</v>
      </c>
      <c r="Z284" s="74">
        <f>IF(Y284="","",COUNTIF(Sabana8[[#This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IF($D$12="","",(SUMPRODUCT(($D$12:$W$12=Sabana8[[#This Row],[Columna4]:[Columna23]])*1)))</f>
        <v>0</v>
      </c>
      <c r="Y285" s="74">
        <f t="shared" si="5"/>
        <v>0</v>
      </c>
      <c r="Z285" s="74">
        <f>IF(Y285="","",COUNTIF(Sabana8[[#This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IF($D$12="","",(SUMPRODUCT(($D$12:$W$12=Sabana8[[#This Row],[Columna4]:[Columna23]])*1)))</f>
        <v>0</v>
      </c>
      <c r="Y286" s="74">
        <f t="shared" si="5"/>
        <v>0</v>
      </c>
      <c r="Z286" s="74">
        <f>IF(Y286="","",COUNTIF(Sabana8[[#This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IF($D$12="","",(SUMPRODUCT(($D$12:$W$12=Sabana8[[#This Row],[Columna4]:[Columna23]])*1)))</f>
        <v>0</v>
      </c>
      <c r="Y287" s="74">
        <f t="shared" si="5"/>
        <v>0</v>
      </c>
      <c r="Z287" s="74">
        <f>IF(Y287="","",COUNTIF(Sabana8[[#This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IF($D$12="","",(SUMPRODUCT(($D$12:$W$12=Sabana8[[#This Row],[Columna4]:[Columna23]])*1)))</f>
        <v>0</v>
      </c>
      <c r="Y288" s="74">
        <f t="shared" si="5"/>
        <v>0</v>
      </c>
      <c r="Z288" s="74">
        <f>IF(Y288="","",COUNTIF(Sabana8[[#This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IF($D$12="","",(SUMPRODUCT(($D$12:$W$12=Sabana8[[#This Row],[Columna4]:[Columna23]])*1)))</f>
        <v>0</v>
      </c>
      <c r="Y289" s="74">
        <f t="shared" si="5"/>
        <v>0</v>
      </c>
      <c r="Z289" s="74">
        <f>IF(Y289="","",COUNTIF(Sabana8[[#This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IF($D$12="","",(SUMPRODUCT(($D$12:$W$12=Sabana8[[#This Row],[Columna4]:[Columna23]])*1)))</f>
        <v>0</v>
      </c>
      <c r="Y290" s="74">
        <f t="shared" si="5"/>
        <v>0</v>
      </c>
      <c r="Z290" s="74">
        <f>IF(Y290="","",COUNTIF(Sabana8[[#This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IF($D$12="","",(SUMPRODUCT(($D$12:$W$12=Sabana8[[#This Row],[Columna4]:[Columna23]])*1)))</f>
        <v>0</v>
      </c>
      <c r="Y291" s="74">
        <f t="shared" si="5"/>
        <v>0</v>
      </c>
      <c r="Z291" s="74">
        <f>IF(Y291="","",COUNTIF(Sabana8[[#This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IF($D$12="","",(SUMPRODUCT(($D$12:$W$12=Sabana8[[#This Row],[Columna4]:[Columna23]])*1)))</f>
        <v>0</v>
      </c>
      <c r="Y292" s="74">
        <f t="shared" si="5"/>
        <v>0</v>
      </c>
      <c r="Z292" s="74">
        <f>IF(Y292="","",COUNTIF(Sabana8[[#This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IF($D$12="","",(SUMPRODUCT(($D$12:$W$12=Sabana8[[#This Row],[Columna4]:[Columna23]])*1)))</f>
        <v>0</v>
      </c>
      <c r="Y293" s="74">
        <f t="shared" si="5"/>
        <v>0</v>
      </c>
      <c r="Z293" s="74">
        <f>IF(Y293="","",COUNTIF(Sabana8[[#This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IF($D$12="","",(SUMPRODUCT(($D$12:$W$12=Sabana8[[#This Row],[Columna4]:[Columna23]])*1)))</f>
        <v>0</v>
      </c>
      <c r="Y294" s="74">
        <f t="shared" si="5"/>
        <v>0</v>
      </c>
      <c r="Z294" s="74">
        <f>IF(Y294="","",COUNTIF(Sabana8[[#This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IF($D$12="","",(SUMPRODUCT(($D$12:$W$12=Sabana8[[#This Row],[Columna4]:[Columna23]])*1)))</f>
        <v>0</v>
      </c>
      <c r="Y295" s="74">
        <f t="shared" si="5"/>
        <v>0</v>
      </c>
      <c r="Z295" s="74">
        <f>IF(Y295="","",COUNTIF(Sabana8[[#This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IF($D$12="","",(SUMPRODUCT(($D$12:$W$12=Sabana8[[#This Row],[Columna4]:[Columna23]])*1)))</f>
        <v>0</v>
      </c>
      <c r="Y296" s="74">
        <f t="shared" si="5"/>
        <v>0</v>
      </c>
      <c r="Z296" s="74">
        <f>IF(Y296="","",COUNTIF(Sabana8[[#This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IF($D$12="","",(SUMPRODUCT(($D$12:$W$12=Sabana8[[#This Row],[Columna4]:[Columna23]])*1)))</f>
        <v>0</v>
      </c>
      <c r="Y297" s="74">
        <f t="shared" si="5"/>
        <v>0</v>
      </c>
      <c r="Z297" s="74">
        <f>IF(Y297="","",COUNTIF(Sabana8[[#This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IF($D$12="","",(SUMPRODUCT(($D$12:$W$12=Sabana8[[#This Row],[Columna4]:[Columna23]])*1)))</f>
        <v>0</v>
      </c>
      <c r="Y298" s="74">
        <f t="shared" si="5"/>
        <v>0</v>
      </c>
      <c r="Z298" s="74">
        <f>IF(Y298="","",COUNTIF(Sabana8[[#This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IF($D$12="","",(SUMPRODUCT(($D$12:$W$12=Sabana8[[#This Row],[Columna4]:[Columna23]])*1)))</f>
        <v>0</v>
      </c>
      <c r="Y299" s="74">
        <f t="shared" si="5"/>
        <v>0</v>
      </c>
      <c r="Z299" s="74">
        <f>IF(Y299="","",COUNTIF(Sabana8[[#This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IF($D$12="","",(SUMPRODUCT(($D$12:$W$12=Sabana8[[#This Row],[Columna4]:[Columna23]])*1)))</f>
        <v>0</v>
      </c>
      <c r="Y300" s="74">
        <f t="shared" si="5"/>
        <v>0</v>
      </c>
      <c r="Z300" s="74">
        <f>IF(Y300="","",COUNTIF(Sabana8[[#This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IF($D$12="","",(SUMPRODUCT(($D$12:$W$12=Sabana8[[#This Row],[Columna4]:[Columna23]])*1)))</f>
        <v>0</v>
      </c>
      <c r="Y301" s="74">
        <f t="shared" si="5"/>
        <v>0</v>
      </c>
      <c r="Z301" s="74">
        <f>IF(Y301="","",COUNTIF(Sabana8[[#This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IF($D$12="","",(SUMPRODUCT(($D$12:$W$12=Sabana8[[#This Row],[Columna4]:[Columna23]])*1)))</f>
        <v>0</v>
      </c>
      <c r="Y302" s="74">
        <f t="shared" si="5"/>
        <v>0</v>
      </c>
      <c r="Z302" s="74">
        <f>IF(Y302="","",COUNTIF(Sabana8[[#This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IF($D$12="","",(SUMPRODUCT(($D$12:$W$12=Sabana8[[#This Row],[Columna4]:[Columna23]])*1)))</f>
        <v>0</v>
      </c>
      <c r="Y303" s="74">
        <f t="shared" si="5"/>
        <v>0</v>
      </c>
      <c r="Z303" s="74">
        <f>IF(Y303="","",COUNTIF(Sabana8[[#This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IF($D$12="","",(SUMPRODUCT(($D$12:$W$12=Sabana8[[#This Row],[Columna4]:[Columna23]])*1)))</f>
        <v>0</v>
      </c>
      <c r="Y304" s="74">
        <f t="shared" si="5"/>
        <v>0</v>
      </c>
      <c r="Z304" s="74">
        <f>IF(Y304="","",COUNTIF(Sabana8[[#This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IF($D$12="","",(SUMPRODUCT(($D$12:$W$12=Sabana8[[#This Row],[Columna4]:[Columna23]])*1)))</f>
        <v>0</v>
      </c>
      <c r="Y305" s="74">
        <f t="shared" si="5"/>
        <v>0</v>
      </c>
      <c r="Z305" s="74">
        <f>IF(Y305="","",COUNTIF(Sabana8[[#This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IF($D$12="","",(SUMPRODUCT(($D$12:$W$12=Sabana8[[#This Row],[Columna4]:[Columna23]])*1)))</f>
        <v>0</v>
      </c>
      <c r="Y306" s="74">
        <f t="shared" si="5"/>
        <v>0</v>
      </c>
      <c r="Z306" s="74">
        <f>IF(Y306="","",COUNTIF(Sabana8[[#This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IF($D$12="","",(SUMPRODUCT(($D$12:$W$12=Sabana8[[#This Row],[Columna4]:[Columna23]])*1)))</f>
        <v>0</v>
      </c>
      <c r="Y307" s="74">
        <f t="shared" si="5"/>
        <v>0</v>
      </c>
      <c r="Z307" s="74">
        <f>IF(Y307="","",COUNTIF(Sabana8[[#This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IF($D$12="","",(SUMPRODUCT(($D$12:$W$12=Sabana8[[#This Row],[Columna4]:[Columna23]])*1)))</f>
        <v>0</v>
      </c>
      <c r="Y308" s="74">
        <f t="shared" si="5"/>
        <v>0</v>
      </c>
      <c r="Z308" s="74">
        <f>IF(Y308="","",COUNTIF(Sabana8[[#This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IF($D$12="","",(SUMPRODUCT(($D$12:$W$12=Sabana8[[#This Row],[Columna4]:[Columna23]])*1)))</f>
        <v>0</v>
      </c>
      <c r="Y309" s="74">
        <f t="shared" si="5"/>
        <v>0</v>
      </c>
      <c r="Z309" s="74">
        <f>IF(Y309="","",COUNTIF(Sabana8[[#This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IF($D$12="","",(SUMPRODUCT(($D$12:$W$12=Sabana8[[#This Row],[Columna4]:[Columna23]])*1)))</f>
        <v>0</v>
      </c>
      <c r="Y310" s="74">
        <f t="shared" si="5"/>
        <v>0</v>
      </c>
      <c r="Z310" s="74">
        <f>IF(Y310="","",COUNTIF(Sabana8[[#This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IF($D$12="","",(SUMPRODUCT(($D$12:$W$12=Sabana8[[#This Row],[Columna4]:[Columna23]])*1)))</f>
        <v>0</v>
      </c>
      <c r="Y311" s="74">
        <f t="shared" si="5"/>
        <v>0</v>
      </c>
      <c r="Z311" s="74">
        <f>IF(Y311="","",COUNTIF(Sabana8[[#This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IF($D$12="","",(SUMPRODUCT(($D$12:$W$12=Sabana8[[#This Row],[Columna4]:[Columna23]])*1)))</f>
        <v>0</v>
      </c>
      <c r="Y312" s="74">
        <f t="shared" si="5"/>
        <v>0</v>
      </c>
      <c r="Z312" s="74">
        <f>IF(Y312="","",COUNTIF(Sabana8[[#This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IF($D$12="","",(SUMPRODUCT(($D$12:$W$12=Sabana8[[#This Row],[Columna4]:[Columna23]])*1)))</f>
        <v>0</v>
      </c>
      <c r="Y313" s="74">
        <f t="shared" si="5"/>
        <v>0</v>
      </c>
      <c r="Z313" s="74">
        <f>IF(Y313="","",COUNTIF(Sabana8[[#This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IF($D$12="","",(SUMPRODUCT(($D$12:$W$12=Sabana8[[#This Row],[Columna4]:[Columna23]])*1)))</f>
        <v>0</v>
      </c>
      <c r="Y314" s="74">
        <f t="shared" si="5"/>
        <v>0</v>
      </c>
      <c r="Z314" s="74">
        <f>IF(Y314="","",COUNTIF(Sabana8[[#This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IF($D$12="","",(SUMPRODUCT(($D$12:$W$12=Sabana8[[#This Row],[Columna4]:[Columna23]])*1)))</f>
        <v>0</v>
      </c>
      <c r="Y315" s="74">
        <f t="shared" si="5"/>
        <v>0</v>
      </c>
      <c r="Z315" s="74">
        <f>IF(Y315="","",COUNTIF(Sabana8[[#This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IF($D$12="","",(SUMPRODUCT(($D$12:$W$12=Sabana8[[#This Row],[Columna4]:[Columna23]])*1)))</f>
        <v>0</v>
      </c>
      <c r="Y316" s="74">
        <f t="shared" si="5"/>
        <v>0</v>
      </c>
      <c r="Z316" s="74">
        <f>IF(Y316="","",COUNTIF(Sabana8[[#This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IF($D$12="","",(SUMPRODUCT(($D$12:$W$12=Sabana8[[#This Row],[Columna4]:[Columna23]])*1)))</f>
        <v>0</v>
      </c>
      <c r="Y317" s="74">
        <f t="shared" si="5"/>
        <v>0</v>
      </c>
      <c r="Z317" s="74">
        <f>IF(Y317="","",COUNTIF(Sabana8[[#This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Sabana8[[#Headers],[Columna4]]</f>
        <v>Columna4</v>
      </c>
      <c r="E318" s="32" t="str">
        <f>Sabana8[[#Headers],[Columna5]]</f>
        <v>Columna5</v>
      </c>
      <c r="F318" s="32" t="str">
        <f>Sabana8[[#Headers],[Columna6]]</f>
        <v>Columna6</v>
      </c>
      <c r="G318" s="32" t="str">
        <f>Sabana8[[#Headers],[Columna7]]</f>
        <v>Columna7</v>
      </c>
      <c r="H318" s="32" t="str">
        <f>Sabana8[[#Headers],[Columna8]]</f>
        <v>Columna8</v>
      </c>
      <c r="I318" s="32" t="str">
        <f>Sabana8[[#Headers],[Columna9]]</f>
        <v>Columna9</v>
      </c>
      <c r="J318" s="32" t="str">
        <f>Sabana8[[#Headers],[Columna10]]</f>
        <v>Columna10</v>
      </c>
      <c r="K318" s="32" t="str">
        <f>Sabana8[[#Headers],[Columna11]]</f>
        <v>Columna11</v>
      </c>
      <c r="L318" s="32" t="str">
        <f>Sabana8[[#Headers],[Columna12]]</f>
        <v>Columna12</v>
      </c>
      <c r="M318" s="32" t="str">
        <f>Sabana8[[#Headers],[Columna13]]</f>
        <v>Columna13</v>
      </c>
      <c r="N318" s="32" t="str">
        <f>Sabana8[[#Headers],[Columna14]]</f>
        <v>Columna14</v>
      </c>
      <c r="O318" s="32" t="str">
        <f>Sabana8[[#Headers],[Columna15]]</f>
        <v>Columna15</v>
      </c>
      <c r="P318" s="32" t="str">
        <f>Sabana8[[#Headers],[Columna16]]</f>
        <v>Columna16</v>
      </c>
      <c r="Q318" s="32" t="str">
        <f>Sabana8[[#Headers],[Columna17]]</f>
        <v>Columna17</v>
      </c>
      <c r="R318" s="32" t="str">
        <f>Sabana8[[#Headers],[Columna18]]</f>
        <v>Columna18</v>
      </c>
      <c r="S318" s="32" t="str">
        <f>Sabana8[[#Headers],[Columna19]]</f>
        <v>Columna19</v>
      </c>
      <c r="T318" s="32" t="str">
        <f>Sabana8[[#Headers],[Columna20]]</f>
        <v>Columna20</v>
      </c>
      <c r="U318" s="32" t="str">
        <f>Sabana8[[#Headers],[Columna21]]</f>
        <v>Columna21</v>
      </c>
      <c r="V318" s="32" t="str">
        <f>Sabana8[[#Headers],[Columna22]]</f>
        <v>Columna22</v>
      </c>
      <c r="W318" s="33" t="str">
        <f>Sabana8[[#Headers],[Columna23]]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I_1874386</v>
      </c>
      <c r="E319" s="34" t="str">
        <f t="shared" si="6"/>
        <v>I_1874437</v>
      </c>
      <c r="F319" s="34" t="str">
        <f t="shared" si="6"/>
        <v>I_1874504</v>
      </c>
      <c r="G319" s="34" t="str">
        <f t="shared" si="6"/>
        <v>I_1874568</v>
      </c>
      <c r="H319" s="34" t="str">
        <f t="shared" si="6"/>
        <v>I_1874556</v>
      </c>
      <c r="I319" s="34" t="str">
        <f t="shared" si="6"/>
        <v>I_1874515</v>
      </c>
      <c r="J319" s="34" t="str">
        <f t="shared" si="6"/>
        <v>I_1874414</v>
      </c>
      <c r="K319" s="34" t="str">
        <f t="shared" si="6"/>
        <v>I_1874469</v>
      </c>
      <c r="L319" s="34" t="str">
        <f t="shared" si="6"/>
        <v>I_1874532</v>
      </c>
      <c r="M319" s="34" t="str">
        <f t="shared" si="6"/>
        <v>I_1874396</v>
      </c>
      <c r="N319" s="34" t="str">
        <f t="shared" si="6"/>
        <v>I_1874458</v>
      </c>
      <c r="O319" s="34" t="str">
        <f t="shared" si="6"/>
        <v>I_1874473</v>
      </c>
      <c r="P319" s="34" t="str">
        <f t="shared" si="6"/>
        <v>I_1874549</v>
      </c>
      <c r="Q319" s="34" t="str">
        <f t="shared" si="6"/>
        <v>I_1874480</v>
      </c>
      <c r="R319" s="34" t="str">
        <f t="shared" si="6"/>
        <v>I_1874378</v>
      </c>
      <c r="S319" s="34" t="str">
        <f t="shared" si="6"/>
        <v>I_1874422</v>
      </c>
      <c r="T319" s="34" t="str">
        <f t="shared" si="6"/>
        <v>I_1874523</v>
      </c>
      <c r="U319" s="34" t="str">
        <f t="shared" si="6"/>
        <v>I_1874443</v>
      </c>
      <c r="V319" s="34" t="str">
        <f t="shared" si="6"/>
        <v>I_1874499</v>
      </c>
      <c r="W319" s="35" t="str">
        <f t="shared" si="6"/>
        <v>I_1874405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 t="shared" ref="D320:W320" si="7">IF(D325="","",IF(D325&gt;=85%,"Muy Fácil",IF(D325&gt;=60%,"Facil",IF(D325&gt;=40%,"Dificultad Moderada",IF(D325&gt;=15%,"Dificil",IF(D325&gt;=0%,"Muy Difícil",""))))))</f>
        <v>Dificultad Moderada</v>
      </c>
      <c r="E320" s="30" t="str">
        <f t="shared" si="7"/>
        <v>Dificil</v>
      </c>
      <c r="F320" s="30" t="str">
        <f t="shared" si="7"/>
        <v>Facil</v>
      </c>
      <c r="G320" s="30" t="str">
        <f t="shared" si="7"/>
        <v>Dificultad Moderada</v>
      </c>
      <c r="H320" s="30" t="str">
        <f t="shared" si="7"/>
        <v>Facil</v>
      </c>
      <c r="I320" s="30" t="str">
        <f t="shared" si="7"/>
        <v>Dificil</v>
      </c>
      <c r="J320" s="30" t="str">
        <f t="shared" si="7"/>
        <v>Dificultad Moderada</v>
      </c>
      <c r="K320" s="30" t="str">
        <f t="shared" si="7"/>
        <v>Dificultad Moderada</v>
      </c>
      <c r="L320" s="30" t="str">
        <f t="shared" si="7"/>
        <v>Dificultad Moderada</v>
      </c>
      <c r="M320" s="30" t="str">
        <f t="shared" si="7"/>
        <v>Facil</v>
      </c>
      <c r="N320" s="30" t="str">
        <f t="shared" si="7"/>
        <v>Dificultad Moderada</v>
      </c>
      <c r="O320" s="30" t="str">
        <f t="shared" si="7"/>
        <v>Dificil</v>
      </c>
      <c r="P320" s="30" t="str">
        <f t="shared" si="7"/>
        <v>Dificil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Dificil</v>
      </c>
      <c r="T320" s="30" t="str">
        <f t="shared" si="7"/>
        <v>Dificultad Moderada</v>
      </c>
      <c r="U320" s="30" t="str">
        <f t="shared" si="7"/>
        <v>Dificultad Moderada</v>
      </c>
      <c r="V320" s="30" t="str">
        <f t="shared" si="7"/>
        <v>Dificultad Moderada</v>
      </c>
      <c r="W320" s="53" t="str">
        <f t="shared" si="7"/>
        <v>Dificil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B</v>
      </c>
      <c r="F321" s="36" t="str">
        <f t="shared" si="8"/>
        <v>C</v>
      </c>
      <c r="G321" s="36" t="str">
        <f t="shared" si="8"/>
        <v>C</v>
      </c>
      <c r="H321" s="36" t="str">
        <f t="shared" si="8"/>
        <v>A</v>
      </c>
      <c r="I321" s="36" t="str">
        <f t="shared" si="8"/>
        <v>D</v>
      </c>
      <c r="J321" s="36" t="str">
        <f t="shared" si="8"/>
        <v>A</v>
      </c>
      <c r="K321" s="36" t="str">
        <f t="shared" si="8"/>
        <v>B</v>
      </c>
      <c r="L321" s="36" t="str">
        <f t="shared" si="8"/>
        <v>B</v>
      </c>
      <c r="M321" s="36" t="str">
        <f t="shared" si="8"/>
        <v>A</v>
      </c>
      <c r="N321" s="36" t="str">
        <f t="shared" si="8"/>
        <v>D</v>
      </c>
      <c r="O321" s="36" t="str">
        <f t="shared" si="8"/>
        <v>B</v>
      </c>
      <c r="P321" s="36" t="str">
        <f t="shared" si="8"/>
        <v>D</v>
      </c>
      <c r="Q321" s="36" t="str">
        <f t="shared" si="8"/>
        <v>B</v>
      </c>
      <c r="R321" s="36" t="str">
        <f t="shared" si="8"/>
        <v>C</v>
      </c>
      <c r="S321" s="36" t="str">
        <f t="shared" si="8"/>
        <v>C</v>
      </c>
      <c r="T321" s="36" t="str">
        <f t="shared" si="8"/>
        <v>A</v>
      </c>
      <c r="U321" s="36" t="str">
        <f t="shared" si="8"/>
        <v>C</v>
      </c>
      <c r="V321" s="36" t="str">
        <f t="shared" si="8"/>
        <v>B</v>
      </c>
      <c r="W321" s="37" t="str">
        <f t="shared" si="8"/>
        <v>B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 t="shared" ref="D322:W322" si="9">IF(COUNTA(D18:D317)=0,"",IFERROR(COUNTIF(D$18:D$317,"=*"),""))</f>
        <v>38</v>
      </c>
      <c r="E322" s="38">
        <f t="shared" si="9"/>
        <v>38</v>
      </c>
      <c r="F322" s="38">
        <f t="shared" si="9"/>
        <v>38</v>
      </c>
      <c r="G322" s="38">
        <f t="shared" si="9"/>
        <v>38</v>
      </c>
      <c r="H322" s="38">
        <f t="shared" si="9"/>
        <v>38</v>
      </c>
      <c r="I322" s="38">
        <f t="shared" si="9"/>
        <v>38</v>
      </c>
      <c r="J322" s="38">
        <f t="shared" si="9"/>
        <v>38</v>
      </c>
      <c r="K322" s="38">
        <f t="shared" si="9"/>
        <v>38</v>
      </c>
      <c r="L322" s="38">
        <f t="shared" si="9"/>
        <v>38</v>
      </c>
      <c r="M322" s="38">
        <f t="shared" si="9"/>
        <v>38</v>
      </c>
      <c r="N322" s="38">
        <f t="shared" si="9"/>
        <v>38</v>
      </c>
      <c r="O322" s="38">
        <f t="shared" si="9"/>
        <v>38</v>
      </c>
      <c r="P322" s="38">
        <f t="shared" si="9"/>
        <v>38</v>
      </c>
      <c r="Q322" s="38">
        <f t="shared" si="9"/>
        <v>38</v>
      </c>
      <c r="R322" s="38">
        <f t="shared" si="9"/>
        <v>38</v>
      </c>
      <c r="S322" s="38">
        <f t="shared" si="9"/>
        <v>38</v>
      </c>
      <c r="T322" s="38">
        <f t="shared" si="9"/>
        <v>38</v>
      </c>
      <c r="U322" s="38">
        <f t="shared" si="9"/>
        <v>38</v>
      </c>
      <c r="V322" s="38">
        <f t="shared" si="9"/>
        <v>38</v>
      </c>
      <c r="W322" s="54">
        <f t="shared" si="9"/>
        <v>38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21</v>
      </c>
      <c r="E323" s="38">
        <f t="shared" si="10"/>
        <v>13</v>
      </c>
      <c r="F323" s="38">
        <f t="shared" si="10"/>
        <v>31</v>
      </c>
      <c r="G323" s="38">
        <f t="shared" si="10"/>
        <v>17</v>
      </c>
      <c r="H323" s="38">
        <f t="shared" si="10"/>
        <v>25</v>
      </c>
      <c r="I323" s="38">
        <f t="shared" si="10"/>
        <v>10</v>
      </c>
      <c r="J323" s="38">
        <f t="shared" si="10"/>
        <v>17</v>
      </c>
      <c r="K323" s="38">
        <f t="shared" si="10"/>
        <v>22</v>
      </c>
      <c r="L323" s="38">
        <f t="shared" si="10"/>
        <v>20</v>
      </c>
      <c r="M323" s="38">
        <f t="shared" si="10"/>
        <v>28</v>
      </c>
      <c r="N323" s="38">
        <f t="shared" si="10"/>
        <v>20</v>
      </c>
      <c r="O323" s="38">
        <f t="shared" si="10"/>
        <v>11</v>
      </c>
      <c r="P323" s="38">
        <f t="shared" si="10"/>
        <v>15</v>
      </c>
      <c r="Q323" s="38">
        <f t="shared" si="10"/>
        <v>15</v>
      </c>
      <c r="R323" s="38">
        <f t="shared" si="10"/>
        <v>9</v>
      </c>
      <c r="S323" s="38">
        <f t="shared" si="10"/>
        <v>10</v>
      </c>
      <c r="T323" s="38">
        <f t="shared" si="10"/>
        <v>18</v>
      </c>
      <c r="U323" s="38">
        <f t="shared" si="10"/>
        <v>17</v>
      </c>
      <c r="V323" s="38">
        <f t="shared" si="10"/>
        <v>21</v>
      </c>
      <c r="W323" s="54">
        <f t="shared" si="10"/>
        <v>13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17</v>
      </c>
      <c r="E324" s="50">
        <f t="shared" si="11"/>
        <v>25</v>
      </c>
      <c r="F324" s="50">
        <f t="shared" si="11"/>
        <v>7</v>
      </c>
      <c r="G324" s="50">
        <f t="shared" si="11"/>
        <v>21</v>
      </c>
      <c r="H324" s="50">
        <f t="shared" si="11"/>
        <v>13</v>
      </c>
      <c r="I324" s="50">
        <f t="shared" si="11"/>
        <v>28</v>
      </c>
      <c r="J324" s="50">
        <f t="shared" si="11"/>
        <v>21</v>
      </c>
      <c r="K324" s="50">
        <f t="shared" si="11"/>
        <v>16</v>
      </c>
      <c r="L324" s="50">
        <f t="shared" si="11"/>
        <v>18</v>
      </c>
      <c r="M324" s="50">
        <f t="shared" si="11"/>
        <v>10</v>
      </c>
      <c r="N324" s="50">
        <f t="shared" si="11"/>
        <v>18</v>
      </c>
      <c r="O324" s="50">
        <f t="shared" si="11"/>
        <v>27</v>
      </c>
      <c r="P324" s="50">
        <f t="shared" si="11"/>
        <v>23</v>
      </c>
      <c r="Q324" s="50">
        <f t="shared" si="11"/>
        <v>23</v>
      </c>
      <c r="R324" s="50">
        <f t="shared" si="11"/>
        <v>29</v>
      </c>
      <c r="S324" s="50">
        <f t="shared" si="11"/>
        <v>28</v>
      </c>
      <c r="T324" s="50">
        <f t="shared" si="11"/>
        <v>20</v>
      </c>
      <c r="U324" s="50">
        <f t="shared" si="11"/>
        <v>21</v>
      </c>
      <c r="V324" s="50">
        <f t="shared" si="11"/>
        <v>17</v>
      </c>
      <c r="W324" s="55">
        <f t="shared" si="11"/>
        <v>25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0.55263157894736847</v>
      </c>
      <c r="E325" s="31">
        <f t="shared" si="12"/>
        <v>0.34210526315789475</v>
      </c>
      <c r="F325" s="31">
        <f t="shared" si="12"/>
        <v>0.81578947368421051</v>
      </c>
      <c r="G325" s="31">
        <f t="shared" si="12"/>
        <v>0.44736842105263158</v>
      </c>
      <c r="H325" s="31">
        <f t="shared" si="12"/>
        <v>0.65789473684210531</v>
      </c>
      <c r="I325" s="31">
        <f t="shared" si="12"/>
        <v>0.26315789473684209</v>
      </c>
      <c r="J325" s="31">
        <f t="shared" si="12"/>
        <v>0.44736842105263158</v>
      </c>
      <c r="K325" s="31">
        <f t="shared" si="12"/>
        <v>0.57894736842105265</v>
      </c>
      <c r="L325" s="31">
        <f t="shared" si="12"/>
        <v>0.52631578947368418</v>
      </c>
      <c r="M325" s="31">
        <f t="shared" si="12"/>
        <v>0.73684210526315785</v>
      </c>
      <c r="N325" s="31">
        <f t="shared" si="12"/>
        <v>0.52631578947368418</v>
      </c>
      <c r="O325" s="31">
        <f t="shared" si="12"/>
        <v>0.28947368421052633</v>
      </c>
      <c r="P325" s="31">
        <f t="shared" si="12"/>
        <v>0.39473684210526316</v>
      </c>
      <c r="Q325" s="31">
        <f t="shared" si="12"/>
        <v>0.39473684210526316</v>
      </c>
      <c r="R325" s="31">
        <f t="shared" si="12"/>
        <v>0.23684210526315788</v>
      </c>
      <c r="S325" s="31">
        <f t="shared" si="12"/>
        <v>0.26315789473684209</v>
      </c>
      <c r="T325" s="31">
        <f t="shared" si="12"/>
        <v>0.47368421052631576</v>
      </c>
      <c r="U325" s="31">
        <f t="shared" si="12"/>
        <v>0.44736842105263158</v>
      </c>
      <c r="V325" s="31">
        <f t="shared" si="12"/>
        <v>0.55263157894736847</v>
      </c>
      <c r="W325" s="56">
        <f t="shared" si="12"/>
        <v>0.34210526315789475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5.2631578947368418E-2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5.2631578947368418E-2</v>
      </c>
      <c r="I326" s="31">
        <f t="shared" si="13"/>
        <v>0</v>
      </c>
      <c r="J326" s="31">
        <f t="shared" si="13"/>
        <v>2.6315789473684209E-2</v>
      </c>
      <c r="K326" s="31">
        <f t="shared" si="13"/>
        <v>0</v>
      </c>
      <c r="L326" s="31">
        <f t="shared" si="13"/>
        <v>2.6315789473684209E-2</v>
      </c>
      <c r="M326" s="31">
        <f t="shared" si="13"/>
        <v>2.6315789473684209E-2</v>
      </c>
      <c r="N326" s="31">
        <f t="shared" si="13"/>
        <v>2.6315789473684209E-2</v>
      </c>
      <c r="O326" s="31">
        <f t="shared" si="13"/>
        <v>2.6315789473684209E-2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2.6315789473684209E-2</v>
      </c>
      <c r="U326" s="31">
        <f t="shared" si="13"/>
        <v>2.6315789473684209E-2</v>
      </c>
      <c r="V326" s="31">
        <f t="shared" si="13"/>
        <v>0</v>
      </c>
      <c r="W326" s="56">
        <f t="shared" si="13"/>
        <v>5.2631578947368418E-2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0.13157894736842105</v>
      </c>
      <c r="E327" s="31">
        <f t="shared" si="14"/>
        <v>0.36842105263157893</v>
      </c>
      <c r="F327" s="31">
        <f t="shared" si="14"/>
        <v>7.8947368421052627E-2</v>
      </c>
      <c r="G327" s="31">
        <f t="shared" si="14"/>
        <v>0.23684210526315788</v>
      </c>
      <c r="H327" s="31">
        <f t="shared" si="14"/>
        <v>0.65789473684210531</v>
      </c>
      <c r="I327" s="31">
        <f t="shared" si="14"/>
        <v>0.34210526315789475</v>
      </c>
      <c r="J327" s="31">
        <f t="shared" si="14"/>
        <v>0.44736842105263158</v>
      </c>
      <c r="K327" s="31">
        <f t="shared" si="14"/>
        <v>7.8947368421052627E-2</v>
      </c>
      <c r="L327" s="31">
        <f t="shared" si="14"/>
        <v>0.26315789473684209</v>
      </c>
      <c r="M327" s="31">
        <f t="shared" si="14"/>
        <v>0.73684210526315785</v>
      </c>
      <c r="N327" s="31">
        <f t="shared" si="14"/>
        <v>0.18421052631578946</v>
      </c>
      <c r="O327" s="31">
        <f t="shared" si="14"/>
        <v>0.42105263157894735</v>
      </c>
      <c r="P327" s="31">
        <f t="shared" si="14"/>
        <v>0.23684210526315788</v>
      </c>
      <c r="Q327" s="31">
        <f t="shared" si="14"/>
        <v>0.31578947368421051</v>
      </c>
      <c r="R327" s="31">
        <f t="shared" si="14"/>
        <v>0.18421052631578946</v>
      </c>
      <c r="S327" s="31">
        <f t="shared" si="14"/>
        <v>0.18421052631578946</v>
      </c>
      <c r="T327" s="31">
        <f t="shared" si="14"/>
        <v>0.47368421052631576</v>
      </c>
      <c r="U327" s="31">
        <f t="shared" si="14"/>
        <v>0.52631578947368418</v>
      </c>
      <c r="V327" s="31">
        <f t="shared" si="14"/>
        <v>0.15789473684210525</v>
      </c>
      <c r="W327" s="56">
        <f t="shared" si="14"/>
        <v>0.44736842105263158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0.55263157894736847</v>
      </c>
      <c r="E328" s="31">
        <f t="shared" si="15"/>
        <v>0.34210526315789475</v>
      </c>
      <c r="F328" s="31">
        <f t="shared" si="15"/>
        <v>7.8947368421052627E-2</v>
      </c>
      <c r="G328" s="31">
        <f t="shared" si="15"/>
        <v>0.21052631578947367</v>
      </c>
      <c r="H328" s="31">
        <f t="shared" si="15"/>
        <v>7.8947368421052627E-2</v>
      </c>
      <c r="I328" s="31">
        <f t="shared" si="15"/>
        <v>0.13157894736842105</v>
      </c>
      <c r="J328" s="31">
        <f t="shared" si="15"/>
        <v>7.8947368421052627E-2</v>
      </c>
      <c r="K328" s="31">
        <f t="shared" si="15"/>
        <v>0.57894736842105265</v>
      </c>
      <c r="L328" s="31">
        <f t="shared" si="15"/>
        <v>0.52631578947368418</v>
      </c>
      <c r="M328" s="31">
        <f t="shared" si="15"/>
        <v>7.8947368421052627E-2</v>
      </c>
      <c r="N328" s="31">
        <f t="shared" si="15"/>
        <v>0.18421052631578946</v>
      </c>
      <c r="O328" s="31">
        <f t="shared" si="15"/>
        <v>0.28947368421052633</v>
      </c>
      <c r="P328" s="31">
        <f t="shared" si="15"/>
        <v>0.31578947368421051</v>
      </c>
      <c r="Q328" s="31">
        <f t="shared" si="15"/>
        <v>0.39473684210526316</v>
      </c>
      <c r="R328" s="31">
        <f t="shared" si="15"/>
        <v>0.44736842105263158</v>
      </c>
      <c r="S328" s="31">
        <f t="shared" si="15"/>
        <v>0.36842105263157893</v>
      </c>
      <c r="T328" s="31">
        <f t="shared" si="15"/>
        <v>0.36842105263157893</v>
      </c>
      <c r="U328" s="31">
        <f t="shared" si="15"/>
        <v>0</v>
      </c>
      <c r="V328" s="31">
        <f t="shared" si="15"/>
        <v>0.55263157894736847</v>
      </c>
      <c r="W328" s="56">
        <f t="shared" si="15"/>
        <v>0.34210526315789475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</v>
      </c>
      <c r="E329" s="31">
        <f t="shared" si="16"/>
        <v>0.21052631578947367</v>
      </c>
      <c r="F329" s="31">
        <f t="shared" si="16"/>
        <v>0.81578947368421051</v>
      </c>
      <c r="G329" s="31">
        <f t="shared" si="16"/>
        <v>0.44736842105263158</v>
      </c>
      <c r="H329" s="31">
        <f t="shared" si="16"/>
        <v>0.15789473684210525</v>
      </c>
      <c r="I329" s="31">
        <f t="shared" si="16"/>
        <v>0.26315789473684209</v>
      </c>
      <c r="J329" s="31">
        <f t="shared" si="16"/>
        <v>0.23684210526315788</v>
      </c>
      <c r="K329" s="31">
        <f t="shared" si="16"/>
        <v>0.18421052631578946</v>
      </c>
      <c r="L329" s="31">
        <f t="shared" si="16"/>
        <v>2.6315789473684209E-2</v>
      </c>
      <c r="M329" s="31">
        <f t="shared" si="16"/>
        <v>0.10526315789473684</v>
      </c>
      <c r="N329" s="31">
        <f t="shared" si="16"/>
        <v>7.8947368421052627E-2</v>
      </c>
      <c r="O329" s="31">
        <f t="shared" si="16"/>
        <v>7.8947368421052627E-2</v>
      </c>
      <c r="P329" s="31">
        <f t="shared" si="16"/>
        <v>5.2631578947368418E-2</v>
      </c>
      <c r="Q329" s="31">
        <f t="shared" si="16"/>
        <v>0.23684210526315788</v>
      </c>
      <c r="R329" s="31">
        <f t="shared" si="16"/>
        <v>0.23684210526315788</v>
      </c>
      <c r="S329" s="31">
        <f t="shared" si="16"/>
        <v>0.26315789473684209</v>
      </c>
      <c r="T329" s="31">
        <f t="shared" si="16"/>
        <v>2.6315789473684209E-2</v>
      </c>
      <c r="U329" s="31">
        <f t="shared" si="16"/>
        <v>0.44736842105263158</v>
      </c>
      <c r="V329" s="31">
        <f t="shared" si="16"/>
        <v>0.13157894736842105</v>
      </c>
      <c r="W329" s="56">
        <f t="shared" si="16"/>
        <v>5.2631578947368418E-2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0.26315789473684209</v>
      </c>
      <c r="E330" s="39">
        <f t="shared" si="17"/>
        <v>7.8947368421052627E-2</v>
      </c>
      <c r="F330" s="39">
        <f t="shared" si="17"/>
        <v>2.6315789473684209E-2</v>
      </c>
      <c r="G330" s="39">
        <f t="shared" si="17"/>
        <v>0.10526315789473684</v>
      </c>
      <c r="H330" s="39">
        <f t="shared" si="17"/>
        <v>5.2631578947368418E-2</v>
      </c>
      <c r="I330" s="39">
        <f t="shared" si="17"/>
        <v>0.26315789473684209</v>
      </c>
      <c r="J330" s="39">
        <f t="shared" si="17"/>
        <v>0.21052631578947367</v>
      </c>
      <c r="K330" s="39">
        <f t="shared" si="17"/>
        <v>0.15789473684210525</v>
      </c>
      <c r="L330" s="39">
        <f t="shared" si="17"/>
        <v>0.15789473684210525</v>
      </c>
      <c r="M330" s="39">
        <f t="shared" si="17"/>
        <v>5.2631578947368418E-2</v>
      </c>
      <c r="N330" s="39">
        <f t="shared" si="17"/>
        <v>0.52631578947368418</v>
      </c>
      <c r="O330" s="39">
        <f t="shared" si="17"/>
        <v>0.18421052631578946</v>
      </c>
      <c r="P330" s="39">
        <f t="shared" si="17"/>
        <v>0.39473684210526316</v>
      </c>
      <c r="Q330" s="39">
        <f t="shared" si="17"/>
        <v>5.2631578947368418E-2</v>
      </c>
      <c r="R330" s="39">
        <f t="shared" si="17"/>
        <v>0.13157894736842105</v>
      </c>
      <c r="S330" s="39">
        <f t="shared" si="17"/>
        <v>0.18421052631578946</v>
      </c>
      <c r="T330" s="39">
        <f t="shared" si="17"/>
        <v>0.10526315789473684</v>
      </c>
      <c r="U330" s="39">
        <f t="shared" si="17"/>
        <v>0</v>
      </c>
      <c r="V330" s="39">
        <f t="shared" si="17"/>
        <v>0.15789473684210525</v>
      </c>
      <c r="W330" s="57">
        <f t="shared" si="17"/>
        <v>0.10526315789473684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638" priority="23" operator="containsText" text="Dificultad Moderada">
      <formula>NOT(ISERROR(SEARCH("Dificultad Moderada",D13)))</formula>
    </cfRule>
    <cfRule type="containsText" dxfId="637" priority="24" operator="containsText" text="Muy Fácil">
      <formula>NOT(ISERROR(SEARCH("Muy Fácil",D13)))</formula>
    </cfRule>
    <cfRule type="containsText" dxfId="636" priority="25" operator="containsText" text="Facil">
      <formula>NOT(ISERROR(SEARCH("Facil",D13)))</formula>
    </cfRule>
    <cfRule type="containsText" dxfId="635" priority="26" operator="containsText" text="Dificil">
      <formula>NOT(ISERROR(SEARCH("Dificil",D13)))</formula>
    </cfRule>
    <cfRule type="containsText" dxfId="634" priority="27" operator="containsText" text="Muy Difícil">
      <formula>NOT(ISERROR(SEARCH("Muy Difícil",D13)))</formula>
    </cfRule>
  </conditionalFormatting>
  <conditionalFormatting sqref="D321:W321">
    <cfRule type="cellIs" dxfId="633" priority="17" operator="equal">
      <formula>0</formula>
    </cfRule>
    <cfRule type="containsBlanks" dxfId="632" priority="22">
      <formula>LEN(TRIM(D321))=0</formula>
    </cfRule>
  </conditionalFormatting>
  <conditionalFormatting sqref="D18:W317">
    <cfRule type="cellIs" dxfId="631" priority="13" operator="equal">
      <formula>""</formula>
    </cfRule>
    <cfRule type="cellIs" dxfId="630" priority="14" operator="equal">
      <formula>D$321</formula>
    </cfRule>
    <cfRule type="cellIs" dxfId="629" priority="15" operator="equal">
      <formula>"O"</formula>
    </cfRule>
    <cfRule type="cellIs" dxfId="628" priority="16" operator="notEqual">
      <formula>"O(""O"";$D$110)"</formula>
    </cfRule>
  </conditionalFormatting>
  <conditionalFormatting sqref="D318:W318">
    <cfRule type="containsText" dxfId="627" priority="12" operator="containsText" text="Columna">
      <formula>NOT(ISERROR(SEARCH("Columna",D318)))</formula>
    </cfRule>
  </conditionalFormatting>
  <conditionalFormatting sqref="D319:W319">
    <cfRule type="cellIs" dxfId="626" priority="11" operator="equal">
      <formula>0</formula>
    </cfRule>
  </conditionalFormatting>
  <conditionalFormatting sqref="D320:W320">
    <cfRule type="containsText" dxfId="625" priority="6" operator="containsText" text="Dificultad Moderada">
      <formula>NOT(ISERROR(SEARCH("Dificultad Moderada",D320)))</formula>
    </cfRule>
    <cfRule type="containsText" dxfId="624" priority="7" operator="containsText" text="Muy Fácil">
      <formula>NOT(ISERROR(SEARCH("Muy Fácil",D320)))</formula>
    </cfRule>
    <cfRule type="containsText" dxfId="623" priority="8" operator="containsText" text="Facil">
      <formula>NOT(ISERROR(SEARCH("Facil",D320)))</formula>
    </cfRule>
    <cfRule type="containsText" dxfId="622" priority="9" operator="containsText" text="Dificil">
      <formula>NOT(ISERROR(SEARCH("Dificil",D320)))</formula>
    </cfRule>
    <cfRule type="containsText" dxfId="621" priority="10" operator="containsText" text="Muy Difícil">
      <formula>NOT(ISERROR(SEARCH("Muy Difícil",D320)))</formula>
    </cfRule>
  </conditionalFormatting>
  <conditionalFormatting sqref="D12:W12">
    <cfRule type="containsBlanks" dxfId="620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BB7A7CE-8955-4BA5-867C-19E7189660DC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02667DD4-A4B2-4A49-99EE-D86D896A5526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0002157D-2936-4B92-9503-3C02ADE54205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17CE05C4-A469-4F88-870D-F21C6ADA90DC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779CC8F2-2B02-4DE3-93FC-98F18D29D87B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28740104-20C1-4A34-8BB0-192F5AFFB370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08C96C69-7C27-4BA7-ACAD-66D75C04E94F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7F7AFA39-6DF5-4AF9-B30D-3E3E830B4DD1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B18" sqref="B18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 Sabana3'!D5</f>
        <v>I.E COLEGIO SAN BERNARDO</v>
      </c>
      <c r="E2" s="59"/>
      <c r="F2" s="59"/>
      <c r="G2" s="60"/>
      <c r="H2" s="42" t="s">
        <v>35</v>
      </c>
      <c r="I2" s="41" t="str">
        <f>' Sabana3'!F5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 Sabana3'!D6</f>
        <v>301</v>
      </c>
      <c r="E3" s="59"/>
      <c r="F3" s="59"/>
      <c r="G3" s="60"/>
      <c r="H3" s="61" t="s">
        <v>36</v>
      </c>
      <c r="I3" s="41" t="str">
        <f>' Sabana3'!F6</f>
        <v>TERCERO</v>
      </c>
      <c r="AF3" s="1"/>
    </row>
    <row r="4" spans="1:32" ht="14.45" customHeight="1" x14ac:dyDescent="0.25">
      <c r="B4"/>
      <c r="C4" s="61" t="s">
        <v>33</v>
      </c>
      <c r="D4" s="59" t="str">
        <f>' Sabana3'!D7</f>
        <v>LENGUAJE</v>
      </c>
      <c r="E4" s="59"/>
      <c r="F4" s="59"/>
      <c r="G4" s="60"/>
      <c r="H4" s="61" t="s">
        <v>37</v>
      </c>
      <c r="I4" s="41">
        <f>' Sabana3'!F7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IF(D11="","",IFERROR(HLOOKUP($D11,Sabana8[[#All],[Columna4]:[Columna23]],2,FALSE),""))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IF(D11="","",IFERROR(HLOOKUP($D11,Sabana8[[#All],[Columna4]:[Columna23]],3,FALSE),""))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IF(D11="","",IFERROR(HLOOKUP($D11,Sabana8[[#All],[Columna4]:[Columna23]],4,FALSE),""))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IF(D11="","",IFERROR(HLOOKUP($D11,Sabana8[[#All],[Columna4]:[Columna23]],5,FALSE),""))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IF(D11="","",IFERROR(HLOOKUP($D11,Sabana8[[#All],[Columna4]:[Columna23]],6,FALSE),""))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IF(D11="","",IFERROR(HLOOKUP($D11,Sabana8[[#All],[Columna4]:[Columna23]],7,FALSE),""))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IF(D11="","",IFERROR(HLOOKUP($D11,Sabana8[[#All],[Columna4]:[Columna23]],8,FALSE),""))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IF(D11="","",IFERROR(HLOOKUP($D11,Sabana8[[#All],[Columna4]:[Columna23]],313,FALSE),""))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IF(D11="","",IFERROR(HLOOKUP($D11,Sabana8[[#All],[Columna4]:[Columna23]],314,FALSE),""))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IF(D11="","",IFERROR(HLOOKUP($D11,Sabana8[[#All],[Columna4]:[Columna23]],315,FALSE),""))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IF(D11="","",IFERROR(HLOOKUP($D11,Sabana8[[#All],[Columna4]:[Columna23]],316,FALSE),""))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IF(D11="","",IFERROR(HLOOKUP($D11,Sabana8[[#All],[Columna4]:[Columna23]],317,FALSE),""))</f>
        <v/>
      </c>
      <c r="E25" s="25" t="str">
        <f>$D$9</f>
        <v/>
      </c>
      <c r="F25" s="25">
        <f>IF(Tabla47610[[#This Row],[Porcentajes de respuesta 
para cada una de las opciones   ]]&gt;$D$9,Tabla47610[[#This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IF(D11="","",IFERROR(HLOOKUP($D11,Sabana8[[#All],[Columna4]:[Columna23]],318,FALSE),""))</f>
        <v/>
      </c>
      <c r="E26" s="25" t="str">
        <f>$D$9</f>
        <v/>
      </c>
      <c r="F26" s="25">
        <f>IF(Tabla47610[[#This Row],[Porcentajes de respuesta 
para cada una de las opciones   ]]&gt;$D$9,Tabla47610[[#This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IF(D11="","",IFERROR(HLOOKUP($D11,Sabana8[[#All],[Columna4]:[Columna23]],319,FALSE),""))</f>
        <v/>
      </c>
      <c r="E27" s="25" t="str">
        <f>$D$9</f>
        <v/>
      </c>
      <c r="F27" s="25">
        <f>IF(Tabla47610[[#This Row],[Porcentajes de respuesta 
para cada una de las opciones   ]]&gt;$D$9,Tabla47610[[#This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IF(D11="","",IFERROR(HLOOKUP($D11,Sabana8[[#All],[Columna4]:[Columna23]],320,FALSE),""))</f>
        <v/>
      </c>
      <c r="E28" s="25" t="str">
        <f>$D$9</f>
        <v/>
      </c>
      <c r="F28" s="25">
        <f>IF(Tabla47610[[#This Row],[Porcentajes de respuesta 
para cada una de las opciones   ]]&gt;$D$9,Tabla47610[[#This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IF(D11="","",IFERROR(HLOOKUP($D11,Sabana8[[#All],[Columna4]:[Columna23]],321,FALSE),""))</f>
        <v/>
      </c>
      <c r="E29" s="25" t="str">
        <f>$D$9</f>
        <v/>
      </c>
      <c r="F29" s="25">
        <f>IF(Tabla47610[[#This Row],[Porcentajes de respuesta 
para cada una de las opciones   ]]&gt;$D$9,Tabla47610[[#This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584" priority="3" operator="containsText" text="Facil">
      <formula>NOT(ISERROR(SEARCH("Facil",D14)))</formula>
    </cfRule>
    <cfRule type="containsText" dxfId="583" priority="4" operator="containsText" text="Dificil">
      <formula>NOT(ISERROR(SEARCH("Dificil",D14)))</formula>
    </cfRule>
    <cfRule type="containsText" dxfId="582" priority="5" operator="containsText" text="Muy Difícil">
      <formula>NOT(ISERROR(SEARCH("Muy Difícil",D14)))</formula>
    </cfRule>
    <cfRule type="containsText" dxfId="581" priority="6" operator="containsText" text="Muy Fácil">
      <formula>NOT(ISERROR(SEARCH("Muy Fácil",D14)))</formula>
    </cfRule>
    <cfRule type="containsText" dxfId="580" priority="7" operator="containsText" text="Dificultad Moderada">
      <formula>NOT(ISERROR(SEARCH("Dificultad Moderada",D14)))</formula>
    </cfRule>
  </conditionalFormatting>
  <conditionalFormatting sqref="I2:I4">
    <cfRule type="cellIs" dxfId="579" priority="2" operator="equal">
      <formula>0</formula>
    </cfRule>
  </conditionalFormatting>
  <conditionalFormatting sqref="D2:D4">
    <cfRule type="cellIs" dxfId="578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topLeftCell="C1" zoomScale="60" zoomScaleNormal="60" zoomScaleSheetLayoutView="124" zoomScalePageLayoutView="96" workbookViewId="0">
      <selection activeCell="F8" sqref="F8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ht="15" x14ac:dyDescent="0.25">
      <c r="C6" s="43" t="s">
        <v>22</v>
      </c>
      <c r="D6" s="2">
        <v>401</v>
      </c>
      <c r="E6" s="78" t="s">
        <v>23</v>
      </c>
      <c r="F6" s="76" t="s">
        <v>158</v>
      </c>
      <c r="G6" s="87"/>
    </row>
    <row r="7" spans="2:32" ht="15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159</v>
      </c>
      <c r="E11" s="2" t="s">
        <v>160</v>
      </c>
      <c r="F11" s="2" t="s">
        <v>161</v>
      </c>
      <c r="G11" s="2" t="s">
        <v>162</v>
      </c>
      <c r="H11" s="2" t="s">
        <v>163</v>
      </c>
      <c r="I11" s="2" t="s">
        <v>164</v>
      </c>
      <c r="J11" s="2" t="s">
        <v>165</v>
      </c>
      <c r="K11" s="2" t="s">
        <v>166</v>
      </c>
      <c r="L11" s="2" t="s">
        <v>167</v>
      </c>
      <c r="M11" s="2" t="s">
        <v>168</v>
      </c>
      <c r="N11" s="2" t="s">
        <v>169</v>
      </c>
      <c r="O11" s="2" t="s">
        <v>170</v>
      </c>
      <c r="P11" s="2" t="s">
        <v>171</v>
      </c>
      <c r="Q11" s="2" t="s">
        <v>172</v>
      </c>
      <c r="R11" s="2" t="s">
        <v>173</v>
      </c>
      <c r="S11" s="2" t="s">
        <v>174</v>
      </c>
      <c r="T11" s="2" t="s">
        <v>175</v>
      </c>
      <c r="U11" s="2" t="s">
        <v>176</v>
      </c>
      <c r="V11" s="2" t="s">
        <v>177</v>
      </c>
      <c r="W11" s="2" t="s">
        <v>178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91</v>
      </c>
      <c r="E12" s="66" t="s">
        <v>88</v>
      </c>
      <c r="F12" s="66" t="s">
        <v>90</v>
      </c>
      <c r="G12" s="66" t="s">
        <v>88</v>
      </c>
      <c r="H12" s="66" t="s">
        <v>91</v>
      </c>
      <c r="I12" s="66" t="s">
        <v>91</v>
      </c>
      <c r="J12" s="66" t="s">
        <v>88</v>
      </c>
      <c r="K12" s="66" t="s">
        <v>91</v>
      </c>
      <c r="L12" s="66" t="s">
        <v>88</v>
      </c>
      <c r="M12" s="66" t="s">
        <v>89</v>
      </c>
      <c r="N12" s="66" t="s">
        <v>89</v>
      </c>
      <c r="O12" s="66" t="s">
        <v>90</v>
      </c>
      <c r="P12" s="66" t="s">
        <v>88</v>
      </c>
      <c r="Q12" s="66" t="s">
        <v>88</v>
      </c>
      <c r="R12" s="66" t="s">
        <v>88</v>
      </c>
      <c r="S12" s="66" t="s">
        <v>89</v>
      </c>
      <c r="T12" s="66" t="s">
        <v>90</v>
      </c>
      <c r="U12" s="66" t="s">
        <v>88</v>
      </c>
      <c r="V12" s="66" t="s">
        <v>90</v>
      </c>
      <c r="W12" s="66" t="s">
        <v>90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>D$320</f>
        <v>Dificil</v>
      </c>
      <c r="E13" s="30" t="str">
        <f>E$320</f>
        <v>Facil</v>
      </c>
      <c r="F13" s="30" t="str">
        <f t="shared" ref="F13:W13" si="0">F$320</f>
        <v>Dificil</v>
      </c>
      <c r="G13" s="30" t="str">
        <f t="shared" si="0"/>
        <v>Dificultad Moderada</v>
      </c>
      <c r="H13" s="30" t="str">
        <f t="shared" si="0"/>
        <v>Dificil</v>
      </c>
      <c r="I13" s="30" t="str">
        <f t="shared" si="0"/>
        <v>Dificultad Moderada</v>
      </c>
      <c r="J13" s="30" t="str">
        <f t="shared" si="0"/>
        <v>Facil</v>
      </c>
      <c r="K13" s="30" t="str">
        <f t="shared" si="0"/>
        <v>Dificil</v>
      </c>
      <c r="L13" s="30" t="str">
        <f t="shared" si="0"/>
        <v>Dificil</v>
      </c>
      <c r="M13" s="30" t="str">
        <f t="shared" si="0"/>
        <v>Muy Difícil</v>
      </c>
      <c r="N13" s="30" t="str">
        <f t="shared" si="0"/>
        <v>Dificil</v>
      </c>
      <c r="O13" s="30" t="str">
        <f t="shared" si="0"/>
        <v>Muy Difícil</v>
      </c>
      <c r="P13" s="30" t="str">
        <f t="shared" si="0"/>
        <v>Muy Difícil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Dificultad Moderada</v>
      </c>
      <c r="T13" s="30" t="str">
        <f t="shared" si="0"/>
        <v>Muy Difícil</v>
      </c>
      <c r="U13" s="30" t="str">
        <f t="shared" si="0"/>
        <v>Dificil</v>
      </c>
      <c r="V13" s="30" t="str">
        <f t="shared" si="0"/>
        <v>Dificil</v>
      </c>
      <c r="W13" s="30" t="str">
        <f t="shared" si="0"/>
        <v>Dificil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179</v>
      </c>
      <c r="E16" s="2" t="s">
        <v>180</v>
      </c>
      <c r="F16" s="2" t="s">
        <v>181</v>
      </c>
      <c r="G16" s="2" t="s">
        <v>179</v>
      </c>
      <c r="H16" s="2" t="s">
        <v>179</v>
      </c>
      <c r="I16" s="2" t="s">
        <v>181</v>
      </c>
      <c r="J16" s="2" t="s">
        <v>181</v>
      </c>
      <c r="K16" s="2" t="s">
        <v>181</v>
      </c>
      <c r="L16" s="2" t="s">
        <v>180</v>
      </c>
      <c r="M16" s="2" t="s">
        <v>180</v>
      </c>
      <c r="N16" s="2" t="s">
        <v>181</v>
      </c>
      <c r="O16" s="2" t="s">
        <v>179</v>
      </c>
      <c r="P16" s="2" t="s">
        <v>180</v>
      </c>
      <c r="Q16" s="2" t="s">
        <v>180</v>
      </c>
      <c r="R16" s="2" t="s">
        <v>181</v>
      </c>
      <c r="S16" s="2" t="s">
        <v>180</v>
      </c>
      <c r="T16" s="2" t="s">
        <v>181</v>
      </c>
      <c r="U16" s="2" t="s">
        <v>179</v>
      </c>
      <c r="V16" s="2" t="s">
        <v>180</v>
      </c>
      <c r="W16" s="2" t="s">
        <v>180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182</v>
      </c>
      <c r="E17" s="2" t="s">
        <v>183</v>
      </c>
      <c r="F17" s="2" t="s">
        <v>184</v>
      </c>
      <c r="G17" s="2" t="s">
        <v>185</v>
      </c>
      <c r="H17" s="2" t="s">
        <v>185</v>
      </c>
      <c r="I17" s="2" t="s">
        <v>186</v>
      </c>
      <c r="J17" s="2" t="s">
        <v>186</v>
      </c>
      <c r="K17" s="2" t="s">
        <v>186</v>
      </c>
      <c r="L17" s="2" t="s">
        <v>187</v>
      </c>
      <c r="M17" s="2" t="s">
        <v>183</v>
      </c>
      <c r="N17" s="2" t="s">
        <v>184</v>
      </c>
      <c r="O17" s="2" t="s">
        <v>188</v>
      </c>
      <c r="P17" s="2" t="s">
        <v>187</v>
      </c>
      <c r="Q17" s="2" t="s">
        <v>189</v>
      </c>
      <c r="R17" s="2" t="s">
        <v>186</v>
      </c>
      <c r="S17" s="2" t="s">
        <v>189</v>
      </c>
      <c r="T17" s="2" t="s">
        <v>186</v>
      </c>
      <c r="U17" s="2" t="s">
        <v>182</v>
      </c>
      <c r="V17" s="2" t="s">
        <v>190</v>
      </c>
      <c r="W17" s="2" t="s">
        <v>191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88</v>
      </c>
      <c r="E18" s="66" t="s">
        <v>88</v>
      </c>
      <c r="F18" s="66" t="s">
        <v>90</v>
      </c>
      <c r="G18" s="66" t="s">
        <v>91</v>
      </c>
      <c r="H18" s="66" t="s">
        <v>91</v>
      </c>
      <c r="I18" s="66" t="s">
        <v>91</v>
      </c>
      <c r="J18" s="66" t="s">
        <v>88</v>
      </c>
      <c r="K18" s="66" t="s">
        <v>91</v>
      </c>
      <c r="L18" s="66" t="s">
        <v>89</v>
      </c>
      <c r="M18" s="66" t="s">
        <v>88</v>
      </c>
      <c r="N18" s="66" t="s">
        <v>89</v>
      </c>
      <c r="O18" s="66" t="s">
        <v>90</v>
      </c>
      <c r="P18" s="66" t="s">
        <v>89</v>
      </c>
      <c r="Q18" s="66" t="s">
        <v>89</v>
      </c>
      <c r="R18" s="66" t="s">
        <v>88</v>
      </c>
      <c r="S18" s="66" t="s">
        <v>91</v>
      </c>
      <c r="T18" s="66" t="s">
        <v>89</v>
      </c>
      <c r="U18" s="66" t="s">
        <v>88</v>
      </c>
      <c r="V18" s="66" t="s">
        <v>90</v>
      </c>
      <c r="W18" s="66" t="s">
        <v>88</v>
      </c>
      <c r="X18" s="79">
        <f t="array" ref="X18">IF($D$12="","",(SUMPRODUCT(($D$12:$W$12=Sabana11[[#This Row],[Columna4]:[Columna23]])*1)))</f>
        <v>11</v>
      </c>
      <c r="Y18" s="74">
        <f>IF(X18="","",(X18/20))</f>
        <v>0.55000000000000004</v>
      </c>
      <c r="Z18" s="74">
        <f>IF(Y18="","",COUNTIF(Sabana11[[#This Row],[Columna4]:[Columna23]],"O")/20)</f>
        <v>0</v>
      </c>
    </row>
    <row r="19" spans="2:32" ht="15" x14ac:dyDescent="0.25">
      <c r="B19" s="46">
        <v>10</v>
      </c>
      <c r="D19" s="66" t="s">
        <v>91</v>
      </c>
      <c r="E19" s="66" t="s">
        <v>88</v>
      </c>
      <c r="F19" s="66" t="s">
        <v>90</v>
      </c>
      <c r="G19" s="66" t="s">
        <v>90</v>
      </c>
      <c r="H19" s="66" t="s">
        <v>91</v>
      </c>
      <c r="I19" s="66" t="s">
        <v>91</v>
      </c>
      <c r="J19" s="66" t="s">
        <v>88</v>
      </c>
      <c r="K19" s="66" t="s">
        <v>91</v>
      </c>
      <c r="L19" s="66" t="s">
        <v>91</v>
      </c>
      <c r="M19" s="66" t="s">
        <v>91</v>
      </c>
      <c r="N19" s="66" t="s">
        <v>89</v>
      </c>
      <c r="O19" s="66" t="s">
        <v>90</v>
      </c>
      <c r="P19" s="66" t="s">
        <v>88</v>
      </c>
      <c r="Q19" s="66" t="s">
        <v>89</v>
      </c>
      <c r="R19" s="66" t="s">
        <v>88</v>
      </c>
      <c r="S19" s="66" t="s">
        <v>88</v>
      </c>
      <c r="T19" s="66" t="s">
        <v>88</v>
      </c>
      <c r="U19" s="66" t="s">
        <v>88</v>
      </c>
      <c r="V19" s="66" t="s">
        <v>90</v>
      </c>
      <c r="W19" s="66" t="s">
        <v>91</v>
      </c>
      <c r="X19" s="79">
        <f t="array" ref="X19">IF($D$12="","",(SUMPRODUCT(($D$12:$W$12=Sabana11[[#This Row],[Columna4]:[Columna23]])*1)))</f>
        <v>13</v>
      </c>
      <c r="Y19" s="74">
        <f t="shared" ref="Y19:Y82" si="1">IF(X19="","",(X19/20))</f>
        <v>0.65</v>
      </c>
      <c r="Z19" s="74">
        <f>IF(Y19="","",COUNTIF(Sabana11[[#This Row],[Columna4]:[Columna23]],"O")/20)</f>
        <v>0</v>
      </c>
    </row>
    <row r="20" spans="2:32" ht="15" x14ac:dyDescent="0.25">
      <c r="B20" s="46">
        <v>11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9">
        <f t="array" ref="X20">IF($D$12="","",(SUMPRODUCT(($D$12:$W$12=Sabana11[[#This Row],[Columna4]:[Columna23]])*1)))</f>
        <v>0</v>
      </c>
      <c r="Y20" s="74">
        <f t="shared" si="1"/>
        <v>0</v>
      </c>
      <c r="Z20" s="74">
        <f>IF(Y20="","",COUNTIF(Sabana11[[#This Row],[Columna4]:[Columna23]],"O")/20)</f>
        <v>0</v>
      </c>
    </row>
    <row r="21" spans="2:32" ht="15" x14ac:dyDescent="0.25">
      <c r="B21" s="46">
        <v>12</v>
      </c>
      <c r="D21" s="66" t="s">
        <v>88</v>
      </c>
      <c r="E21" s="66" t="s">
        <v>89</v>
      </c>
      <c r="F21" s="66" t="s">
        <v>91</v>
      </c>
      <c r="G21" s="66" t="s">
        <v>91</v>
      </c>
      <c r="H21" s="66" t="s">
        <v>91</v>
      </c>
      <c r="I21" s="66" t="s">
        <v>88</v>
      </c>
      <c r="J21" s="66" t="s">
        <v>88</v>
      </c>
      <c r="K21" s="66" t="s">
        <v>89</v>
      </c>
      <c r="L21" s="66" t="s">
        <v>88</v>
      </c>
      <c r="M21" s="66" t="s">
        <v>88</v>
      </c>
      <c r="N21" s="66" t="s">
        <v>89</v>
      </c>
      <c r="O21" s="66" t="s">
        <v>88</v>
      </c>
      <c r="P21" s="66" t="s">
        <v>88</v>
      </c>
      <c r="Q21" s="66" t="s">
        <v>88</v>
      </c>
      <c r="R21" s="66" t="s">
        <v>90</v>
      </c>
      <c r="S21" s="66" t="s">
        <v>90</v>
      </c>
      <c r="T21" s="66" t="s">
        <v>89</v>
      </c>
      <c r="U21" s="66" t="s">
        <v>91</v>
      </c>
      <c r="V21" s="66" t="s">
        <v>88</v>
      </c>
      <c r="W21" s="66" t="s">
        <v>90</v>
      </c>
      <c r="X21" s="79">
        <f t="array" ref="X21">IF($D$12="","",(SUMPRODUCT(($D$12:$W$12=Sabana11[[#This Row],[Columna4]:[Columna23]])*1)))</f>
        <v>7</v>
      </c>
      <c r="Y21" s="74">
        <f t="shared" si="1"/>
        <v>0.35</v>
      </c>
      <c r="Z21" s="74">
        <f>IF(Y21="","",COUNTIF(Sabana11[[#This Row],[Columna4]:[Columna23]],"O")/20)</f>
        <v>0</v>
      </c>
    </row>
    <row r="22" spans="2:32" ht="15" x14ac:dyDescent="0.25">
      <c r="B22" s="46">
        <v>13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9">
        <f t="array" ref="X22">IF($D$12="","",(SUMPRODUCT(($D$12:$W$12=Sabana11[[#This Row],[Columna4]:[Columna23]])*1)))</f>
        <v>0</v>
      </c>
      <c r="Y22" s="74">
        <f t="shared" si="1"/>
        <v>0</v>
      </c>
      <c r="Z22" s="74">
        <f>IF(Y22="","",COUNTIF(Sabana11[[#This Row],[Columna4]:[Columna23]],"O")/20)</f>
        <v>0</v>
      </c>
    </row>
    <row r="23" spans="2:32" ht="15" x14ac:dyDescent="0.25">
      <c r="B23" s="46">
        <v>14</v>
      </c>
      <c r="D23" s="83" t="s">
        <v>88</v>
      </c>
      <c r="E23" s="83" t="s">
        <v>88</v>
      </c>
      <c r="F23" s="83" t="s">
        <v>91</v>
      </c>
      <c r="G23" s="83" t="s">
        <v>88</v>
      </c>
      <c r="H23" s="83" t="s">
        <v>88</v>
      </c>
      <c r="I23" s="83" t="s">
        <v>89</v>
      </c>
      <c r="J23" s="83" t="s">
        <v>88</v>
      </c>
      <c r="K23" s="83" t="s">
        <v>90</v>
      </c>
      <c r="L23" s="83" t="s">
        <v>91</v>
      </c>
      <c r="M23" s="83" t="s">
        <v>91</v>
      </c>
      <c r="N23" s="83" t="s">
        <v>91</v>
      </c>
      <c r="O23" s="83" t="s">
        <v>91</v>
      </c>
      <c r="P23" s="83" t="s">
        <v>89</v>
      </c>
      <c r="Q23" s="83" t="s">
        <v>89</v>
      </c>
      <c r="R23" s="83" t="s">
        <v>91</v>
      </c>
      <c r="S23" s="83" t="s">
        <v>89</v>
      </c>
      <c r="T23" s="83" t="s">
        <v>88</v>
      </c>
      <c r="U23" s="83" t="s">
        <v>89</v>
      </c>
      <c r="V23" s="83" t="s">
        <v>91</v>
      </c>
      <c r="W23" s="83" t="s">
        <v>89</v>
      </c>
      <c r="X23" s="79">
        <f t="array" ref="X23">IF($D$12="","",(SUMPRODUCT(($D$12:$W$12=Sabana11[[#This Row],[Columna4]:[Columna23]])*1)))</f>
        <v>4</v>
      </c>
      <c r="Y23" s="74">
        <f t="shared" si="1"/>
        <v>0.2</v>
      </c>
      <c r="Z23" s="74">
        <f>IF(Y23="","",COUNTIF(Sabana11[[#This Row],[Columna4]:[Columna23]],"O")/20)</f>
        <v>0</v>
      </c>
    </row>
    <row r="24" spans="2:32" ht="15" x14ac:dyDescent="0.25">
      <c r="B24" s="46">
        <v>15</v>
      </c>
      <c r="D24" s="83" t="s">
        <v>88</v>
      </c>
      <c r="E24" s="83" t="s">
        <v>88</v>
      </c>
      <c r="F24" s="83" t="s">
        <v>89</v>
      </c>
      <c r="G24" s="83" t="s">
        <v>88</v>
      </c>
      <c r="H24" s="83" t="s">
        <v>91</v>
      </c>
      <c r="I24" s="83" t="s">
        <v>88</v>
      </c>
      <c r="J24" s="83" t="s">
        <v>89</v>
      </c>
      <c r="K24" s="83" t="s">
        <v>90</v>
      </c>
      <c r="L24" s="83" t="s">
        <v>91</v>
      </c>
      <c r="M24" s="83" t="s">
        <v>88</v>
      </c>
      <c r="N24" s="83" t="s">
        <v>91</v>
      </c>
      <c r="O24" s="83" t="s">
        <v>91</v>
      </c>
      <c r="P24" s="83" t="s">
        <v>89</v>
      </c>
      <c r="Q24" s="83" t="s">
        <v>89</v>
      </c>
      <c r="R24" s="83" t="s">
        <v>90</v>
      </c>
      <c r="S24" s="83" t="s">
        <v>89</v>
      </c>
      <c r="T24" s="83" t="s">
        <v>91</v>
      </c>
      <c r="U24" s="83" t="s">
        <v>90</v>
      </c>
      <c r="V24" s="83" t="s">
        <v>91</v>
      </c>
      <c r="W24" s="83" t="s">
        <v>89</v>
      </c>
      <c r="X24" s="79">
        <f t="array" ref="X24">IF($D$12="","",(SUMPRODUCT(($D$12:$W$12=Sabana11[[#This Row],[Columna4]:[Columna23]])*1)))</f>
        <v>4</v>
      </c>
      <c r="Y24" s="74">
        <f t="shared" si="1"/>
        <v>0.2</v>
      </c>
      <c r="Z24" s="74">
        <f>IF(Y24="","",COUNTIF(Sabana11[[#This Row],[Columna4]:[Columna23]],"O")/20)</f>
        <v>0</v>
      </c>
    </row>
    <row r="25" spans="2:32" ht="15" x14ac:dyDescent="0.25">
      <c r="B25" s="46">
        <v>16</v>
      </c>
      <c r="D25" s="83" t="s">
        <v>88</v>
      </c>
      <c r="E25" s="83" t="s">
        <v>88</v>
      </c>
      <c r="F25" s="83" t="s">
        <v>89</v>
      </c>
      <c r="G25" s="83" t="s">
        <v>88</v>
      </c>
      <c r="H25" s="83" t="s">
        <v>91</v>
      </c>
      <c r="I25" s="83" t="s">
        <v>91</v>
      </c>
      <c r="J25" s="83" t="s">
        <v>88</v>
      </c>
      <c r="K25" s="83" t="s">
        <v>90</v>
      </c>
      <c r="L25" s="83" t="s">
        <v>89</v>
      </c>
      <c r="M25" s="83" t="s">
        <v>88</v>
      </c>
      <c r="N25" s="83" t="s">
        <v>91</v>
      </c>
      <c r="O25" s="83" t="s">
        <v>91</v>
      </c>
      <c r="P25" s="83" t="s">
        <v>89</v>
      </c>
      <c r="Q25" s="83" t="s">
        <v>89</v>
      </c>
      <c r="R25" s="83" t="s">
        <v>89</v>
      </c>
      <c r="S25" s="83" t="s">
        <v>89</v>
      </c>
      <c r="T25" s="83" t="s">
        <v>89</v>
      </c>
      <c r="U25" s="83" t="s">
        <v>90</v>
      </c>
      <c r="V25" s="83" t="s">
        <v>91</v>
      </c>
      <c r="W25" s="83" t="s">
        <v>90</v>
      </c>
      <c r="X25" s="79">
        <f t="array" ref="X25">IF($D$12="","",(SUMPRODUCT(($D$12:$W$12=Sabana11[[#This Row],[Columna4]:[Columna23]])*1)))</f>
        <v>7</v>
      </c>
      <c r="Y25" s="74">
        <f t="shared" si="1"/>
        <v>0.35</v>
      </c>
      <c r="Z25" s="74">
        <f>IF(Y25="","",COUNTIF(Sabana11[[#This Row],[Columna4]:[Columna23]],"O")/20)</f>
        <v>0</v>
      </c>
    </row>
    <row r="26" spans="2:32" ht="15" x14ac:dyDescent="0.25">
      <c r="B26" s="46">
        <v>17</v>
      </c>
      <c r="D26" s="83" t="s">
        <v>88</v>
      </c>
      <c r="E26" s="83" t="s">
        <v>88</v>
      </c>
      <c r="F26" s="83" t="s">
        <v>89</v>
      </c>
      <c r="G26" s="83" t="s">
        <v>88</v>
      </c>
      <c r="H26" s="83" t="s">
        <v>90</v>
      </c>
      <c r="I26" s="83" t="s">
        <v>89</v>
      </c>
      <c r="J26" s="83" t="s">
        <v>88</v>
      </c>
      <c r="K26" s="83" t="s">
        <v>90</v>
      </c>
      <c r="L26" s="83" t="s">
        <v>91</v>
      </c>
      <c r="M26" s="83" t="s">
        <v>88</v>
      </c>
      <c r="N26" s="83" t="s">
        <v>91</v>
      </c>
      <c r="O26" s="83" t="s">
        <v>91</v>
      </c>
      <c r="P26" s="83" t="s">
        <v>89</v>
      </c>
      <c r="Q26" s="83" t="s">
        <v>89</v>
      </c>
      <c r="R26" s="83" t="s">
        <v>89</v>
      </c>
      <c r="S26" s="83" t="s">
        <v>89</v>
      </c>
      <c r="T26" s="83" t="s">
        <v>91</v>
      </c>
      <c r="U26" s="83" t="s">
        <v>90</v>
      </c>
      <c r="V26" s="83" t="s">
        <v>91</v>
      </c>
      <c r="W26" s="83" t="s">
        <v>89</v>
      </c>
      <c r="X26" s="79">
        <f t="array" ref="X26">IF($D$12="","",(SUMPRODUCT(($D$12:$W$12=Sabana11[[#This Row],[Columna4]:[Columna23]])*1)))</f>
        <v>4</v>
      </c>
      <c r="Y26" s="74">
        <f t="shared" si="1"/>
        <v>0.2</v>
      </c>
      <c r="Z26" s="74">
        <f>IF(Y26="","",COUNTIF(Sabana11[[#This Row],[Columna4]:[Columna23]],"O")/20)</f>
        <v>0</v>
      </c>
    </row>
    <row r="27" spans="2:32" ht="15" x14ac:dyDescent="0.25">
      <c r="B27" s="46">
        <v>18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9">
        <f t="array" ref="X27">IF($D$12="","",(SUMPRODUCT(($D$12:$W$12=Sabana11[[#This Row],[Columna4]:[Columna23]])*1)))</f>
        <v>0</v>
      </c>
      <c r="Y27" s="74">
        <f t="shared" si="1"/>
        <v>0</v>
      </c>
      <c r="Z27" s="74">
        <f>IF(Y27="","",COUNTIF(Sabana11[[#This Row],[Columna4]:[Columna23]],"O")/20)</f>
        <v>0</v>
      </c>
    </row>
    <row r="28" spans="2:32" ht="15" x14ac:dyDescent="0.25">
      <c r="B28" s="46">
        <v>19</v>
      </c>
      <c r="D28" s="66" t="s">
        <v>91</v>
      </c>
      <c r="E28" s="66" t="s">
        <v>88</v>
      </c>
      <c r="F28" s="66" t="s">
        <v>91</v>
      </c>
      <c r="G28" s="66" t="s">
        <v>89</v>
      </c>
      <c r="H28" s="66" t="s">
        <v>90</v>
      </c>
      <c r="I28" s="66" t="s">
        <v>90</v>
      </c>
      <c r="J28" s="66" t="s">
        <v>89</v>
      </c>
      <c r="K28" s="66" t="s">
        <v>90</v>
      </c>
      <c r="L28" s="66" t="s">
        <v>88</v>
      </c>
      <c r="M28" s="66" t="s">
        <v>90</v>
      </c>
      <c r="N28" s="66" t="s">
        <v>88</v>
      </c>
      <c r="O28" s="66" t="s">
        <v>89</v>
      </c>
      <c r="P28" s="66" t="s">
        <v>89</v>
      </c>
      <c r="Q28" s="66" t="s">
        <v>88</v>
      </c>
      <c r="R28" s="66" t="s">
        <v>90</v>
      </c>
      <c r="S28" s="66" t="s">
        <v>89</v>
      </c>
      <c r="T28" s="66" t="s">
        <v>89</v>
      </c>
      <c r="U28" s="66" t="s">
        <v>88</v>
      </c>
      <c r="V28" s="66" t="s">
        <v>89</v>
      </c>
      <c r="W28" s="66" t="s">
        <v>90</v>
      </c>
      <c r="X28" s="79">
        <f t="array" ref="X28">IF($D$12="","",(SUMPRODUCT(($D$12:$W$12=Sabana11[[#This Row],[Columna4]:[Columna23]])*1)))</f>
        <v>7</v>
      </c>
      <c r="Y28" s="74">
        <f t="shared" si="1"/>
        <v>0.35</v>
      </c>
      <c r="Z28" s="74">
        <f>IF(Y28="","",COUNTIF(Sabana11[[#This Row],[Columna4]:[Columna23]],"O")/20)</f>
        <v>0</v>
      </c>
    </row>
    <row r="29" spans="2:32" ht="15" x14ac:dyDescent="0.25">
      <c r="B29" s="46">
        <v>20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9">
        <f t="array" ref="X29">IF($D$12="","",(SUMPRODUCT(($D$12:$W$12=Sabana11[[#This Row],[Columna4]:[Columna23]])*1)))</f>
        <v>0</v>
      </c>
      <c r="Y29" s="74">
        <f t="shared" si="1"/>
        <v>0</v>
      </c>
      <c r="Z29" s="74">
        <f>IF(Y29="","",COUNTIF(Sabana11[[#This Row],[Columna4]:[Columna23]],"O")/20)</f>
        <v>0</v>
      </c>
    </row>
    <row r="30" spans="2:32" ht="15" x14ac:dyDescent="0.25">
      <c r="B30" s="46">
        <v>21</v>
      </c>
      <c r="D30" s="66" t="s">
        <v>88</v>
      </c>
      <c r="E30" s="66" t="s">
        <v>88</v>
      </c>
      <c r="F30" s="66" t="s">
        <v>89</v>
      </c>
      <c r="G30" s="66" t="s">
        <v>88</v>
      </c>
      <c r="H30" s="66" t="s">
        <v>89</v>
      </c>
      <c r="I30" s="66" t="s">
        <v>91</v>
      </c>
      <c r="J30" s="66" t="s">
        <v>88</v>
      </c>
      <c r="K30" s="66" t="s">
        <v>88</v>
      </c>
      <c r="L30" s="66" t="s">
        <v>88</v>
      </c>
      <c r="M30" s="66" t="s">
        <v>88</v>
      </c>
      <c r="N30" s="66" t="s">
        <v>89</v>
      </c>
      <c r="O30" s="66" t="s">
        <v>89</v>
      </c>
      <c r="P30" s="66" t="s">
        <v>89</v>
      </c>
      <c r="Q30" s="66" t="s">
        <v>91</v>
      </c>
      <c r="R30" s="66" t="s">
        <v>91</v>
      </c>
      <c r="S30" s="66" t="s">
        <v>90</v>
      </c>
      <c r="T30" s="66" t="s">
        <v>90</v>
      </c>
      <c r="U30" s="66" t="s">
        <v>91</v>
      </c>
      <c r="V30" s="66" t="s">
        <v>91</v>
      </c>
      <c r="W30" s="66" t="s">
        <v>88</v>
      </c>
      <c r="X30" s="79">
        <f t="array" ref="X30">IF($D$12="","",(SUMPRODUCT(($D$12:$W$12=Sabana11[[#This Row],[Columna4]:[Columna23]])*1)))</f>
        <v>7</v>
      </c>
      <c r="Y30" s="74">
        <f t="shared" si="1"/>
        <v>0.35</v>
      </c>
      <c r="Z30" s="74">
        <f>IF(Y30="","",COUNTIF(Sabana11[[#This Row],[Columna4]:[Columna23]],"O")/20)</f>
        <v>0</v>
      </c>
    </row>
    <row r="31" spans="2:32" ht="15" x14ac:dyDescent="0.25">
      <c r="B31" s="46">
        <v>22</v>
      </c>
      <c r="D31" s="66" t="s">
        <v>90</v>
      </c>
      <c r="E31" s="66" t="s">
        <v>88</v>
      </c>
      <c r="F31" s="66" t="s">
        <v>89</v>
      </c>
      <c r="G31" s="66" t="s">
        <v>89</v>
      </c>
      <c r="H31" s="66" t="s">
        <v>90</v>
      </c>
      <c r="I31" s="66" t="s">
        <v>91</v>
      </c>
      <c r="J31" s="66" t="s">
        <v>88</v>
      </c>
      <c r="K31" s="66" t="s">
        <v>88</v>
      </c>
      <c r="L31" s="66" t="s">
        <v>88</v>
      </c>
      <c r="M31" s="66" t="s">
        <v>91</v>
      </c>
      <c r="N31" s="66" t="s">
        <v>89</v>
      </c>
      <c r="O31" s="66" t="s">
        <v>89</v>
      </c>
      <c r="P31" s="66" t="s">
        <v>89</v>
      </c>
      <c r="Q31" s="66" t="s">
        <v>88</v>
      </c>
      <c r="R31" s="66" t="s">
        <v>89</v>
      </c>
      <c r="S31" s="66" t="s">
        <v>89</v>
      </c>
      <c r="T31" s="66" t="s">
        <v>106</v>
      </c>
      <c r="U31" s="66" t="s">
        <v>91</v>
      </c>
      <c r="V31" s="66" t="s">
        <v>90</v>
      </c>
      <c r="W31" s="66" t="s">
        <v>88</v>
      </c>
      <c r="X31" s="79">
        <f t="array" ref="X31">IF($D$12="","",(SUMPRODUCT(($D$12:$W$12=Sabana11[[#This Row],[Columna4]:[Columna23]])*1)))</f>
        <v>8</v>
      </c>
      <c r="Y31" s="74">
        <f t="shared" si="1"/>
        <v>0.4</v>
      </c>
      <c r="Z31" s="74">
        <f>IF(Y31="","",COUNTIF(Sabana11[[#This Row],[Columna4]:[Columna23]],"O")/20)</f>
        <v>0.05</v>
      </c>
    </row>
    <row r="32" spans="2:32" ht="15" x14ac:dyDescent="0.25">
      <c r="B32" s="46">
        <v>23</v>
      </c>
      <c r="D32" s="66" t="s">
        <v>91</v>
      </c>
      <c r="E32" s="66" t="s">
        <v>88</v>
      </c>
      <c r="F32" s="66" t="s">
        <v>89</v>
      </c>
      <c r="G32" s="66" t="s">
        <v>88</v>
      </c>
      <c r="H32" s="66" t="s">
        <v>90</v>
      </c>
      <c r="I32" s="66" t="s">
        <v>91</v>
      </c>
      <c r="J32" s="66" t="s">
        <v>91</v>
      </c>
      <c r="K32" s="66" t="s">
        <v>88</v>
      </c>
      <c r="L32" s="66" t="s">
        <v>88</v>
      </c>
      <c r="M32" s="66" t="s">
        <v>91</v>
      </c>
      <c r="N32" s="66" t="s">
        <v>91</v>
      </c>
      <c r="O32" s="66" t="s">
        <v>89</v>
      </c>
      <c r="P32" s="66" t="s">
        <v>91</v>
      </c>
      <c r="Q32" s="66" t="s">
        <v>91</v>
      </c>
      <c r="R32" s="66" t="s">
        <v>91</v>
      </c>
      <c r="S32" s="66" t="s">
        <v>89</v>
      </c>
      <c r="T32" s="66" t="s">
        <v>88</v>
      </c>
      <c r="U32" s="66" t="s">
        <v>91</v>
      </c>
      <c r="V32" s="66" t="s">
        <v>91</v>
      </c>
      <c r="W32" s="66" t="s">
        <v>88</v>
      </c>
      <c r="X32" s="79">
        <f t="array" ref="X32">IF($D$12="","",(SUMPRODUCT(($D$12:$W$12=Sabana11[[#This Row],[Columna4]:[Columna23]])*1)))</f>
        <v>6</v>
      </c>
      <c r="Y32" s="74">
        <f t="shared" si="1"/>
        <v>0.3</v>
      </c>
      <c r="Z32" s="74">
        <f>IF(Y32="","",COUNTIF(Sabana11[[#This Row],[Columna4]:[Columna23]],"O")/20)</f>
        <v>0</v>
      </c>
    </row>
    <row r="33" spans="2:26" ht="15" x14ac:dyDescent="0.25">
      <c r="B33" s="46">
        <v>24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9">
        <f t="array" ref="X33">IF($D$12="","",(SUMPRODUCT(($D$12:$W$12=Sabana11[[#This Row],[Columna4]:[Columna23]])*1)))</f>
        <v>0</v>
      </c>
      <c r="Y33" s="74">
        <f t="shared" si="1"/>
        <v>0</v>
      </c>
      <c r="Z33" s="74">
        <f>IF(Y33="","",COUNTIF(Sabana11[[#This Row],[Columna4]:[Columna23]],"O")/20)</f>
        <v>0</v>
      </c>
    </row>
    <row r="34" spans="2:26" ht="15" x14ac:dyDescent="0.25">
      <c r="B34" s="46">
        <v>25</v>
      </c>
      <c r="D34" s="82" t="s">
        <v>90</v>
      </c>
      <c r="E34" s="82" t="s">
        <v>89</v>
      </c>
      <c r="F34" s="82" t="s">
        <v>90</v>
      </c>
      <c r="G34" s="82" t="s">
        <v>91</v>
      </c>
      <c r="H34" s="82" t="s">
        <v>106</v>
      </c>
      <c r="I34" s="82" t="s">
        <v>91</v>
      </c>
      <c r="J34" s="82" t="s">
        <v>90</v>
      </c>
      <c r="K34" s="82" t="s">
        <v>91</v>
      </c>
      <c r="L34" s="82" t="s">
        <v>106</v>
      </c>
      <c r="M34" s="82" t="s">
        <v>91</v>
      </c>
      <c r="N34" s="82" t="s">
        <v>90</v>
      </c>
      <c r="O34" s="82" t="s">
        <v>88</v>
      </c>
      <c r="P34" s="82" t="s">
        <v>90</v>
      </c>
      <c r="Q34" s="82" t="s">
        <v>89</v>
      </c>
      <c r="R34" s="82" t="s">
        <v>88</v>
      </c>
      <c r="S34" s="82" t="s">
        <v>90</v>
      </c>
      <c r="T34" s="82" t="s">
        <v>89</v>
      </c>
      <c r="U34" s="82" t="s">
        <v>89</v>
      </c>
      <c r="V34" s="82" t="s">
        <v>88</v>
      </c>
      <c r="W34" s="82" t="s">
        <v>91</v>
      </c>
      <c r="X34" s="79">
        <f t="array" ref="X34">IF($D$12="","",(SUMPRODUCT(($D$12:$W$12=Sabana11[[#This Row],[Columna4]:[Columna23]])*1)))</f>
        <v>4</v>
      </c>
      <c r="Y34" s="74">
        <f t="shared" si="1"/>
        <v>0.2</v>
      </c>
      <c r="Z34" s="74">
        <f>IF(Y34="","",COUNTIF(Sabana11[[#This Row],[Columna4]:[Columna23]],"O")/20)</f>
        <v>0.1</v>
      </c>
    </row>
    <row r="35" spans="2:26" ht="15" x14ac:dyDescent="0.25">
      <c r="B35" s="46">
        <v>26</v>
      </c>
      <c r="D35" s="82" t="s">
        <v>88</v>
      </c>
      <c r="E35" s="82" t="s">
        <v>91</v>
      </c>
      <c r="F35" s="82" t="s">
        <v>90</v>
      </c>
      <c r="G35" s="82" t="s">
        <v>91</v>
      </c>
      <c r="H35" s="82" t="s">
        <v>90</v>
      </c>
      <c r="I35" s="82" t="s">
        <v>88</v>
      </c>
      <c r="J35" s="82" t="s">
        <v>88</v>
      </c>
      <c r="K35" s="82" t="s">
        <v>91</v>
      </c>
      <c r="L35" s="82" t="s">
        <v>89</v>
      </c>
      <c r="M35" s="82" t="s">
        <v>91</v>
      </c>
      <c r="N35" s="82" t="s">
        <v>88</v>
      </c>
      <c r="O35" s="82" t="s">
        <v>88</v>
      </c>
      <c r="P35" s="82" t="s">
        <v>90</v>
      </c>
      <c r="Q35" s="82" t="s">
        <v>91</v>
      </c>
      <c r="R35" s="82" t="s">
        <v>91</v>
      </c>
      <c r="S35" s="82" t="s">
        <v>90</v>
      </c>
      <c r="T35" s="82" t="s">
        <v>91</v>
      </c>
      <c r="U35" s="82" t="s">
        <v>88</v>
      </c>
      <c r="V35" s="82" t="s">
        <v>90</v>
      </c>
      <c r="W35" s="82" t="s">
        <v>91</v>
      </c>
      <c r="X35" s="79">
        <f t="array" ref="X35">IF($D$12="","",(SUMPRODUCT(($D$12:$W$12=Sabana11[[#This Row],[Columna4]:[Columna23]])*1)))</f>
        <v>5</v>
      </c>
      <c r="Y35" s="74">
        <f t="shared" si="1"/>
        <v>0.25</v>
      </c>
      <c r="Z35" s="74">
        <f>IF(Y35="","",COUNTIF(Sabana11[[#This Row],[Columna4]:[Columna23]],"O")/20)</f>
        <v>0</v>
      </c>
    </row>
    <row r="36" spans="2:26" ht="15" x14ac:dyDescent="0.25">
      <c r="B36" s="46">
        <v>27</v>
      </c>
      <c r="D36" s="82" t="s">
        <v>88</v>
      </c>
      <c r="E36" s="82" t="s">
        <v>89</v>
      </c>
      <c r="F36" s="82" t="s">
        <v>89</v>
      </c>
      <c r="G36" s="82" t="s">
        <v>88</v>
      </c>
      <c r="H36" s="82" t="s">
        <v>88</v>
      </c>
      <c r="I36" s="82" t="s">
        <v>88</v>
      </c>
      <c r="J36" s="82" t="s">
        <v>88</v>
      </c>
      <c r="K36" s="82" t="s">
        <v>88</v>
      </c>
      <c r="L36" s="82" t="s">
        <v>90</v>
      </c>
      <c r="M36" s="82" t="s">
        <v>91</v>
      </c>
      <c r="N36" s="82" t="s">
        <v>88</v>
      </c>
      <c r="O36" s="82" t="s">
        <v>88</v>
      </c>
      <c r="P36" s="82" t="s">
        <v>90</v>
      </c>
      <c r="Q36" s="82" t="s">
        <v>88</v>
      </c>
      <c r="R36" s="82" t="s">
        <v>90</v>
      </c>
      <c r="S36" s="82" t="s">
        <v>90</v>
      </c>
      <c r="T36" s="82" t="s">
        <v>89</v>
      </c>
      <c r="U36" s="82" t="s">
        <v>88</v>
      </c>
      <c r="V36" s="82" t="s">
        <v>88</v>
      </c>
      <c r="W36" s="82" t="s">
        <v>90</v>
      </c>
      <c r="X36" s="79">
        <f t="array" ref="X36">IF($D$12="","",(SUMPRODUCT(($D$12:$W$12=Sabana11[[#This Row],[Columna4]:[Columna23]])*1)))</f>
        <v>5</v>
      </c>
      <c r="Y36" s="74">
        <f t="shared" si="1"/>
        <v>0.25</v>
      </c>
      <c r="Z36" s="74">
        <f>IF(Y36="","",COUNTIF(Sabana11[[#This Row],[Columna4]:[Columna23]],"O")/20)</f>
        <v>0</v>
      </c>
    </row>
    <row r="37" spans="2:26" ht="15" x14ac:dyDescent="0.25">
      <c r="B37" s="46">
        <v>28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9">
        <f t="array" ref="X37">IF($D$12="","",(SUMPRODUCT(($D$12:$W$12=Sabana11[[#This Row],[Columna4]:[Columna23]])*1)))</f>
        <v>0</v>
      </c>
      <c r="Y37" s="74">
        <f t="shared" si="1"/>
        <v>0</v>
      </c>
      <c r="Z37" s="74">
        <f>IF(Y37="","",COUNTIF(Sabana11[[#This Row],[Columna4]:[Columna23]],"O")/20)</f>
        <v>0</v>
      </c>
    </row>
    <row r="38" spans="2:26" ht="15" x14ac:dyDescent="0.25">
      <c r="B38" s="46">
        <v>29</v>
      </c>
      <c r="D38" s="84" t="s">
        <v>90</v>
      </c>
      <c r="E38" s="84" t="s">
        <v>90</v>
      </c>
      <c r="F38" s="84" t="s">
        <v>88</v>
      </c>
      <c r="G38" s="84" t="s">
        <v>91</v>
      </c>
      <c r="H38" s="84" t="s">
        <v>88</v>
      </c>
      <c r="I38" s="84" t="s">
        <v>90</v>
      </c>
      <c r="J38" s="84" t="s">
        <v>90</v>
      </c>
      <c r="K38" s="84" t="s">
        <v>89</v>
      </c>
      <c r="L38" s="84" t="s">
        <v>89</v>
      </c>
      <c r="M38" s="84" t="s">
        <v>90</v>
      </c>
      <c r="N38" s="84" t="s">
        <v>90</v>
      </c>
      <c r="O38" s="84" t="s">
        <v>88</v>
      </c>
      <c r="P38" s="84" t="s">
        <v>89</v>
      </c>
      <c r="Q38" s="84" t="s">
        <v>90</v>
      </c>
      <c r="R38" s="84" t="s">
        <v>89</v>
      </c>
      <c r="S38" s="84" t="s">
        <v>88</v>
      </c>
      <c r="T38" s="84" t="s">
        <v>89</v>
      </c>
      <c r="U38" s="84" t="s">
        <v>89</v>
      </c>
      <c r="V38" s="84" t="s">
        <v>89</v>
      </c>
      <c r="W38" s="84" t="s">
        <v>88</v>
      </c>
      <c r="X38" s="79">
        <f t="array" ref="X38">IF($D$12="","",(SUMPRODUCT(($D$12:$W$12=Sabana11[[#This Row],[Columna4]:[Columna23]])*1)))</f>
        <v>0</v>
      </c>
      <c r="Y38" s="74">
        <f t="shared" si="1"/>
        <v>0</v>
      </c>
      <c r="Z38" s="74">
        <f>IF(Y38="","",COUNTIF(Sabana11[[#This Row],[Columna4]:[Columna23]],"O")/20)</f>
        <v>0</v>
      </c>
    </row>
    <row r="39" spans="2:26" ht="15" x14ac:dyDescent="0.25">
      <c r="B39" s="46">
        <v>30</v>
      </c>
      <c r="D39" s="84" t="s">
        <v>90</v>
      </c>
      <c r="E39" s="84" t="s">
        <v>91</v>
      </c>
      <c r="F39" s="84" t="s">
        <v>90</v>
      </c>
      <c r="G39" s="84" t="s">
        <v>88</v>
      </c>
      <c r="H39" s="84" t="s">
        <v>90</v>
      </c>
      <c r="I39" s="84" t="s">
        <v>88</v>
      </c>
      <c r="J39" s="84" t="s">
        <v>90</v>
      </c>
      <c r="K39" s="84" t="s">
        <v>89</v>
      </c>
      <c r="L39" s="84" t="s">
        <v>89</v>
      </c>
      <c r="M39" s="84" t="s">
        <v>91</v>
      </c>
      <c r="N39" s="84" t="s">
        <v>88</v>
      </c>
      <c r="O39" s="84" t="s">
        <v>91</v>
      </c>
      <c r="P39" s="84" t="s">
        <v>89</v>
      </c>
      <c r="Q39" s="84" t="s">
        <v>88</v>
      </c>
      <c r="R39" s="84" t="s">
        <v>89</v>
      </c>
      <c r="S39" s="84" t="s">
        <v>91</v>
      </c>
      <c r="T39" s="84" t="s">
        <v>89</v>
      </c>
      <c r="U39" s="84" t="s">
        <v>88</v>
      </c>
      <c r="V39" s="84" t="s">
        <v>91</v>
      </c>
      <c r="W39" s="84" t="s">
        <v>88</v>
      </c>
      <c r="X39" s="79">
        <f t="array" ref="X39">IF($D$12="","",(SUMPRODUCT(($D$12:$W$12=Sabana11[[#This Row],[Columna4]:[Columna23]])*1)))</f>
        <v>4</v>
      </c>
      <c r="Y39" s="74">
        <f t="shared" si="1"/>
        <v>0.2</v>
      </c>
      <c r="Z39" s="74">
        <f>IF(Y39="","",COUNTIF(Sabana11[[#This Row],[Columna4]:[Columna23]],"O")/20)</f>
        <v>0</v>
      </c>
    </row>
    <row r="40" spans="2:26" ht="15" x14ac:dyDescent="0.25">
      <c r="B40" s="46">
        <v>31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9">
        <f t="array" ref="X40">IF($D$12="","",(SUMPRODUCT(($D$12:$W$12=Sabana11[[#This Row],[Columna4]:[Columna23]])*1)))</f>
        <v>0</v>
      </c>
      <c r="Y40" s="74">
        <f t="shared" si="1"/>
        <v>0</v>
      </c>
      <c r="Z40" s="74">
        <f>IF(Y40="","",COUNTIF(Sabana11[[#This Row],[Columna4]:[Columna23]],"O")/20)</f>
        <v>0</v>
      </c>
    </row>
    <row r="41" spans="2:26" ht="15" x14ac:dyDescent="0.25">
      <c r="B41" s="46">
        <v>32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9">
        <f t="array" ref="X41">IF($D$12="","",(SUMPRODUCT(($D$12:$W$12=Sabana11[[#This Row],[Columna4]:[Columna23]])*1)))</f>
        <v>0</v>
      </c>
      <c r="Y41" s="74">
        <f t="shared" si="1"/>
        <v>0</v>
      </c>
      <c r="Z41" s="74">
        <f>IF(Y41="","",COUNTIF(Sabana11[[#This Row],[Columna4]:[Columna23]],"O")/20)</f>
        <v>0</v>
      </c>
    </row>
    <row r="42" spans="2:26" ht="15" x14ac:dyDescent="0.25">
      <c r="B42" s="46">
        <v>33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9">
        <f t="array" ref="X42">IF($D$12="","",(SUMPRODUCT(($D$12:$W$12=Sabana11[[#This Row],[Columna4]:[Columna23]])*1)))</f>
        <v>0</v>
      </c>
      <c r="Y42" s="74">
        <f t="shared" si="1"/>
        <v>0</v>
      </c>
      <c r="Z42" s="74">
        <f>IF(Y42="","",COUNTIF(Sabana11[[#This Row],[Columna4]:[Columna23]],"O")/20)</f>
        <v>0</v>
      </c>
    </row>
    <row r="43" spans="2:26" ht="15" x14ac:dyDescent="0.25">
      <c r="B43" s="46">
        <v>34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79">
        <f t="array" ref="X43">IF($D$12="","",(SUMPRODUCT(($D$12:$W$12=Sabana11[[#This Row],[Columna4]:[Columna23]])*1)))</f>
        <v>0</v>
      </c>
      <c r="Y43" s="74">
        <f t="shared" si="1"/>
        <v>0</v>
      </c>
      <c r="Z43" s="74">
        <f>IF(Y43="","",COUNTIF(Sabana11[[#This Row],[Columna4]:[Columna23]],"O")/20)</f>
        <v>0</v>
      </c>
    </row>
    <row r="44" spans="2:26" ht="15" x14ac:dyDescent="0.25">
      <c r="B44" s="46">
        <v>35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79">
        <f t="array" ref="X44">IF($D$12="","",(SUMPRODUCT(($D$12:$W$12=Sabana11[[#This Row],[Columna4]:[Columna23]])*1)))</f>
        <v>0</v>
      </c>
      <c r="Y44" s="74">
        <f t="shared" si="1"/>
        <v>0</v>
      </c>
      <c r="Z44" s="74">
        <f>IF(Y44="","",COUNTIF(Sabana11[[#This Row],[Columna4]:[Columna23]],"O")/20)</f>
        <v>0</v>
      </c>
    </row>
    <row r="45" spans="2:26" ht="15" x14ac:dyDescent="0.25">
      <c r="B45" s="46">
        <v>36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79">
        <f t="array" ref="X45">IF($D$12="","",(SUMPRODUCT(($D$12:$W$12=Sabana11[[#This Row],[Columna4]:[Columna23]])*1)))</f>
        <v>0</v>
      </c>
      <c r="Y45" s="74">
        <f t="shared" si="1"/>
        <v>0</v>
      </c>
      <c r="Z45" s="74">
        <f>IF(Y45="","",COUNTIF(Sabana11[[#This Row],[Columna4]:[Columna23]],"O")/20)</f>
        <v>0</v>
      </c>
    </row>
    <row r="46" spans="2:26" ht="15" x14ac:dyDescent="0.25">
      <c r="B46" s="46">
        <v>37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79">
        <f t="array" ref="X46">IF($D$12="","",(SUMPRODUCT(($D$12:$W$12=Sabana11[[#This Row],[Columna4]:[Columna23]])*1)))</f>
        <v>0</v>
      </c>
      <c r="Y46" s="74">
        <f t="shared" si="1"/>
        <v>0</v>
      </c>
      <c r="Z46" s="74">
        <f>IF(Y46="","",COUNTIF(Sabana11[[#This Row],[Columna4]:[Columna23]],"O")/20)</f>
        <v>0</v>
      </c>
    </row>
    <row r="47" spans="2:26" ht="15" x14ac:dyDescent="0.25">
      <c r="B47" s="46">
        <v>38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9">
        <f t="array" ref="X47">IF($D$12="","",(SUMPRODUCT(($D$12:$W$12=Sabana11[[#This Row],[Columna4]:[Columna23]])*1)))</f>
        <v>0</v>
      </c>
      <c r="Y47" s="74">
        <f t="shared" si="1"/>
        <v>0</v>
      </c>
      <c r="Z47" s="74">
        <f>IF(Y47="","",COUNTIF(Sabana11[[#This Row],[Columna4]:[Columna23]],"O")/20)</f>
        <v>0</v>
      </c>
    </row>
    <row r="48" spans="2:26" ht="15" x14ac:dyDescent="0.25">
      <c r="B48" s="46">
        <v>39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79">
        <f t="array" ref="X48">IF($D$12="","",(SUMPRODUCT(($D$12:$W$12=Sabana11[[#This Row],[Columna4]:[Columna23]])*1)))</f>
        <v>0</v>
      </c>
      <c r="Y48" s="74">
        <f t="shared" si="1"/>
        <v>0</v>
      </c>
      <c r="Z48" s="74">
        <f>IF(Y48="","",COUNTIF(Sabana11[[#This Row],[Columna4]:[Columna23]],"O")/20)</f>
        <v>0</v>
      </c>
    </row>
    <row r="49" spans="2:26" ht="15" x14ac:dyDescent="0.25">
      <c r="B49" s="46">
        <v>40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9">
        <f t="array" ref="X49">IF($D$12="","",(SUMPRODUCT(($D$12:$W$12=Sabana11[[#This Row],[Columna4]:[Columna23]])*1)))</f>
        <v>0</v>
      </c>
      <c r="Y49" s="74">
        <f t="shared" si="1"/>
        <v>0</v>
      </c>
      <c r="Z49" s="74">
        <f>IF(Y49="","",COUNTIF(Sabana11[[#This Row],[Columna4]:[Columna23]],"O")/20)</f>
        <v>0</v>
      </c>
    </row>
    <row r="50" spans="2:26" ht="15" x14ac:dyDescent="0.25">
      <c r="B50" s="46">
        <v>41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79">
        <f t="array" ref="X50">IF($D$12="","",(SUMPRODUCT(($D$12:$W$12=Sabana11[[#This Row],[Columna4]:[Columna23]])*1)))</f>
        <v>0</v>
      </c>
      <c r="Y50" s="74">
        <f t="shared" si="1"/>
        <v>0</v>
      </c>
      <c r="Z50" s="74">
        <f>IF(Y50="","",COUNTIF(Sabana11[[#This Row],[Columna4]:[Columna23]],"O")/20)</f>
        <v>0</v>
      </c>
    </row>
    <row r="51" spans="2:26" ht="14.25" customHeight="1" x14ac:dyDescent="0.25">
      <c r="B51" s="46">
        <v>42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79">
        <f t="array" ref="X51">IF($D$12="","",(SUMPRODUCT(($D$12:$W$12=Sabana11[[#This Row],[Columna4]:[Columna23]])*1)))</f>
        <v>0</v>
      </c>
      <c r="Y51" s="74">
        <f t="shared" si="1"/>
        <v>0</v>
      </c>
      <c r="Z51" s="74">
        <f>IF(Y51="","",COUNTIF(Sabana11[[#This Row],[Columna4]:[Columna23]],"O")/20)</f>
        <v>0</v>
      </c>
    </row>
    <row r="52" spans="2:26" ht="15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9">
        <f t="array" ref="X52">IF($D$12="","",(SUMPRODUCT(($D$12:$W$12=Sabana11[[#This Row],[Columna4]:[Columna23]])*1)))</f>
        <v>0</v>
      </c>
      <c r="Y52" s="74">
        <f t="shared" si="1"/>
        <v>0</v>
      </c>
      <c r="Z52" s="74">
        <f>IF(Y52="","",COUNTIF(Sabana11[[#This Row],[Columna4]:[Columna23]],"O")/20)</f>
        <v>0</v>
      </c>
    </row>
    <row r="53" spans="2:26" ht="15" x14ac:dyDescent="0.25">
      <c r="B53" s="46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79">
        <f t="array" ref="X53">IF($D$12="","",(SUMPRODUCT(($D$12:$W$12=Sabana11[[#This Row],[Columna4]:[Columna23]])*1)))</f>
        <v>0</v>
      </c>
      <c r="Y53" s="74">
        <f t="shared" si="1"/>
        <v>0</v>
      </c>
      <c r="Z53" s="74">
        <f>IF(Y53="","",COUNTIF(Sabana11[[#This Row],[Columna4]:[Columna23]],"O")/20)</f>
        <v>0</v>
      </c>
    </row>
    <row r="54" spans="2:26" ht="15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9">
        <f t="array" ref="X54">IF($D$12="","",(SUMPRODUCT(($D$12:$W$12=Sabana11[[#This Row],[Columna4]:[Columna23]])*1)))</f>
        <v>0</v>
      </c>
      <c r="Y54" s="74">
        <f t="shared" si="1"/>
        <v>0</v>
      </c>
      <c r="Z54" s="74">
        <f>IF(Y54="","",COUNTIF(Sabana11[[#This Row],[Columna4]:[Columna23]],"O")/20)</f>
        <v>0</v>
      </c>
    </row>
    <row r="55" spans="2:26" ht="15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9">
        <f t="array" ref="X55">IF($D$12="","",(SUMPRODUCT(($D$12:$W$12=Sabana11[[#This Row],[Columna4]:[Columna23]])*1)))</f>
        <v>0</v>
      </c>
      <c r="Y55" s="74">
        <f t="shared" si="1"/>
        <v>0</v>
      </c>
      <c r="Z55" s="74">
        <f>IF(Y55="","",COUNTIF(Sabana11[[#This Row],[Columna4]:[Columna23]],"O")/20)</f>
        <v>0</v>
      </c>
    </row>
    <row r="56" spans="2:26" ht="15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9">
        <f t="array" ref="X56">IF($D$12="","",(SUMPRODUCT(($D$12:$W$12=Sabana11[[#This Row],[Columna4]:[Columna23]])*1)))</f>
        <v>0</v>
      </c>
      <c r="Y56" s="74">
        <f t="shared" si="1"/>
        <v>0</v>
      </c>
      <c r="Z56" s="74">
        <f>IF(Y56="","",COUNTIF(Sabana11[[#This Row],[Columna4]:[Columna23]],"O")/20)</f>
        <v>0</v>
      </c>
    </row>
    <row r="57" spans="2:26" ht="15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9">
        <f t="array" ref="X57">IF($D$12="","",(SUMPRODUCT(($D$12:$W$12=Sabana11[[#This Row],[Columna4]:[Columna23]])*1)))</f>
        <v>0</v>
      </c>
      <c r="Y57" s="74">
        <f t="shared" si="1"/>
        <v>0</v>
      </c>
      <c r="Z57" s="74">
        <f>IF(Y57="","",COUNTIF(Sabana11[[#This Row],[Columna4]:[Columna23]],"O")/20)</f>
        <v>0</v>
      </c>
    </row>
    <row r="58" spans="2:26" ht="15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9">
        <f t="array" ref="X58">IF($D$12="","",(SUMPRODUCT(($D$12:$W$12=Sabana11[[#This Row],[Columna4]:[Columna23]])*1)))</f>
        <v>0</v>
      </c>
      <c r="Y58" s="74">
        <f t="shared" si="1"/>
        <v>0</v>
      </c>
      <c r="Z58" s="74">
        <f>IF(Y58="","",COUNTIF(Sabana11[[#This Row],[Columna4]:[Columna23]],"O")/20)</f>
        <v>0</v>
      </c>
    </row>
    <row r="59" spans="2:26" ht="15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9">
        <f t="array" ref="X59">IF($D$12="","",(SUMPRODUCT(($D$12:$W$12=Sabana11[[#This Row],[Columna4]:[Columna23]])*1)))</f>
        <v>0</v>
      </c>
      <c r="Y59" s="74">
        <f t="shared" si="1"/>
        <v>0</v>
      </c>
      <c r="Z59" s="74">
        <f>IF(Y59="","",COUNTIF(Sabana11[[#This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9">
        <f t="array" ref="X60">IF($D$12="","",(SUMPRODUCT(($D$12:$W$12=Sabana11[[#This Row],[Columna4]:[Columna23]])*1)))</f>
        <v>0</v>
      </c>
      <c r="Y60" s="74">
        <f t="shared" si="1"/>
        <v>0</v>
      </c>
      <c r="Z60" s="74">
        <f>IF(Y60="","",COUNTIF(Sabana11[[#This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>
        <f t="array" ref="X61">IF($D$12="","",(SUMPRODUCT(($D$12:$W$12=Sabana11[[#This Row],[Columna4]:[Columna23]])*1)))</f>
        <v>0</v>
      </c>
      <c r="Y61" s="74">
        <f t="shared" si="1"/>
        <v>0</v>
      </c>
      <c r="Z61" s="74">
        <f>IF(Y61="","",COUNTIF(Sabana11[[#This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9">
        <f t="array" ref="X62">IF($D$12="","",(SUMPRODUCT(($D$12:$W$12=Sabana11[[#This Row],[Columna4]:[Columna23]])*1)))</f>
        <v>0</v>
      </c>
      <c r="Y62" s="74">
        <f t="shared" si="1"/>
        <v>0</v>
      </c>
      <c r="Z62" s="74">
        <f>IF(Y62="","",COUNTIF(Sabana11[[#This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IF($D$12="","",(SUMPRODUCT(($D$12:$W$12=Sabana11[[#This Row],[Columna4]:[Columna23]])*1)))</f>
        <v>0</v>
      </c>
      <c r="Y63" s="74">
        <f t="shared" si="1"/>
        <v>0</v>
      </c>
      <c r="Z63" s="74">
        <f>IF(Y63="","",COUNTIF(Sabana11[[#This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IF($D$12="","",(SUMPRODUCT(($D$12:$W$12=Sabana11[[#This Row],[Columna4]:[Columna23]])*1)))</f>
        <v>0</v>
      </c>
      <c r="Y64" s="74">
        <f t="shared" si="1"/>
        <v>0</v>
      </c>
      <c r="Z64" s="74">
        <f>IF(Y64="","",COUNTIF(Sabana11[[#This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IF($D$12="","",(SUMPRODUCT(($D$12:$W$12=Sabana11[[#This Row],[Columna4]:[Columna23]])*1)))</f>
        <v>0</v>
      </c>
      <c r="Y65" s="74">
        <f t="shared" si="1"/>
        <v>0</v>
      </c>
      <c r="Z65" s="74">
        <f>IF(Y65="","",COUNTIF(Sabana11[[#This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IF($D$12="","",(SUMPRODUCT(($D$12:$W$12=Sabana11[[#This Row],[Columna4]:[Columna23]])*1)))</f>
        <v>0</v>
      </c>
      <c r="Y66" s="74">
        <f t="shared" si="1"/>
        <v>0</v>
      </c>
      <c r="Z66" s="74">
        <f>IF(Y66="","",COUNTIF(Sabana11[[#This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IF($D$12="","",(SUMPRODUCT(($D$12:$W$12=Sabana11[[#This Row],[Columna4]:[Columna23]])*1)))</f>
        <v>0</v>
      </c>
      <c r="Y67" s="74">
        <f t="shared" si="1"/>
        <v>0</v>
      </c>
      <c r="Z67" s="74">
        <f>IF(Y67="","",COUNTIF(Sabana11[[#This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IF($D$12="","",(SUMPRODUCT(($D$12:$W$12=Sabana11[[#This Row],[Columna4]:[Columna23]])*1)))</f>
        <v>0</v>
      </c>
      <c r="Y68" s="74">
        <f t="shared" si="1"/>
        <v>0</v>
      </c>
      <c r="Z68" s="74">
        <f>IF(Y68="","",COUNTIF(Sabana11[[#This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IF($D$12="","",(SUMPRODUCT(($D$12:$W$12=Sabana11[[#This Row],[Columna4]:[Columna23]])*1)))</f>
        <v>0</v>
      </c>
      <c r="Y69" s="74">
        <f t="shared" si="1"/>
        <v>0</v>
      </c>
      <c r="Z69" s="74">
        <f>IF(Y69="","",COUNTIF(Sabana11[[#This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IF($D$12="","",(SUMPRODUCT(($D$12:$W$12=Sabana11[[#This Row],[Columna4]:[Columna23]])*1)))</f>
        <v>0</v>
      </c>
      <c r="Y70" s="74">
        <f t="shared" si="1"/>
        <v>0</v>
      </c>
      <c r="Z70" s="74">
        <f>IF(Y70="","",COUNTIF(Sabana11[[#This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IF($D$12="","",(SUMPRODUCT(($D$12:$W$12=Sabana11[[#This Row],[Columna4]:[Columna23]])*1)))</f>
        <v>0</v>
      </c>
      <c r="Y71" s="74">
        <f t="shared" si="1"/>
        <v>0</v>
      </c>
      <c r="Z71" s="74">
        <f>IF(Y71="","",COUNTIF(Sabana11[[#This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IF($D$12="","",(SUMPRODUCT(($D$12:$W$12=Sabana11[[#This Row],[Columna4]:[Columna23]])*1)))</f>
        <v>0</v>
      </c>
      <c r="Y72" s="74">
        <f t="shared" si="1"/>
        <v>0</v>
      </c>
      <c r="Z72" s="74">
        <f>IF(Y72="","",COUNTIF(Sabana11[[#This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IF($D$12="","",(SUMPRODUCT(($D$12:$W$12=Sabana11[[#This Row],[Columna4]:[Columna23]])*1)))</f>
        <v>0</v>
      </c>
      <c r="Y73" s="74">
        <f t="shared" si="1"/>
        <v>0</v>
      </c>
      <c r="Z73" s="74">
        <f>IF(Y73="","",COUNTIF(Sabana11[[#This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IF($D$12="","",(SUMPRODUCT(($D$12:$W$12=Sabana11[[#This Row],[Columna4]:[Columna23]])*1)))</f>
        <v>0</v>
      </c>
      <c r="Y74" s="74">
        <f t="shared" si="1"/>
        <v>0</v>
      </c>
      <c r="Z74" s="74">
        <f>IF(Y74="","",COUNTIF(Sabana11[[#This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IF($D$12="","",(SUMPRODUCT(($D$12:$W$12=Sabana11[[#This Row],[Columna4]:[Columna23]])*1)))</f>
        <v>0</v>
      </c>
      <c r="Y75" s="74">
        <f t="shared" si="1"/>
        <v>0</v>
      </c>
      <c r="Z75" s="74">
        <f>IF(Y75="","",COUNTIF(Sabana11[[#This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IF($D$12="","",(SUMPRODUCT(($D$12:$W$12=Sabana11[[#This Row],[Columna4]:[Columna23]])*1)))</f>
        <v>0</v>
      </c>
      <c r="Y76" s="74">
        <f t="shared" si="1"/>
        <v>0</v>
      </c>
      <c r="Z76" s="74">
        <f>IF(Y76="","",COUNTIF(Sabana11[[#This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IF($D$12="","",(SUMPRODUCT(($D$12:$W$12=Sabana11[[#This Row],[Columna4]:[Columna23]])*1)))</f>
        <v>0</v>
      </c>
      <c r="Y77" s="74">
        <f t="shared" si="1"/>
        <v>0</v>
      </c>
      <c r="Z77" s="74">
        <f>IF(Y77="","",COUNTIF(Sabana11[[#This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IF($D$12="","",(SUMPRODUCT(($D$12:$W$12=Sabana11[[#This Row],[Columna4]:[Columna23]])*1)))</f>
        <v>0</v>
      </c>
      <c r="Y78" s="74">
        <f t="shared" si="1"/>
        <v>0</v>
      </c>
      <c r="Z78" s="74">
        <f>IF(Y78="","",COUNTIF(Sabana11[[#This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IF($D$12="","",(SUMPRODUCT(($D$12:$W$12=Sabana11[[#This Row],[Columna4]:[Columna23]])*1)))</f>
        <v>0</v>
      </c>
      <c r="Y79" s="74">
        <f t="shared" si="1"/>
        <v>0</v>
      </c>
      <c r="Z79" s="74">
        <f>IF(Y79="","",COUNTIF(Sabana11[[#This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IF($D$12="","",(SUMPRODUCT(($D$12:$W$12=Sabana11[[#This Row],[Columna4]:[Columna23]])*1)))</f>
        <v>0</v>
      </c>
      <c r="Y80" s="74">
        <f t="shared" si="1"/>
        <v>0</v>
      </c>
      <c r="Z80" s="74">
        <f>IF(Y80="","",COUNTIF(Sabana11[[#This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IF($D$12="","",(SUMPRODUCT(($D$12:$W$12=Sabana11[[#This Row],[Columna4]:[Columna23]])*1)))</f>
        <v>0</v>
      </c>
      <c r="Y81" s="74">
        <f t="shared" si="1"/>
        <v>0</v>
      </c>
      <c r="Z81" s="74">
        <f>IF(Y81="","",COUNTIF(Sabana11[[#This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IF($D$12="","",(SUMPRODUCT(($D$12:$W$12=Sabana11[[#This Row],[Columna4]:[Columna23]])*1)))</f>
        <v>0</v>
      </c>
      <c r="Y82" s="74">
        <f t="shared" si="1"/>
        <v>0</v>
      </c>
      <c r="Z82" s="74">
        <f>IF(Y82="","",COUNTIF(Sabana11[[#This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IF($D$12="","",(SUMPRODUCT(($D$12:$W$12=Sabana11[[#This Row],[Columna4]:[Columna23]])*1)))</f>
        <v>0</v>
      </c>
      <c r="Y83" s="74">
        <f t="shared" ref="Y83:Y146" si="2">IF(X83="","",(X83/20))</f>
        <v>0</v>
      </c>
      <c r="Z83" s="74">
        <f>IF(Y83="","",COUNTIF(Sabana11[[#This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IF($D$12="","",(SUMPRODUCT(($D$12:$W$12=Sabana11[[#This Row],[Columna4]:[Columna23]])*1)))</f>
        <v>0</v>
      </c>
      <c r="Y84" s="74">
        <f t="shared" si="2"/>
        <v>0</v>
      </c>
      <c r="Z84" s="74">
        <f>IF(Y84="","",COUNTIF(Sabana11[[#This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IF($D$12="","",(SUMPRODUCT(($D$12:$W$12=Sabana11[[#This Row],[Columna4]:[Columna23]])*1)))</f>
        <v>0</v>
      </c>
      <c r="Y85" s="74">
        <f t="shared" si="2"/>
        <v>0</v>
      </c>
      <c r="Z85" s="74">
        <f>IF(Y85="","",COUNTIF(Sabana11[[#This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IF($D$12="","",(SUMPRODUCT(($D$12:$W$12=Sabana11[[#This Row],[Columna4]:[Columna23]])*1)))</f>
        <v>0</v>
      </c>
      <c r="Y86" s="74">
        <f t="shared" si="2"/>
        <v>0</v>
      </c>
      <c r="Z86" s="74">
        <f>IF(Y86="","",COUNTIF(Sabana11[[#This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IF($D$12="","",(SUMPRODUCT(($D$12:$W$12=Sabana11[[#This Row],[Columna4]:[Columna23]])*1)))</f>
        <v>0</v>
      </c>
      <c r="Y87" s="74">
        <f t="shared" si="2"/>
        <v>0</v>
      </c>
      <c r="Z87" s="74">
        <f>IF(Y87="","",COUNTIF(Sabana11[[#This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IF($D$12="","",(SUMPRODUCT(($D$12:$W$12=Sabana11[[#This Row],[Columna4]:[Columna23]])*1)))</f>
        <v>0</v>
      </c>
      <c r="Y88" s="74">
        <f t="shared" si="2"/>
        <v>0</v>
      </c>
      <c r="Z88" s="74">
        <f>IF(Y88="","",COUNTIF(Sabana11[[#This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IF($D$12="","",(SUMPRODUCT(($D$12:$W$12=Sabana11[[#This Row],[Columna4]:[Columna23]])*1)))</f>
        <v>0</v>
      </c>
      <c r="Y89" s="74">
        <f t="shared" si="2"/>
        <v>0</v>
      </c>
      <c r="Z89" s="74">
        <f>IF(Y89="","",COUNTIF(Sabana11[[#This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IF($D$12="","",(SUMPRODUCT(($D$12:$W$12=Sabana11[[#This Row],[Columna4]:[Columna23]])*1)))</f>
        <v>0</v>
      </c>
      <c r="Y90" s="74">
        <f t="shared" si="2"/>
        <v>0</v>
      </c>
      <c r="Z90" s="74">
        <f>IF(Y90="","",COUNTIF(Sabana11[[#This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IF($D$12="","",(SUMPRODUCT(($D$12:$W$12=Sabana11[[#This Row],[Columna4]:[Columna23]])*1)))</f>
        <v>0</v>
      </c>
      <c r="Y91" s="74">
        <f t="shared" si="2"/>
        <v>0</v>
      </c>
      <c r="Z91" s="74">
        <f>IF(Y91="","",COUNTIF(Sabana11[[#This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IF($D$12="","",(SUMPRODUCT(($D$12:$W$12=Sabana11[[#This Row],[Columna4]:[Columna23]])*1)))</f>
        <v>0</v>
      </c>
      <c r="Y92" s="74">
        <f t="shared" si="2"/>
        <v>0</v>
      </c>
      <c r="Z92" s="74">
        <f>IF(Y92="","",COUNTIF(Sabana11[[#This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IF($D$12="","",(SUMPRODUCT(($D$12:$W$12=Sabana11[[#This Row],[Columna4]:[Columna23]])*1)))</f>
        <v>0</v>
      </c>
      <c r="Y93" s="74">
        <f t="shared" si="2"/>
        <v>0</v>
      </c>
      <c r="Z93" s="74">
        <f>IF(Y93="","",COUNTIF(Sabana11[[#This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IF($D$12="","",(SUMPRODUCT(($D$12:$W$12=Sabana11[[#This Row],[Columna4]:[Columna23]])*1)))</f>
        <v>0</v>
      </c>
      <c r="Y94" s="74">
        <f t="shared" si="2"/>
        <v>0</v>
      </c>
      <c r="Z94" s="74">
        <f>IF(Y94="","",COUNTIF(Sabana11[[#This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IF($D$12="","",(SUMPRODUCT(($D$12:$W$12=Sabana11[[#This Row],[Columna4]:[Columna23]])*1)))</f>
        <v>0</v>
      </c>
      <c r="Y95" s="74">
        <f t="shared" si="2"/>
        <v>0</v>
      </c>
      <c r="Z95" s="74">
        <f>IF(Y95="","",COUNTIF(Sabana11[[#This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IF($D$12="","",(SUMPRODUCT(($D$12:$W$12=Sabana11[[#This Row],[Columna4]:[Columna23]])*1)))</f>
        <v>0</v>
      </c>
      <c r="Y96" s="74">
        <f t="shared" si="2"/>
        <v>0</v>
      </c>
      <c r="Z96" s="74">
        <f>IF(Y96="","",COUNTIF(Sabana11[[#This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IF($D$12="","",(SUMPRODUCT(($D$12:$W$12=Sabana11[[#This Row],[Columna4]:[Columna23]])*1)))</f>
        <v>0</v>
      </c>
      <c r="Y97" s="74">
        <f t="shared" si="2"/>
        <v>0</v>
      </c>
      <c r="Z97" s="74">
        <f>IF(Y97="","",COUNTIF(Sabana11[[#This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IF($D$12="","",(SUMPRODUCT(($D$12:$W$12=Sabana11[[#This Row],[Columna4]:[Columna23]])*1)))</f>
        <v>0</v>
      </c>
      <c r="Y98" s="74">
        <f t="shared" si="2"/>
        <v>0</v>
      </c>
      <c r="Z98" s="74">
        <f>IF(Y98="","",COUNTIF(Sabana11[[#This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IF($D$12="","",(SUMPRODUCT(($D$12:$W$12=Sabana11[[#This Row],[Columna4]:[Columna23]])*1)))</f>
        <v>0</v>
      </c>
      <c r="Y99" s="74">
        <f t="shared" si="2"/>
        <v>0</v>
      </c>
      <c r="Z99" s="74">
        <f>IF(Y99="","",COUNTIF(Sabana11[[#This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IF($D$12="","",(SUMPRODUCT(($D$12:$W$12=Sabana11[[#This Row],[Columna4]:[Columna23]])*1)))</f>
        <v>0</v>
      </c>
      <c r="Y100" s="74">
        <f t="shared" si="2"/>
        <v>0</v>
      </c>
      <c r="Z100" s="74">
        <f>IF(Y100="","",COUNTIF(Sabana11[[#This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IF($D$12="","",(SUMPRODUCT(($D$12:$W$12=Sabana11[[#This Row],[Columna4]:[Columna23]])*1)))</f>
        <v>0</v>
      </c>
      <c r="Y101" s="74">
        <f t="shared" si="2"/>
        <v>0</v>
      </c>
      <c r="Z101" s="74">
        <f>IF(Y101="","",COUNTIF(Sabana11[[#This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IF($D$12="","",(SUMPRODUCT(($D$12:$W$12=Sabana11[[#This Row],[Columna4]:[Columna23]])*1)))</f>
        <v>0</v>
      </c>
      <c r="Y102" s="74">
        <f t="shared" si="2"/>
        <v>0</v>
      </c>
      <c r="Z102" s="74">
        <f>IF(Y102="","",COUNTIF(Sabana11[[#This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IF($D$12="","",(SUMPRODUCT(($D$12:$W$12=Sabana11[[#This Row],[Columna4]:[Columna23]])*1)))</f>
        <v>0</v>
      </c>
      <c r="Y103" s="74">
        <f t="shared" si="2"/>
        <v>0</v>
      </c>
      <c r="Z103" s="74">
        <f>IF(Y103="","",COUNTIF(Sabana11[[#This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IF($D$12="","",(SUMPRODUCT(($D$12:$W$12=Sabana11[[#This Row],[Columna4]:[Columna23]])*1)))</f>
        <v>0</v>
      </c>
      <c r="Y104" s="74">
        <f t="shared" si="2"/>
        <v>0</v>
      </c>
      <c r="Z104" s="74">
        <f>IF(Y104="","",COUNTIF(Sabana11[[#This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IF($D$12="","",(SUMPRODUCT(($D$12:$W$12=Sabana11[[#This Row],[Columna4]:[Columna23]])*1)))</f>
        <v>0</v>
      </c>
      <c r="Y105" s="74">
        <f t="shared" si="2"/>
        <v>0</v>
      </c>
      <c r="Z105" s="74">
        <f>IF(Y105="","",COUNTIF(Sabana11[[#This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IF($D$12="","",(SUMPRODUCT(($D$12:$W$12=Sabana11[[#This Row],[Columna4]:[Columna23]])*1)))</f>
        <v>0</v>
      </c>
      <c r="Y106" s="74">
        <f t="shared" si="2"/>
        <v>0</v>
      </c>
      <c r="Z106" s="74">
        <f>IF(Y106="","",COUNTIF(Sabana11[[#This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IF($D$12="","",(SUMPRODUCT(($D$12:$W$12=Sabana11[[#This Row],[Columna4]:[Columna23]])*1)))</f>
        <v>0</v>
      </c>
      <c r="Y107" s="74">
        <f t="shared" si="2"/>
        <v>0</v>
      </c>
      <c r="Z107" s="74">
        <f>IF(Y107="","",COUNTIF(Sabana11[[#This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IF($D$12="","",(SUMPRODUCT(($D$12:$W$12=Sabana11[[#This Row],[Columna4]:[Columna23]])*1)))</f>
        <v>0</v>
      </c>
      <c r="Y108" s="74">
        <f t="shared" si="2"/>
        <v>0</v>
      </c>
      <c r="Z108" s="74">
        <f>IF(Y108="","",COUNTIF(Sabana11[[#This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IF($D$12="","",(SUMPRODUCT(($D$12:$W$12=Sabana11[[#This Row],[Columna4]:[Columna23]])*1)))</f>
        <v>0</v>
      </c>
      <c r="Y109" s="74">
        <f t="shared" si="2"/>
        <v>0</v>
      </c>
      <c r="Z109" s="74">
        <f>IF(Y109="","",COUNTIF(Sabana11[[#This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IF($D$12="","",(SUMPRODUCT(($D$12:$W$12=Sabana11[[#This Row],[Columna4]:[Columna23]])*1)))</f>
        <v>0</v>
      </c>
      <c r="Y110" s="74">
        <f t="shared" si="2"/>
        <v>0</v>
      </c>
      <c r="Z110" s="74">
        <f>IF(Y110="","",COUNTIF(Sabana11[[#This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IF($D$12="","",(SUMPRODUCT(($D$12:$W$12=Sabana11[[#This Row],[Columna4]:[Columna23]])*1)))</f>
        <v>0</v>
      </c>
      <c r="Y111" s="74">
        <f t="shared" si="2"/>
        <v>0</v>
      </c>
      <c r="Z111" s="74">
        <f>IF(Y111="","",COUNTIF(Sabana11[[#This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IF($D$12="","",(SUMPRODUCT(($D$12:$W$12=Sabana11[[#This Row],[Columna4]:[Columna23]])*1)))</f>
        <v>0</v>
      </c>
      <c r="Y112" s="74">
        <f t="shared" si="2"/>
        <v>0</v>
      </c>
      <c r="Z112" s="74">
        <f>IF(Y112="","",COUNTIF(Sabana11[[#This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IF($D$12="","",(SUMPRODUCT(($D$12:$W$12=Sabana11[[#This Row],[Columna4]:[Columna23]])*1)))</f>
        <v>0</v>
      </c>
      <c r="Y113" s="74">
        <f t="shared" si="2"/>
        <v>0</v>
      </c>
      <c r="Z113" s="74">
        <f>IF(Y113="","",COUNTIF(Sabana11[[#This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IF($D$12="","",(SUMPRODUCT(($D$12:$W$12=Sabana11[[#This Row],[Columna4]:[Columna23]])*1)))</f>
        <v>0</v>
      </c>
      <c r="Y114" s="74">
        <f t="shared" si="2"/>
        <v>0</v>
      </c>
      <c r="Z114" s="74">
        <f>IF(Y114="","",COUNTIF(Sabana11[[#This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IF($D$12="","",(SUMPRODUCT(($D$12:$W$12=Sabana11[[#This Row],[Columna4]:[Columna23]])*1)))</f>
        <v>0</v>
      </c>
      <c r="Y115" s="74">
        <f t="shared" si="2"/>
        <v>0</v>
      </c>
      <c r="Z115" s="74">
        <f>IF(Y115="","",COUNTIF(Sabana11[[#This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IF($D$12="","",(SUMPRODUCT(($D$12:$W$12=Sabana11[[#This Row],[Columna4]:[Columna23]])*1)))</f>
        <v>0</v>
      </c>
      <c r="Y116" s="74">
        <f t="shared" si="2"/>
        <v>0</v>
      </c>
      <c r="Z116" s="74">
        <f>IF(Y116="","",COUNTIF(Sabana11[[#This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IF($D$12="","",(SUMPRODUCT(($D$12:$W$12=Sabana11[[#This Row],[Columna4]:[Columna23]])*1)))</f>
        <v>0</v>
      </c>
      <c r="Y117" s="74">
        <f t="shared" si="2"/>
        <v>0</v>
      </c>
      <c r="Z117" s="74">
        <f>IF(Y117="","",COUNTIF(Sabana11[[#This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IF($D$12="","",(SUMPRODUCT(($D$12:$W$12=Sabana11[[#This Row],[Columna4]:[Columna23]])*1)))</f>
        <v>0</v>
      </c>
      <c r="Y118" s="74">
        <f t="shared" si="2"/>
        <v>0</v>
      </c>
      <c r="Z118" s="74">
        <f>IF(Y118="","",COUNTIF(Sabana11[[#This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IF($D$12="","",(SUMPRODUCT(($D$12:$W$12=Sabana11[[#This Row],[Columna4]:[Columna23]])*1)))</f>
        <v>0</v>
      </c>
      <c r="Y119" s="74">
        <f t="shared" si="2"/>
        <v>0</v>
      </c>
      <c r="Z119" s="74">
        <f>IF(Y119="","",COUNTIF(Sabana11[[#This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IF($D$12="","",(SUMPRODUCT(($D$12:$W$12=Sabana11[[#This Row],[Columna4]:[Columna23]])*1)))</f>
        <v>0</v>
      </c>
      <c r="Y120" s="74">
        <f t="shared" si="2"/>
        <v>0</v>
      </c>
      <c r="Z120" s="74">
        <f>IF(Y120="","",COUNTIF(Sabana11[[#This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IF($D$12="","",(SUMPRODUCT(($D$12:$W$12=Sabana11[[#This Row],[Columna4]:[Columna23]])*1)))</f>
        <v>0</v>
      </c>
      <c r="Y121" s="74">
        <f t="shared" si="2"/>
        <v>0</v>
      </c>
      <c r="Z121" s="74">
        <f>IF(Y121="","",COUNTIF(Sabana11[[#This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IF($D$12="","",(SUMPRODUCT(($D$12:$W$12=Sabana11[[#This Row],[Columna4]:[Columna23]])*1)))</f>
        <v>0</v>
      </c>
      <c r="Y122" s="74">
        <f t="shared" si="2"/>
        <v>0</v>
      </c>
      <c r="Z122" s="74">
        <f>IF(Y122="","",COUNTIF(Sabana11[[#This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IF($D$12="","",(SUMPRODUCT(($D$12:$W$12=Sabana11[[#This Row],[Columna4]:[Columna23]])*1)))</f>
        <v>0</v>
      </c>
      <c r="Y123" s="74">
        <f t="shared" si="2"/>
        <v>0</v>
      </c>
      <c r="Z123" s="74">
        <f>IF(Y123="","",COUNTIF(Sabana11[[#This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IF($D$12="","",(SUMPRODUCT(($D$12:$W$12=Sabana11[[#This Row],[Columna4]:[Columna23]])*1)))</f>
        <v>0</v>
      </c>
      <c r="Y124" s="74">
        <f t="shared" si="2"/>
        <v>0</v>
      </c>
      <c r="Z124" s="74">
        <f>IF(Y124="","",COUNTIF(Sabana11[[#This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IF($D$12="","",(SUMPRODUCT(($D$12:$W$12=Sabana11[[#This Row],[Columna4]:[Columna23]])*1)))</f>
        <v>0</v>
      </c>
      <c r="Y125" s="74">
        <f t="shared" si="2"/>
        <v>0</v>
      </c>
      <c r="Z125" s="74">
        <f>IF(Y125="","",COUNTIF(Sabana11[[#This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IF($D$12="","",(SUMPRODUCT(($D$12:$W$12=Sabana11[[#This Row],[Columna4]:[Columna23]])*1)))</f>
        <v>0</v>
      </c>
      <c r="Y126" s="74">
        <f t="shared" si="2"/>
        <v>0</v>
      </c>
      <c r="Z126" s="74">
        <f>IF(Y126="","",COUNTIF(Sabana11[[#This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IF($D$12="","",(SUMPRODUCT(($D$12:$W$12=Sabana11[[#This Row],[Columna4]:[Columna23]])*1)))</f>
        <v>0</v>
      </c>
      <c r="Y127" s="74">
        <f t="shared" si="2"/>
        <v>0</v>
      </c>
      <c r="Z127" s="74">
        <f>IF(Y127="","",COUNTIF(Sabana11[[#This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IF($D$12="","",(SUMPRODUCT(($D$12:$W$12=Sabana11[[#This Row],[Columna4]:[Columna23]])*1)))</f>
        <v>0</v>
      </c>
      <c r="Y128" s="74">
        <f t="shared" si="2"/>
        <v>0</v>
      </c>
      <c r="Z128" s="74">
        <f>IF(Y128="","",COUNTIF(Sabana11[[#This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IF($D$12="","",(SUMPRODUCT(($D$12:$W$12=Sabana11[[#This Row],[Columna4]:[Columna23]])*1)))</f>
        <v>0</v>
      </c>
      <c r="Y129" s="74">
        <f t="shared" si="2"/>
        <v>0</v>
      </c>
      <c r="Z129" s="74">
        <f>IF(Y129="","",COUNTIF(Sabana11[[#This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IF($D$12="","",(SUMPRODUCT(($D$12:$W$12=Sabana11[[#This Row],[Columna4]:[Columna23]])*1)))</f>
        <v>0</v>
      </c>
      <c r="Y130" s="74">
        <f t="shared" si="2"/>
        <v>0</v>
      </c>
      <c r="Z130" s="74">
        <f>IF(Y130="","",COUNTIF(Sabana11[[#This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IF($D$12="","",(SUMPRODUCT(($D$12:$W$12=Sabana11[[#This Row],[Columna4]:[Columna23]])*1)))</f>
        <v>0</v>
      </c>
      <c r="Y131" s="74">
        <f t="shared" si="2"/>
        <v>0</v>
      </c>
      <c r="Z131" s="74">
        <f>IF(Y131="","",COUNTIF(Sabana11[[#This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IF($D$12="","",(SUMPRODUCT(($D$12:$W$12=Sabana11[[#This Row],[Columna4]:[Columna23]])*1)))</f>
        <v>0</v>
      </c>
      <c r="Y132" s="74">
        <f t="shared" si="2"/>
        <v>0</v>
      </c>
      <c r="Z132" s="74">
        <f>IF(Y132="","",COUNTIF(Sabana11[[#This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IF($D$12="","",(SUMPRODUCT(($D$12:$W$12=Sabana11[[#This Row],[Columna4]:[Columna23]])*1)))</f>
        <v>0</v>
      </c>
      <c r="Y133" s="74">
        <f t="shared" si="2"/>
        <v>0</v>
      </c>
      <c r="Z133" s="74">
        <f>IF(Y133="","",COUNTIF(Sabana11[[#This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IF($D$12="","",(SUMPRODUCT(($D$12:$W$12=Sabana11[[#This Row],[Columna4]:[Columna23]])*1)))</f>
        <v>0</v>
      </c>
      <c r="Y134" s="74">
        <f t="shared" si="2"/>
        <v>0</v>
      </c>
      <c r="Z134" s="74">
        <f>IF(Y134="","",COUNTIF(Sabana11[[#This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IF($D$12="","",(SUMPRODUCT(($D$12:$W$12=Sabana11[[#This Row],[Columna4]:[Columna23]])*1)))</f>
        <v>0</v>
      </c>
      <c r="Y135" s="74">
        <f t="shared" si="2"/>
        <v>0</v>
      </c>
      <c r="Z135" s="74">
        <f>IF(Y135="","",COUNTIF(Sabana11[[#This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IF($D$12="","",(SUMPRODUCT(($D$12:$W$12=Sabana11[[#This Row],[Columna4]:[Columna23]])*1)))</f>
        <v>0</v>
      </c>
      <c r="Y136" s="74">
        <f t="shared" si="2"/>
        <v>0</v>
      </c>
      <c r="Z136" s="74">
        <f>IF(Y136="","",COUNTIF(Sabana11[[#This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IF($D$12="","",(SUMPRODUCT(($D$12:$W$12=Sabana11[[#This Row],[Columna4]:[Columna23]])*1)))</f>
        <v>0</v>
      </c>
      <c r="Y137" s="74">
        <f t="shared" si="2"/>
        <v>0</v>
      </c>
      <c r="Z137" s="74">
        <f>IF(Y137="","",COUNTIF(Sabana11[[#This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IF($D$12="","",(SUMPRODUCT(($D$12:$W$12=Sabana11[[#This Row],[Columna4]:[Columna23]])*1)))</f>
        <v>0</v>
      </c>
      <c r="Y138" s="74">
        <f t="shared" si="2"/>
        <v>0</v>
      </c>
      <c r="Z138" s="74">
        <f>IF(Y138="","",COUNTIF(Sabana11[[#This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IF($D$12="","",(SUMPRODUCT(($D$12:$W$12=Sabana11[[#This Row],[Columna4]:[Columna23]])*1)))</f>
        <v>0</v>
      </c>
      <c r="Y139" s="74">
        <f t="shared" si="2"/>
        <v>0</v>
      </c>
      <c r="Z139" s="74">
        <f>IF(Y139="","",COUNTIF(Sabana11[[#This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IF($D$12="","",(SUMPRODUCT(($D$12:$W$12=Sabana11[[#This Row],[Columna4]:[Columna23]])*1)))</f>
        <v>0</v>
      </c>
      <c r="Y140" s="74">
        <f t="shared" si="2"/>
        <v>0</v>
      </c>
      <c r="Z140" s="74">
        <f>IF(Y140="","",COUNTIF(Sabana11[[#This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IF($D$12="","",(SUMPRODUCT(($D$12:$W$12=Sabana11[[#This Row],[Columna4]:[Columna23]])*1)))</f>
        <v>0</v>
      </c>
      <c r="Y141" s="74">
        <f t="shared" si="2"/>
        <v>0</v>
      </c>
      <c r="Z141" s="74">
        <f>IF(Y141="","",COUNTIF(Sabana11[[#This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IF($D$12="","",(SUMPRODUCT(($D$12:$W$12=Sabana11[[#This Row],[Columna4]:[Columna23]])*1)))</f>
        <v>0</v>
      </c>
      <c r="Y142" s="74">
        <f t="shared" si="2"/>
        <v>0</v>
      </c>
      <c r="Z142" s="74">
        <f>IF(Y142="","",COUNTIF(Sabana11[[#This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IF($D$12="","",(SUMPRODUCT(($D$12:$W$12=Sabana11[[#This Row],[Columna4]:[Columna23]])*1)))</f>
        <v>0</v>
      </c>
      <c r="Y143" s="74">
        <f t="shared" si="2"/>
        <v>0</v>
      </c>
      <c r="Z143" s="74">
        <f>IF(Y143="","",COUNTIF(Sabana11[[#This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IF($D$12="","",(SUMPRODUCT(($D$12:$W$12=Sabana11[[#This Row],[Columna4]:[Columna23]])*1)))</f>
        <v>0</v>
      </c>
      <c r="Y144" s="74">
        <f t="shared" si="2"/>
        <v>0</v>
      </c>
      <c r="Z144" s="74">
        <f>IF(Y144="","",COUNTIF(Sabana11[[#This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IF($D$12="","",(SUMPRODUCT(($D$12:$W$12=Sabana11[[#This Row],[Columna4]:[Columna23]])*1)))</f>
        <v>0</v>
      </c>
      <c r="Y145" s="74">
        <f t="shared" si="2"/>
        <v>0</v>
      </c>
      <c r="Z145" s="74">
        <f>IF(Y145="","",COUNTIF(Sabana11[[#This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IF($D$12="","",(SUMPRODUCT(($D$12:$W$12=Sabana11[[#This Row],[Columna4]:[Columna23]])*1)))</f>
        <v>0</v>
      </c>
      <c r="Y146" s="74">
        <f t="shared" si="2"/>
        <v>0</v>
      </c>
      <c r="Z146" s="74">
        <f>IF(Y146="","",COUNTIF(Sabana11[[#This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IF($D$12="","",(SUMPRODUCT(($D$12:$W$12=Sabana11[[#This Row],[Columna4]:[Columna23]])*1)))</f>
        <v>0</v>
      </c>
      <c r="Y147" s="74">
        <f t="shared" ref="Y147:Y210" si="3">IF(X147="","",(X147/20))</f>
        <v>0</v>
      </c>
      <c r="Z147" s="74">
        <f>IF(Y147="","",COUNTIF(Sabana11[[#This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IF($D$12="","",(SUMPRODUCT(($D$12:$W$12=Sabana11[[#This Row],[Columna4]:[Columna23]])*1)))</f>
        <v>0</v>
      </c>
      <c r="Y148" s="74">
        <f t="shared" si="3"/>
        <v>0</v>
      </c>
      <c r="Z148" s="74">
        <f>IF(Y148="","",COUNTIF(Sabana11[[#This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IF($D$12="","",(SUMPRODUCT(($D$12:$W$12=Sabana11[[#This Row],[Columna4]:[Columna23]])*1)))</f>
        <v>0</v>
      </c>
      <c r="Y149" s="74">
        <f t="shared" si="3"/>
        <v>0</v>
      </c>
      <c r="Z149" s="74">
        <f>IF(Y149="","",COUNTIF(Sabana11[[#This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IF($D$12="","",(SUMPRODUCT(($D$12:$W$12=Sabana11[[#This Row],[Columna4]:[Columna23]])*1)))</f>
        <v>0</v>
      </c>
      <c r="Y150" s="74">
        <f t="shared" si="3"/>
        <v>0</v>
      </c>
      <c r="Z150" s="74">
        <f>IF(Y150="","",COUNTIF(Sabana11[[#This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IF($D$12="","",(SUMPRODUCT(($D$12:$W$12=Sabana11[[#This Row],[Columna4]:[Columna23]])*1)))</f>
        <v>0</v>
      </c>
      <c r="Y151" s="74">
        <f t="shared" si="3"/>
        <v>0</v>
      </c>
      <c r="Z151" s="74">
        <f>IF(Y151="","",COUNTIF(Sabana11[[#This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IF($D$12="","",(SUMPRODUCT(($D$12:$W$12=Sabana11[[#This Row],[Columna4]:[Columna23]])*1)))</f>
        <v>0</v>
      </c>
      <c r="Y152" s="74">
        <f t="shared" si="3"/>
        <v>0</v>
      </c>
      <c r="Z152" s="74">
        <f>IF(Y152="","",COUNTIF(Sabana11[[#This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IF($D$12="","",(SUMPRODUCT(($D$12:$W$12=Sabana11[[#This Row],[Columna4]:[Columna23]])*1)))</f>
        <v>0</v>
      </c>
      <c r="Y153" s="74">
        <f t="shared" si="3"/>
        <v>0</v>
      </c>
      <c r="Z153" s="74">
        <f>IF(Y153="","",COUNTIF(Sabana11[[#This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IF($D$12="","",(SUMPRODUCT(($D$12:$W$12=Sabana11[[#This Row],[Columna4]:[Columna23]])*1)))</f>
        <v>0</v>
      </c>
      <c r="Y154" s="74">
        <f t="shared" si="3"/>
        <v>0</v>
      </c>
      <c r="Z154" s="74">
        <f>IF(Y154="","",COUNTIF(Sabana11[[#This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IF($D$12="","",(SUMPRODUCT(($D$12:$W$12=Sabana11[[#This Row],[Columna4]:[Columna23]])*1)))</f>
        <v>0</v>
      </c>
      <c r="Y155" s="74">
        <f t="shared" si="3"/>
        <v>0</v>
      </c>
      <c r="Z155" s="74">
        <f>IF(Y155="","",COUNTIF(Sabana11[[#This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IF($D$12="","",(SUMPRODUCT(($D$12:$W$12=Sabana11[[#This Row],[Columna4]:[Columna23]])*1)))</f>
        <v>0</v>
      </c>
      <c r="Y156" s="74">
        <f t="shared" si="3"/>
        <v>0</v>
      </c>
      <c r="Z156" s="74">
        <f>IF(Y156="","",COUNTIF(Sabana11[[#This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IF($D$12="","",(SUMPRODUCT(($D$12:$W$12=Sabana11[[#This Row],[Columna4]:[Columna23]])*1)))</f>
        <v>0</v>
      </c>
      <c r="Y157" s="74">
        <f t="shared" si="3"/>
        <v>0</v>
      </c>
      <c r="Z157" s="74">
        <f>IF(Y157="","",COUNTIF(Sabana11[[#This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IF($D$12="","",(SUMPRODUCT(($D$12:$W$12=Sabana11[[#This Row],[Columna4]:[Columna23]])*1)))</f>
        <v>0</v>
      </c>
      <c r="Y158" s="74">
        <f t="shared" si="3"/>
        <v>0</v>
      </c>
      <c r="Z158" s="74">
        <f>IF(Y158="","",COUNTIF(Sabana11[[#This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IF($D$12="","",(SUMPRODUCT(($D$12:$W$12=Sabana11[[#This Row],[Columna4]:[Columna23]])*1)))</f>
        <v>0</v>
      </c>
      <c r="Y159" s="74">
        <f t="shared" si="3"/>
        <v>0</v>
      </c>
      <c r="Z159" s="74">
        <f>IF(Y159="","",COUNTIF(Sabana11[[#This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IF($D$12="","",(SUMPRODUCT(($D$12:$W$12=Sabana11[[#This Row],[Columna4]:[Columna23]])*1)))</f>
        <v>0</v>
      </c>
      <c r="Y160" s="74">
        <f t="shared" si="3"/>
        <v>0</v>
      </c>
      <c r="Z160" s="74">
        <f>IF(Y160="","",COUNTIF(Sabana11[[#This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IF($D$12="","",(SUMPRODUCT(($D$12:$W$12=Sabana11[[#This Row],[Columna4]:[Columna23]])*1)))</f>
        <v>0</v>
      </c>
      <c r="Y161" s="74">
        <f t="shared" si="3"/>
        <v>0</v>
      </c>
      <c r="Z161" s="74">
        <f>IF(Y161="","",COUNTIF(Sabana11[[#This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IF($D$12="","",(SUMPRODUCT(($D$12:$W$12=Sabana11[[#This Row],[Columna4]:[Columna23]])*1)))</f>
        <v>0</v>
      </c>
      <c r="Y162" s="74">
        <f t="shared" si="3"/>
        <v>0</v>
      </c>
      <c r="Z162" s="74">
        <f>IF(Y162="","",COUNTIF(Sabana11[[#This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IF($D$12="","",(SUMPRODUCT(($D$12:$W$12=Sabana11[[#This Row],[Columna4]:[Columna23]])*1)))</f>
        <v>0</v>
      </c>
      <c r="Y163" s="74">
        <f t="shared" si="3"/>
        <v>0</v>
      </c>
      <c r="Z163" s="74">
        <f>IF(Y163="","",COUNTIF(Sabana11[[#This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IF($D$12="","",(SUMPRODUCT(($D$12:$W$12=Sabana11[[#This Row],[Columna4]:[Columna23]])*1)))</f>
        <v>0</v>
      </c>
      <c r="Y164" s="74">
        <f t="shared" si="3"/>
        <v>0</v>
      </c>
      <c r="Z164" s="74">
        <f>IF(Y164="","",COUNTIF(Sabana11[[#This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IF($D$12="","",(SUMPRODUCT(($D$12:$W$12=Sabana11[[#This Row],[Columna4]:[Columna23]])*1)))</f>
        <v>0</v>
      </c>
      <c r="Y165" s="74">
        <f t="shared" si="3"/>
        <v>0</v>
      </c>
      <c r="Z165" s="74">
        <f>IF(Y165="","",COUNTIF(Sabana11[[#This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IF($D$12="","",(SUMPRODUCT(($D$12:$W$12=Sabana11[[#This Row],[Columna4]:[Columna23]])*1)))</f>
        <v>0</v>
      </c>
      <c r="Y166" s="74">
        <f t="shared" si="3"/>
        <v>0</v>
      </c>
      <c r="Z166" s="74">
        <f>IF(Y166="","",COUNTIF(Sabana11[[#This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IF($D$12="","",(SUMPRODUCT(($D$12:$W$12=Sabana11[[#This Row],[Columna4]:[Columna23]])*1)))</f>
        <v>0</v>
      </c>
      <c r="Y167" s="74">
        <f t="shared" si="3"/>
        <v>0</v>
      </c>
      <c r="Z167" s="74">
        <f>IF(Y167="","",COUNTIF(Sabana11[[#This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IF($D$12="","",(SUMPRODUCT(($D$12:$W$12=Sabana11[[#This Row],[Columna4]:[Columna23]])*1)))</f>
        <v>0</v>
      </c>
      <c r="Y168" s="74">
        <f t="shared" si="3"/>
        <v>0</v>
      </c>
      <c r="Z168" s="74">
        <f>IF(Y168="","",COUNTIF(Sabana11[[#This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IF($D$12="","",(SUMPRODUCT(($D$12:$W$12=Sabana11[[#This Row],[Columna4]:[Columna23]])*1)))</f>
        <v>0</v>
      </c>
      <c r="Y169" s="74">
        <f t="shared" si="3"/>
        <v>0</v>
      </c>
      <c r="Z169" s="74">
        <f>IF(Y169="","",COUNTIF(Sabana11[[#This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IF($D$12="","",(SUMPRODUCT(($D$12:$W$12=Sabana11[[#This Row],[Columna4]:[Columna23]])*1)))</f>
        <v>0</v>
      </c>
      <c r="Y170" s="74">
        <f t="shared" si="3"/>
        <v>0</v>
      </c>
      <c r="Z170" s="74">
        <f>IF(Y170="","",COUNTIF(Sabana11[[#This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IF($D$12="","",(SUMPRODUCT(($D$12:$W$12=Sabana11[[#This Row],[Columna4]:[Columna23]])*1)))</f>
        <v>0</v>
      </c>
      <c r="Y171" s="74">
        <f t="shared" si="3"/>
        <v>0</v>
      </c>
      <c r="Z171" s="74">
        <f>IF(Y171="","",COUNTIF(Sabana11[[#This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IF($D$12="","",(SUMPRODUCT(($D$12:$W$12=Sabana11[[#This Row],[Columna4]:[Columna23]])*1)))</f>
        <v>0</v>
      </c>
      <c r="Y172" s="74">
        <f t="shared" si="3"/>
        <v>0</v>
      </c>
      <c r="Z172" s="74">
        <f>IF(Y172="","",COUNTIF(Sabana11[[#This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IF($D$12="","",(SUMPRODUCT(($D$12:$W$12=Sabana11[[#This Row],[Columna4]:[Columna23]])*1)))</f>
        <v>0</v>
      </c>
      <c r="Y173" s="74">
        <f t="shared" si="3"/>
        <v>0</v>
      </c>
      <c r="Z173" s="74">
        <f>IF(Y173="","",COUNTIF(Sabana11[[#This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IF($D$12="","",(SUMPRODUCT(($D$12:$W$12=Sabana11[[#This Row],[Columna4]:[Columna23]])*1)))</f>
        <v>0</v>
      </c>
      <c r="Y174" s="74">
        <f t="shared" si="3"/>
        <v>0</v>
      </c>
      <c r="Z174" s="74">
        <f>IF(Y174="","",COUNTIF(Sabana11[[#This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IF($D$12="","",(SUMPRODUCT(($D$12:$W$12=Sabana11[[#This Row],[Columna4]:[Columna23]])*1)))</f>
        <v>0</v>
      </c>
      <c r="Y175" s="74">
        <f t="shared" si="3"/>
        <v>0</v>
      </c>
      <c r="Z175" s="74">
        <f>IF(Y175="","",COUNTIF(Sabana11[[#This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IF($D$12="","",(SUMPRODUCT(($D$12:$W$12=Sabana11[[#This Row],[Columna4]:[Columna23]])*1)))</f>
        <v>0</v>
      </c>
      <c r="Y176" s="74">
        <f t="shared" si="3"/>
        <v>0</v>
      </c>
      <c r="Z176" s="74">
        <f>IF(Y176="","",COUNTIF(Sabana11[[#This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IF($D$12="","",(SUMPRODUCT(($D$12:$W$12=Sabana11[[#This Row],[Columna4]:[Columna23]])*1)))</f>
        <v>0</v>
      </c>
      <c r="Y177" s="74">
        <f t="shared" si="3"/>
        <v>0</v>
      </c>
      <c r="Z177" s="74">
        <f>IF(Y177="","",COUNTIF(Sabana11[[#This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IF($D$12="","",(SUMPRODUCT(($D$12:$W$12=Sabana11[[#This Row],[Columna4]:[Columna23]])*1)))</f>
        <v>0</v>
      </c>
      <c r="Y178" s="74">
        <f t="shared" si="3"/>
        <v>0</v>
      </c>
      <c r="Z178" s="74">
        <f>IF(Y178="","",COUNTIF(Sabana11[[#This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IF($D$12="","",(SUMPRODUCT(($D$12:$W$12=Sabana11[[#This Row],[Columna4]:[Columna23]])*1)))</f>
        <v>0</v>
      </c>
      <c r="Y179" s="74">
        <f t="shared" si="3"/>
        <v>0</v>
      </c>
      <c r="Z179" s="74">
        <f>IF(Y179="","",COUNTIF(Sabana11[[#This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IF($D$12="","",(SUMPRODUCT(($D$12:$W$12=Sabana11[[#This Row],[Columna4]:[Columna23]])*1)))</f>
        <v>0</v>
      </c>
      <c r="Y180" s="74">
        <f t="shared" si="3"/>
        <v>0</v>
      </c>
      <c r="Z180" s="74">
        <f>IF(Y180="","",COUNTIF(Sabana11[[#This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IF($D$12="","",(SUMPRODUCT(($D$12:$W$12=Sabana11[[#This Row],[Columna4]:[Columna23]])*1)))</f>
        <v>0</v>
      </c>
      <c r="Y181" s="74">
        <f t="shared" si="3"/>
        <v>0</v>
      </c>
      <c r="Z181" s="74">
        <f>IF(Y181="","",COUNTIF(Sabana11[[#This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IF($D$12="","",(SUMPRODUCT(($D$12:$W$12=Sabana11[[#This Row],[Columna4]:[Columna23]])*1)))</f>
        <v>0</v>
      </c>
      <c r="Y182" s="74">
        <f t="shared" si="3"/>
        <v>0</v>
      </c>
      <c r="Z182" s="74">
        <f>IF(Y182="","",COUNTIF(Sabana11[[#This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IF($D$12="","",(SUMPRODUCT(($D$12:$W$12=Sabana11[[#This Row],[Columna4]:[Columna23]])*1)))</f>
        <v>0</v>
      </c>
      <c r="Y183" s="74">
        <f t="shared" si="3"/>
        <v>0</v>
      </c>
      <c r="Z183" s="74">
        <f>IF(Y183="","",COUNTIF(Sabana11[[#This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IF($D$12="","",(SUMPRODUCT(($D$12:$W$12=Sabana11[[#This Row],[Columna4]:[Columna23]])*1)))</f>
        <v>0</v>
      </c>
      <c r="Y184" s="74">
        <f t="shared" si="3"/>
        <v>0</v>
      </c>
      <c r="Z184" s="74">
        <f>IF(Y184="","",COUNTIF(Sabana11[[#This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IF($D$12="","",(SUMPRODUCT(($D$12:$W$12=Sabana11[[#This Row],[Columna4]:[Columna23]])*1)))</f>
        <v>0</v>
      </c>
      <c r="Y185" s="74">
        <f t="shared" si="3"/>
        <v>0</v>
      </c>
      <c r="Z185" s="74">
        <f>IF(Y185="","",COUNTIF(Sabana11[[#This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IF($D$12="","",(SUMPRODUCT(($D$12:$W$12=Sabana11[[#This Row],[Columna4]:[Columna23]])*1)))</f>
        <v>0</v>
      </c>
      <c r="Y186" s="74">
        <f t="shared" si="3"/>
        <v>0</v>
      </c>
      <c r="Z186" s="74">
        <f>IF(Y186="","",COUNTIF(Sabana11[[#This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IF($D$12="","",(SUMPRODUCT(($D$12:$W$12=Sabana11[[#This Row],[Columna4]:[Columna23]])*1)))</f>
        <v>0</v>
      </c>
      <c r="Y187" s="74">
        <f t="shared" si="3"/>
        <v>0</v>
      </c>
      <c r="Z187" s="74">
        <f>IF(Y187="","",COUNTIF(Sabana11[[#This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IF($D$12="","",(SUMPRODUCT(($D$12:$W$12=Sabana11[[#This Row],[Columna4]:[Columna23]])*1)))</f>
        <v>0</v>
      </c>
      <c r="Y188" s="74">
        <f t="shared" si="3"/>
        <v>0</v>
      </c>
      <c r="Z188" s="74">
        <f>IF(Y188="","",COUNTIF(Sabana11[[#This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IF($D$12="","",(SUMPRODUCT(($D$12:$W$12=Sabana11[[#This Row],[Columna4]:[Columna23]])*1)))</f>
        <v>0</v>
      </c>
      <c r="Y189" s="74">
        <f t="shared" si="3"/>
        <v>0</v>
      </c>
      <c r="Z189" s="74">
        <f>IF(Y189="","",COUNTIF(Sabana11[[#This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IF($D$12="","",(SUMPRODUCT(($D$12:$W$12=Sabana11[[#This Row],[Columna4]:[Columna23]])*1)))</f>
        <v>0</v>
      </c>
      <c r="Y190" s="74">
        <f t="shared" si="3"/>
        <v>0</v>
      </c>
      <c r="Z190" s="74">
        <f>IF(Y190="","",COUNTIF(Sabana11[[#This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IF($D$12="","",(SUMPRODUCT(($D$12:$W$12=Sabana11[[#This Row],[Columna4]:[Columna23]])*1)))</f>
        <v>0</v>
      </c>
      <c r="Y191" s="74">
        <f t="shared" si="3"/>
        <v>0</v>
      </c>
      <c r="Z191" s="74">
        <f>IF(Y191="","",COUNTIF(Sabana11[[#This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IF($D$12="","",(SUMPRODUCT(($D$12:$W$12=Sabana11[[#This Row],[Columna4]:[Columna23]])*1)))</f>
        <v>0</v>
      </c>
      <c r="Y192" s="74">
        <f t="shared" si="3"/>
        <v>0</v>
      </c>
      <c r="Z192" s="74">
        <f>IF(Y192="","",COUNTIF(Sabana11[[#This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IF($D$12="","",(SUMPRODUCT(($D$12:$W$12=Sabana11[[#This Row],[Columna4]:[Columna23]])*1)))</f>
        <v>0</v>
      </c>
      <c r="Y193" s="74">
        <f t="shared" si="3"/>
        <v>0</v>
      </c>
      <c r="Z193" s="74">
        <f>IF(Y193="","",COUNTIF(Sabana11[[#This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IF($D$12="","",(SUMPRODUCT(($D$12:$W$12=Sabana11[[#This Row],[Columna4]:[Columna23]])*1)))</f>
        <v>0</v>
      </c>
      <c r="Y194" s="74">
        <f t="shared" si="3"/>
        <v>0</v>
      </c>
      <c r="Z194" s="74">
        <f>IF(Y194="","",COUNTIF(Sabana11[[#This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IF($D$12="","",(SUMPRODUCT(($D$12:$W$12=Sabana11[[#This Row],[Columna4]:[Columna23]])*1)))</f>
        <v>0</v>
      </c>
      <c r="Y195" s="74">
        <f t="shared" si="3"/>
        <v>0</v>
      </c>
      <c r="Z195" s="74">
        <f>IF(Y195="","",COUNTIF(Sabana11[[#This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IF($D$12="","",(SUMPRODUCT(($D$12:$W$12=Sabana11[[#This Row],[Columna4]:[Columna23]])*1)))</f>
        <v>0</v>
      </c>
      <c r="Y196" s="74">
        <f t="shared" si="3"/>
        <v>0</v>
      </c>
      <c r="Z196" s="74">
        <f>IF(Y196="","",COUNTIF(Sabana11[[#This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IF($D$12="","",(SUMPRODUCT(($D$12:$W$12=Sabana11[[#This Row],[Columna4]:[Columna23]])*1)))</f>
        <v>0</v>
      </c>
      <c r="Y197" s="74">
        <f t="shared" si="3"/>
        <v>0</v>
      </c>
      <c r="Z197" s="74">
        <f>IF(Y197="","",COUNTIF(Sabana11[[#This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IF($D$12="","",(SUMPRODUCT(($D$12:$W$12=Sabana11[[#This Row],[Columna4]:[Columna23]])*1)))</f>
        <v>0</v>
      </c>
      <c r="Y198" s="74">
        <f t="shared" si="3"/>
        <v>0</v>
      </c>
      <c r="Z198" s="74">
        <f>IF(Y198="","",COUNTIF(Sabana11[[#This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IF($D$12="","",(SUMPRODUCT(($D$12:$W$12=Sabana11[[#This Row],[Columna4]:[Columna23]])*1)))</f>
        <v>0</v>
      </c>
      <c r="Y199" s="74">
        <f t="shared" si="3"/>
        <v>0</v>
      </c>
      <c r="Z199" s="74">
        <f>IF(Y199="","",COUNTIF(Sabana11[[#This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IF($D$12="","",(SUMPRODUCT(($D$12:$W$12=Sabana11[[#This Row],[Columna4]:[Columna23]])*1)))</f>
        <v>0</v>
      </c>
      <c r="Y200" s="74">
        <f t="shared" si="3"/>
        <v>0</v>
      </c>
      <c r="Z200" s="74">
        <f>IF(Y200="","",COUNTIF(Sabana11[[#This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IF($D$12="","",(SUMPRODUCT(($D$12:$W$12=Sabana11[[#This Row],[Columna4]:[Columna23]])*1)))</f>
        <v>0</v>
      </c>
      <c r="Y201" s="74">
        <f t="shared" si="3"/>
        <v>0</v>
      </c>
      <c r="Z201" s="74">
        <f>IF(Y201="","",COUNTIF(Sabana11[[#This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IF($D$12="","",(SUMPRODUCT(($D$12:$W$12=Sabana11[[#This Row],[Columna4]:[Columna23]])*1)))</f>
        <v>0</v>
      </c>
      <c r="Y202" s="74">
        <f t="shared" si="3"/>
        <v>0</v>
      </c>
      <c r="Z202" s="74">
        <f>IF(Y202="","",COUNTIF(Sabana11[[#This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IF($D$12="","",(SUMPRODUCT(($D$12:$W$12=Sabana11[[#This Row],[Columna4]:[Columna23]])*1)))</f>
        <v>0</v>
      </c>
      <c r="Y203" s="74">
        <f t="shared" si="3"/>
        <v>0</v>
      </c>
      <c r="Z203" s="74">
        <f>IF(Y203="","",COUNTIF(Sabana11[[#This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IF($D$12="","",(SUMPRODUCT(($D$12:$W$12=Sabana11[[#This Row],[Columna4]:[Columna23]])*1)))</f>
        <v>0</v>
      </c>
      <c r="Y204" s="74">
        <f t="shared" si="3"/>
        <v>0</v>
      </c>
      <c r="Z204" s="74">
        <f>IF(Y204="","",COUNTIF(Sabana11[[#This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IF($D$12="","",(SUMPRODUCT(($D$12:$W$12=Sabana11[[#This Row],[Columna4]:[Columna23]])*1)))</f>
        <v>0</v>
      </c>
      <c r="Y205" s="74">
        <f t="shared" si="3"/>
        <v>0</v>
      </c>
      <c r="Z205" s="74">
        <f>IF(Y205="","",COUNTIF(Sabana11[[#This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IF($D$12="","",(SUMPRODUCT(($D$12:$W$12=Sabana11[[#This Row],[Columna4]:[Columna23]])*1)))</f>
        <v>0</v>
      </c>
      <c r="Y206" s="74">
        <f t="shared" si="3"/>
        <v>0</v>
      </c>
      <c r="Z206" s="74">
        <f>IF(Y206="","",COUNTIF(Sabana11[[#This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IF($D$12="","",(SUMPRODUCT(($D$12:$W$12=Sabana11[[#This Row],[Columna4]:[Columna23]])*1)))</f>
        <v>0</v>
      </c>
      <c r="Y207" s="74">
        <f t="shared" si="3"/>
        <v>0</v>
      </c>
      <c r="Z207" s="74">
        <f>IF(Y207="","",COUNTIF(Sabana11[[#This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IF($D$12="","",(SUMPRODUCT(($D$12:$W$12=Sabana11[[#This Row],[Columna4]:[Columna23]])*1)))</f>
        <v>0</v>
      </c>
      <c r="Y208" s="74">
        <f t="shared" si="3"/>
        <v>0</v>
      </c>
      <c r="Z208" s="74">
        <f>IF(Y208="","",COUNTIF(Sabana11[[#This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IF($D$12="","",(SUMPRODUCT(($D$12:$W$12=Sabana11[[#This Row],[Columna4]:[Columna23]])*1)))</f>
        <v>0</v>
      </c>
      <c r="Y209" s="74">
        <f t="shared" si="3"/>
        <v>0</v>
      </c>
      <c r="Z209" s="74">
        <f>IF(Y209="","",COUNTIF(Sabana11[[#This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IF($D$12="","",(SUMPRODUCT(($D$12:$W$12=Sabana11[[#This Row],[Columna4]:[Columna23]])*1)))</f>
        <v>0</v>
      </c>
      <c r="Y210" s="74">
        <f t="shared" si="3"/>
        <v>0</v>
      </c>
      <c r="Z210" s="74">
        <f>IF(Y210="","",COUNTIF(Sabana11[[#This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IF($D$12="","",(SUMPRODUCT(($D$12:$W$12=Sabana11[[#This Row],[Columna4]:[Columna23]])*1)))</f>
        <v>0</v>
      </c>
      <c r="Y211" s="74">
        <f t="shared" ref="Y211:Y274" si="4">IF(X211="","",(X211/20))</f>
        <v>0</v>
      </c>
      <c r="Z211" s="74">
        <f>IF(Y211="","",COUNTIF(Sabana11[[#This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IF($D$12="","",(SUMPRODUCT(($D$12:$W$12=Sabana11[[#This Row],[Columna4]:[Columna23]])*1)))</f>
        <v>0</v>
      </c>
      <c r="Y212" s="74">
        <f t="shared" si="4"/>
        <v>0</v>
      </c>
      <c r="Z212" s="74">
        <f>IF(Y212="","",COUNTIF(Sabana11[[#This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IF($D$12="","",(SUMPRODUCT(($D$12:$W$12=Sabana11[[#This Row],[Columna4]:[Columna23]])*1)))</f>
        <v>0</v>
      </c>
      <c r="Y213" s="74">
        <f t="shared" si="4"/>
        <v>0</v>
      </c>
      <c r="Z213" s="74">
        <f>IF(Y213="","",COUNTIF(Sabana11[[#This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IF($D$12="","",(SUMPRODUCT(($D$12:$W$12=Sabana11[[#This Row],[Columna4]:[Columna23]])*1)))</f>
        <v>0</v>
      </c>
      <c r="Y214" s="74">
        <f t="shared" si="4"/>
        <v>0</v>
      </c>
      <c r="Z214" s="74">
        <f>IF(Y214="","",COUNTIF(Sabana11[[#This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IF($D$12="","",(SUMPRODUCT(($D$12:$W$12=Sabana11[[#This Row],[Columna4]:[Columna23]])*1)))</f>
        <v>0</v>
      </c>
      <c r="Y215" s="74">
        <f t="shared" si="4"/>
        <v>0</v>
      </c>
      <c r="Z215" s="74">
        <f>IF(Y215="","",COUNTIF(Sabana11[[#This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IF($D$12="","",(SUMPRODUCT(($D$12:$W$12=Sabana11[[#This Row],[Columna4]:[Columna23]])*1)))</f>
        <v>0</v>
      </c>
      <c r="Y216" s="74">
        <f t="shared" si="4"/>
        <v>0</v>
      </c>
      <c r="Z216" s="74">
        <f>IF(Y216="","",COUNTIF(Sabana11[[#This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IF($D$12="","",(SUMPRODUCT(($D$12:$W$12=Sabana11[[#This Row],[Columna4]:[Columna23]])*1)))</f>
        <v>0</v>
      </c>
      <c r="Y217" s="74">
        <f t="shared" si="4"/>
        <v>0</v>
      </c>
      <c r="Z217" s="74">
        <f>IF(Y217="","",COUNTIF(Sabana11[[#This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IF($D$12="","",(SUMPRODUCT(($D$12:$W$12=Sabana11[[#This Row],[Columna4]:[Columna23]])*1)))</f>
        <v>0</v>
      </c>
      <c r="Y218" s="74">
        <f t="shared" si="4"/>
        <v>0</v>
      </c>
      <c r="Z218" s="74">
        <f>IF(Y218="","",COUNTIF(Sabana11[[#This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IF($D$12="","",(SUMPRODUCT(($D$12:$W$12=Sabana11[[#This Row],[Columna4]:[Columna23]])*1)))</f>
        <v>0</v>
      </c>
      <c r="Y219" s="74">
        <f t="shared" si="4"/>
        <v>0</v>
      </c>
      <c r="Z219" s="74">
        <f>IF(Y219="","",COUNTIF(Sabana11[[#This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IF($D$12="","",(SUMPRODUCT(($D$12:$W$12=Sabana11[[#This Row],[Columna4]:[Columna23]])*1)))</f>
        <v>0</v>
      </c>
      <c r="Y220" s="74">
        <f t="shared" si="4"/>
        <v>0</v>
      </c>
      <c r="Z220" s="74">
        <f>IF(Y220="","",COUNTIF(Sabana11[[#This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IF($D$12="","",(SUMPRODUCT(($D$12:$W$12=Sabana11[[#This Row],[Columna4]:[Columna23]])*1)))</f>
        <v>0</v>
      </c>
      <c r="Y221" s="74">
        <f t="shared" si="4"/>
        <v>0</v>
      </c>
      <c r="Z221" s="74">
        <f>IF(Y221="","",COUNTIF(Sabana11[[#This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IF($D$12="","",(SUMPRODUCT(($D$12:$W$12=Sabana11[[#This Row],[Columna4]:[Columna23]])*1)))</f>
        <v>0</v>
      </c>
      <c r="Y222" s="74">
        <f t="shared" si="4"/>
        <v>0</v>
      </c>
      <c r="Z222" s="74">
        <f>IF(Y222="","",COUNTIF(Sabana11[[#This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IF($D$12="","",(SUMPRODUCT(($D$12:$W$12=Sabana11[[#This Row],[Columna4]:[Columna23]])*1)))</f>
        <v>0</v>
      </c>
      <c r="Y223" s="74">
        <f t="shared" si="4"/>
        <v>0</v>
      </c>
      <c r="Z223" s="74">
        <f>IF(Y223="","",COUNTIF(Sabana11[[#This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IF($D$12="","",(SUMPRODUCT(($D$12:$W$12=Sabana11[[#This Row],[Columna4]:[Columna23]])*1)))</f>
        <v>0</v>
      </c>
      <c r="Y224" s="74">
        <f t="shared" si="4"/>
        <v>0</v>
      </c>
      <c r="Z224" s="74">
        <f>IF(Y224="","",COUNTIF(Sabana11[[#This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IF($D$12="","",(SUMPRODUCT(($D$12:$W$12=Sabana11[[#This Row],[Columna4]:[Columna23]])*1)))</f>
        <v>0</v>
      </c>
      <c r="Y225" s="74">
        <f t="shared" si="4"/>
        <v>0</v>
      </c>
      <c r="Z225" s="74">
        <f>IF(Y225="","",COUNTIF(Sabana11[[#This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IF($D$12="","",(SUMPRODUCT(($D$12:$W$12=Sabana11[[#This Row],[Columna4]:[Columna23]])*1)))</f>
        <v>0</v>
      </c>
      <c r="Y226" s="74">
        <f t="shared" si="4"/>
        <v>0</v>
      </c>
      <c r="Z226" s="74">
        <f>IF(Y226="","",COUNTIF(Sabana11[[#This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IF($D$12="","",(SUMPRODUCT(($D$12:$W$12=Sabana11[[#This Row],[Columna4]:[Columna23]])*1)))</f>
        <v>0</v>
      </c>
      <c r="Y227" s="74">
        <f t="shared" si="4"/>
        <v>0</v>
      </c>
      <c r="Z227" s="74">
        <f>IF(Y227="","",COUNTIF(Sabana11[[#This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IF($D$12="","",(SUMPRODUCT(($D$12:$W$12=Sabana11[[#This Row],[Columna4]:[Columna23]])*1)))</f>
        <v>0</v>
      </c>
      <c r="Y228" s="74">
        <f t="shared" si="4"/>
        <v>0</v>
      </c>
      <c r="Z228" s="74">
        <f>IF(Y228="","",COUNTIF(Sabana11[[#This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IF($D$12="","",(SUMPRODUCT(($D$12:$W$12=Sabana11[[#This Row],[Columna4]:[Columna23]])*1)))</f>
        <v>0</v>
      </c>
      <c r="Y229" s="74">
        <f t="shared" si="4"/>
        <v>0</v>
      </c>
      <c r="Z229" s="74">
        <f>IF(Y229="","",COUNTIF(Sabana11[[#This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IF($D$12="","",(SUMPRODUCT(($D$12:$W$12=Sabana11[[#This Row],[Columna4]:[Columna23]])*1)))</f>
        <v>0</v>
      </c>
      <c r="Y230" s="74">
        <f t="shared" si="4"/>
        <v>0</v>
      </c>
      <c r="Z230" s="74">
        <f>IF(Y230="","",COUNTIF(Sabana11[[#This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IF($D$12="","",(SUMPRODUCT(($D$12:$W$12=Sabana11[[#This Row],[Columna4]:[Columna23]])*1)))</f>
        <v>0</v>
      </c>
      <c r="Y231" s="74">
        <f t="shared" si="4"/>
        <v>0</v>
      </c>
      <c r="Z231" s="74">
        <f>IF(Y231="","",COUNTIF(Sabana11[[#This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IF($D$12="","",(SUMPRODUCT(($D$12:$W$12=Sabana11[[#This Row],[Columna4]:[Columna23]])*1)))</f>
        <v>0</v>
      </c>
      <c r="Y232" s="74">
        <f t="shared" si="4"/>
        <v>0</v>
      </c>
      <c r="Z232" s="74">
        <f>IF(Y232="","",COUNTIF(Sabana11[[#This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IF($D$12="","",(SUMPRODUCT(($D$12:$W$12=Sabana11[[#This Row],[Columna4]:[Columna23]])*1)))</f>
        <v>0</v>
      </c>
      <c r="Y233" s="74">
        <f t="shared" si="4"/>
        <v>0</v>
      </c>
      <c r="Z233" s="74">
        <f>IF(Y233="","",COUNTIF(Sabana11[[#This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IF($D$12="","",(SUMPRODUCT(($D$12:$W$12=Sabana11[[#This Row],[Columna4]:[Columna23]])*1)))</f>
        <v>0</v>
      </c>
      <c r="Y234" s="74">
        <f t="shared" si="4"/>
        <v>0</v>
      </c>
      <c r="Z234" s="74">
        <f>IF(Y234="","",COUNTIF(Sabana11[[#This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IF($D$12="","",(SUMPRODUCT(($D$12:$W$12=Sabana11[[#This Row],[Columna4]:[Columna23]])*1)))</f>
        <v>0</v>
      </c>
      <c r="Y235" s="74">
        <f t="shared" si="4"/>
        <v>0</v>
      </c>
      <c r="Z235" s="74">
        <f>IF(Y235="","",COUNTIF(Sabana11[[#This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IF($D$12="","",(SUMPRODUCT(($D$12:$W$12=Sabana11[[#This Row],[Columna4]:[Columna23]])*1)))</f>
        <v>0</v>
      </c>
      <c r="Y236" s="74">
        <f t="shared" si="4"/>
        <v>0</v>
      </c>
      <c r="Z236" s="74">
        <f>IF(Y236="","",COUNTIF(Sabana11[[#This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IF($D$12="","",(SUMPRODUCT(($D$12:$W$12=Sabana11[[#This Row],[Columna4]:[Columna23]])*1)))</f>
        <v>0</v>
      </c>
      <c r="Y237" s="74">
        <f t="shared" si="4"/>
        <v>0</v>
      </c>
      <c r="Z237" s="74">
        <f>IF(Y237="","",COUNTIF(Sabana11[[#This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IF($D$12="","",(SUMPRODUCT(($D$12:$W$12=Sabana11[[#This Row],[Columna4]:[Columna23]])*1)))</f>
        <v>0</v>
      </c>
      <c r="Y238" s="74">
        <f t="shared" si="4"/>
        <v>0</v>
      </c>
      <c r="Z238" s="74">
        <f>IF(Y238="","",COUNTIF(Sabana11[[#This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IF($D$12="","",(SUMPRODUCT(($D$12:$W$12=Sabana11[[#This Row],[Columna4]:[Columna23]])*1)))</f>
        <v>0</v>
      </c>
      <c r="Y239" s="74">
        <f t="shared" si="4"/>
        <v>0</v>
      </c>
      <c r="Z239" s="74">
        <f>IF(Y239="","",COUNTIF(Sabana11[[#This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IF($D$12="","",(SUMPRODUCT(($D$12:$W$12=Sabana11[[#This Row],[Columna4]:[Columna23]])*1)))</f>
        <v>0</v>
      </c>
      <c r="Y240" s="74">
        <f t="shared" si="4"/>
        <v>0</v>
      </c>
      <c r="Z240" s="74">
        <f>IF(Y240="","",COUNTIF(Sabana11[[#This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IF($D$12="","",(SUMPRODUCT(($D$12:$W$12=Sabana11[[#This Row],[Columna4]:[Columna23]])*1)))</f>
        <v>0</v>
      </c>
      <c r="Y241" s="74">
        <f t="shared" si="4"/>
        <v>0</v>
      </c>
      <c r="Z241" s="74">
        <f>IF(Y241="","",COUNTIF(Sabana11[[#This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IF($D$12="","",(SUMPRODUCT(($D$12:$W$12=Sabana11[[#This Row],[Columna4]:[Columna23]])*1)))</f>
        <v>0</v>
      </c>
      <c r="Y242" s="74">
        <f t="shared" si="4"/>
        <v>0</v>
      </c>
      <c r="Z242" s="74">
        <f>IF(Y242="","",COUNTIF(Sabana11[[#This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IF($D$12="","",(SUMPRODUCT(($D$12:$W$12=Sabana11[[#This Row],[Columna4]:[Columna23]])*1)))</f>
        <v>0</v>
      </c>
      <c r="Y243" s="74">
        <f t="shared" si="4"/>
        <v>0</v>
      </c>
      <c r="Z243" s="74">
        <f>IF(Y243="","",COUNTIF(Sabana11[[#This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IF($D$12="","",(SUMPRODUCT(($D$12:$W$12=Sabana11[[#This Row],[Columna4]:[Columna23]])*1)))</f>
        <v>0</v>
      </c>
      <c r="Y244" s="74">
        <f t="shared" si="4"/>
        <v>0</v>
      </c>
      <c r="Z244" s="74">
        <f>IF(Y244="","",COUNTIF(Sabana11[[#This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IF($D$12="","",(SUMPRODUCT(($D$12:$W$12=Sabana11[[#This Row],[Columna4]:[Columna23]])*1)))</f>
        <v>0</v>
      </c>
      <c r="Y245" s="74">
        <f t="shared" si="4"/>
        <v>0</v>
      </c>
      <c r="Z245" s="74">
        <f>IF(Y245="","",COUNTIF(Sabana11[[#This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IF($D$12="","",(SUMPRODUCT(($D$12:$W$12=Sabana11[[#This Row],[Columna4]:[Columna23]])*1)))</f>
        <v>0</v>
      </c>
      <c r="Y246" s="74">
        <f t="shared" si="4"/>
        <v>0</v>
      </c>
      <c r="Z246" s="74">
        <f>IF(Y246="","",COUNTIF(Sabana11[[#This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IF($D$12="","",(SUMPRODUCT(($D$12:$W$12=Sabana11[[#This Row],[Columna4]:[Columna23]])*1)))</f>
        <v>0</v>
      </c>
      <c r="Y247" s="74">
        <f t="shared" si="4"/>
        <v>0</v>
      </c>
      <c r="Z247" s="74">
        <f>IF(Y247="","",COUNTIF(Sabana11[[#This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IF($D$12="","",(SUMPRODUCT(($D$12:$W$12=Sabana11[[#This Row],[Columna4]:[Columna23]])*1)))</f>
        <v>0</v>
      </c>
      <c r="Y248" s="74">
        <f t="shared" si="4"/>
        <v>0</v>
      </c>
      <c r="Z248" s="74">
        <f>IF(Y248="","",COUNTIF(Sabana11[[#This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IF($D$12="","",(SUMPRODUCT(($D$12:$W$12=Sabana11[[#This Row],[Columna4]:[Columna23]])*1)))</f>
        <v>0</v>
      </c>
      <c r="Y249" s="74">
        <f t="shared" si="4"/>
        <v>0</v>
      </c>
      <c r="Z249" s="74">
        <f>IF(Y249="","",COUNTIF(Sabana11[[#This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IF($D$12="","",(SUMPRODUCT(($D$12:$W$12=Sabana11[[#This Row],[Columna4]:[Columna23]])*1)))</f>
        <v>0</v>
      </c>
      <c r="Y250" s="74">
        <f t="shared" si="4"/>
        <v>0</v>
      </c>
      <c r="Z250" s="74">
        <f>IF(Y250="","",COUNTIF(Sabana11[[#This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IF($D$12="","",(SUMPRODUCT(($D$12:$W$12=Sabana11[[#This Row],[Columna4]:[Columna23]])*1)))</f>
        <v>0</v>
      </c>
      <c r="Y251" s="74">
        <f t="shared" si="4"/>
        <v>0</v>
      </c>
      <c r="Z251" s="74">
        <f>IF(Y251="","",COUNTIF(Sabana11[[#This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IF($D$12="","",(SUMPRODUCT(($D$12:$W$12=Sabana11[[#This Row],[Columna4]:[Columna23]])*1)))</f>
        <v>0</v>
      </c>
      <c r="Y252" s="74">
        <f t="shared" si="4"/>
        <v>0</v>
      </c>
      <c r="Z252" s="74">
        <f>IF(Y252="","",COUNTIF(Sabana11[[#This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IF($D$12="","",(SUMPRODUCT(($D$12:$W$12=Sabana11[[#This Row],[Columna4]:[Columna23]])*1)))</f>
        <v>0</v>
      </c>
      <c r="Y253" s="74">
        <f t="shared" si="4"/>
        <v>0</v>
      </c>
      <c r="Z253" s="74">
        <f>IF(Y253="","",COUNTIF(Sabana11[[#This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IF($D$12="","",(SUMPRODUCT(($D$12:$W$12=Sabana11[[#This Row],[Columna4]:[Columna23]])*1)))</f>
        <v>0</v>
      </c>
      <c r="Y254" s="74">
        <f t="shared" si="4"/>
        <v>0</v>
      </c>
      <c r="Z254" s="74">
        <f>IF(Y254="","",COUNTIF(Sabana11[[#This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IF($D$12="","",(SUMPRODUCT(($D$12:$W$12=Sabana11[[#This Row],[Columna4]:[Columna23]])*1)))</f>
        <v>0</v>
      </c>
      <c r="Y255" s="74">
        <f t="shared" si="4"/>
        <v>0</v>
      </c>
      <c r="Z255" s="74">
        <f>IF(Y255="","",COUNTIF(Sabana11[[#This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IF($D$12="","",(SUMPRODUCT(($D$12:$W$12=Sabana11[[#This Row],[Columna4]:[Columna23]])*1)))</f>
        <v>0</v>
      </c>
      <c r="Y256" s="74">
        <f t="shared" si="4"/>
        <v>0</v>
      </c>
      <c r="Z256" s="74">
        <f>IF(Y256="","",COUNTIF(Sabana11[[#This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IF($D$12="","",(SUMPRODUCT(($D$12:$W$12=Sabana11[[#This Row],[Columna4]:[Columna23]])*1)))</f>
        <v>0</v>
      </c>
      <c r="Y257" s="74">
        <f t="shared" si="4"/>
        <v>0</v>
      </c>
      <c r="Z257" s="74">
        <f>IF(Y257="","",COUNTIF(Sabana11[[#This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IF($D$12="","",(SUMPRODUCT(($D$12:$W$12=Sabana11[[#This Row],[Columna4]:[Columna23]])*1)))</f>
        <v>0</v>
      </c>
      <c r="Y258" s="74">
        <f t="shared" si="4"/>
        <v>0</v>
      </c>
      <c r="Z258" s="74">
        <f>IF(Y258="","",COUNTIF(Sabana11[[#This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IF($D$12="","",(SUMPRODUCT(($D$12:$W$12=Sabana11[[#This Row],[Columna4]:[Columna23]])*1)))</f>
        <v>0</v>
      </c>
      <c r="Y259" s="74">
        <f t="shared" si="4"/>
        <v>0</v>
      </c>
      <c r="Z259" s="74">
        <f>IF(Y259="","",COUNTIF(Sabana11[[#This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IF($D$12="","",(SUMPRODUCT(($D$12:$W$12=Sabana11[[#This Row],[Columna4]:[Columna23]])*1)))</f>
        <v>0</v>
      </c>
      <c r="Y260" s="74">
        <f t="shared" si="4"/>
        <v>0</v>
      </c>
      <c r="Z260" s="74">
        <f>IF(Y260="","",COUNTIF(Sabana11[[#This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IF($D$12="","",(SUMPRODUCT(($D$12:$W$12=Sabana11[[#This Row],[Columna4]:[Columna23]])*1)))</f>
        <v>0</v>
      </c>
      <c r="Y261" s="74">
        <f t="shared" si="4"/>
        <v>0</v>
      </c>
      <c r="Z261" s="74">
        <f>IF(Y261="","",COUNTIF(Sabana11[[#This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IF($D$12="","",(SUMPRODUCT(($D$12:$W$12=Sabana11[[#This Row],[Columna4]:[Columna23]])*1)))</f>
        <v>0</v>
      </c>
      <c r="Y262" s="74">
        <f t="shared" si="4"/>
        <v>0</v>
      </c>
      <c r="Z262" s="74">
        <f>IF(Y262="","",COUNTIF(Sabana11[[#This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IF($D$12="","",(SUMPRODUCT(($D$12:$W$12=Sabana11[[#This Row],[Columna4]:[Columna23]])*1)))</f>
        <v>0</v>
      </c>
      <c r="Y263" s="74">
        <f t="shared" si="4"/>
        <v>0</v>
      </c>
      <c r="Z263" s="74">
        <f>IF(Y263="","",COUNTIF(Sabana11[[#This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IF($D$12="","",(SUMPRODUCT(($D$12:$W$12=Sabana11[[#This Row],[Columna4]:[Columna23]])*1)))</f>
        <v>0</v>
      </c>
      <c r="Y264" s="74">
        <f t="shared" si="4"/>
        <v>0</v>
      </c>
      <c r="Z264" s="74">
        <f>IF(Y264="","",COUNTIF(Sabana11[[#This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IF($D$12="","",(SUMPRODUCT(($D$12:$W$12=Sabana11[[#This Row],[Columna4]:[Columna23]])*1)))</f>
        <v>0</v>
      </c>
      <c r="Y265" s="74">
        <f t="shared" si="4"/>
        <v>0</v>
      </c>
      <c r="Z265" s="74">
        <f>IF(Y265="","",COUNTIF(Sabana11[[#This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IF($D$12="","",(SUMPRODUCT(($D$12:$W$12=Sabana11[[#This Row],[Columna4]:[Columna23]])*1)))</f>
        <v>0</v>
      </c>
      <c r="Y266" s="74">
        <f t="shared" si="4"/>
        <v>0</v>
      </c>
      <c r="Z266" s="74">
        <f>IF(Y266="","",COUNTIF(Sabana11[[#This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IF($D$12="","",(SUMPRODUCT(($D$12:$W$12=Sabana11[[#This Row],[Columna4]:[Columna23]])*1)))</f>
        <v>0</v>
      </c>
      <c r="Y267" s="74">
        <f t="shared" si="4"/>
        <v>0</v>
      </c>
      <c r="Z267" s="74">
        <f>IF(Y267="","",COUNTIF(Sabana11[[#This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IF($D$12="","",(SUMPRODUCT(($D$12:$W$12=Sabana11[[#This Row],[Columna4]:[Columna23]])*1)))</f>
        <v>0</v>
      </c>
      <c r="Y268" s="74">
        <f t="shared" si="4"/>
        <v>0</v>
      </c>
      <c r="Z268" s="74">
        <f>IF(Y268="","",COUNTIF(Sabana11[[#This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IF($D$12="","",(SUMPRODUCT(($D$12:$W$12=Sabana11[[#This Row],[Columna4]:[Columna23]])*1)))</f>
        <v>0</v>
      </c>
      <c r="Y269" s="74">
        <f t="shared" si="4"/>
        <v>0</v>
      </c>
      <c r="Z269" s="74">
        <f>IF(Y269="","",COUNTIF(Sabana11[[#This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IF($D$12="","",(SUMPRODUCT(($D$12:$W$12=Sabana11[[#This Row],[Columna4]:[Columna23]])*1)))</f>
        <v>0</v>
      </c>
      <c r="Y270" s="74">
        <f t="shared" si="4"/>
        <v>0</v>
      </c>
      <c r="Z270" s="74">
        <f>IF(Y270="","",COUNTIF(Sabana11[[#This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IF($D$12="","",(SUMPRODUCT(($D$12:$W$12=Sabana11[[#This Row],[Columna4]:[Columna23]])*1)))</f>
        <v>0</v>
      </c>
      <c r="Y271" s="74">
        <f t="shared" si="4"/>
        <v>0</v>
      </c>
      <c r="Z271" s="74">
        <f>IF(Y271="","",COUNTIF(Sabana11[[#This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IF($D$12="","",(SUMPRODUCT(($D$12:$W$12=Sabana11[[#This Row],[Columna4]:[Columna23]])*1)))</f>
        <v>0</v>
      </c>
      <c r="Y272" s="74">
        <f t="shared" si="4"/>
        <v>0</v>
      </c>
      <c r="Z272" s="74">
        <f>IF(Y272="","",COUNTIF(Sabana11[[#This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IF($D$12="","",(SUMPRODUCT(($D$12:$W$12=Sabana11[[#This Row],[Columna4]:[Columna23]])*1)))</f>
        <v>0</v>
      </c>
      <c r="Y273" s="74">
        <f t="shared" si="4"/>
        <v>0</v>
      </c>
      <c r="Z273" s="74">
        <f>IF(Y273="","",COUNTIF(Sabana11[[#This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IF($D$12="","",(SUMPRODUCT(($D$12:$W$12=Sabana11[[#This Row],[Columna4]:[Columna23]])*1)))</f>
        <v>0</v>
      </c>
      <c r="Y274" s="74">
        <f t="shared" si="4"/>
        <v>0</v>
      </c>
      <c r="Z274" s="74">
        <f>IF(Y274="","",COUNTIF(Sabana11[[#This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IF($D$12="","",(SUMPRODUCT(($D$12:$W$12=Sabana11[[#This Row],[Columna4]:[Columna23]])*1)))</f>
        <v>0</v>
      </c>
      <c r="Y275" s="74">
        <f t="shared" ref="Y275:Y317" si="5">IF(X275="","",(X275/20))</f>
        <v>0</v>
      </c>
      <c r="Z275" s="74">
        <f>IF(Y275="","",COUNTIF(Sabana11[[#This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IF($D$12="","",(SUMPRODUCT(($D$12:$W$12=Sabana11[[#This Row],[Columna4]:[Columna23]])*1)))</f>
        <v>0</v>
      </c>
      <c r="Y276" s="74">
        <f t="shared" si="5"/>
        <v>0</v>
      </c>
      <c r="Z276" s="74">
        <f>IF(Y276="","",COUNTIF(Sabana11[[#This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IF($D$12="","",(SUMPRODUCT(($D$12:$W$12=Sabana11[[#This Row],[Columna4]:[Columna23]])*1)))</f>
        <v>0</v>
      </c>
      <c r="Y277" s="74">
        <f t="shared" si="5"/>
        <v>0</v>
      </c>
      <c r="Z277" s="74">
        <f>IF(Y277="","",COUNTIF(Sabana11[[#This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IF($D$12="","",(SUMPRODUCT(($D$12:$W$12=Sabana11[[#This Row],[Columna4]:[Columna23]])*1)))</f>
        <v>0</v>
      </c>
      <c r="Y278" s="74">
        <f t="shared" si="5"/>
        <v>0</v>
      </c>
      <c r="Z278" s="74">
        <f>IF(Y278="","",COUNTIF(Sabana11[[#This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IF($D$12="","",(SUMPRODUCT(($D$12:$W$12=Sabana11[[#This Row],[Columna4]:[Columna23]])*1)))</f>
        <v>0</v>
      </c>
      <c r="Y279" s="74">
        <f t="shared" si="5"/>
        <v>0</v>
      </c>
      <c r="Z279" s="74">
        <f>IF(Y279="","",COUNTIF(Sabana11[[#This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IF($D$12="","",(SUMPRODUCT(($D$12:$W$12=Sabana11[[#This Row],[Columna4]:[Columna23]])*1)))</f>
        <v>0</v>
      </c>
      <c r="Y280" s="74">
        <f t="shared" si="5"/>
        <v>0</v>
      </c>
      <c r="Z280" s="74">
        <f>IF(Y280="","",COUNTIF(Sabana11[[#This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IF($D$12="","",(SUMPRODUCT(($D$12:$W$12=Sabana11[[#This Row],[Columna4]:[Columna23]])*1)))</f>
        <v>0</v>
      </c>
      <c r="Y281" s="74">
        <f t="shared" si="5"/>
        <v>0</v>
      </c>
      <c r="Z281" s="74">
        <f>IF(Y281="","",COUNTIF(Sabana11[[#This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IF($D$12="","",(SUMPRODUCT(($D$12:$W$12=Sabana11[[#This Row],[Columna4]:[Columna23]])*1)))</f>
        <v>0</v>
      </c>
      <c r="Y282" s="74">
        <f t="shared" si="5"/>
        <v>0</v>
      </c>
      <c r="Z282" s="74">
        <f>IF(Y282="","",COUNTIF(Sabana11[[#This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IF($D$12="","",(SUMPRODUCT(($D$12:$W$12=Sabana11[[#This Row],[Columna4]:[Columna23]])*1)))</f>
        <v>0</v>
      </c>
      <c r="Y283" s="74">
        <f t="shared" si="5"/>
        <v>0</v>
      </c>
      <c r="Z283" s="74">
        <f>IF(Y283="","",COUNTIF(Sabana11[[#This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IF($D$12="","",(SUMPRODUCT(($D$12:$W$12=Sabana11[[#This Row],[Columna4]:[Columna23]])*1)))</f>
        <v>0</v>
      </c>
      <c r="Y284" s="74">
        <f t="shared" si="5"/>
        <v>0</v>
      </c>
      <c r="Z284" s="74">
        <f>IF(Y284="","",COUNTIF(Sabana11[[#This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IF($D$12="","",(SUMPRODUCT(($D$12:$W$12=Sabana11[[#This Row],[Columna4]:[Columna23]])*1)))</f>
        <v>0</v>
      </c>
      <c r="Y285" s="74">
        <f t="shared" si="5"/>
        <v>0</v>
      </c>
      <c r="Z285" s="74">
        <f>IF(Y285="","",COUNTIF(Sabana11[[#This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IF($D$12="","",(SUMPRODUCT(($D$12:$W$12=Sabana11[[#This Row],[Columna4]:[Columna23]])*1)))</f>
        <v>0</v>
      </c>
      <c r="Y286" s="74">
        <f t="shared" si="5"/>
        <v>0</v>
      </c>
      <c r="Z286" s="74">
        <f>IF(Y286="","",COUNTIF(Sabana11[[#This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IF($D$12="","",(SUMPRODUCT(($D$12:$W$12=Sabana11[[#This Row],[Columna4]:[Columna23]])*1)))</f>
        <v>0</v>
      </c>
      <c r="Y287" s="74">
        <f t="shared" si="5"/>
        <v>0</v>
      </c>
      <c r="Z287" s="74">
        <f>IF(Y287="","",COUNTIF(Sabana11[[#This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IF($D$12="","",(SUMPRODUCT(($D$12:$W$12=Sabana11[[#This Row],[Columna4]:[Columna23]])*1)))</f>
        <v>0</v>
      </c>
      <c r="Y288" s="74">
        <f t="shared" si="5"/>
        <v>0</v>
      </c>
      <c r="Z288" s="74">
        <f>IF(Y288="","",COUNTIF(Sabana11[[#This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IF($D$12="","",(SUMPRODUCT(($D$12:$W$12=Sabana11[[#This Row],[Columna4]:[Columna23]])*1)))</f>
        <v>0</v>
      </c>
      <c r="Y289" s="74">
        <f t="shared" si="5"/>
        <v>0</v>
      </c>
      <c r="Z289" s="74">
        <f>IF(Y289="","",COUNTIF(Sabana11[[#This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IF($D$12="","",(SUMPRODUCT(($D$12:$W$12=Sabana11[[#This Row],[Columna4]:[Columna23]])*1)))</f>
        <v>0</v>
      </c>
      <c r="Y290" s="74">
        <f t="shared" si="5"/>
        <v>0</v>
      </c>
      <c r="Z290" s="74">
        <f>IF(Y290="","",COUNTIF(Sabana11[[#This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IF($D$12="","",(SUMPRODUCT(($D$12:$W$12=Sabana11[[#This Row],[Columna4]:[Columna23]])*1)))</f>
        <v>0</v>
      </c>
      <c r="Y291" s="74">
        <f t="shared" si="5"/>
        <v>0</v>
      </c>
      <c r="Z291" s="74">
        <f>IF(Y291="","",COUNTIF(Sabana11[[#This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IF($D$12="","",(SUMPRODUCT(($D$12:$W$12=Sabana11[[#This Row],[Columna4]:[Columna23]])*1)))</f>
        <v>0</v>
      </c>
      <c r="Y292" s="74">
        <f t="shared" si="5"/>
        <v>0</v>
      </c>
      <c r="Z292" s="74">
        <f>IF(Y292="","",COUNTIF(Sabana11[[#This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IF($D$12="","",(SUMPRODUCT(($D$12:$W$12=Sabana11[[#This Row],[Columna4]:[Columna23]])*1)))</f>
        <v>0</v>
      </c>
      <c r="Y293" s="74">
        <f t="shared" si="5"/>
        <v>0</v>
      </c>
      <c r="Z293" s="74">
        <f>IF(Y293="","",COUNTIF(Sabana11[[#This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IF($D$12="","",(SUMPRODUCT(($D$12:$W$12=Sabana11[[#This Row],[Columna4]:[Columna23]])*1)))</f>
        <v>0</v>
      </c>
      <c r="Y294" s="74">
        <f t="shared" si="5"/>
        <v>0</v>
      </c>
      <c r="Z294" s="74">
        <f>IF(Y294="","",COUNTIF(Sabana11[[#This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IF($D$12="","",(SUMPRODUCT(($D$12:$W$12=Sabana11[[#This Row],[Columna4]:[Columna23]])*1)))</f>
        <v>0</v>
      </c>
      <c r="Y295" s="74">
        <f t="shared" si="5"/>
        <v>0</v>
      </c>
      <c r="Z295" s="74">
        <f>IF(Y295="","",COUNTIF(Sabana11[[#This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IF($D$12="","",(SUMPRODUCT(($D$12:$W$12=Sabana11[[#This Row],[Columna4]:[Columna23]])*1)))</f>
        <v>0</v>
      </c>
      <c r="Y296" s="74">
        <f t="shared" si="5"/>
        <v>0</v>
      </c>
      <c r="Z296" s="74">
        <f>IF(Y296="","",COUNTIF(Sabana11[[#This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IF($D$12="","",(SUMPRODUCT(($D$12:$W$12=Sabana11[[#This Row],[Columna4]:[Columna23]])*1)))</f>
        <v>0</v>
      </c>
      <c r="Y297" s="74">
        <f t="shared" si="5"/>
        <v>0</v>
      </c>
      <c r="Z297" s="74">
        <f>IF(Y297="","",COUNTIF(Sabana11[[#This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IF($D$12="","",(SUMPRODUCT(($D$12:$W$12=Sabana11[[#This Row],[Columna4]:[Columna23]])*1)))</f>
        <v>0</v>
      </c>
      <c r="Y298" s="74">
        <f t="shared" si="5"/>
        <v>0</v>
      </c>
      <c r="Z298" s="74">
        <f>IF(Y298="","",COUNTIF(Sabana11[[#This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IF($D$12="","",(SUMPRODUCT(($D$12:$W$12=Sabana11[[#This Row],[Columna4]:[Columna23]])*1)))</f>
        <v>0</v>
      </c>
      <c r="Y299" s="74">
        <f t="shared" si="5"/>
        <v>0</v>
      </c>
      <c r="Z299" s="74">
        <f>IF(Y299="","",COUNTIF(Sabana11[[#This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IF($D$12="","",(SUMPRODUCT(($D$12:$W$12=Sabana11[[#This Row],[Columna4]:[Columna23]])*1)))</f>
        <v>0</v>
      </c>
      <c r="Y300" s="74">
        <f t="shared" si="5"/>
        <v>0</v>
      </c>
      <c r="Z300" s="74">
        <f>IF(Y300="","",COUNTIF(Sabana11[[#This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IF($D$12="","",(SUMPRODUCT(($D$12:$W$12=Sabana11[[#This Row],[Columna4]:[Columna23]])*1)))</f>
        <v>0</v>
      </c>
      <c r="Y301" s="74">
        <f t="shared" si="5"/>
        <v>0</v>
      </c>
      <c r="Z301" s="74">
        <f>IF(Y301="","",COUNTIF(Sabana11[[#This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IF($D$12="","",(SUMPRODUCT(($D$12:$W$12=Sabana11[[#This Row],[Columna4]:[Columna23]])*1)))</f>
        <v>0</v>
      </c>
      <c r="Y302" s="74">
        <f t="shared" si="5"/>
        <v>0</v>
      </c>
      <c r="Z302" s="74">
        <f>IF(Y302="","",COUNTIF(Sabana11[[#This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IF($D$12="","",(SUMPRODUCT(($D$12:$W$12=Sabana11[[#This Row],[Columna4]:[Columna23]])*1)))</f>
        <v>0</v>
      </c>
      <c r="Y303" s="74">
        <f t="shared" si="5"/>
        <v>0</v>
      </c>
      <c r="Z303" s="74">
        <f>IF(Y303="","",COUNTIF(Sabana11[[#This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IF($D$12="","",(SUMPRODUCT(($D$12:$W$12=Sabana11[[#This Row],[Columna4]:[Columna23]])*1)))</f>
        <v>0</v>
      </c>
      <c r="Y304" s="74">
        <f t="shared" si="5"/>
        <v>0</v>
      </c>
      <c r="Z304" s="74">
        <f>IF(Y304="","",COUNTIF(Sabana11[[#This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IF($D$12="","",(SUMPRODUCT(($D$12:$W$12=Sabana11[[#This Row],[Columna4]:[Columna23]])*1)))</f>
        <v>0</v>
      </c>
      <c r="Y305" s="74">
        <f t="shared" si="5"/>
        <v>0</v>
      </c>
      <c r="Z305" s="74">
        <f>IF(Y305="","",COUNTIF(Sabana11[[#This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IF($D$12="","",(SUMPRODUCT(($D$12:$W$12=Sabana11[[#This Row],[Columna4]:[Columna23]])*1)))</f>
        <v>0</v>
      </c>
      <c r="Y306" s="74">
        <f t="shared" si="5"/>
        <v>0</v>
      </c>
      <c r="Z306" s="74">
        <f>IF(Y306="","",COUNTIF(Sabana11[[#This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IF($D$12="","",(SUMPRODUCT(($D$12:$W$12=Sabana11[[#This Row],[Columna4]:[Columna23]])*1)))</f>
        <v>0</v>
      </c>
      <c r="Y307" s="74">
        <f t="shared" si="5"/>
        <v>0</v>
      </c>
      <c r="Z307" s="74">
        <f>IF(Y307="","",COUNTIF(Sabana11[[#This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IF($D$12="","",(SUMPRODUCT(($D$12:$W$12=Sabana11[[#This Row],[Columna4]:[Columna23]])*1)))</f>
        <v>0</v>
      </c>
      <c r="Y308" s="74">
        <f t="shared" si="5"/>
        <v>0</v>
      </c>
      <c r="Z308" s="74">
        <f>IF(Y308="","",COUNTIF(Sabana11[[#This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IF($D$12="","",(SUMPRODUCT(($D$12:$W$12=Sabana11[[#This Row],[Columna4]:[Columna23]])*1)))</f>
        <v>0</v>
      </c>
      <c r="Y309" s="74">
        <f t="shared" si="5"/>
        <v>0</v>
      </c>
      <c r="Z309" s="74">
        <f>IF(Y309="","",COUNTIF(Sabana11[[#This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IF($D$12="","",(SUMPRODUCT(($D$12:$W$12=Sabana11[[#This Row],[Columna4]:[Columna23]])*1)))</f>
        <v>0</v>
      </c>
      <c r="Y310" s="74">
        <f t="shared" si="5"/>
        <v>0</v>
      </c>
      <c r="Z310" s="74">
        <f>IF(Y310="","",COUNTIF(Sabana11[[#This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IF($D$12="","",(SUMPRODUCT(($D$12:$W$12=Sabana11[[#This Row],[Columna4]:[Columna23]])*1)))</f>
        <v>0</v>
      </c>
      <c r="Y311" s="74">
        <f t="shared" si="5"/>
        <v>0</v>
      </c>
      <c r="Z311" s="74">
        <f>IF(Y311="","",COUNTIF(Sabana11[[#This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IF($D$12="","",(SUMPRODUCT(($D$12:$W$12=Sabana11[[#This Row],[Columna4]:[Columna23]])*1)))</f>
        <v>0</v>
      </c>
      <c r="Y312" s="74">
        <f t="shared" si="5"/>
        <v>0</v>
      </c>
      <c r="Z312" s="74">
        <f>IF(Y312="","",COUNTIF(Sabana11[[#This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IF($D$12="","",(SUMPRODUCT(($D$12:$W$12=Sabana11[[#This Row],[Columna4]:[Columna23]])*1)))</f>
        <v>0</v>
      </c>
      <c r="Y313" s="74">
        <f t="shared" si="5"/>
        <v>0</v>
      </c>
      <c r="Z313" s="74">
        <f>IF(Y313="","",COUNTIF(Sabana11[[#This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IF($D$12="","",(SUMPRODUCT(($D$12:$W$12=Sabana11[[#This Row],[Columna4]:[Columna23]])*1)))</f>
        <v>0</v>
      </c>
      <c r="Y314" s="74">
        <f t="shared" si="5"/>
        <v>0</v>
      </c>
      <c r="Z314" s="74">
        <f>IF(Y314="","",COUNTIF(Sabana11[[#This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IF($D$12="","",(SUMPRODUCT(($D$12:$W$12=Sabana11[[#This Row],[Columna4]:[Columna23]])*1)))</f>
        <v>0</v>
      </c>
      <c r="Y315" s="74">
        <f t="shared" si="5"/>
        <v>0</v>
      </c>
      <c r="Z315" s="74">
        <f>IF(Y315="","",COUNTIF(Sabana11[[#This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IF($D$12="","",(SUMPRODUCT(($D$12:$W$12=Sabana11[[#This Row],[Columna4]:[Columna23]])*1)))</f>
        <v>0</v>
      </c>
      <c r="Y316" s="74">
        <f t="shared" si="5"/>
        <v>0</v>
      </c>
      <c r="Z316" s="74">
        <f>IF(Y316="","",COUNTIF(Sabana11[[#This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IF($D$12="","",(SUMPRODUCT(($D$12:$W$12=Sabana11[[#This Row],[Columna4]:[Columna23]])*1)))</f>
        <v>0</v>
      </c>
      <c r="Y317" s="74">
        <f t="shared" si="5"/>
        <v>0</v>
      </c>
      <c r="Z317" s="74">
        <f>IF(Y317="","",COUNTIF(Sabana11[[#This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Sabana11[[#Headers],[Columna4]]</f>
        <v>Columna4</v>
      </c>
      <c r="E318" s="32" t="str">
        <f>Sabana11[[#Headers],[Columna5]]</f>
        <v>Columna5</v>
      </c>
      <c r="F318" s="32" t="str">
        <f>Sabana11[[#Headers],[Columna6]]</f>
        <v>Columna6</v>
      </c>
      <c r="G318" s="32" t="str">
        <f>Sabana11[[#Headers],[Columna7]]</f>
        <v>Columna7</v>
      </c>
      <c r="H318" s="32" t="str">
        <f>Sabana11[[#Headers],[Columna8]]</f>
        <v>Columna8</v>
      </c>
      <c r="I318" s="32" t="str">
        <f>Sabana11[[#Headers],[Columna9]]</f>
        <v>Columna9</v>
      </c>
      <c r="J318" s="32" t="str">
        <f>Sabana11[[#Headers],[Columna10]]</f>
        <v>Columna10</v>
      </c>
      <c r="K318" s="32" t="str">
        <f>Sabana11[[#Headers],[Columna11]]</f>
        <v>Columna11</v>
      </c>
      <c r="L318" s="32" t="str">
        <f>Sabana11[[#Headers],[Columna12]]</f>
        <v>Columna12</v>
      </c>
      <c r="M318" s="32" t="str">
        <f>Sabana11[[#Headers],[Columna13]]</f>
        <v>Columna13</v>
      </c>
      <c r="N318" s="32" t="str">
        <f>Sabana11[[#Headers],[Columna14]]</f>
        <v>Columna14</v>
      </c>
      <c r="O318" s="32" t="str">
        <f>Sabana11[[#Headers],[Columna15]]</f>
        <v>Columna15</v>
      </c>
      <c r="P318" s="32" t="str">
        <f>Sabana11[[#Headers],[Columna16]]</f>
        <v>Columna16</v>
      </c>
      <c r="Q318" s="32" t="str">
        <f>Sabana11[[#Headers],[Columna17]]</f>
        <v>Columna17</v>
      </c>
      <c r="R318" s="32" t="str">
        <f>Sabana11[[#Headers],[Columna18]]</f>
        <v>Columna18</v>
      </c>
      <c r="S318" s="32" t="str">
        <f>Sabana11[[#Headers],[Columna19]]</f>
        <v>Columna19</v>
      </c>
      <c r="T318" s="32" t="str">
        <f>Sabana11[[#Headers],[Columna20]]</f>
        <v>Columna20</v>
      </c>
      <c r="U318" s="32" t="str">
        <f>Sabana11[[#Headers],[Columna21]]</f>
        <v>Columna21</v>
      </c>
      <c r="V318" s="32" t="str">
        <f>Sabana11[[#Headers],[Columna22]]</f>
        <v>Columna22</v>
      </c>
      <c r="W318" s="33" t="str">
        <f>Sabana11[[#Headers],[Columna23]]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70" t="s">
        <v>11</v>
      </c>
      <c r="D319" s="34" t="str">
        <f t="shared" ref="D319:W319" si="6">D11</f>
        <v>I_1573032</v>
      </c>
      <c r="E319" s="34" t="str">
        <f t="shared" si="6"/>
        <v>I_165381A</v>
      </c>
      <c r="F319" s="34" t="str">
        <f t="shared" si="6"/>
        <v>I_1573203</v>
      </c>
      <c r="G319" s="34" t="str">
        <f t="shared" si="6"/>
        <v>I_1573211</v>
      </c>
      <c r="H319" s="34" t="str">
        <f t="shared" si="6"/>
        <v>I_1573221</v>
      </c>
      <c r="I319" s="34" t="str">
        <f t="shared" si="6"/>
        <v>I_1573241</v>
      </c>
      <c r="J319" s="34" t="str">
        <f t="shared" si="6"/>
        <v>I_165630A</v>
      </c>
      <c r="K319" s="34" t="str">
        <f t="shared" si="6"/>
        <v>I_165631A</v>
      </c>
      <c r="L319" s="34" t="str">
        <f t="shared" si="6"/>
        <v>I_165632A</v>
      </c>
      <c r="M319" s="34" t="str">
        <f t="shared" si="6"/>
        <v>I_165633A</v>
      </c>
      <c r="N319" s="34" t="str">
        <f t="shared" si="6"/>
        <v>I_157302A</v>
      </c>
      <c r="O319" s="34" t="str">
        <f t="shared" si="6"/>
        <v>I_157305A</v>
      </c>
      <c r="P319" s="34" t="str">
        <f t="shared" si="6"/>
        <v>I_165262A</v>
      </c>
      <c r="Q319" s="34" t="str">
        <f t="shared" si="6"/>
        <v>I_165263A</v>
      </c>
      <c r="R319" s="34" t="str">
        <f t="shared" si="6"/>
        <v>I_165264A</v>
      </c>
      <c r="S319" s="34" t="str">
        <f t="shared" si="6"/>
        <v>I_165265A</v>
      </c>
      <c r="T319" s="34" t="str">
        <f t="shared" si="6"/>
        <v>I_165378A</v>
      </c>
      <c r="U319" s="34" t="str">
        <f t="shared" si="6"/>
        <v>I_165379A</v>
      </c>
      <c r="V319" s="34" t="str">
        <f t="shared" si="6"/>
        <v>I_165380A</v>
      </c>
      <c r="W319" s="35" t="str">
        <f t="shared" si="6"/>
        <v>I_1573061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>IF(D325="","",IF(D325&gt;=85%,"Muy Fácil",IF(D325&gt;=60%,"Facil",IF(D325&gt;=40%,"Dificultad Moderada",IF(D325&gt;=15%,"Dificil",IF(D325&gt;=0%,"Muy Difícil",""))))))</f>
        <v>Dificil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Facil</v>
      </c>
      <c r="F320" s="30" t="str">
        <f t="shared" si="7"/>
        <v>Dificil</v>
      </c>
      <c r="G320" s="30" t="str">
        <f t="shared" si="7"/>
        <v>Dificultad Moderada</v>
      </c>
      <c r="H320" s="30" t="str">
        <f t="shared" si="7"/>
        <v>Dificil</v>
      </c>
      <c r="I320" s="30" t="str">
        <f t="shared" si="7"/>
        <v>Dificultad Moderada</v>
      </c>
      <c r="J320" s="30" t="str">
        <f t="shared" si="7"/>
        <v>Facil</v>
      </c>
      <c r="K320" s="30" t="str">
        <f t="shared" si="7"/>
        <v>Dificil</v>
      </c>
      <c r="L320" s="30" t="str">
        <f t="shared" si="7"/>
        <v>Dificil</v>
      </c>
      <c r="M320" s="30" t="str">
        <f t="shared" si="7"/>
        <v>Muy Difícil</v>
      </c>
      <c r="N320" s="30" t="str">
        <f t="shared" si="7"/>
        <v>Dificil</v>
      </c>
      <c r="O320" s="30" t="str">
        <f t="shared" si="7"/>
        <v>Muy Difícil</v>
      </c>
      <c r="P320" s="30" t="str">
        <f t="shared" si="7"/>
        <v>Muy Difícil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Dificultad Moderada</v>
      </c>
      <c r="T320" s="30" t="str">
        <f t="shared" si="7"/>
        <v>Muy Difícil</v>
      </c>
      <c r="U320" s="30" t="str">
        <f t="shared" si="7"/>
        <v>Dificil</v>
      </c>
      <c r="V320" s="30" t="str">
        <f t="shared" si="7"/>
        <v>Dificil</v>
      </c>
      <c r="W320" s="53" t="str">
        <f t="shared" si="7"/>
        <v>Dificil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D</v>
      </c>
      <c r="E321" s="36" t="str">
        <f t="shared" si="8"/>
        <v>B</v>
      </c>
      <c r="F321" s="36" t="str">
        <f t="shared" si="8"/>
        <v>C</v>
      </c>
      <c r="G321" s="36" t="str">
        <f t="shared" si="8"/>
        <v>B</v>
      </c>
      <c r="H321" s="36" t="str">
        <f t="shared" si="8"/>
        <v>D</v>
      </c>
      <c r="I321" s="36" t="str">
        <f t="shared" si="8"/>
        <v>D</v>
      </c>
      <c r="J321" s="36" t="str">
        <f t="shared" si="8"/>
        <v>B</v>
      </c>
      <c r="K321" s="36" t="str">
        <f t="shared" si="8"/>
        <v>D</v>
      </c>
      <c r="L321" s="36" t="str">
        <f t="shared" si="8"/>
        <v>B</v>
      </c>
      <c r="M321" s="36" t="str">
        <f t="shared" si="8"/>
        <v>A</v>
      </c>
      <c r="N321" s="36" t="str">
        <f t="shared" si="8"/>
        <v>A</v>
      </c>
      <c r="O321" s="36" t="str">
        <f t="shared" si="8"/>
        <v>C</v>
      </c>
      <c r="P321" s="36" t="str">
        <f t="shared" si="8"/>
        <v>B</v>
      </c>
      <c r="Q321" s="36" t="str">
        <f t="shared" si="8"/>
        <v>B</v>
      </c>
      <c r="R321" s="36" t="str">
        <f t="shared" si="8"/>
        <v>B</v>
      </c>
      <c r="S321" s="36" t="str">
        <f t="shared" si="8"/>
        <v>A</v>
      </c>
      <c r="T321" s="36" t="str">
        <f t="shared" si="8"/>
        <v>C</v>
      </c>
      <c r="U321" s="36" t="str">
        <f t="shared" si="8"/>
        <v>B</v>
      </c>
      <c r="V321" s="36" t="str">
        <f t="shared" si="8"/>
        <v>C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16</v>
      </c>
      <c r="E322" s="38">
        <f t="shared" ref="E322:W322" si="9">IF(COUNTA(E18:E317)=0,"",IFERROR(COUNTIF(E$18:E$317,"=*"),""))</f>
        <v>16</v>
      </c>
      <c r="F322" s="38">
        <f t="shared" si="9"/>
        <v>16</v>
      </c>
      <c r="G322" s="38">
        <f t="shared" si="9"/>
        <v>16</v>
      </c>
      <c r="H322" s="38">
        <f t="shared" si="9"/>
        <v>16</v>
      </c>
      <c r="I322" s="38">
        <f t="shared" si="9"/>
        <v>16</v>
      </c>
      <c r="J322" s="38">
        <f t="shared" si="9"/>
        <v>16</v>
      </c>
      <c r="K322" s="38">
        <f t="shared" si="9"/>
        <v>16</v>
      </c>
      <c r="L322" s="38">
        <f t="shared" si="9"/>
        <v>16</v>
      </c>
      <c r="M322" s="38">
        <f t="shared" si="9"/>
        <v>16</v>
      </c>
      <c r="N322" s="38">
        <f t="shared" si="9"/>
        <v>16</v>
      </c>
      <c r="O322" s="38">
        <f t="shared" si="9"/>
        <v>16</v>
      </c>
      <c r="P322" s="38">
        <f t="shared" si="9"/>
        <v>16</v>
      </c>
      <c r="Q322" s="38">
        <f t="shared" si="9"/>
        <v>16</v>
      </c>
      <c r="R322" s="38">
        <f t="shared" si="9"/>
        <v>16</v>
      </c>
      <c r="S322" s="38">
        <f t="shared" si="9"/>
        <v>16</v>
      </c>
      <c r="T322" s="38">
        <f t="shared" si="9"/>
        <v>16</v>
      </c>
      <c r="U322" s="38">
        <f t="shared" si="9"/>
        <v>16</v>
      </c>
      <c r="V322" s="38">
        <f t="shared" si="9"/>
        <v>16</v>
      </c>
      <c r="W322" s="54">
        <f t="shared" si="9"/>
        <v>16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3</v>
      </c>
      <c r="E323" s="38">
        <f t="shared" si="10"/>
        <v>10</v>
      </c>
      <c r="F323" s="38">
        <f t="shared" si="10"/>
        <v>5</v>
      </c>
      <c r="G323" s="38">
        <f t="shared" si="10"/>
        <v>8</v>
      </c>
      <c r="H323" s="38">
        <f t="shared" si="10"/>
        <v>5</v>
      </c>
      <c r="I323" s="38">
        <f t="shared" si="10"/>
        <v>7</v>
      </c>
      <c r="J323" s="38">
        <f t="shared" si="10"/>
        <v>10</v>
      </c>
      <c r="K323" s="38">
        <f t="shared" si="10"/>
        <v>4</v>
      </c>
      <c r="L323" s="38">
        <f t="shared" si="10"/>
        <v>5</v>
      </c>
      <c r="M323" s="38">
        <f t="shared" si="10"/>
        <v>0</v>
      </c>
      <c r="N323" s="38">
        <f t="shared" si="10"/>
        <v>5</v>
      </c>
      <c r="O323" s="38">
        <f t="shared" si="10"/>
        <v>2</v>
      </c>
      <c r="P323" s="38">
        <f t="shared" si="10"/>
        <v>2</v>
      </c>
      <c r="Q323" s="38">
        <f t="shared" si="10"/>
        <v>5</v>
      </c>
      <c r="R323" s="38">
        <f t="shared" si="10"/>
        <v>3</v>
      </c>
      <c r="S323" s="38">
        <f t="shared" si="10"/>
        <v>7</v>
      </c>
      <c r="T323" s="38">
        <f t="shared" si="10"/>
        <v>1</v>
      </c>
      <c r="U323" s="38">
        <f t="shared" si="10"/>
        <v>6</v>
      </c>
      <c r="V323" s="38">
        <f t="shared" si="10"/>
        <v>4</v>
      </c>
      <c r="W323" s="54">
        <f t="shared" si="10"/>
        <v>4</v>
      </c>
      <c r="X323" s="3"/>
      <c r="Y323" s="4"/>
      <c r="Z323" s="3"/>
    </row>
    <row r="324" spans="1:26" s="49" customFormat="1" ht="15" x14ac:dyDescent="0.25">
      <c r="A324" s="48"/>
      <c r="C324" s="72" t="s">
        <v>45</v>
      </c>
      <c r="D324" s="50">
        <f t="shared" ref="D324:W324" si="11">IF(D322="","",D322-D323)</f>
        <v>13</v>
      </c>
      <c r="E324" s="50">
        <f t="shared" si="11"/>
        <v>6</v>
      </c>
      <c r="F324" s="50">
        <f t="shared" si="11"/>
        <v>11</v>
      </c>
      <c r="G324" s="50">
        <f t="shared" si="11"/>
        <v>8</v>
      </c>
      <c r="H324" s="50">
        <f t="shared" si="11"/>
        <v>11</v>
      </c>
      <c r="I324" s="50">
        <f t="shared" si="11"/>
        <v>9</v>
      </c>
      <c r="J324" s="50">
        <f t="shared" si="11"/>
        <v>6</v>
      </c>
      <c r="K324" s="50">
        <f t="shared" si="11"/>
        <v>12</v>
      </c>
      <c r="L324" s="50">
        <f t="shared" si="11"/>
        <v>11</v>
      </c>
      <c r="M324" s="50">
        <f t="shared" si="11"/>
        <v>16</v>
      </c>
      <c r="N324" s="50">
        <f t="shared" si="11"/>
        <v>11</v>
      </c>
      <c r="O324" s="50">
        <f t="shared" si="11"/>
        <v>14</v>
      </c>
      <c r="P324" s="50">
        <f t="shared" si="11"/>
        <v>14</v>
      </c>
      <c r="Q324" s="50">
        <f t="shared" si="11"/>
        <v>11</v>
      </c>
      <c r="R324" s="50">
        <f t="shared" si="11"/>
        <v>13</v>
      </c>
      <c r="S324" s="50">
        <f t="shared" si="11"/>
        <v>9</v>
      </c>
      <c r="T324" s="50">
        <f t="shared" si="11"/>
        <v>15</v>
      </c>
      <c r="U324" s="50">
        <f t="shared" si="11"/>
        <v>10</v>
      </c>
      <c r="V324" s="50">
        <f t="shared" si="11"/>
        <v>12</v>
      </c>
      <c r="W324" s="55">
        <f t="shared" si="11"/>
        <v>12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0.1875</v>
      </c>
      <c r="E325" s="31">
        <f t="shared" si="12"/>
        <v>0.625</v>
      </c>
      <c r="F325" s="31">
        <f t="shared" si="12"/>
        <v>0.3125</v>
      </c>
      <c r="G325" s="31">
        <f t="shared" si="12"/>
        <v>0.5</v>
      </c>
      <c r="H325" s="31">
        <f t="shared" si="12"/>
        <v>0.3125</v>
      </c>
      <c r="I325" s="31">
        <f t="shared" si="12"/>
        <v>0.4375</v>
      </c>
      <c r="J325" s="31">
        <f t="shared" si="12"/>
        <v>0.625</v>
      </c>
      <c r="K325" s="31">
        <f t="shared" si="12"/>
        <v>0.25</v>
      </c>
      <c r="L325" s="31">
        <f t="shared" si="12"/>
        <v>0.3125</v>
      </c>
      <c r="M325" s="31">
        <f t="shared" si="12"/>
        <v>0</v>
      </c>
      <c r="N325" s="31">
        <f t="shared" si="12"/>
        <v>0.3125</v>
      </c>
      <c r="O325" s="31">
        <f t="shared" si="12"/>
        <v>0.125</v>
      </c>
      <c r="P325" s="31">
        <f t="shared" si="12"/>
        <v>0.125</v>
      </c>
      <c r="Q325" s="31">
        <f t="shared" si="12"/>
        <v>0.3125</v>
      </c>
      <c r="R325" s="31">
        <f t="shared" si="12"/>
        <v>0.1875</v>
      </c>
      <c r="S325" s="31">
        <f t="shared" si="12"/>
        <v>0.4375</v>
      </c>
      <c r="T325" s="31">
        <f t="shared" si="12"/>
        <v>6.25E-2</v>
      </c>
      <c r="U325" s="31">
        <f t="shared" si="12"/>
        <v>0.375</v>
      </c>
      <c r="V325" s="31">
        <f t="shared" si="12"/>
        <v>0.25</v>
      </c>
      <c r="W325" s="56">
        <f t="shared" si="12"/>
        <v>0.25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6.25E-2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6.25E-2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6.25E-2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</v>
      </c>
      <c r="E327" s="31">
        <f t="shared" si="14"/>
        <v>0.1875</v>
      </c>
      <c r="F327" s="31">
        <f t="shared" si="14"/>
        <v>0.4375</v>
      </c>
      <c r="G327" s="31">
        <f t="shared" si="14"/>
        <v>0.125</v>
      </c>
      <c r="H327" s="31">
        <f t="shared" si="14"/>
        <v>6.25E-2</v>
      </c>
      <c r="I327" s="31">
        <f t="shared" si="14"/>
        <v>0.125</v>
      </c>
      <c r="J327" s="31">
        <f t="shared" si="14"/>
        <v>0.125</v>
      </c>
      <c r="K327" s="31">
        <f t="shared" si="14"/>
        <v>0.1875</v>
      </c>
      <c r="L327" s="31">
        <f t="shared" si="14"/>
        <v>0.3125</v>
      </c>
      <c r="M327" s="31">
        <f t="shared" si="14"/>
        <v>0</v>
      </c>
      <c r="N327" s="31">
        <f t="shared" si="14"/>
        <v>0.3125</v>
      </c>
      <c r="O327" s="31">
        <f t="shared" si="14"/>
        <v>0.25</v>
      </c>
      <c r="P327" s="31">
        <f t="shared" si="14"/>
        <v>0.625</v>
      </c>
      <c r="Q327" s="31">
        <f t="shared" si="14"/>
        <v>0.4375</v>
      </c>
      <c r="R327" s="31">
        <f t="shared" si="14"/>
        <v>0.3125</v>
      </c>
      <c r="S327" s="31">
        <f t="shared" si="14"/>
        <v>0.4375</v>
      </c>
      <c r="T327" s="31">
        <f t="shared" si="14"/>
        <v>0.5</v>
      </c>
      <c r="U327" s="31">
        <f t="shared" si="14"/>
        <v>0.1875</v>
      </c>
      <c r="V327" s="31">
        <f t="shared" si="14"/>
        <v>0.125</v>
      </c>
      <c r="W327" s="56">
        <f t="shared" si="14"/>
        <v>0.1875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0.5625</v>
      </c>
      <c r="E328" s="31">
        <f t="shared" si="15"/>
        <v>0.625</v>
      </c>
      <c r="F328" s="31">
        <f t="shared" si="15"/>
        <v>6.25E-2</v>
      </c>
      <c r="G328" s="31">
        <f t="shared" si="15"/>
        <v>0.5</v>
      </c>
      <c r="H328" s="31">
        <f t="shared" si="15"/>
        <v>0.1875</v>
      </c>
      <c r="I328" s="31">
        <f t="shared" si="15"/>
        <v>0.3125</v>
      </c>
      <c r="J328" s="31">
        <f t="shared" si="15"/>
        <v>0.625</v>
      </c>
      <c r="K328" s="31">
        <f t="shared" si="15"/>
        <v>0.25</v>
      </c>
      <c r="L328" s="31">
        <f t="shared" si="15"/>
        <v>0.3125</v>
      </c>
      <c r="M328" s="31">
        <f t="shared" si="15"/>
        <v>0.375</v>
      </c>
      <c r="N328" s="31">
        <f t="shared" si="15"/>
        <v>0.25</v>
      </c>
      <c r="O328" s="31">
        <f t="shared" si="15"/>
        <v>0.3125</v>
      </c>
      <c r="P328" s="31">
        <f t="shared" si="15"/>
        <v>0.125</v>
      </c>
      <c r="Q328" s="31">
        <f t="shared" si="15"/>
        <v>0.3125</v>
      </c>
      <c r="R328" s="31">
        <f t="shared" si="15"/>
        <v>0.1875</v>
      </c>
      <c r="S328" s="31">
        <f t="shared" si="15"/>
        <v>0.125</v>
      </c>
      <c r="T328" s="31">
        <f t="shared" si="15"/>
        <v>0.1875</v>
      </c>
      <c r="U328" s="31">
        <f t="shared" si="15"/>
        <v>0.375</v>
      </c>
      <c r="V328" s="31">
        <f t="shared" si="15"/>
        <v>0.1875</v>
      </c>
      <c r="W328" s="56">
        <f t="shared" si="15"/>
        <v>0.375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0.25</v>
      </c>
      <c r="E329" s="31">
        <f t="shared" si="16"/>
        <v>6.25E-2</v>
      </c>
      <c r="F329" s="31">
        <f t="shared" si="16"/>
        <v>0.3125</v>
      </c>
      <c r="G329" s="31">
        <f t="shared" si="16"/>
        <v>6.25E-2</v>
      </c>
      <c r="H329" s="31">
        <f t="shared" si="16"/>
        <v>0.375</v>
      </c>
      <c r="I329" s="31">
        <f t="shared" si="16"/>
        <v>0.125</v>
      </c>
      <c r="J329" s="31">
        <f t="shared" si="16"/>
        <v>0.1875</v>
      </c>
      <c r="K329" s="31">
        <f t="shared" si="16"/>
        <v>0.3125</v>
      </c>
      <c r="L329" s="31">
        <f t="shared" si="16"/>
        <v>6.25E-2</v>
      </c>
      <c r="M329" s="31">
        <f t="shared" si="16"/>
        <v>0.125</v>
      </c>
      <c r="N329" s="31">
        <f t="shared" si="16"/>
        <v>0.125</v>
      </c>
      <c r="O329" s="31">
        <f t="shared" si="16"/>
        <v>0.125</v>
      </c>
      <c r="P329" s="31">
        <f t="shared" si="16"/>
        <v>0.1875</v>
      </c>
      <c r="Q329" s="31">
        <f t="shared" si="16"/>
        <v>6.25E-2</v>
      </c>
      <c r="R329" s="31">
        <f t="shared" si="16"/>
        <v>0.25</v>
      </c>
      <c r="S329" s="31">
        <f t="shared" si="16"/>
        <v>0.3125</v>
      </c>
      <c r="T329" s="31">
        <f t="shared" si="16"/>
        <v>6.25E-2</v>
      </c>
      <c r="U329" s="31">
        <f t="shared" si="16"/>
        <v>0.1875</v>
      </c>
      <c r="V329" s="31">
        <f t="shared" si="16"/>
        <v>0.25</v>
      </c>
      <c r="W329" s="56">
        <f t="shared" si="16"/>
        <v>0.25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0.1875</v>
      </c>
      <c r="E330" s="39">
        <f t="shared" si="17"/>
        <v>0.125</v>
      </c>
      <c r="F330" s="39">
        <f t="shared" si="17"/>
        <v>0.1875</v>
      </c>
      <c r="G330" s="39">
        <f t="shared" si="17"/>
        <v>0.3125</v>
      </c>
      <c r="H330" s="39">
        <f t="shared" si="17"/>
        <v>0.3125</v>
      </c>
      <c r="I330" s="39">
        <f t="shared" si="17"/>
        <v>0.4375</v>
      </c>
      <c r="J330" s="39">
        <f t="shared" si="17"/>
        <v>6.25E-2</v>
      </c>
      <c r="K330" s="39">
        <f t="shared" si="17"/>
        <v>0.25</v>
      </c>
      <c r="L330" s="39">
        <f t="shared" si="17"/>
        <v>0.25</v>
      </c>
      <c r="M330" s="39">
        <f t="shared" si="17"/>
        <v>0.5</v>
      </c>
      <c r="N330" s="39">
        <f t="shared" si="17"/>
        <v>0.3125</v>
      </c>
      <c r="O330" s="39">
        <f t="shared" si="17"/>
        <v>0.3125</v>
      </c>
      <c r="P330" s="39">
        <f t="shared" si="17"/>
        <v>6.25E-2</v>
      </c>
      <c r="Q330" s="39">
        <f t="shared" si="17"/>
        <v>0.1875</v>
      </c>
      <c r="R330" s="39">
        <f t="shared" si="17"/>
        <v>0.25</v>
      </c>
      <c r="S330" s="39">
        <f t="shared" si="17"/>
        <v>0.125</v>
      </c>
      <c r="T330" s="39">
        <f t="shared" si="17"/>
        <v>0.1875</v>
      </c>
      <c r="U330" s="39">
        <f t="shared" si="17"/>
        <v>0.25</v>
      </c>
      <c r="V330" s="39">
        <f t="shared" si="17"/>
        <v>0.4375</v>
      </c>
      <c r="W330" s="57">
        <f t="shared" si="17"/>
        <v>0.1875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567" priority="23" operator="containsText" text="Dificultad Moderada">
      <formula>NOT(ISERROR(SEARCH("Dificultad Moderada",D13)))</formula>
    </cfRule>
    <cfRule type="containsText" dxfId="566" priority="24" operator="containsText" text="Muy Fácil">
      <formula>NOT(ISERROR(SEARCH("Muy Fácil",D13)))</formula>
    </cfRule>
    <cfRule type="containsText" dxfId="565" priority="25" operator="containsText" text="Facil">
      <formula>NOT(ISERROR(SEARCH("Facil",D13)))</formula>
    </cfRule>
    <cfRule type="containsText" dxfId="564" priority="26" operator="containsText" text="Dificil">
      <formula>NOT(ISERROR(SEARCH("Dificil",D13)))</formula>
    </cfRule>
    <cfRule type="containsText" dxfId="563" priority="27" operator="containsText" text="Muy Difícil">
      <formula>NOT(ISERROR(SEARCH("Muy Difícil",D13)))</formula>
    </cfRule>
  </conditionalFormatting>
  <conditionalFormatting sqref="D321:W321">
    <cfRule type="cellIs" dxfId="562" priority="17" operator="equal">
      <formula>0</formula>
    </cfRule>
    <cfRule type="containsBlanks" dxfId="561" priority="22">
      <formula>LEN(TRIM(D321))=0</formula>
    </cfRule>
  </conditionalFormatting>
  <conditionalFormatting sqref="D18:W317">
    <cfRule type="cellIs" dxfId="560" priority="13" operator="equal">
      <formula>""</formula>
    </cfRule>
    <cfRule type="cellIs" dxfId="559" priority="14" operator="equal">
      <formula>D$321</formula>
    </cfRule>
    <cfRule type="cellIs" dxfId="558" priority="15" operator="equal">
      <formula>"O"</formula>
    </cfRule>
    <cfRule type="cellIs" dxfId="557" priority="16" operator="notEqual">
      <formula>"O(""O"";$D$110)"</formula>
    </cfRule>
  </conditionalFormatting>
  <conditionalFormatting sqref="D318:W318">
    <cfRule type="containsText" dxfId="556" priority="12" operator="containsText" text="Columna">
      <formula>NOT(ISERROR(SEARCH("Columna",D318)))</formula>
    </cfRule>
  </conditionalFormatting>
  <conditionalFormatting sqref="D319:W319">
    <cfRule type="cellIs" dxfId="555" priority="11" operator="equal">
      <formula>0</formula>
    </cfRule>
  </conditionalFormatting>
  <conditionalFormatting sqref="D320:W320">
    <cfRule type="containsText" dxfId="554" priority="6" operator="containsText" text="Dificultad Moderada">
      <formula>NOT(ISERROR(SEARCH("Dificultad Moderada",D320)))</formula>
    </cfRule>
    <cfRule type="containsText" dxfId="553" priority="7" operator="containsText" text="Muy Fácil">
      <formula>NOT(ISERROR(SEARCH("Muy Fácil",D320)))</formula>
    </cfRule>
    <cfRule type="containsText" dxfId="552" priority="8" operator="containsText" text="Facil">
      <formula>NOT(ISERROR(SEARCH("Facil",D320)))</formula>
    </cfRule>
    <cfRule type="containsText" dxfId="551" priority="9" operator="containsText" text="Dificil">
      <formula>NOT(ISERROR(SEARCH("Dificil",D320)))</formula>
    </cfRule>
    <cfRule type="containsText" dxfId="550" priority="10" operator="containsText" text="Muy Difícil">
      <formula>NOT(ISERROR(SEARCH("Muy Difícil",D320)))</formula>
    </cfRule>
  </conditionalFormatting>
  <conditionalFormatting sqref="D12:W12">
    <cfRule type="containsBlanks" dxfId="549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97E732-D807-4DC5-A6D3-10EF2C3F4FE3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B49E98EF-780E-4D54-AF52-D9CB352B32F4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C8BB2AD8-8A5E-4DBD-83B2-8824761EDC52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99F7A233-11F1-41AC-A75C-A88E8044AABA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660B84ED-3C5E-42BC-8ACE-880B33E51C86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226446B1-5101-4FDC-A4ED-89ACAD44D0FA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11FB7A25-39C5-42C5-9039-F185A47EA382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7E812292-1F8D-478C-B259-FE30E87466F8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D11" sqref="D11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'[2]1 Sabana'!D5</f>
        <v>I.E. COLEGIO SAN BERNARDO</v>
      </c>
      <c r="E2" s="59"/>
      <c r="F2" s="59"/>
      <c r="G2" s="60"/>
      <c r="H2" s="42" t="s">
        <v>35</v>
      </c>
      <c r="I2" s="41" t="str">
        <f>'[2]1 Sabana'!F5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'[2]1 Sabana'!D6</f>
        <v>401</v>
      </c>
      <c r="E3" s="59"/>
      <c r="F3" s="59"/>
      <c r="G3" s="60"/>
      <c r="H3" s="61" t="s">
        <v>36</v>
      </c>
      <c r="I3" s="41" t="str">
        <f>'[2]1 Sabana'!F6</f>
        <v>CUARTO</v>
      </c>
      <c r="AF3" s="1"/>
    </row>
    <row r="4" spans="1:32" ht="14.45" customHeight="1" x14ac:dyDescent="0.25">
      <c r="B4"/>
      <c r="C4" s="61" t="s">
        <v>33</v>
      </c>
      <c r="D4" s="59" t="str">
        <f>'[2]1 Sabana'!D7</f>
        <v>LENGUAJE</v>
      </c>
      <c r="E4" s="59"/>
      <c r="F4" s="59"/>
      <c r="G4" s="60"/>
      <c r="H4" s="61" t="s">
        <v>37</v>
      </c>
      <c r="I4" s="41">
        <f>'[2]1 Sabana'!F7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IF(D11="","",IFERROR(HLOOKUP($D11,[2]!Sabana[[#All],[Columna4]:[Columna23]],2,FALSE),""))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IF(D11="","",IFERROR(HLOOKUP($D11,[2]!Sabana[[#All],[Columna4]:[Columna23]],3,FALSE),""))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IF(D11="","",IFERROR(HLOOKUP($D11,[2]!Sabana[[#All],[Columna4]:[Columna23]],4,FALSE),""))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IF(D11="","",IFERROR(HLOOKUP($D11,[2]!Sabana[[#All],[Columna4]:[Columna23]],5,FALSE),""))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IF(D11="","",IFERROR(HLOOKUP($D11,[2]!Sabana[[#All],[Columna4]:[Columna23]],6,FALSE),""))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IF(D11="","",IFERROR(HLOOKUP($D11,[2]!Sabana[[#All],[Columna4]:[Columna23]],7,FALSE),""))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IF(D11="","",IFERROR(HLOOKUP($D11,[2]!Sabana[[#All],[Columna4]:[Columna23]],8,FALSE),""))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IF(D11="","",IFERROR(HLOOKUP($D11,[2]!Sabana[[#All],[Columna4]:[Columna23]],313,FALSE),""))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IF(D11="","",IFERROR(HLOOKUP($D11,[2]!Sabana[[#All],[Columna4]:[Columna23]],314,FALSE),""))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IF(D11="","",IFERROR(HLOOKUP($D11,[2]!Sabana[[#All],[Columna4]:[Columna23]],315,FALSE),""))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IF(D11="","",IFERROR(HLOOKUP($D11,[2]!Sabana[[#All],[Columna4]:[Columna23]],316,FALSE),""))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IF(D11="","",IFERROR(HLOOKUP($D11,[2]!Sabana[[#All],[Columna4]:[Columna23]],317,FALSE),""))</f>
        <v/>
      </c>
      <c r="E25" s="25" t="str">
        <f>$D$9</f>
        <v/>
      </c>
      <c r="F25" s="25">
        <f>IF(Tabla47613[[#This Row],[Porcentajes de respuesta 
para cada una de las opciones   ]]&gt;$D$9,Tabla47613[[#This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IF(D11="","",IFERROR(HLOOKUP($D11,[2]!Sabana[[#All],[Columna4]:[Columna23]],318,FALSE),""))</f>
        <v/>
      </c>
      <c r="E26" s="25" t="str">
        <f>$D$9</f>
        <v/>
      </c>
      <c r="F26" s="25">
        <f>IF(Tabla47613[[#This Row],[Porcentajes de respuesta 
para cada una de las opciones   ]]&gt;$D$9,Tabla47613[[#This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IF(D11="","",IFERROR(HLOOKUP($D11,[2]!Sabana[[#All],[Columna4]:[Columna23]],319,FALSE),""))</f>
        <v/>
      </c>
      <c r="E27" s="25" t="str">
        <f>$D$9</f>
        <v/>
      </c>
      <c r="F27" s="25">
        <f>IF(Tabla47613[[#This Row],[Porcentajes de respuesta 
para cada una de las opciones   ]]&gt;$D$9,Tabla47613[[#This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IF(D11="","",IFERROR(HLOOKUP($D11,[2]!Sabana[[#All],[Columna4]:[Columna23]],320,FALSE),""))</f>
        <v/>
      </c>
      <c r="E28" s="25" t="str">
        <f>$D$9</f>
        <v/>
      </c>
      <c r="F28" s="25">
        <f>IF(Tabla47613[[#This Row],[Porcentajes de respuesta 
para cada una de las opciones   ]]&gt;$D$9,Tabla47613[[#This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IF(D11="","",IFERROR(HLOOKUP($D11,[2]!Sabana[[#All],[Columna4]:[Columna23]],321,FALSE),""))</f>
        <v/>
      </c>
      <c r="E29" s="25" t="str">
        <f>$D$9</f>
        <v/>
      </c>
      <c r="F29" s="25">
        <f>IF(Tabla47613[[#This Row],[Porcentajes de respuesta 
para cada una de las opciones   ]]&gt;$D$9,Tabla47613[[#This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513" priority="3" operator="containsText" text="Facil">
      <formula>NOT(ISERROR(SEARCH("Facil",D14)))</formula>
    </cfRule>
    <cfRule type="containsText" dxfId="512" priority="4" operator="containsText" text="Dificil">
      <formula>NOT(ISERROR(SEARCH("Dificil",D14)))</formula>
    </cfRule>
    <cfRule type="containsText" dxfId="511" priority="5" operator="containsText" text="Muy Difícil">
      <formula>NOT(ISERROR(SEARCH("Muy Difícil",D14)))</formula>
    </cfRule>
    <cfRule type="containsText" dxfId="510" priority="6" operator="containsText" text="Muy Fácil">
      <formula>NOT(ISERROR(SEARCH("Muy Fácil",D14)))</formula>
    </cfRule>
    <cfRule type="containsText" dxfId="509" priority="7" operator="containsText" text="Dificultad Moderada">
      <formula>NOT(ISERROR(SEARCH("Dificultad Moderada",D14)))</formula>
    </cfRule>
  </conditionalFormatting>
  <conditionalFormatting sqref="I2:I4">
    <cfRule type="cellIs" dxfId="508" priority="2" operator="equal">
      <formula>0</formula>
    </cfRule>
  </conditionalFormatting>
  <conditionalFormatting sqref="D2:D4">
    <cfRule type="cellIs" dxfId="507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70" zoomScaleNormal="70" zoomScaleSheetLayoutView="124" zoomScalePageLayoutView="96" workbookViewId="0">
      <selection activeCell="H8" sqref="H8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501</v>
      </c>
      <c r="E6" s="78" t="s">
        <v>23</v>
      </c>
      <c r="F6" s="76" t="s">
        <v>212</v>
      </c>
      <c r="G6" s="87"/>
    </row>
    <row r="7" spans="2:32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211</v>
      </c>
      <c r="E11" s="2" t="s">
        <v>210</v>
      </c>
      <c r="F11" s="2" t="s">
        <v>209</v>
      </c>
      <c r="G11" s="2" t="s">
        <v>208</v>
      </c>
      <c r="H11" s="2" t="s">
        <v>207</v>
      </c>
      <c r="I11" s="2" t="s">
        <v>206</v>
      </c>
      <c r="J11" s="2" t="s">
        <v>205</v>
      </c>
      <c r="K11" s="2" t="s">
        <v>204</v>
      </c>
      <c r="L11" s="2" t="s">
        <v>203</v>
      </c>
      <c r="M11" s="2" t="s">
        <v>202</v>
      </c>
      <c r="N11" s="2" t="s">
        <v>201</v>
      </c>
      <c r="O11" s="2" t="s">
        <v>200</v>
      </c>
      <c r="P11" s="2" t="s">
        <v>199</v>
      </c>
      <c r="Q11" s="2" t="s">
        <v>198</v>
      </c>
      <c r="R11" s="2" t="s">
        <v>197</v>
      </c>
      <c r="S11" s="2" t="s">
        <v>196</v>
      </c>
      <c r="T11" s="2" t="s">
        <v>195</v>
      </c>
      <c r="U11" s="2" t="s">
        <v>194</v>
      </c>
      <c r="V11" s="2" t="s">
        <v>193</v>
      </c>
      <c r="W11" s="2" t="s">
        <v>192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88</v>
      </c>
      <c r="E12" s="66" t="s">
        <v>90</v>
      </c>
      <c r="F12" s="66" t="s">
        <v>88</v>
      </c>
      <c r="G12" s="66" t="s">
        <v>88</v>
      </c>
      <c r="H12" s="66" t="s">
        <v>88</v>
      </c>
      <c r="I12" s="66" t="s">
        <v>89</v>
      </c>
      <c r="J12" s="66" t="s">
        <v>88</v>
      </c>
      <c r="K12" s="66" t="s">
        <v>90</v>
      </c>
      <c r="L12" s="66" t="s">
        <v>88</v>
      </c>
      <c r="M12" s="66" t="s">
        <v>88</v>
      </c>
      <c r="N12" s="66" t="s">
        <v>90</v>
      </c>
      <c r="O12" s="66" t="s">
        <v>89</v>
      </c>
      <c r="P12" s="66" t="s">
        <v>88</v>
      </c>
      <c r="Q12" s="66" t="s">
        <v>90</v>
      </c>
      <c r="R12" s="66" t="s">
        <v>90</v>
      </c>
      <c r="S12" s="66" t="s">
        <v>88</v>
      </c>
      <c r="T12" s="66" t="s">
        <v>90</v>
      </c>
      <c r="U12" s="66" t="s">
        <v>91</v>
      </c>
      <c r="V12" s="66" t="s">
        <v>88</v>
      </c>
      <c r="W12" s="66" t="s">
        <v>88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 t="shared" ref="D13:W13" si="0">D$320</f>
        <v>Dificil</v>
      </c>
      <c r="E13" s="30" t="str">
        <f t="shared" si="0"/>
        <v>Dificultad Moderada</v>
      </c>
      <c r="F13" s="30" t="str">
        <f t="shared" si="0"/>
        <v>Dificultad Moderada</v>
      </c>
      <c r="G13" s="30" t="str">
        <f t="shared" si="0"/>
        <v>Dificil</v>
      </c>
      <c r="H13" s="30" t="str">
        <f t="shared" si="0"/>
        <v>Dificil</v>
      </c>
      <c r="I13" s="30" t="str">
        <f t="shared" si="0"/>
        <v>Muy Fácil</v>
      </c>
      <c r="J13" s="30" t="str">
        <f t="shared" si="0"/>
        <v>Dificil</v>
      </c>
      <c r="K13" s="30" t="str">
        <f t="shared" si="0"/>
        <v>Dificultad Moderada</v>
      </c>
      <c r="L13" s="30" t="str">
        <f t="shared" si="0"/>
        <v>Dificultad Moderada</v>
      </c>
      <c r="M13" s="30" t="str">
        <f t="shared" si="0"/>
        <v>Dificil</v>
      </c>
      <c r="N13" s="30" t="str">
        <f t="shared" si="0"/>
        <v>Dificil</v>
      </c>
      <c r="O13" s="30" t="str">
        <f t="shared" si="0"/>
        <v>Dificil</v>
      </c>
      <c r="P13" s="30" t="str">
        <f t="shared" si="0"/>
        <v>Dificultad Moderada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Dificil</v>
      </c>
      <c r="T13" s="30" t="str">
        <f t="shared" si="0"/>
        <v>Dificultad Moderada</v>
      </c>
      <c r="U13" s="30" t="str">
        <f t="shared" si="0"/>
        <v>Dificultad Moderada</v>
      </c>
      <c r="V13" s="30" t="str">
        <f t="shared" si="0"/>
        <v>Muy Difícil</v>
      </c>
      <c r="W13" s="30" t="str">
        <f t="shared" si="0"/>
        <v>Facil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96</v>
      </c>
      <c r="E16" s="2" t="s">
        <v>96</v>
      </c>
      <c r="F16" s="2" t="s">
        <v>94</v>
      </c>
      <c r="G16" s="2" t="s">
        <v>95</v>
      </c>
      <c r="H16" s="2" t="s">
        <v>96</v>
      </c>
      <c r="I16" s="2" t="s">
        <v>95</v>
      </c>
      <c r="J16" s="2" t="s">
        <v>95</v>
      </c>
      <c r="K16" s="2" t="s">
        <v>95</v>
      </c>
      <c r="L16" s="2" t="s">
        <v>94</v>
      </c>
      <c r="M16" s="2" t="s">
        <v>96</v>
      </c>
      <c r="N16" s="2" t="s">
        <v>96</v>
      </c>
      <c r="O16" s="2" t="s">
        <v>94</v>
      </c>
      <c r="P16" s="2" t="s">
        <v>95</v>
      </c>
      <c r="Q16" s="2" t="s">
        <v>94</v>
      </c>
      <c r="R16" s="2" t="s">
        <v>95</v>
      </c>
      <c r="S16" s="2" t="s">
        <v>95</v>
      </c>
      <c r="T16" s="2" t="s">
        <v>94</v>
      </c>
      <c r="U16" s="2" t="s">
        <v>95</v>
      </c>
      <c r="V16" s="2" t="s">
        <v>96</v>
      </c>
      <c r="W16" s="2" t="s">
        <v>94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104</v>
      </c>
      <c r="E17" s="2" t="s">
        <v>103</v>
      </c>
      <c r="F17" s="2" t="s">
        <v>97</v>
      </c>
      <c r="G17" s="2" t="s">
        <v>111</v>
      </c>
      <c r="H17" s="2" t="s">
        <v>103</v>
      </c>
      <c r="I17" s="2" t="s">
        <v>101</v>
      </c>
      <c r="J17" s="2" t="s">
        <v>98</v>
      </c>
      <c r="K17" s="2" t="s">
        <v>99</v>
      </c>
      <c r="L17" s="2" t="s">
        <v>100</v>
      </c>
      <c r="M17" s="2" t="s">
        <v>103</v>
      </c>
      <c r="N17" s="2" t="s">
        <v>104</v>
      </c>
      <c r="O17" s="2" t="s">
        <v>97</v>
      </c>
      <c r="P17" s="2" t="s">
        <v>102</v>
      </c>
      <c r="Q17" s="2" t="s">
        <v>97</v>
      </c>
      <c r="R17" s="2" t="s">
        <v>112</v>
      </c>
      <c r="S17" s="2" t="s">
        <v>98</v>
      </c>
      <c r="T17" s="2" t="s">
        <v>100</v>
      </c>
      <c r="U17" s="2" t="s">
        <v>101</v>
      </c>
      <c r="V17" s="2" t="s">
        <v>103</v>
      </c>
      <c r="W17" s="2" t="s">
        <v>100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90</v>
      </c>
      <c r="E18" s="66" t="s">
        <v>106</v>
      </c>
      <c r="F18" s="66" t="s">
        <v>88</v>
      </c>
      <c r="G18" s="66" t="s">
        <v>89</v>
      </c>
      <c r="H18" s="66" t="s">
        <v>89</v>
      </c>
      <c r="I18" s="66" t="s">
        <v>90</v>
      </c>
      <c r="J18" s="66" t="s">
        <v>88</v>
      </c>
      <c r="K18" s="66" t="s">
        <v>90</v>
      </c>
      <c r="L18" s="66" t="s">
        <v>88</v>
      </c>
      <c r="M18" s="66" t="s">
        <v>90</v>
      </c>
      <c r="N18" s="66" t="s">
        <v>90</v>
      </c>
      <c r="O18" s="66" t="s">
        <v>88</v>
      </c>
      <c r="P18" s="66" t="s">
        <v>91</v>
      </c>
      <c r="Q18" s="66" t="s">
        <v>90</v>
      </c>
      <c r="R18" s="66" t="s">
        <v>89</v>
      </c>
      <c r="S18" s="66" t="s">
        <v>90</v>
      </c>
      <c r="T18" s="66" t="s">
        <v>88</v>
      </c>
      <c r="U18" s="66" t="s">
        <v>91</v>
      </c>
      <c r="V18" s="66" t="s">
        <v>91</v>
      </c>
      <c r="W18" s="66" t="s">
        <v>88</v>
      </c>
      <c r="X18" s="79">
        <f t="array" ref="X18">IF($D$12="","",(SUMPRODUCT(($D$12:$W$12=Sabana14[[#This Row],[Columna4]:[Columna23]])*1)))</f>
        <v>8</v>
      </c>
      <c r="Y18" s="74">
        <f t="shared" ref="Y18:Y81" si="1">IF(X18="","",(X18/20))</f>
        <v>0.4</v>
      </c>
      <c r="Z18" s="74">
        <f>IF(Y18="","",COUNTIF(Sabana14[[#This Row],[Columna4]:[Columna23]],"O")/20)</f>
        <v>0.05</v>
      </c>
    </row>
    <row r="19" spans="2:32" x14ac:dyDescent="0.25">
      <c r="B19" s="46">
        <v>10</v>
      </c>
      <c r="D19" s="66" t="s">
        <v>89</v>
      </c>
      <c r="E19" s="66" t="s">
        <v>89</v>
      </c>
      <c r="F19" s="66" t="s">
        <v>88</v>
      </c>
      <c r="G19" s="66" t="s">
        <v>88</v>
      </c>
      <c r="H19" s="66" t="s">
        <v>89</v>
      </c>
      <c r="I19" s="66" t="s">
        <v>89</v>
      </c>
      <c r="J19" s="66" t="s">
        <v>91</v>
      </c>
      <c r="K19" s="66" t="s">
        <v>90</v>
      </c>
      <c r="L19" s="66" t="s">
        <v>88</v>
      </c>
      <c r="M19" s="66" t="s">
        <v>90</v>
      </c>
      <c r="N19" s="66" t="s">
        <v>90</v>
      </c>
      <c r="O19" s="66" t="s">
        <v>89</v>
      </c>
      <c r="P19" s="66" t="s">
        <v>91</v>
      </c>
      <c r="Q19" s="66" t="s">
        <v>90</v>
      </c>
      <c r="R19" s="66" t="s">
        <v>89</v>
      </c>
      <c r="S19" s="66" t="s">
        <v>90</v>
      </c>
      <c r="T19" s="66" t="s">
        <v>90</v>
      </c>
      <c r="U19" s="66" t="s">
        <v>91</v>
      </c>
      <c r="V19" s="66" t="s">
        <v>88</v>
      </c>
      <c r="W19" s="66" t="s">
        <v>88</v>
      </c>
      <c r="X19" s="79">
        <f t="array" ref="X19">IF($D$12="","",(SUMPRODUCT(($D$12:$W$12=Sabana14[[#This Row],[Columna4]:[Columna23]])*1)))</f>
        <v>12</v>
      </c>
      <c r="Y19" s="74">
        <f t="shared" si="1"/>
        <v>0.6</v>
      </c>
      <c r="Z19" s="74">
        <f>IF(Y19="","",COUNTIF(Sabana14[[#This Row],[Columna4]:[Columna23]],"O")/20)</f>
        <v>0</v>
      </c>
    </row>
    <row r="20" spans="2:32" x14ac:dyDescent="0.25">
      <c r="B20" s="46">
        <v>11</v>
      </c>
      <c r="D20" s="66" t="s">
        <v>88</v>
      </c>
      <c r="E20" s="66" t="s">
        <v>90</v>
      </c>
      <c r="F20" s="66" t="s">
        <v>88</v>
      </c>
      <c r="G20" s="66" t="s">
        <v>89</v>
      </c>
      <c r="H20" s="66" t="s">
        <v>88</v>
      </c>
      <c r="I20" s="66" t="s">
        <v>89</v>
      </c>
      <c r="J20" s="66" t="s">
        <v>89</v>
      </c>
      <c r="K20" s="66" t="s">
        <v>89</v>
      </c>
      <c r="L20" s="66" t="s">
        <v>88</v>
      </c>
      <c r="M20" s="66" t="s">
        <v>91</v>
      </c>
      <c r="N20" s="66" t="s">
        <v>89</v>
      </c>
      <c r="O20" s="66" t="s">
        <v>90</v>
      </c>
      <c r="P20" s="66" t="s">
        <v>91</v>
      </c>
      <c r="Q20" s="66" t="s">
        <v>91</v>
      </c>
      <c r="R20" s="66" t="s">
        <v>91</v>
      </c>
      <c r="S20" s="66" t="s">
        <v>89</v>
      </c>
      <c r="T20" s="66" t="s">
        <v>88</v>
      </c>
      <c r="U20" s="66" t="s">
        <v>91</v>
      </c>
      <c r="V20" s="66" t="s">
        <v>91</v>
      </c>
      <c r="W20" s="66" t="s">
        <v>88</v>
      </c>
      <c r="X20" s="79">
        <f t="array" ref="X20">IF($D$12="","",(SUMPRODUCT(($D$12:$W$12=Sabana14[[#This Row],[Columna4]:[Columna23]])*1)))</f>
        <v>8</v>
      </c>
      <c r="Y20" s="74">
        <f t="shared" si="1"/>
        <v>0.4</v>
      </c>
      <c r="Z20" s="74">
        <f>IF(Y20="","",COUNTIF(Sabana14[[#This Row],[Columna4]:[Columna23]],"O")/20)</f>
        <v>0</v>
      </c>
    </row>
    <row r="21" spans="2:32" x14ac:dyDescent="0.25">
      <c r="B21" s="46">
        <v>12</v>
      </c>
      <c r="D21" s="66" t="s">
        <v>89</v>
      </c>
      <c r="E21" s="66" t="s">
        <v>90</v>
      </c>
      <c r="F21" s="66" t="s">
        <v>88</v>
      </c>
      <c r="G21" s="66" t="s">
        <v>88</v>
      </c>
      <c r="H21" s="66" t="s">
        <v>90</v>
      </c>
      <c r="I21" s="66" t="s">
        <v>89</v>
      </c>
      <c r="J21" s="66" t="s">
        <v>89</v>
      </c>
      <c r="K21" s="66" t="s">
        <v>90</v>
      </c>
      <c r="L21" s="66" t="s">
        <v>90</v>
      </c>
      <c r="M21" s="66" t="s">
        <v>89</v>
      </c>
      <c r="N21" s="66" t="s">
        <v>89</v>
      </c>
      <c r="O21" s="66" t="s">
        <v>90</v>
      </c>
      <c r="P21" s="66" t="s">
        <v>91</v>
      </c>
      <c r="Q21" s="66" t="s">
        <v>88</v>
      </c>
      <c r="R21" s="66" t="s">
        <v>91</v>
      </c>
      <c r="S21" s="66" t="s">
        <v>91</v>
      </c>
      <c r="T21" s="66" t="s">
        <v>90</v>
      </c>
      <c r="U21" s="66" t="s">
        <v>90</v>
      </c>
      <c r="V21" s="66" t="s">
        <v>91</v>
      </c>
      <c r="W21" s="66" t="s">
        <v>88</v>
      </c>
      <c r="X21" s="79">
        <f t="array" ref="X21">IF($D$12="","",(SUMPRODUCT(($D$12:$W$12=Sabana14[[#This Row],[Columna4]:[Columna23]])*1)))</f>
        <v>7</v>
      </c>
      <c r="Y21" s="74">
        <f t="shared" si="1"/>
        <v>0.35</v>
      </c>
      <c r="Z21" s="74">
        <f>IF(Y21="","",COUNTIF(Sabana14[[#This Row],[Columna4]:[Columna23]],"O")/20)</f>
        <v>0</v>
      </c>
    </row>
    <row r="22" spans="2:32" x14ac:dyDescent="0.25">
      <c r="B22" s="46">
        <v>13</v>
      </c>
      <c r="D22" s="66" t="s">
        <v>91</v>
      </c>
      <c r="E22" s="66" t="s">
        <v>89</v>
      </c>
      <c r="F22" s="66" t="s">
        <v>88</v>
      </c>
      <c r="G22" s="66" t="s">
        <v>89</v>
      </c>
      <c r="H22" s="66" t="s">
        <v>88</v>
      </c>
      <c r="I22" s="66" t="s">
        <v>89</v>
      </c>
      <c r="J22" s="66" t="s">
        <v>90</v>
      </c>
      <c r="K22" s="66" t="s">
        <v>89</v>
      </c>
      <c r="L22" s="66" t="s">
        <v>90</v>
      </c>
      <c r="M22" s="66" t="s">
        <v>88</v>
      </c>
      <c r="N22" s="66" t="s">
        <v>89</v>
      </c>
      <c r="O22" s="66" t="s">
        <v>89</v>
      </c>
      <c r="P22" s="66" t="s">
        <v>88</v>
      </c>
      <c r="Q22" s="66" t="s">
        <v>89</v>
      </c>
      <c r="R22" s="66" t="s">
        <v>89</v>
      </c>
      <c r="S22" s="66" t="s">
        <v>88</v>
      </c>
      <c r="T22" s="66" t="s">
        <v>88</v>
      </c>
      <c r="U22" s="66" t="s">
        <v>91</v>
      </c>
      <c r="V22" s="66" t="s">
        <v>89</v>
      </c>
      <c r="W22" s="66" t="s">
        <v>88</v>
      </c>
      <c r="X22" s="79">
        <f t="array" ref="X22">IF($D$12="","",(SUMPRODUCT(($D$12:$W$12=Sabana14[[#This Row],[Columna4]:[Columna23]])*1)))</f>
        <v>9</v>
      </c>
      <c r="Y22" s="74">
        <f t="shared" si="1"/>
        <v>0.45</v>
      </c>
      <c r="Z22" s="74">
        <f>IF(Y22="","",COUNTIF(Sabana14[[#This Row],[Columna4]:[Columna23]],"O")/20)</f>
        <v>0</v>
      </c>
    </row>
    <row r="23" spans="2:32" x14ac:dyDescent="0.25">
      <c r="B23" s="46">
        <v>14</v>
      </c>
      <c r="D23" s="66" t="s">
        <v>88</v>
      </c>
      <c r="E23" s="66" t="s">
        <v>90</v>
      </c>
      <c r="F23" s="66" t="s">
        <v>88</v>
      </c>
      <c r="G23" s="66" t="s">
        <v>89</v>
      </c>
      <c r="H23" s="66" t="s">
        <v>88</v>
      </c>
      <c r="I23" s="66" t="s">
        <v>89</v>
      </c>
      <c r="J23" s="66" t="s">
        <v>89</v>
      </c>
      <c r="K23" s="66" t="s">
        <v>89</v>
      </c>
      <c r="L23" s="66" t="s">
        <v>88</v>
      </c>
      <c r="M23" s="66" t="s">
        <v>91</v>
      </c>
      <c r="N23" s="66" t="s">
        <v>89</v>
      </c>
      <c r="O23" s="66" t="s">
        <v>90</v>
      </c>
      <c r="P23" s="66" t="s">
        <v>91</v>
      </c>
      <c r="Q23" s="66" t="s">
        <v>91</v>
      </c>
      <c r="R23" s="66" t="s">
        <v>91</v>
      </c>
      <c r="S23" s="66" t="s">
        <v>89</v>
      </c>
      <c r="T23" s="66" t="s">
        <v>88</v>
      </c>
      <c r="U23" s="66" t="s">
        <v>91</v>
      </c>
      <c r="V23" s="66" t="s">
        <v>91</v>
      </c>
      <c r="W23" s="66" t="s">
        <v>88</v>
      </c>
      <c r="X23" s="79">
        <f t="array" ref="X23">IF($D$12="","",(SUMPRODUCT(($D$12:$W$12=Sabana14[[#This Row],[Columna4]:[Columna23]])*1)))</f>
        <v>8</v>
      </c>
      <c r="Y23" s="74">
        <f t="shared" si="1"/>
        <v>0.4</v>
      </c>
      <c r="Z23" s="74">
        <f>IF(Y23="","",COUNTIF(Sabana14[[#This Row],[Columna4]:[Columna23]],"O")/20)</f>
        <v>0</v>
      </c>
    </row>
    <row r="24" spans="2:32" x14ac:dyDescent="0.25">
      <c r="B24" s="46">
        <v>15</v>
      </c>
      <c r="D24" s="66" t="s">
        <v>89</v>
      </c>
      <c r="E24" s="66" t="s">
        <v>90</v>
      </c>
      <c r="F24" s="66" t="s">
        <v>89</v>
      </c>
      <c r="G24" s="66" t="s">
        <v>88</v>
      </c>
      <c r="H24" s="66" t="s">
        <v>89</v>
      </c>
      <c r="I24" s="66" t="s">
        <v>89</v>
      </c>
      <c r="J24" s="66" t="s">
        <v>90</v>
      </c>
      <c r="K24" s="66" t="s">
        <v>88</v>
      </c>
      <c r="L24" s="66" t="s">
        <v>88</v>
      </c>
      <c r="M24" s="66" t="s">
        <v>88</v>
      </c>
      <c r="N24" s="66" t="s">
        <v>88</v>
      </c>
      <c r="O24" s="66" t="s">
        <v>91</v>
      </c>
      <c r="P24" s="66" t="s">
        <v>88</v>
      </c>
      <c r="Q24" s="66" t="s">
        <v>90</v>
      </c>
      <c r="R24" s="66" t="s">
        <v>90</v>
      </c>
      <c r="S24" s="66" t="s">
        <v>88</v>
      </c>
      <c r="T24" s="66" t="s">
        <v>90</v>
      </c>
      <c r="U24" s="66" t="s">
        <v>91</v>
      </c>
      <c r="V24" s="66" t="s">
        <v>91</v>
      </c>
      <c r="W24" s="66" t="s">
        <v>89</v>
      </c>
      <c r="X24" s="79">
        <f t="array" ref="X24">IF($D$12="","",(SUMPRODUCT(($D$12:$W$12=Sabana14[[#This Row],[Columna4]:[Columna23]])*1)))</f>
        <v>11</v>
      </c>
      <c r="Y24" s="74">
        <f t="shared" si="1"/>
        <v>0.55000000000000004</v>
      </c>
      <c r="Z24" s="74">
        <f>IF(Y24="","",COUNTIF(Sabana14[[#This Row],[Columna4]:[Columna23]],"O")/20)</f>
        <v>0</v>
      </c>
    </row>
    <row r="25" spans="2:32" x14ac:dyDescent="0.25">
      <c r="B25" s="46">
        <v>16</v>
      </c>
      <c r="D25" s="66" t="s">
        <v>89</v>
      </c>
      <c r="E25" s="66" t="s">
        <v>91</v>
      </c>
      <c r="F25" s="66" t="s">
        <v>89</v>
      </c>
      <c r="G25" s="66" t="s">
        <v>88</v>
      </c>
      <c r="H25" s="66" t="s">
        <v>91</v>
      </c>
      <c r="I25" s="66" t="s">
        <v>89</v>
      </c>
      <c r="J25" s="66" t="s">
        <v>88</v>
      </c>
      <c r="K25" s="66" t="s">
        <v>90</v>
      </c>
      <c r="L25" s="66" t="s">
        <v>90</v>
      </c>
      <c r="M25" s="66" t="s">
        <v>91</v>
      </c>
      <c r="N25" s="66" t="s">
        <v>90</v>
      </c>
      <c r="O25" s="66" t="s">
        <v>90</v>
      </c>
      <c r="P25" s="66" t="s">
        <v>88</v>
      </c>
      <c r="Q25" s="66" t="s">
        <v>91</v>
      </c>
      <c r="R25" s="66" t="s">
        <v>91</v>
      </c>
      <c r="S25" s="66" t="s">
        <v>88</v>
      </c>
      <c r="T25" s="66" t="s">
        <v>89</v>
      </c>
      <c r="U25" s="66" t="s">
        <v>90</v>
      </c>
      <c r="V25" s="66" t="s">
        <v>90</v>
      </c>
      <c r="W25" s="66" t="s">
        <v>88</v>
      </c>
      <c r="X25" s="79">
        <f t="array" ref="X25">IF($D$12="","",(SUMPRODUCT(($D$12:$W$12=Sabana14[[#This Row],[Columna4]:[Columna23]])*1)))</f>
        <v>8</v>
      </c>
      <c r="Y25" s="74">
        <f t="shared" si="1"/>
        <v>0.4</v>
      </c>
      <c r="Z25" s="74">
        <f>IF(Y25="","",COUNTIF(Sabana14[[#This Row],[Columna4]:[Columna23]],"O")/20)</f>
        <v>0</v>
      </c>
    </row>
    <row r="26" spans="2:32" x14ac:dyDescent="0.25">
      <c r="B26" s="46">
        <v>17</v>
      </c>
      <c r="D26" s="66" t="s">
        <v>89</v>
      </c>
      <c r="E26" s="66" t="s">
        <v>91</v>
      </c>
      <c r="F26" s="66" t="s">
        <v>90</v>
      </c>
      <c r="G26" s="66" t="s">
        <v>89</v>
      </c>
      <c r="H26" s="66" t="s">
        <v>90</v>
      </c>
      <c r="I26" s="66" t="s">
        <v>89</v>
      </c>
      <c r="J26" s="66" t="s">
        <v>89</v>
      </c>
      <c r="K26" s="66" t="s">
        <v>90</v>
      </c>
      <c r="L26" s="66" t="s">
        <v>88</v>
      </c>
      <c r="M26" s="66" t="s">
        <v>90</v>
      </c>
      <c r="N26" s="66" t="s">
        <v>89</v>
      </c>
      <c r="O26" s="66" t="s">
        <v>91</v>
      </c>
      <c r="P26" s="66" t="s">
        <v>88</v>
      </c>
      <c r="Q26" s="66" t="s">
        <v>88</v>
      </c>
      <c r="R26" s="66" t="s">
        <v>91</v>
      </c>
      <c r="S26" s="66" t="s">
        <v>89</v>
      </c>
      <c r="T26" s="66" t="s">
        <v>89</v>
      </c>
      <c r="U26" s="66" t="s">
        <v>90</v>
      </c>
      <c r="V26" s="66" t="s">
        <v>88</v>
      </c>
      <c r="W26" s="66" t="s">
        <v>88</v>
      </c>
      <c r="X26" s="79">
        <f t="array" ref="X26">IF($D$12="","",(SUMPRODUCT(($D$12:$W$12=Sabana14[[#This Row],[Columna4]:[Columna23]])*1)))</f>
        <v>6</v>
      </c>
      <c r="Y26" s="74">
        <f t="shared" si="1"/>
        <v>0.3</v>
      </c>
      <c r="Z26" s="74">
        <f>IF(Y26="","",COUNTIF(Sabana14[[#This Row],[Columna4]:[Columna23]],"O")/20)</f>
        <v>0</v>
      </c>
    </row>
    <row r="27" spans="2:32" x14ac:dyDescent="0.25">
      <c r="B27" s="46">
        <v>18</v>
      </c>
      <c r="D27" s="66" t="s">
        <v>88</v>
      </c>
      <c r="E27" s="66" t="s">
        <v>91</v>
      </c>
      <c r="F27" s="66" t="s">
        <v>88</v>
      </c>
      <c r="G27" s="66" t="s">
        <v>88</v>
      </c>
      <c r="H27" s="66" t="s">
        <v>89</v>
      </c>
      <c r="I27" s="66" t="s">
        <v>89</v>
      </c>
      <c r="J27" s="66" t="s">
        <v>89</v>
      </c>
      <c r="K27" s="66" t="s">
        <v>88</v>
      </c>
      <c r="L27" s="66" t="s">
        <v>88</v>
      </c>
      <c r="M27" s="66" t="s">
        <v>90</v>
      </c>
      <c r="N27" s="66" t="s">
        <v>90</v>
      </c>
      <c r="O27" s="66" t="s">
        <v>89</v>
      </c>
      <c r="P27" s="66" t="s">
        <v>88</v>
      </c>
      <c r="Q27" s="66" t="s">
        <v>90</v>
      </c>
      <c r="R27" s="66" t="s">
        <v>89</v>
      </c>
      <c r="S27" s="66" t="s">
        <v>88</v>
      </c>
      <c r="T27" s="66" t="s">
        <v>90</v>
      </c>
      <c r="U27" s="66" t="s">
        <v>91</v>
      </c>
      <c r="V27" s="66" t="s">
        <v>90</v>
      </c>
      <c r="W27" s="66" t="s">
        <v>88</v>
      </c>
      <c r="X27" s="79">
        <f t="array" ref="X27">IF($D$12="","",(SUMPRODUCT(($D$12:$W$12=Sabana14[[#This Row],[Columna4]:[Columna23]])*1)))</f>
        <v>13</v>
      </c>
      <c r="Y27" s="74">
        <f t="shared" si="1"/>
        <v>0.65</v>
      </c>
      <c r="Z27" s="74">
        <f>IF(Y27="","",COUNTIF(Sabana14[[#This Row],[Columna4]:[Columna23]],"O")/20)</f>
        <v>0</v>
      </c>
    </row>
    <row r="28" spans="2:32" x14ac:dyDescent="0.25">
      <c r="B28" s="46">
        <v>19</v>
      </c>
      <c r="D28" s="66" t="s">
        <v>89</v>
      </c>
      <c r="E28" s="66" t="s">
        <v>90</v>
      </c>
      <c r="F28" s="66" t="s">
        <v>89</v>
      </c>
      <c r="G28" s="66" t="s">
        <v>90</v>
      </c>
      <c r="H28" s="66" t="s">
        <v>91</v>
      </c>
      <c r="I28" s="66" t="s">
        <v>89</v>
      </c>
      <c r="J28" s="66" t="s">
        <v>88</v>
      </c>
      <c r="K28" s="66" t="s">
        <v>89</v>
      </c>
      <c r="L28" s="66" t="s">
        <v>90</v>
      </c>
      <c r="M28" s="66" t="s">
        <v>90</v>
      </c>
      <c r="N28" s="66" t="s">
        <v>90</v>
      </c>
      <c r="O28" s="66" t="s">
        <v>88</v>
      </c>
      <c r="P28" s="66" t="s">
        <v>90</v>
      </c>
      <c r="Q28" s="66" t="s">
        <v>89</v>
      </c>
      <c r="R28" s="66" t="s">
        <v>88</v>
      </c>
      <c r="S28" s="66" t="s">
        <v>91</v>
      </c>
      <c r="T28" s="66" t="s">
        <v>91</v>
      </c>
      <c r="U28" s="66" t="s">
        <v>90</v>
      </c>
      <c r="V28" s="66" t="s">
        <v>91</v>
      </c>
      <c r="W28" s="66" t="s">
        <v>88</v>
      </c>
      <c r="X28" s="79">
        <f t="array" ref="X28">IF($D$12="","",(SUMPRODUCT(($D$12:$W$12=Sabana14[[#This Row],[Columna4]:[Columna23]])*1)))</f>
        <v>5</v>
      </c>
      <c r="Y28" s="74">
        <f t="shared" si="1"/>
        <v>0.25</v>
      </c>
      <c r="Z28" s="74">
        <f>IF(Y28="","",COUNTIF(Sabana14[[#This Row],[Columna4]:[Columna23]],"O")/20)</f>
        <v>0</v>
      </c>
    </row>
    <row r="29" spans="2:32" x14ac:dyDescent="0.25">
      <c r="B29" s="46">
        <v>20</v>
      </c>
      <c r="D29" s="66" t="s">
        <v>89</v>
      </c>
      <c r="E29" s="66" t="s">
        <v>90</v>
      </c>
      <c r="F29" s="66" t="s">
        <v>89</v>
      </c>
      <c r="G29" s="66" t="s">
        <v>89</v>
      </c>
      <c r="H29" s="66" t="s">
        <v>89</v>
      </c>
      <c r="I29" s="66" t="s">
        <v>89</v>
      </c>
      <c r="J29" s="66" t="s">
        <v>88</v>
      </c>
      <c r="K29" s="66" t="s">
        <v>91</v>
      </c>
      <c r="L29" s="66" t="s">
        <v>88</v>
      </c>
      <c r="M29" s="66" t="s">
        <v>88</v>
      </c>
      <c r="N29" s="66" t="s">
        <v>91</v>
      </c>
      <c r="O29" s="66" t="s">
        <v>89</v>
      </c>
      <c r="P29" s="66" t="s">
        <v>88</v>
      </c>
      <c r="Q29" s="66" t="s">
        <v>89</v>
      </c>
      <c r="R29" s="66" t="s">
        <v>88</v>
      </c>
      <c r="S29" s="66" t="s">
        <v>89</v>
      </c>
      <c r="T29" s="66" t="s">
        <v>91</v>
      </c>
      <c r="U29" s="66" t="s">
        <v>88</v>
      </c>
      <c r="V29" s="66" t="s">
        <v>91</v>
      </c>
      <c r="W29" s="66" t="s">
        <v>88</v>
      </c>
      <c r="X29" s="79">
        <f t="array" ref="X29">IF($D$12="","",(SUMPRODUCT(($D$12:$W$12=Sabana14[[#This Row],[Columna4]:[Columna23]])*1)))</f>
        <v>8</v>
      </c>
      <c r="Y29" s="74">
        <f t="shared" si="1"/>
        <v>0.4</v>
      </c>
      <c r="Z29" s="74">
        <f>IF(Y29="","",COUNTIF(Sabana14[[#This Row],[Columna4]:[Columna23]],"O")/20)</f>
        <v>0</v>
      </c>
    </row>
    <row r="30" spans="2:32" x14ac:dyDescent="0.25">
      <c r="B30" s="46">
        <v>21</v>
      </c>
      <c r="D30" s="66" t="s">
        <v>89</v>
      </c>
      <c r="E30" s="66" t="s">
        <v>90</v>
      </c>
      <c r="F30" s="66" t="s">
        <v>88</v>
      </c>
      <c r="G30" s="66" t="s">
        <v>106</v>
      </c>
      <c r="H30" s="66" t="s">
        <v>106</v>
      </c>
      <c r="I30" s="66" t="s">
        <v>89</v>
      </c>
      <c r="J30" s="66" t="s">
        <v>106</v>
      </c>
      <c r="K30" s="66" t="s">
        <v>106</v>
      </c>
      <c r="L30" s="66" t="s">
        <v>88</v>
      </c>
      <c r="M30" s="66" t="s">
        <v>90</v>
      </c>
      <c r="N30" s="66" t="s">
        <v>91</v>
      </c>
      <c r="O30" s="66" t="s">
        <v>106</v>
      </c>
      <c r="P30" s="66" t="s">
        <v>106</v>
      </c>
      <c r="Q30" s="66" t="s">
        <v>106</v>
      </c>
      <c r="R30" s="66" t="s">
        <v>106</v>
      </c>
      <c r="S30" s="66" t="s">
        <v>106</v>
      </c>
      <c r="T30" s="66" t="s">
        <v>90</v>
      </c>
      <c r="U30" s="66" t="s">
        <v>91</v>
      </c>
      <c r="V30" s="66" t="s">
        <v>91</v>
      </c>
      <c r="W30" s="66" t="s">
        <v>88</v>
      </c>
      <c r="X30" s="79">
        <f t="array" ref="X30">IF($D$12="","",(SUMPRODUCT(($D$12:$W$12=Sabana14[[#This Row],[Columna4]:[Columna23]])*1)))</f>
        <v>7</v>
      </c>
      <c r="Y30" s="74">
        <f t="shared" si="1"/>
        <v>0.35</v>
      </c>
      <c r="Z30" s="74">
        <f>IF(Y30="","",COUNTIF(Sabana14[[#This Row],[Columna4]:[Columna23]],"O")/20)</f>
        <v>0.45</v>
      </c>
    </row>
    <row r="31" spans="2:32" x14ac:dyDescent="0.25">
      <c r="B31" s="46">
        <v>22</v>
      </c>
      <c r="D31" s="66" t="s">
        <v>89</v>
      </c>
      <c r="E31" s="66" t="s">
        <v>90</v>
      </c>
      <c r="F31" s="66" t="s">
        <v>88</v>
      </c>
      <c r="G31" s="66" t="s">
        <v>106</v>
      </c>
      <c r="H31" s="66" t="s">
        <v>106</v>
      </c>
      <c r="I31" s="66" t="s">
        <v>89</v>
      </c>
      <c r="J31" s="66" t="s">
        <v>106</v>
      </c>
      <c r="K31" s="66" t="s">
        <v>106</v>
      </c>
      <c r="L31" s="66" t="s">
        <v>88</v>
      </c>
      <c r="M31" s="66" t="s">
        <v>90</v>
      </c>
      <c r="N31" s="66" t="s">
        <v>91</v>
      </c>
      <c r="O31" s="66" t="s">
        <v>106</v>
      </c>
      <c r="P31" s="66" t="s">
        <v>106</v>
      </c>
      <c r="Q31" s="66" t="s">
        <v>106</v>
      </c>
      <c r="R31" s="66" t="s">
        <v>106</v>
      </c>
      <c r="S31" s="66" t="s">
        <v>106</v>
      </c>
      <c r="T31" s="66" t="s">
        <v>90</v>
      </c>
      <c r="U31" s="66" t="s">
        <v>91</v>
      </c>
      <c r="V31" s="66" t="s">
        <v>91</v>
      </c>
      <c r="W31" s="66" t="s">
        <v>88</v>
      </c>
      <c r="X31" s="79">
        <f t="array" ref="X31">IF($D$12="","",(SUMPRODUCT(($D$12:$W$12=Sabana14[[#This Row],[Columna4]:[Columna23]])*1)))</f>
        <v>7</v>
      </c>
      <c r="Y31" s="74">
        <f t="shared" si="1"/>
        <v>0.35</v>
      </c>
      <c r="Z31" s="74">
        <f>IF(Y31="","",COUNTIF(Sabana14[[#This Row],[Columna4]:[Columna23]],"O")/20)</f>
        <v>0.45</v>
      </c>
    </row>
    <row r="32" spans="2:32" x14ac:dyDescent="0.25">
      <c r="B32" s="46">
        <v>23</v>
      </c>
      <c r="D32" s="66" t="s">
        <v>89</v>
      </c>
      <c r="E32" s="66" t="s">
        <v>89</v>
      </c>
      <c r="F32" s="66" t="s">
        <v>88</v>
      </c>
      <c r="G32" s="66" t="s">
        <v>89</v>
      </c>
      <c r="H32" s="66" t="s">
        <v>88</v>
      </c>
      <c r="I32" s="66" t="s">
        <v>89</v>
      </c>
      <c r="J32" s="66" t="s">
        <v>89</v>
      </c>
      <c r="K32" s="66" t="s">
        <v>88</v>
      </c>
      <c r="L32" s="66" t="s">
        <v>90</v>
      </c>
      <c r="M32" s="66" t="s">
        <v>89</v>
      </c>
      <c r="N32" s="66" t="s">
        <v>91</v>
      </c>
      <c r="O32" s="66" t="s">
        <v>88</v>
      </c>
      <c r="P32" s="66" t="s">
        <v>90</v>
      </c>
      <c r="Q32" s="66" t="s">
        <v>89</v>
      </c>
      <c r="R32" s="66" t="s">
        <v>91</v>
      </c>
      <c r="S32" s="66" t="s">
        <v>90</v>
      </c>
      <c r="T32" s="66" t="s">
        <v>90</v>
      </c>
      <c r="U32" s="66" t="s">
        <v>90</v>
      </c>
      <c r="V32" s="66" t="s">
        <v>89</v>
      </c>
      <c r="W32" s="66" t="s">
        <v>88</v>
      </c>
      <c r="X32" s="79">
        <f t="array" ref="X32">IF($D$12="","",(SUMPRODUCT(($D$12:$W$12=Sabana14[[#This Row],[Columna4]:[Columna23]])*1)))</f>
        <v>5</v>
      </c>
      <c r="Y32" s="74">
        <f t="shared" si="1"/>
        <v>0.25</v>
      </c>
      <c r="Z32" s="74">
        <f>IF(Y32="","",COUNTIF(Sabana14[[#This Row],[Columna4]:[Columna23]],"O")/20)</f>
        <v>0</v>
      </c>
    </row>
    <row r="33" spans="2:26" x14ac:dyDescent="0.25">
      <c r="B33" s="46">
        <v>24</v>
      </c>
      <c r="D33" s="66" t="s">
        <v>89</v>
      </c>
      <c r="E33" s="66" t="s">
        <v>90</v>
      </c>
      <c r="F33" s="66" t="s">
        <v>88</v>
      </c>
      <c r="G33" s="66" t="s">
        <v>89</v>
      </c>
      <c r="H33" s="66" t="s">
        <v>89</v>
      </c>
      <c r="I33" s="66" t="s">
        <v>89</v>
      </c>
      <c r="J33" s="66" t="s">
        <v>90</v>
      </c>
      <c r="K33" s="66" t="s">
        <v>89</v>
      </c>
      <c r="L33" s="66" t="s">
        <v>88</v>
      </c>
      <c r="M33" s="66" t="s">
        <v>91</v>
      </c>
      <c r="N33" s="66" t="s">
        <v>89</v>
      </c>
      <c r="O33" s="66" t="s">
        <v>88</v>
      </c>
      <c r="P33" s="66" t="s">
        <v>91</v>
      </c>
      <c r="Q33" s="66" t="s">
        <v>91</v>
      </c>
      <c r="R33" s="66" t="s">
        <v>91</v>
      </c>
      <c r="S33" s="66" t="s">
        <v>90</v>
      </c>
      <c r="T33" s="66" t="s">
        <v>90</v>
      </c>
      <c r="U33" s="66" t="s">
        <v>91</v>
      </c>
      <c r="V33" s="66" t="s">
        <v>89</v>
      </c>
      <c r="W33" s="66" t="s">
        <v>88</v>
      </c>
      <c r="X33" s="79">
        <f t="array" ref="X33">IF($D$12="","",(SUMPRODUCT(($D$12:$W$12=Sabana14[[#This Row],[Columna4]:[Columna23]])*1)))</f>
        <v>7</v>
      </c>
      <c r="Y33" s="74">
        <f t="shared" si="1"/>
        <v>0.35</v>
      </c>
      <c r="Z33" s="74">
        <f>IF(Y33="","",COUNTIF(Sabana14[[#This Row],[Columna4]:[Columna23]],"O")/20)</f>
        <v>0</v>
      </c>
    </row>
    <row r="34" spans="2:26" x14ac:dyDescent="0.25">
      <c r="B34" s="46">
        <v>25</v>
      </c>
      <c r="D34" s="66" t="s">
        <v>89</v>
      </c>
      <c r="E34" s="66" t="s">
        <v>91</v>
      </c>
      <c r="F34" s="66" t="s">
        <v>88</v>
      </c>
      <c r="G34" s="66" t="s">
        <v>89</v>
      </c>
      <c r="H34" s="66" t="s">
        <v>90</v>
      </c>
      <c r="I34" s="66" t="s">
        <v>89</v>
      </c>
      <c r="J34" s="66" t="s">
        <v>90</v>
      </c>
      <c r="K34" s="66" t="s">
        <v>90</v>
      </c>
      <c r="L34" s="66" t="s">
        <v>91</v>
      </c>
      <c r="M34" s="66" t="s">
        <v>91</v>
      </c>
      <c r="N34" s="66" t="s">
        <v>91</v>
      </c>
      <c r="O34" s="66" t="s">
        <v>91</v>
      </c>
      <c r="P34" s="66" t="s">
        <v>91</v>
      </c>
      <c r="Q34" s="66" t="s">
        <v>90</v>
      </c>
      <c r="R34" s="66" t="s">
        <v>90</v>
      </c>
      <c r="S34" s="66" t="s">
        <v>90</v>
      </c>
      <c r="T34" s="66" t="s">
        <v>90</v>
      </c>
      <c r="U34" s="66" t="s">
        <v>91</v>
      </c>
      <c r="V34" s="66" t="s">
        <v>89</v>
      </c>
      <c r="W34" s="66" t="s">
        <v>88</v>
      </c>
      <c r="X34" s="79">
        <f t="array" ref="X34">IF($D$12="","",(SUMPRODUCT(($D$12:$W$12=Sabana14[[#This Row],[Columna4]:[Columna23]])*1)))</f>
        <v>8</v>
      </c>
      <c r="Y34" s="74">
        <f t="shared" si="1"/>
        <v>0.4</v>
      </c>
      <c r="Z34" s="74">
        <f>IF(Y34="","",COUNTIF(Sabana14[[#This Row],[Columna4]:[Columna23]],"O")/20)</f>
        <v>0</v>
      </c>
    </row>
    <row r="35" spans="2:26" x14ac:dyDescent="0.25">
      <c r="B35" s="46">
        <v>26</v>
      </c>
      <c r="D35" s="66" t="s">
        <v>89</v>
      </c>
      <c r="E35" s="66" t="s">
        <v>90</v>
      </c>
      <c r="F35" s="66" t="s">
        <v>89</v>
      </c>
      <c r="G35" s="66" t="s">
        <v>89</v>
      </c>
      <c r="H35" s="66" t="s">
        <v>89</v>
      </c>
      <c r="I35" s="66" t="s">
        <v>89</v>
      </c>
      <c r="J35" s="66" t="s">
        <v>88</v>
      </c>
      <c r="K35" s="66" t="s">
        <v>89</v>
      </c>
      <c r="L35" s="66" t="s">
        <v>89</v>
      </c>
      <c r="M35" s="66" t="s">
        <v>88</v>
      </c>
      <c r="N35" s="66" t="s">
        <v>88</v>
      </c>
      <c r="O35" s="66" t="s">
        <v>88</v>
      </c>
      <c r="P35" s="66" t="s">
        <v>88</v>
      </c>
      <c r="Q35" s="66" t="s">
        <v>89</v>
      </c>
      <c r="R35" s="66" t="s">
        <v>90</v>
      </c>
      <c r="S35" s="66" t="s">
        <v>90</v>
      </c>
      <c r="T35" s="66" t="s">
        <v>88</v>
      </c>
      <c r="U35" s="66" t="s">
        <v>91</v>
      </c>
      <c r="V35" s="66" t="s">
        <v>89</v>
      </c>
      <c r="W35" s="75" t="s">
        <v>88</v>
      </c>
      <c r="X35" s="79">
        <f t="array" ref="X35">IF($D$12="","",(SUMPRODUCT(($D$12:$W$12=Sabana14[[#This Row],[Columna4]:[Columna23]])*1)))</f>
        <v>8</v>
      </c>
      <c r="Y35" s="74">
        <f t="shared" si="1"/>
        <v>0.4</v>
      </c>
      <c r="Z35" s="74">
        <f>IF(Y35="","",COUNTIF(Sabana14[[#This Row],[Columna4]:[Columna23]],"O")/20)</f>
        <v>0</v>
      </c>
    </row>
    <row r="36" spans="2:26" x14ac:dyDescent="0.25">
      <c r="B36" s="46">
        <v>27</v>
      </c>
      <c r="D36" s="66" t="s">
        <v>89</v>
      </c>
      <c r="E36" s="66" t="s">
        <v>90</v>
      </c>
      <c r="F36" s="66" t="s">
        <v>89</v>
      </c>
      <c r="G36" s="66" t="s">
        <v>88</v>
      </c>
      <c r="H36" s="66" t="s">
        <v>89</v>
      </c>
      <c r="I36" s="66" t="s">
        <v>89</v>
      </c>
      <c r="J36" s="66" t="s">
        <v>89</v>
      </c>
      <c r="K36" s="66" t="s">
        <v>89</v>
      </c>
      <c r="L36" s="66" t="s">
        <v>89</v>
      </c>
      <c r="M36" s="66" t="s">
        <v>89</v>
      </c>
      <c r="N36" s="66" t="s">
        <v>90</v>
      </c>
      <c r="O36" s="66" t="s">
        <v>90</v>
      </c>
      <c r="P36" s="66" t="s">
        <v>91</v>
      </c>
      <c r="Q36" s="66" t="s">
        <v>88</v>
      </c>
      <c r="R36" s="66" t="s">
        <v>91</v>
      </c>
      <c r="S36" s="66" t="s">
        <v>91</v>
      </c>
      <c r="T36" s="66" t="s">
        <v>90</v>
      </c>
      <c r="U36" s="66" t="s">
        <v>90</v>
      </c>
      <c r="V36" s="66" t="s">
        <v>89</v>
      </c>
      <c r="W36" s="66" t="s">
        <v>88</v>
      </c>
      <c r="X36" s="79">
        <f t="array" ref="X36">IF($D$12="","",(SUMPRODUCT(($D$12:$W$12=Sabana14[[#This Row],[Columna4]:[Columna23]])*1)))</f>
        <v>6</v>
      </c>
      <c r="Y36" s="74">
        <f t="shared" si="1"/>
        <v>0.3</v>
      </c>
      <c r="Z36" s="74">
        <f>IF(Y36="","",COUNTIF(Sabana14[[#This Row],[Columna4]:[Columna23]],"O")/20)</f>
        <v>0</v>
      </c>
    </row>
    <row r="37" spans="2:26" x14ac:dyDescent="0.25">
      <c r="B37" s="46">
        <v>28</v>
      </c>
      <c r="D37" s="66" t="s">
        <v>89</v>
      </c>
      <c r="E37" s="66" t="s">
        <v>91</v>
      </c>
      <c r="F37" s="66" t="s">
        <v>89</v>
      </c>
      <c r="G37" s="66" t="s">
        <v>91</v>
      </c>
      <c r="H37" s="66" t="s">
        <v>89</v>
      </c>
      <c r="I37" s="66" t="s">
        <v>91</v>
      </c>
      <c r="J37" s="66" t="s">
        <v>89</v>
      </c>
      <c r="K37" s="66" t="s">
        <v>89</v>
      </c>
      <c r="L37" s="66" t="s">
        <v>89</v>
      </c>
      <c r="M37" s="66" t="s">
        <v>90</v>
      </c>
      <c r="N37" s="66" t="s">
        <v>91</v>
      </c>
      <c r="O37" s="66" t="s">
        <v>88</v>
      </c>
      <c r="P37" s="66" t="s">
        <v>91</v>
      </c>
      <c r="Q37" s="66" t="s">
        <v>89</v>
      </c>
      <c r="R37" s="66" t="s">
        <v>90</v>
      </c>
      <c r="S37" s="66" t="s">
        <v>88</v>
      </c>
      <c r="T37" s="66" t="s">
        <v>89</v>
      </c>
      <c r="U37" s="66" t="s">
        <v>88</v>
      </c>
      <c r="V37" s="66" t="s">
        <v>89</v>
      </c>
      <c r="W37" s="66" t="s">
        <v>91</v>
      </c>
      <c r="X37" s="79">
        <f t="array" ref="X37">IF($D$12="","",(SUMPRODUCT(($D$12:$W$12=Sabana14[[#This Row],[Columna4]:[Columna23]])*1)))</f>
        <v>2</v>
      </c>
      <c r="Y37" s="74">
        <f t="shared" si="1"/>
        <v>0.1</v>
      </c>
      <c r="Z37" s="74">
        <f>IF(Y37="","",COUNTIF(Sabana14[[#This Row],[Columna4]:[Columna23]],"O")/20)</f>
        <v>0</v>
      </c>
    </row>
    <row r="38" spans="2:26" x14ac:dyDescent="0.25">
      <c r="B38" s="46">
        <v>29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9">
        <f t="array" ref="X38">IF($D$12="","",(SUMPRODUCT(($D$12:$W$12=Sabana14[[#This Row],[Columna4]:[Columna23]])*1)))</f>
        <v>0</v>
      </c>
      <c r="Y38" s="74">
        <f t="shared" si="1"/>
        <v>0</v>
      </c>
      <c r="Z38" s="74">
        <f>IF(Y38="","",COUNTIF(Sabana14[[#This Row],[Columna4]:[Columna23]],"O")/20)</f>
        <v>0</v>
      </c>
    </row>
    <row r="39" spans="2:26" x14ac:dyDescent="0.25">
      <c r="B39" s="46">
        <v>30</v>
      </c>
      <c r="D39" s="66" t="s">
        <v>88</v>
      </c>
      <c r="E39" s="66" t="s">
        <v>88</v>
      </c>
      <c r="F39" s="66" t="s">
        <v>90</v>
      </c>
      <c r="G39" s="66" t="s">
        <v>91</v>
      </c>
      <c r="H39" s="66" t="s">
        <v>91</v>
      </c>
      <c r="I39" s="66" t="s">
        <v>91</v>
      </c>
      <c r="J39" s="66" t="s">
        <v>88</v>
      </c>
      <c r="K39" s="66" t="s">
        <v>91</v>
      </c>
      <c r="L39" s="66" t="s">
        <v>89</v>
      </c>
      <c r="M39" s="66" t="s">
        <v>88</v>
      </c>
      <c r="N39" s="66" t="s">
        <v>89</v>
      </c>
      <c r="O39" s="66" t="s">
        <v>90</v>
      </c>
      <c r="P39" s="66" t="s">
        <v>89</v>
      </c>
      <c r="Q39" s="66" t="s">
        <v>89</v>
      </c>
      <c r="R39" s="66" t="s">
        <v>88</v>
      </c>
      <c r="S39" s="66" t="s">
        <v>91</v>
      </c>
      <c r="T39" s="66" t="s">
        <v>89</v>
      </c>
      <c r="U39" s="66" t="s">
        <v>88</v>
      </c>
      <c r="V39" s="66" t="s">
        <v>90</v>
      </c>
      <c r="W39" s="66" t="s">
        <v>88</v>
      </c>
      <c r="X39" s="79">
        <f t="array" ref="X39">IF($D$12="","",(SUMPRODUCT(($D$12:$W$12=Sabana14[[#This Row],[Columna4]:[Columna23]])*1)))</f>
        <v>4</v>
      </c>
      <c r="Y39" s="74">
        <f t="shared" si="1"/>
        <v>0.2</v>
      </c>
      <c r="Z39" s="74">
        <f>IF(Y39="","",COUNTIF(Sabana14[[#This Row],[Columna4]:[Columna23]],"O")/20)</f>
        <v>0</v>
      </c>
    </row>
    <row r="40" spans="2:26" x14ac:dyDescent="0.25">
      <c r="B40" s="46">
        <v>31</v>
      </c>
      <c r="D40" s="66" t="s">
        <v>91</v>
      </c>
      <c r="E40" s="66" t="s">
        <v>88</v>
      </c>
      <c r="F40" s="66" t="s">
        <v>90</v>
      </c>
      <c r="G40" s="66" t="s">
        <v>90</v>
      </c>
      <c r="H40" s="66" t="s">
        <v>91</v>
      </c>
      <c r="I40" s="66" t="s">
        <v>91</v>
      </c>
      <c r="J40" s="66" t="s">
        <v>88</v>
      </c>
      <c r="K40" s="66" t="s">
        <v>91</v>
      </c>
      <c r="L40" s="66" t="s">
        <v>91</v>
      </c>
      <c r="M40" s="66" t="s">
        <v>91</v>
      </c>
      <c r="N40" s="66" t="s">
        <v>89</v>
      </c>
      <c r="O40" s="66" t="s">
        <v>90</v>
      </c>
      <c r="P40" s="66" t="s">
        <v>88</v>
      </c>
      <c r="Q40" s="66" t="s">
        <v>89</v>
      </c>
      <c r="R40" s="66" t="s">
        <v>88</v>
      </c>
      <c r="S40" s="66" t="s">
        <v>88</v>
      </c>
      <c r="T40" s="66" t="s">
        <v>88</v>
      </c>
      <c r="U40" s="66" t="s">
        <v>88</v>
      </c>
      <c r="V40" s="66" t="s">
        <v>90</v>
      </c>
      <c r="W40" s="66" t="s">
        <v>91</v>
      </c>
      <c r="X40" s="79">
        <f t="array" ref="X40">IF($D$12="","",(SUMPRODUCT(($D$12:$W$12=Sabana14[[#This Row],[Columna4]:[Columna23]])*1)))</f>
        <v>3</v>
      </c>
      <c r="Y40" s="74">
        <f t="shared" si="1"/>
        <v>0.15</v>
      </c>
      <c r="Z40" s="74">
        <f>IF(Y40="","",COUNTIF(Sabana14[[#This Row],[Columna4]:[Columna23]],"O")/20)</f>
        <v>0</v>
      </c>
    </row>
    <row r="41" spans="2:26" x14ac:dyDescent="0.25">
      <c r="B41" s="46">
        <v>32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9">
        <f t="array" ref="X41">IF($D$12="","",(SUMPRODUCT(($D$12:$W$12=Sabana14[[#This Row],[Columna4]:[Columna23]])*1)))</f>
        <v>0</v>
      </c>
      <c r="Y41" s="74">
        <f t="shared" si="1"/>
        <v>0</v>
      </c>
      <c r="Z41" s="74">
        <f>IF(Y41="","",COUNTIF(Sabana14[[#This Row],[Columna4]:[Columna23]],"O")/20)</f>
        <v>0</v>
      </c>
    </row>
    <row r="42" spans="2:26" x14ac:dyDescent="0.25">
      <c r="B42" s="46">
        <v>33</v>
      </c>
      <c r="D42" s="83" t="s">
        <v>89</v>
      </c>
      <c r="E42" s="83" t="s">
        <v>90</v>
      </c>
      <c r="F42" s="83" t="s">
        <v>88</v>
      </c>
      <c r="G42" s="83" t="s">
        <v>89</v>
      </c>
      <c r="H42" s="83" t="s">
        <v>89</v>
      </c>
      <c r="I42" s="83" t="s">
        <v>89</v>
      </c>
      <c r="J42" s="83" t="s">
        <v>90</v>
      </c>
      <c r="K42" s="83" t="s">
        <v>90</v>
      </c>
      <c r="L42" s="83" t="s">
        <v>88</v>
      </c>
      <c r="M42" s="83" t="s">
        <v>91</v>
      </c>
      <c r="N42" s="83" t="s">
        <v>88</v>
      </c>
      <c r="O42" s="83" t="s">
        <v>90</v>
      </c>
      <c r="P42" s="83" t="s">
        <v>91</v>
      </c>
      <c r="Q42" s="83" t="s">
        <v>88</v>
      </c>
      <c r="R42" s="83" t="s">
        <v>90</v>
      </c>
      <c r="S42" s="83" t="s">
        <v>88</v>
      </c>
      <c r="T42" s="83" t="s">
        <v>90</v>
      </c>
      <c r="U42" s="83" t="s">
        <v>90</v>
      </c>
      <c r="V42" s="83" t="s">
        <v>91</v>
      </c>
      <c r="W42" s="83" t="s">
        <v>88</v>
      </c>
      <c r="X42" s="79">
        <f t="array" ref="X42">IF($D$12="","",(SUMPRODUCT(($D$12:$W$12=Sabana14[[#This Row],[Columna4]:[Columna23]])*1)))</f>
        <v>9</v>
      </c>
      <c r="Y42" s="74">
        <f t="shared" si="1"/>
        <v>0.45</v>
      </c>
      <c r="Z42" s="74">
        <f>IF(Y42="","",COUNTIF(Sabana14[[#This Row],[Columna4]:[Columna23]],"O")/20)</f>
        <v>0</v>
      </c>
    </row>
    <row r="43" spans="2:26" x14ac:dyDescent="0.25">
      <c r="B43" s="46">
        <v>34</v>
      </c>
      <c r="D43" s="83" t="s">
        <v>89</v>
      </c>
      <c r="E43" s="83" t="s">
        <v>90</v>
      </c>
      <c r="F43" s="83" t="s">
        <v>88</v>
      </c>
      <c r="G43" s="83" t="s">
        <v>90</v>
      </c>
      <c r="H43" s="83" t="s">
        <v>89</v>
      </c>
      <c r="I43" s="83" t="s">
        <v>89</v>
      </c>
      <c r="J43" s="83" t="s">
        <v>91</v>
      </c>
      <c r="K43" s="83" t="s">
        <v>90</v>
      </c>
      <c r="L43" s="83" t="s">
        <v>88</v>
      </c>
      <c r="M43" s="83" t="s">
        <v>91</v>
      </c>
      <c r="N43" s="83" t="s">
        <v>89</v>
      </c>
      <c r="O43" s="83" t="s">
        <v>90</v>
      </c>
      <c r="P43" s="83" t="s">
        <v>88</v>
      </c>
      <c r="Q43" s="83" t="s">
        <v>88</v>
      </c>
      <c r="R43" s="83" t="s">
        <v>91</v>
      </c>
      <c r="S43" s="83" t="s">
        <v>88</v>
      </c>
      <c r="T43" s="83" t="s">
        <v>90</v>
      </c>
      <c r="U43" s="83" t="s">
        <v>90</v>
      </c>
      <c r="V43" s="83" t="s">
        <v>89</v>
      </c>
      <c r="W43" s="83" t="s">
        <v>88</v>
      </c>
      <c r="X43" s="79">
        <f t="array" ref="X43">IF($D$12="","",(SUMPRODUCT(($D$12:$W$12=Sabana14[[#This Row],[Columna4]:[Columna23]])*1)))</f>
        <v>9</v>
      </c>
      <c r="Y43" s="74">
        <f t="shared" si="1"/>
        <v>0.45</v>
      </c>
      <c r="Z43" s="74">
        <f>IF(Y43="","",COUNTIF(Sabana14[[#This Row],[Columna4]:[Columna23]],"O")/20)</f>
        <v>0</v>
      </c>
    </row>
    <row r="44" spans="2:26" x14ac:dyDescent="0.25">
      <c r="B44" s="46">
        <v>35</v>
      </c>
      <c r="D44" s="83" t="s">
        <v>89</v>
      </c>
      <c r="E44" s="83" t="s">
        <v>90</v>
      </c>
      <c r="F44" s="83" t="s">
        <v>88</v>
      </c>
      <c r="G44" s="83" t="s">
        <v>88</v>
      </c>
      <c r="H44" s="83" t="s">
        <v>88</v>
      </c>
      <c r="I44" s="83" t="s">
        <v>89</v>
      </c>
      <c r="J44" s="83" t="s">
        <v>90</v>
      </c>
      <c r="K44" s="83" t="s">
        <v>88</v>
      </c>
      <c r="L44" s="83" t="s">
        <v>88</v>
      </c>
      <c r="M44" s="83" t="s">
        <v>88</v>
      </c>
      <c r="N44" s="83" t="s">
        <v>89</v>
      </c>
      <c r="O44" s="83" t="s">
        <v>91</v>
      </c>
      <c r="P44" s="83" t="s">
        <v>88</v>
      </c>
      <c r="Q44" s="83" t="s">
        <v>90</v>
      </c>
      <c r="R44" s="83" t="s">
        <v>89</v>
      </c>
      <c r="S44" s="83" t="s">
        <v>88</v>
      </c>
      <c r="T44" s="83" t="s">
        <v>88</v>
      </c>
      <c r="U44" s="83" t="s">
        <v>90</v>
      </c>
      <c r="V44" s="83" t="s">
        <v>91</v>
      </c>
      <c r="W44" s="83" t="s">
        <v>88</v>
      </c>
      <c r="X44" s="79">
        <f t="array" ref="X44">IF($D$12="","",(SUMPRODUCT(($D$12:$W$12=Sabana14[[#This Row],[Columna4]:[Columna23]])*1)))</f>
        <v>11</v>
      </c>
      <c r="Y44" s="74">
        <f t="shared" si="1"/>
        <v>0.55000000000000004</v>
      </c>
      <c r="Z44" s="74">
        <f>IF(Y44="","",COUNTIF(Sabana14[[#This Row],[Columna4]:[Columna23]],"O")/20)</f>
        <v>0</v>
      </c>
    </row>
    <row r="45" spans="2:26" x14ac:dyDescent="0.25">
      <c r="B45" s="46">
        <v>36</v>
      </c>
      <c r="D45" s="83" t="s">
        <v>89</v>
      </c>
      <c r="E45" s="83" t="s">
        <v>89</v>
      </c>
      <c r="F45" s="83" t="s">
        <v>88</v>
      </c>
      <c r="G45" s="83" t="s">
        <v>89</v>
      </c>
      <c r="H45" s="83" t="s">
        <v>89</v>
      </c>
      <c r="I45" s="83" t="s">
        <v>89</v>
      </c>
      <c r="J45" s="83" t="s">
        <v>90</v>
      </c>
      <c r="K45" s="83" t="s">
        <v>90</v>
      </c>
      <c r="L45" s="83" t="s">
        <v>88</v>
      </c>
      <c r="M45" s="83" t="s">
        <v>90</v>
      </c>
      <c r="N45" s="83" t="s">
        <v>88</v>
      </c>
      <c r="O45" s="83" t="s">
        <v>91</v>
      </c>
      <c r="P45" s="83" t="s">
        <v>91</v>
      </c>
      <c r="Q45" s="83" t="s">
        <v>88</v>
      </c>
      <c r="R45" s="83" t="s">
        <v>91</v>
      </c>
      <c r="S45" s="83" t="s">
        <v>91</v>
      </c>
      <c r="T45" s="83" t="s">
        <v>90</v>
      </c>
      <c r="U45" s="83" t="s">
        <v>90</v>
      </c>
      <c r="V45" s="83" t="s">
        <v>89</v>
      </c>
      <c r="W45" s="83" t="s">
        <v>88</v>
      </c>
      <c r="X45" s="79">
        <f t="array" ref="X45">IF($D$12="","",(SUMPRODUCT(($D$12:$W$12=Sabana14[[#This Row],[Columna4]:[Columna23]])*1)))</f>
        <v>6</v>
      </c>
      <c r="Y45" s="74">
        <f t="shared" si="1"/>
        <v>0.3</v>
      </c>
      <c r="Z45" s="74">
        <f>IF(Y45="","",COUNTIF(Sabana14[[#This Row],[Columna4]:[Columna23]],"O")/20)</f>
        <v>0</v>
      </c>
    </row>
    <row r="46" spans="2:26" x14ac:dyDescent="0.25">
      <c r="B46" s="46">
        <v>37</v>
      </c>
      <c r="D46" s="83" t="s">
        <v>89</v>
      </c>
      <c r="E46" s="83" t="s">
        <v>90</v>
      </c>
      <c r="F46" s="83" t="s">
        <v>88</v>
      </c>
      <c r="G46" s="83" t="s">
        <v>88</v>
      </c>
      <c r="H46" s="83" t="s">
        <v>89</v>
      </c>
      <c r="I46" s="83" t="s">
        <v>89</v>
      </c>
      <c r="J46" s="83" t="s">
        <v>90</v>
      </c>
      <c r="K46" s="83" t="s">
        <v>90</v>
      </c>
      <c r="L46" s="83" t="s">
        <v>88</v>
      </c>
      <c r="M46" s="83" t="s">
        <v>90</v>
      </c>
      <c r="N46" s="83" t="s">
        <v>89</v>
      </c>
      <c r="O46" s="83" t="s">
        <v>90</v>
      </c>
      <c r="P46" s="83" t="s">
        <v>88</v>
      </c>
      <c r="Q46" s="83" t="s">
        <v>88</v>
      </c>
      <c r="R46" s="83" t="s">
        <v>91</v>
      </c>
      <c r="S46" s="83" t="s">
        <v>88</v>
      </c>
      <c r="T46" s="83" t="s">
        <v>88</v>
      </c>
      <c r="U46" s="83" t="s">
        <v>90</v>
      </c>
      <c r="V46" s="83" t="s">
        <v>89</v>
      </c>
      <c r="W46" s="83" t="s">
        <v>88</v>
      </c>
      <c r="X46" s="79">
        <f t="array" ref="X46">IF($D$12="","",(SUMPRODUCT(($D$12:$W$12=Sabana14[[#This Row],[Columna4]:[Columna23]])*1)))</f>
        <v>9</v>
      </c>
      <c r="Y46" s="74">
        <f t="shared" si="1"/>
        <v>0.45</v>
      </c>
      <c r="Z46" s="74">
        <f>IF(Y46="","",COUNTIF(Sabana14[[#This Row],[Columna4]:[Columna23]],"O")/20)</f>
        <v>0</v>
      </c>
    </row>
    <row r="47" spans="2:26" x14ac:dyDescent="0.25">
      <c r="B47" s="46">
        <v>38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9">
        <f t="array" ref="X47">IF($D$12="","",(SUMPRODUCT(($D$12:$W$12=Sabana14[[#This Row],[Columna4]:[Columna23]])*1)))</f>
        <v>0</v>
      </c>
      <c r="Y47" s="74">
        <f t="shared" si="1"/>
        <v>0</v>
      </c>
      <c r="Z47" s="74">
        <f>IF(Y47="","",COUNTIF(Sabana14[[#This Row],[Columna4]:[Columna23]],"O")/20)</f>
        <v>0</v>
      </c>
    </row>
    <row r="48" spans="2:26" x14ac:dyDescent="0.25">
      <c r="B48" s="46">
        <v>39</v>
      </c>
      <c r="C48" s="68"/>
      <c r="D48" s="68" t="s">
        <v>91</v>
      </c>
      <c r="E48" s="68" t="s">
        <v>89</v>
      </c>
      <c r="F48" s="68" t="s">
        <v>90</v>
      </c>
      <c r="G48" s="68" t="s">
        <v>89</v>
      </c>
      <c r="H48" s="68" t="s">
        <v>89</v>
      </c>
      <c r="I48" s="68" t="s">
        <v>89</v>
      </c>
      <c r="J48" s="68" t="s">
        <v>90</v>
      </c>
      <c r="K48" s="68" t="s">
        <v>90</v>
      </c>
      <c r="L48" s="68" t="s">
        <v>88</v>
      </c>
      <c r="M48" s="68" t="s">
        <v>91</v>
      </c>
      <c r="N48" s="68" t="s">
        <v>88</v>
      </c>
      <c r="O48" s="68" t="s">
        <v>88</v>
      </c>
      <c r="P48" s="68" t="s">
        <v>89</v>
      </c>
      <c r="Q48" s="68" t="s">
        <v>88</v>
      </c>
      <c r="R48" s="68" t="s">
        <v>91</v>
      </c>
      <c r="S48" s="68" t="s">
        <v>88</v>
      </c>
      <c r="T48" s="68" t="s">
        <v>88</v>
      </c>
      <c r="U48" s="68" t="s">
        <v>90</v>
      </c>
      <c r="V48" s="68" t="s">
        <v>89</v>
      </c>
      <c r="W48" s="68" t="s">
        <v>88</v>
      </c>
      <c r="X48" s="79">
        <f t="array" ref="X48">IF($D$12="","",(SUMPRODUCT(($D$12:$W$12=Sabana14[[#This Row],[Columna4]:[Columna23]])*1)))</f>
        <v>5</v>
      </c>
      <c r="Y48" s="74">
        <f t="shared" si="1"/>
        <v>0.25</v>
      </c>
      <c r="Z48" s="74">
        <f>IF(Y48="","",COUNTIF(Sabana14[[#This Row],[Columna4]:[Columna23]],"O")/20)</f>
        <v>0</v>
      </c>
    </row>
    <row r="49" spans="2:26" x14ac:dyDescent="0.25">
      <c r="B49" s="46">
        <v>40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9">
        <f t="array" ref="X49">IF($D$12="","",(SUMPRODUCT(($D$12:$W$12=Sabana14[[#This Row],[Columna4]:[Columna23]])*1)))</f>
        <v>0</v>
      </c>
      <c r="Y49" s="74">
        <f t="shared" si="1"/>
        <v>0</v>
      </c>
      <c r="Z49" s="74">
        <f>IF(Y49="","",COUNTIF(Sabana14[[#This Row],[Columna4]:[Columna23]],"O")/20)</f>
        <v>0</v>
      </c>
    </row>
    <row r="50" spans="2:26" x14ac:dyDescent="0.25">
      <c r="B50" s="46">
        <v>41</v>
      </c>
      <c r="C50" s="68"/>
      <c r="D50" s="68" t="s">
        <v>88</v>
      </c>
      <c r="E50" s="68" t="s">
        <v>90</v>
      </c>
      <c r="F50" s="68" t="s">
        <v>88</v>
      </c>
      <c r="G50" s="68" t="s">
        <v>90</v>
      </c>
      <c r="H50" s="68" t="s">
        <v>88</v>
      </c>
      <c r="I50" s="68" t="s">
        <v>89</v>
      </c>
      <c r="J50" s="68" t="s">
        <v>106</v>
      </c>
      <c r="K50" s="68" t="s">
        <v>90</v>
      </c>
      <c r="L50" s="68" t="s">
        <v>89</v>
      </c>
      <c r="M50" s="68" t="s">
        <v>90</v>
      </c>
      <c r="N50" s="68" t="s">
        <v>90</v>
      </c>
      <c r="O50" s="68" t="s">
        <v>90</v>
      </c>
      <c r="P50" s="68" t="s">
        <v>88</v>
      </c>
      <c r="Q50" s="68" t="s">
        <v>90</v>
      </c>
      <c r="R50" s="68" t="s">
        <v>88</v>
      </c>
      <c r="S50" s="68" t="s">
        <v>88</v>
      </c>
      <c r="T50" s="68" t="s">
        <v>88</v>
      </c>
      <c r="U50" s="68" t="s">
        <v>90</v>
      </c>
      <c r="V50" s="68" t="s">
        <v>91</v>
      </c>
      <c r="W50" s="68" t="s">
        <v>88</v>
      </c>
      <c r="X50" s="79">
        <f t="array" ref="X50">IF($D$12="","",(SUMPRODUCT(($D$12:$W$12=Sabana14[[#This Row],[Columna4]:[Columna23]])*1)))</f>
        <v>11</v>
      </c>
      <c r="Y50" s="74">
        <f t="shared" si="1"/>
        <v>0.55000000000000004</v>
      </c>
      <c r="Z50" s="74">
        <f>IF(Y50="","",COUNTIF(Sabana14[[#This Row],[Columna4]:[Columna23]],"O")/20)</f>
        <v>0.05</v>
      </c>
    </row>
    <row r="51" spans="2:26" ht="14.25" customHeight="1" x14ac:dyDescent="0.25">
      <c r="B51" s="46">
        <v>42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79">
        <f t="array" ref="X51">IF($D$12="","",(SUMPRODUCT(($D$12:$W$12=Sabana14[[#This Row],[Columna4]:[Columna23]])*1)))</f>
        <v>0</v>
      </c>
      <c r="Y51" s="74">
        <f t="shared" si="1"/>
        <v>0</v>
      </c>
      <c r="Z51" s="74">
        <f>IF(Y51="","",COUNTIF(Sabana14[[#This Row],[Columna4]:[Columna23]],"O")/20)</f>
        <v>0</v>
      </c>
    </row>
    <row r="52" spans="2:26" x14ac:dyDescent="0.25">
      <c r="B52" s="46">
        <v>43</v>
      </c>
      <c r="D52" s="13" t="s">
        <v>89</v>
      </c>
      <c r="E52" s="13" t="s">
        <v>90</v>
      </c>
      <c r="F52" s="13" t="s">
        <v>90</v>
      </c>
      <c r="G52" s="13" t="s">
        <v>88</v>
      </c>
      <c r="H52" s="13" t="s">
        <v>89</v>
      </c>
      <c r="I52" s="13" t="s">
        <v>89</v>
      </c>
      <c r="J52" s="13" t="s">
        <v>88</v>
      </c>
      <c r="K52" s="13" t="s">
        <v>88</v>
      </c>
      <c r="L52" s="13" t="s">
        <v>88</v>
      </c>
      <c r="M52" s="13" t="s">
        <v>90</v>
      </c>
      <c r="N52" s="13" t="s">
        <v>90</v>
      </c>
      <c r="O52" s="13" t="s">
        <v>90</v>
      </c>
      <c r="P52" s="13" t="s">
        <v>91</v>
      </c>
      <c r="Q52" s="13" t="s">
        <v>90</v>
      </c>
      <c r="R52" s="13" t="s">
        <v>90</v>
      </c>
      <c r="S52" s="13" t="s">
        <v>91</v>
      </c>
      <c r="T52" s="13" t="s">
        <v>90</v>
      </c>
      <c r="U52" s="13" t="s">
        <v>90</v>
      </c>
      <c r="V52" s="13" t="s">
        <v>88</v>
      </c>
      <c r="W52" s="13" t="s">
        <v>88</v>
      </c>
      <c r="X52" s="79">
        <f t="array" ref="X52">IF($D$12="","",(SUMPRODUCT(($D$12:$W$12=Sabana14[[#This Row],[Columna4]:[Columna23]])*1)))</f>
        <v>11</v>
      </c>
      <c r="Y52" s="74">
        <f t="shared" si="1"/>
        <v>0.55000000000000004</v>
      </c>
      <c r="Z52" s="74">
        <f>IF(Y52="","",COUNTIF(Sabana14[[#This Row],[Columna4]:[Columna23]],"O")/20)</f>
        <v>0</v>
      </c>
    </row>
    <row r="53" spans="2:26" x14ac:dyDescent="0.25">
      <c r="B53" s="46">
        <v>44</v>
      </c>
      <c r="D53" s="13" t="s">
        <v>89</v>
      </c>
      <c r="E53" s="13" t="s">
        <v>90</v>
      </c>
      <c r="F53" s="13" t="s">
        <v>88</v>
      </c>
      <c r="G53" s="13" t="s">
        <v>88</v>
      </c>
      <c r="H53" s="13" t="s">
        <v>88</v>
      </c>
      <c r="I53" s="13" t="s">
        <v>89</v>
      </c>
      <c r="J53" s="13" t="s">
        <v>88</v>
      </c>
      <c r="K53" s="13" t="s">
        <v>90</v>
      </c>
      <c r="L53" s="13" t="s">
        <v>89</v>
      </c>
      <c r="M53" s="13" t="s">
        <v>91</v>
      </c>
      <c r="N53" s="13" t="s">
        <v>89</v>
      </c>
      <c r="O53" s="13" t="s">
        <v>89</v>
      </c>
      <c r="P53" s="13" t="s">
        <v>88</v>
      </c>
      <c r="Q53" s="13" t="s">
        <v>89</v>
      </c>
      <c r="R53" s="13" t="s">
        <v>89</v>
      </c>
      <c r="S53" s="13" t="s">
        <v>91</v>
      </c>
      <c r="T53" s="13" t="s">
        <v>91</v>
      </c>
      <c r="U53" s="13" t="s">
        <v>91</v>
      </c>
      <c r="V53" s="13" t="s">
        <v>88</v>
      </c>
      <c r="W53" s="13" t="s">
        <v>88</v>
      </c>
      <c r="X53" s="79">
        <f t="array" ref="X53">IF($D$12="","",(SUMPRODUCT(($D$12:$W$12=Sabana14[[#This Row],[Columna4]:[Columna23]])*1)))</f>
        <v>12</v>
      </c>
      <c r="Y53" s="74">
        <f t="shared" si="1"/>
        <v>0.6</v>
      </c>
      <c r="Z53" s="74">
        <f>IF(Y53="","",COUNTIF(Sabana14[[#This Row],[Columna4]:[Columna23]],"O")/20)</f>
        <v>0</v>
      </c>
    </row>
    <row r="54" spans="2:26" x14ac:dyDescent="0.25">
      <c r="B54" s="46">
        <v>45</v>
      </c>
      <c r="D54" s="13" t="s">
        <v>90</v>
      </c>
      <c r="E54" s="13" t="s">
        <v>90</v>
      </c>
      <c r="F54" s="13" t="s">
        <v>88</v>
      </c>
      <c r="G54" s="13" t="s">
        <v>89</v>
      </c>
      <c r="H54" s="13" t="s">
        <v>88</v>
      </c>
      <c r="I54" s="13" t="s">
        <v>89</v>
      </c>
      <c r="J54" s="13" t="s">
        <v>91</v>
      </c>
      <c r="K54" s="13" t="s">
        <v>90</v>
      </c>
      <c r="L54" s="13" t="s">
        <v>88</v>
      </c>
      <c r="M54" s="13" t="s">
        <v>88</v>
      </c>
      <c r="N54" s="13" t="s">
        <v>89</v>
      </c>
      <c r="O54" s="13" t="s">
        <v>89</v>
      </c>
      <c r="P54" s="13" t="s">
        <v>88</v>
      </c>
      <c r="Q54" s="13" t="s">
        <v>91</v>
      </c>
      <c r="R54" s="13" t="s">
        <v>89</v>
      </c>
      <c r="S54" s="13" t="s">
        <v>88</v>
      </c>
      <c r="T54" s="13" t="s">
        <v>90</v>
      </c>
      <c r="U54" s="13" t="s">
        <v>90</v>
      </c>
      <c r="V54" s="13" t="s">
        <v>89</v>
      </c>
      <c r="W54" s="13" t="s">
        <v>88</v>
      </c>
      <c r="X54" s="79">
        <f t="array" ref="X54">IF($D$12="","",(SUMPRODUCT(($D$12:$W$12=Sabana14[[#This Row],[Columna4]:[Columna23]])*1)))</f>
        <v>12</v>
      </c>
      <c r="Y54" s="74">
        <f t="shared" si="1"/>
        <v>0.6</v>
      </c>
      <c r="Z54" s="74">
        <f>IF(Y54="","",COUNTIF(Sabana14[[#This Row],[Columna4]:[Columna23]],"O")/20)</f>
        <v>0</v>
      </c>
    </row>
    <row r="55" spans="2:26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9">
        <f t="array" ref="X55">IF($D$12="","",(SUMPRODUCT(($D$12:$W$12=Sabana14[[#This Row],[Columna4]:[Columna23]])*1)))</f>
        <v>0</v>
      </c>
      <c r="Y55" s="74">
        <f t="shared" si="1"/>
        <v>0</v>
      </c>
      <c r="Z55" s="74">
        <f>IF(Y55="","",COUNTIF(Sabana14[[#This Row],[Columna4]:[Columna23]],"O")/20)</f>
        <v>0</v>
      </c>
    </row>
    <row r="56" spans="2:26" x14ac:dyDescent="0.25">
      <c r="B56" s="46">
        <v>47</v>
      </c>
      <c r="D56" s="82" t="s">
        <v>91</v>
      </c>
      <c r="E56" s="82" t="s">
        <v>90</v>
      </c>
      <c r="F56" s="82" t="s">
        <v>90</v>
      </c>
      <c r="G56" s="82" t="s">
        <v>91</v>
      </c>
      <c r="H56" s="82" t="s">
        <v>91</v>
      </c>
      <c r="I56" s="82" t="s">
        <v>89</v>
      </c>
      <c r="J56" s="82" t="s">
        <v>89</v>
      </c>
      <c r="K56" s="82" t="s">
        <v>90</v>
      </c>
      <c r="L56" s="82" t="s">
        <v>89</v>
      </c>
      <c r="M56" s="82" t="s">
        <v>88</v>
      </c>
      <c r="N56" s="82" t="s">
        <v>88</v>
      </c>
      <c r="O56" s="82" t="s">
        <v>88</v>
      </c>
      <c r="P56" s="82" t="s">
        <v>89</v>
      </c>
      <c r="Q56" s="82" t="s">
        <v>90</v>
      </c>
      <c r="R56" s="82" t="s">
        <v>88</v>
      </c>
      <c r="S56" s="82" t="s">
        <v>90</v>
      </c>
      <c r="T56" s="82" t="s">
        <v>90</v>
      </c>
      <c r="U56" s="82" t="s">
        <v>90</v>
      </c>
      <c r="V56" s="82" t="s">
        <v>91</v>
      </c>
      <c r="W56" s="82" t="s">
        <v>88</v>
      </c>
      <c r="X56" s="79">
        <f t="array" ref="X56">IF($D$12="","",(SUMPRODUCT(($D$12:$W$12=Sabana14[[#This Row],[Columna4]:[Columna23]])*1)))</f>
        <v>7</v>
      </c>
      <c r="Y56" s="74">
        <f t="shared" si="1"/>
        <v>0.35</v>
      </c>
      <c r="Z56" s="74">
        <f>IF(Y56="","",COUNTIF(Sabana14[[#This Row],[Columna4]:[Columna23]],"O")/20)</f>
        <v>0</v>
      </c>
    </row>
    <row r="57" spans="2:26" x14ac:dyDescent="0.25">
      <c r="B57" s="46">
        <v>48</v>
      </c>
      <c r="D57" s="82" t="s">
        <v>90</v>
      </c>
      <c r="E57" s="82" t="s">
        <v>89</v>
      </c>
      <c r="F57" s="82" t="s">
        <v>89</v>
      </c>
      <c r="G57" s="82" t="s">
        <v>90</v>
      </c>
      <c r="H57" s="82" t="s">
        <v>91</v>
      </c>
      <c r="I57" s="82" t="s">
        <v>89</v>
      </c>
      <c r="J57" s="82" t="s">
        <v>88</v>
      </c>
      <c r="K57" s="82" t="s">
        <v>90</v>
      </c>
      <c r="L57" s="82" t="s">
        <v>88</v>
      </c>
      <c r="M57" s="82" t="s">
        <v>88</v>
      </c>
      <c r="N57" s="82" t="s">
        <v>90</v>
      </c>
      <c r="O57" s="82" t="s">
        <v>88</v>
      </c>
      <c r="P57" s="82" t="s">
        <v>88</v>
      </c>
      <c r="Q57" s="82" t="s">
        <v>90</v>
      </c>
      <c r="R57" s="82" t="s">
        <v>91</v>
      </c>
      <c r="S57" s="82" t="s">
        <v>91</v>
      </c>
      <c r="T57" s="82" t="s">
        <v>90</v>
      </c>
      <c r="U57" s="82" t="s">
        <v>90</v>
      </c>
      <c r="V57" s="82" t="s">
        <v>89</v>
      </c>
      <c r="W57" s="82" t="s">
        <v>88</v>
      </c>
      <c r="X57" s="79">
        <f t="array" ref="X57">IF($D$12="","",(SUMPRODUCT(($D$12:$W$12=Sabana14[[#This Row],[Columna4]:[Columna23]])*1)))</f>
        <v>10</v>
      </c>
      <c r="Y57" s="74">
        <f t="shared" si="1"/>
        <v>0.5</v>
      </c>
      <c r="Z57" s="74">
        <f>IF(Y57="","",COUNTIF(Sabana14[[#This Row],[Columna4]:[Columna23]],"O")/20)</f>
        <v>0</v>
      </c>
    </row>
    <row r="58" spans="2:26" x14ac:dyDescent="0.25">
      <c r="B58" s="46">
        <v>49</v>
      </c>
      <c r="D58" s="82" t="s">
        <v>90</v>
      </c>
      <c r="E58" s="82" t="s">
        <v>90</v>
      </c>
      <c r="F58" s="82" t="s">
        <v>88</v>
      </c>
      <c r="G58" s="82" t="s">
        <v>89</v>
      </c>
      <c r="H58" s="82" t="s">
        <v>88</v>
      </c>
      <c r="I58" s="82" t="s">
        <v>89</v>
      </c>
      <c r="J58" s="82" t="s">
        <v>88</v>
      </c>
      <c r="K58" s="82" t="s">
        <v>89</v>
      </c>
      <c r="L58" s="82" t="s">
        <v>88</v>
      </c>
      <c r="M58" s="82" t="s">
        <v>90</v>
      </c>
      <c r="N58" s="82" t="s">
        <v>89</v>
      </c>
      <c r="O58" s="82" t="s">
        <v>91</v>
      </c>
      <c r="P58" s="82" t="s">
        <v>88</v>
      </c>
      <c r="Q58" s="82" t="s">
        <v>90</v>
      </c>
      <c r="R58" s="82" t="s">
        <v>90</v>
      </c>
      <c r="S58" s="82" t="s">
        <v>89</v>
      </c>
      <c r="T58" s="82" t="s">
        <v>90</v>
      </c>
      <c r="U58" s="82" t="s">
        <v>91</v>
      </c>
      <c r="V58" s="82" t="s">
        <v>88</v>
      </c>
      <c r="W58" s="82" t="s">
        <v>88</v>
      </c>
      <c r="X58" s="79">
        <f t="array" ref="X58">IF($D$12="","",(SUMPRODUCT(($D$12:$W$12=Sabana14[[#This Row],[Columna4]:[Columna23]])*1)))</f>
        <v>13</v>
      </c>
      <c r="Y58" s="74">
        <f t="shared" si="1"/>
        <v>0.65</v>
      </c>
      <c r="Z58" s="74">
        <f>IF(Y58="","",COUNTIF(Sabana14[[#This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9">
        <f t="array" ref="X59">IF($D$12="","",(SUMPRODUCT(($D$12:$W$12=Sabana14[[#This Row],[Columna4]:[Columna23]])*1)))</f>
        <v>0</v>
      </c>
      <c r="Y59" s="74">
        <f t="shared" si="1"/>
        <v>0</v>
      </c>
      <c r="Z59" s="74">
        <f>IF(Y59="","",COUNTIF(Sabana14[[#This Row],[Columna4]:[Columna23]],"O")/20)</f>
        <v>0</v>
      </c>
    </row>
    <row r="60" spans="2:26" x14ac:dyDescent="0.25">
      <c r="B60" s="46">
        <v>51</v>
      </c>
      <c r="D60" s="84" t="s">
        <v>90</v>
      </c>
      <c r="E60" s="84" t="s">
        <v>89</v>
      </c>
      <c r="F60" s="84" t="s">
        <v>88</v>
      </c>
      <c r="G60" s="84" t="s">
        <v>88</v>
      </c>
      <c r="H60" s="84" t="s">
        <v>88</v>
      </c>
      <c r="I60" s="84" t="s">
        <v>89</v>
      </c>
      <c r="J60" s="84" t="s">
        <v>89</v>
      </c>
      <c r="K60" s="84" t="s">
        <v>89</v>
      </c>
      <c r="L60" s="84" t="s">
        <v>91</v>
      </c>
      <c r="M60" s="84" t="s">
        <v>88</v>
      </c>
      <c r="N60" s="84" t="s">
        <v>90</v>
      </c>
      <c r="O60" s="84" t="s">
        <v>89</v>
      </c>
      <c r="P60" s="84" t="s">
        <v>89</v>
      </c>
      <c r="Q60" s="84" t="s">
        <v>90</v>
      </c>
      <c r="R60" s="84" t="s">
        <v>90</v>
      </c>
      <c r="S60" s="84" t="s">
        <v>90</v>
      </c>
      <c r="T60" s="84" t="s">
        <v>90</v>
      </c>
      <c r="U60" s="84" t="s">
        <v>91</v>
      </c>
      <c r="V60" s="84" t="s">
        <v>90</v>
      </c>
      <c r="W60" s="84" t="s">
        <v>90</v>
      </c>
      <c r="X60" s="79">
        <f t="array" ref="X60">IF($D$12="","",(SUMPRODUCT(($D$12:$W$12=Sabana14[[#This Row],[Columna4]:[Columna23]])*1)))</f>
        <v>11</v>
      </c>
      <c r="Y60" s="74">
        <f t="shared" si="1"/>
        <v>0.55000000000000004</v>
      </c>
      <c r="Z60" s="74">
        <f>IF(Y60="","",COUNTIF(Sabana14[[#This Row],[Columna4]:[Columna23]],"O")/20)</f>
        <v>0</v>
      </c>
    </row>
    <row r="61" spans="2:26" x14ac:dyDescent="0.25">
      <c r="B61" s="46">
        <v>52</v>
      </c>
      <c r="D61" s="84" t="s">
        <v>88</v>
      </c>
      <c r="E61" s="84" t="s">
        <v>89</v>
      </c>
      <c r="F61" s="84" t="s">
        <v>90</v>
      </c>
      <c r="G61" s="84" t="s">
        <v>88</v>
      </c>
      <c r="H61" s="84" t="s">
        <v>88</v>
      </c>
      <c r="I61" s="84" t="s">
        <v>89</v>
      </c>
      <c r="J61" s="84" t="s">
        <v>90</v>
      </c>
      <c r="K61" s="84" t="s">
        <v>89</v>
      </c>
      <c r="L61" s="84" t="s">
        <v>91</v>
      </c>
      <c r="M61" s="84" t="s">
        <v>90</v>
      </c>
      <c r="N61" s="84" t="s">
        <v>88</v>
      </c>
      <c r="O61" s="84" t="s">
        <v>88</v>
      </c>
      <c r="P61" s="84" t="s">
        <v>89</v>
      </c>
      <c r="Q61" s="84" t="s">
        <v>90</v>
      </c>
      <c r="R61" s="84" t="s">
        <v>89</v>
      </c>
      <c r="S61" s="84" t="s">
        <v>88</v>
      </c>
      <c r="T61" s="84" t="s">
        <v>90</v>
      </c>
      <c r="U61" s="84" t="s">
        <v>91</v>
      </c>
      <c r="V61" s="84" t="s">
        <v>90</v>
      </c>
      <c r="W61" s="84" t="s">
        <v>89</v>
      </c>
      <c r="X61" s="79">
        <f t="array" ref="X61">IF($D$12="","",(SUMPRODUCT(($D$12:$W$12=Sabana14[[#This Row],[Columna4]:[Columna23]])*1)))</f>
        <v>8</v>
      </c>
      <c r="Y61" s="74">
        <f t="shared" si="1"/>
        <v>0.4</v>
      </c>
      <c r="Z61" s="74">
        <f>IF(Y61="","",COUNTIF(Sabana14[[#This Row],[Columna4]:[Columna23]],"O")/20)</f>
        <v>0</v>
      </c>
    </row>
    <row r="62" spans="2:26" x14ac:dyDescent="0.25">
      <c r="B62" s="46">
        <v>53</v>
      </c>
      <c r="D62" s="84" t="s">
        <v>90</v>
      </c>
      <c r="E62" s="84" t="s">
        <v>88</v>
      </c>
      <c r="F62" s="84" t="s">
        <v>90</v>
      </c>
      <c r="G62" s="84" t="s">
        <v>88</v>
      </c>
      <c r="H62" s="84" t="s">
        <v>88</v>
      </c>
      <c r="I62" s="84" t="s">
        <v>89</v>
      </c>
      <c r="J62" s="84" t="s">
        <v>91</v>
      </c>
      <c r="K62" s="84" t="s">
        <v>89</v>
      </c>
      <c r="L62" s="84" t="s">
        <v>91</v>
      </c>
      <c r="M62" s="84" t="s">
        <v>90</v>
      </c>
      <c r="N62" s="84" t="s">
        <v>90</v>
      </c>
      <c r="O62" s="84" t="s">
        <v>89</v>
      </c>
      <c r="P62" s="84" t="s">
        <v>89</v>
      </c>
      <c r="Q62" s="84" t="s">
        <v>90</v>
      </c>
      <c r="R62" s="84" t="s">
        <v>90</v>
      </c>
      <c r="S62" s="84" t="s">
        <v>88</v>
      </c>
      <c r="T62" s="84" t="s">
        <v>88</v>
      </c>
      <c r="U62" s="84" t="s">
        <v>88</v>
      </c>
      <c r="V62" s="84" t="s">
        <v>90</v>
      </c>
      <c r="W62" s="84" t="s">
        <v>90</v>
      </c>
      <c r="X62" s="79">
        <f t="array" ref="X62">IF($D$12="","",(SUMPRODUCT(($D$12:$W$12=Sabana14[[#This Row],[Columna4]:[Columna23]])*1)))</f>
        <v>8</v>
      </c>
      <c r="Y62" s="74">
        <f t="shared" si="1"/>
        <v>0.4</v>
      </c>
      <c r="Z62" s="74">
        <f>IF(Y62="","",COUNTIF(Sabana14[[#This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IF($D$12="","",(SUMPRODUCT(($D$12:$W$12=Sabana14[[#This Row],[Columna4]:[Columna23]])*1)))</f>
        <v>0</v>
      </c>
      <c r="Y63" s="74">
        <f t="shared" si="1"/>
        <v>0</v>
      </c>
      <c r="Z63" s="74">
        <f>IF(Y63="","",COUNTIF(Sabana14[[#This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IF($D$12="","",(SUMPRODUCT(($D$12:$W$12=Sabana14[[#This Row],[Columna4]:[Columna23]])*1)))</f>
        <v>0</v>
      </c>
      <c r="Y64" s="74">
        <f t="shared" si="1"/>
        <v>0</v>
      </c>
      <c r="Z64" s="74">
        <f>IF(Y64="","",COUNTIF(Sabana14[[#This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IF($D$12="","",(SUMPRODUCT(($D$12:$W$12=Sabana14[[#This Row],[Columna4]:[Columna23]])*1)))</f>
        <v>0</v>
      </c>
      <c r="Y65" s="74">
        <f t="shared" si="1"/>
        <v>0</v>
      </c>
      <c r="Z65" s="74">
        <f>IF(Y65="","",COUNTIF(Sabana14[[#This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IF($D$12="","",(SUMPRODUCT(($D$12:$W$12=Sabana14[[#This Row],[Columna4]:[Columna23]])*1)))</f>
        <v>0</v>
      </c>
      <c r="Y66" s="74">
        <f t="shared" si="1"/>
        <v>0</v>
      </c>
      <c r="Z66" s="74">
        <f>IF(Y66="","",COUNTIF(Sabana14[[#This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IF($D$12="","",(SUMPRODUCT(($D$12:$W$12=Sabana14[[#This Row],[Columna4]:[Columna23]])*1)))</f>
        <v>0</v>
      </c>
      <c r="Y67" s="74">
        <f t="shared" si="1"/>
        <v>0</v>
      </c>
      <c r="Z67" s="74">
        <f>IF(Y67="","",COUNTIF(Sabana14[[#This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IF($D$12="","",(SUMPRODUCT(($D$12:$W$12=Sabana14[[#This Row],[Columna4]:[Columna23]])*1)))</f>
        <v>0</v>
      </c>
      <c r="Y68" s="74">
        <f t="shared" si="1"/>
        <v>0</v>
      </c>
      <c r="Z68" s="74">
        <f>IF(Y68="","",COUNTIF(Sabana14[[#This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IF($D$12="","",(SUMPRODUCT(($D$12:$W$12=Sabana14[[#This Row],[Columna4]:[Columna23]])*1)))</f>
        <v>0</v>
      </c>
      <c r="Y69" s="74">
        <f t="shared" si="1"/>
        <v>0</v>
      </c>
      <c r="Z69" s="74">
        <f>IF(Y69="","",COUNTIF(Sabana14[[#This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IF($D$12="","",(SUMPRODUCT(($D$12:$W$12=Sabana14[[#This Row],[Columna4]:[Columna23]])*1)))</f>
        <v>0</v>
      </c>
      <c r="Y70" s="74">
        <f t="shared" si="1"/>
        <v>0</v>
      </c>
      <c r="Z70" s="74">
        <f>IF(Y70="","",COUNTIF(Sabana14[[#This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IF($D$12="","",(SUMPRODUCT(($D$12:$W$12=Sabana14[[#This Row],[Columna4]:[Columna23]])*1)))</f>
        <v>0</v>
      </c>
      <c r="Y71" s="74">
        <f t="shared" si="1"/>
        <v>0</v>
      </c>
      <c r="Z71" s="74">
        <f>IF(Y71="","",COUNTIF(Sabana14[[#This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IF($D$12="","",(SUMPRODUCT(($D$12:$W$12=Sabana14[[#This Row],[Columna4]:[Columna23]])*1)))</f>
        <v>0</v>
      </c>
      <c r="Y72" s="74">
        <f t="shared" si="1"/>
        <v>0</v>
      </c>
      <c r="Z72" s="74">
        <f>IF(Y72="","",COUNTIF(Sabana14[[#This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IF($D$12="","",(SUMPRODUCT(($D$12:$W$12=Sabana14[[#This Row],[Columna4]:[Columna23]])*1)))</f>
        <v>0</v>
      </c>
      <c r="Y73" s="74">
        <f t="shared" si="1"/>
        <v>0</v>
      </c>
      <c r="Z73" s="74">
        <f>IF(Y73="","",COUNTIF(Sabana14[[#This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IF($D$12="","",(SUMPRODUCT(($D$12:$W$12=Sabana14[[#This Row],[Columna4]:[Columna23]])*1)))</f>
        <v>0</v>
      </c>
      <c r="Y74" s="74">
        <f t="shared" si="1"/>
        <v>0</v>
      </c>
      <c r="Z74" s="74">
        <f>IF(Y74="","",COUNTIF(Sabana14[[#This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IF($D$12="","",(SUMPRODUCT(($D$12:$W$12=Sabana14[[#This Row],[Columna4]:[Columna23]])*1)))</f>
        <v>0</v>
      </c>
      <c r="Y75" s="74">
        <f t="shared" si="1"/>
        <v>0</v>
      </c>
      <c r="Z75" s="74">
        <f>IF(Y75="","",COUNTIF(Sabana14[[#This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IF($D$12="","",(SUMPRODUCT(($D$12:$W$12=Sabana14[[#This Row],[Columna4]:[Columna23]])*1)))</f>
        <v>0</v>
      </c>
      <c r="Y76" s="74">
        <f t="shared" si="1"/>
        <v>0</v>
      </c>
      <c r="Z76" s="74">
        <f>IF(Y76="","",COUNTIF(Sabana14[[#This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IF($D$12="","",(SUMPRODUCT(($D$12:$W$12=Sabana14[[#This Row],[Columna4]:[Columna23]])*1)))</f>
        <v>0</v>
      </c>
      <c r="Y77" s="74">
        <f t="shared" si="1"/>
        <v>0</v>
      </c>
      <c r="Z77" s="74">
        <f>IF(Y77="","",COUNTIF(Sabana14[[#This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IF($D$12="","",(SUMPRODUCT(($D$12:$W$12=Sabana14[[#This Row],[Columna4]:[Columna23]])*1)))</f>
        <v>0</v>
      </c>
      <c r="Y78" s="74">
        <f t="shared" si="1"/>
        <v>0</v>
      </c>
      <c r="Z78" s="74">
        <f>IF(Y78="","",COUNTIF(Sabana14[[#This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IF($D$12="","",(SUMPRODUCT(($D$12:$W$12=Sabana14[[#This Row],[Columna4]:[Columna23]])*1)))</f>
        <v>0</v>
      </c>
      <c r="Y79" s="74">
        <f t="shared" si="1"/>
        <v>0</v>
      </c>
      <c r="Z79" s="74">
        <f>IF(Y79="","",COUNTIF(Sabana14[[#This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IF($D$12="","",(SUMPRODUCT(($D$12:$W$12=Sabana14[[#This Row],[Columna4]:[Columna23]])*1)))</f>
        <v>0</v>
      </c>
      <c r="Y80" s="74">
        <f t="shared" si="1"/>
        <v>0</v>
      </c>
      <c r="Z80" s="74">
        <f>IF(Y80="","",COUNTIF(Sabana14[[#This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IF($D$12="","",(SUMPRODUCT(($D$12:$W$12=Sabana14[[#This Row],[Columna4]:[Columna23]])*1)))</f>
        <v>0</v>
      </c>
      <c r="Y81" s="74">
        <f t="shared" si="1"/>
        <v>0</v>
      </c>
      <c r="Z81" s="74">
        <f>IF(Y81="","",COUNTIF(Sabana14[[#This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IF($D$12="","",(SUMPRODUCT(($D$12:$W$12=Sabana14[[#This Row],[Columna4]:[Columna23]])*1)))</f>
        <v>0</v>
      </c>
      <c r="Y82" s="74">
        <f t="shared" ref="Y82:Y145" si="2">IF(X82="","",(X82/20))</f>
        <v>0</v>
      </c>
      <c r="Z82" s="74">
        <f>IF(Y82="","",COUNTIF(Sabana14[[#This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IF($D$12="","",(SUMPRODUCT(($D$12:$W$12=Sabana14[[#This Row],[Columna4]:[Columna23]])*1)))</f>
        <v>0</v>
      </c>
      <c r="Y83" s="74">
        <f t="shared" si="2"/>
        <v>0</v>
      </c>
      <c r="Z83" s="74">
        <f>IF(Y83="","",COUNTIF(Sabana14[[#This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IF($D$12="","",(SUMPRODUCT(($D$12:$W$12=Sabana14[[#This Row],[Columna4]:[Columna23]])*1)))</f>
        <v>0</v>
      </c>
      <c r="Y84" s="74">
        <f t="shared" si="2"/>
        <v>0</v>
      </c>
      <c r="Z84" s="74">
        <f>IF(Y84="","",COUNTIF(Sabana14[[#This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IF($D$12="","",(SUMPRODUCT(($D$12:$W$12=Sabana14[[#This Row],[Columna4]:[Columna23]])*1)))</f>
        <v>0</v>
      </c>
      <c r="Y85" s="74">
        <f t="shared" si="2"/>
        <v>0</v>
      </c>
      <c r="Z85" s="74">
        <f>IF(Y85="","",COUNTIF(Sabana14[[#This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IF($D$12="","",(SUMPRODUCT(($D$12:$W$12=Sabana14[[#This Row],[Columna4]:[Columna23]])*1)))</f>
        <v>0</v>
      </c>
      <c r="Y86" s="74">
        <f t="shared" si="2"/>
        <v>0</v>
      </c>
      <c r="Z86" s="74">
        <f>IF(Y86="","",COUNTIF(Sabana14[[#This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IF($D$12="","",(SUMPRODUCT(($D$12:$W$12=Sabana14[[#This Row],[Columna4]:[Columna23]])*1)))</f>
        <v>0</v>
      </c>
      <c r="Y87" s="74">
        <f t="shared" si="2"/>
        <v>0</v>
      </c>
      <c r="Z87" s="74">
        <f>IF(Y87="","",COUNTIF(Sabana14[[#This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IF($D$12="","",(SUMPRODUCT(($D$12:$W$12=Sabana14[[#This Row],[Columna4]:[Columna23]])*1)))</f>
        <v>0</v>
      </c>
      <c r="Y88" s="74">
        <f t="shared" si="2"/>
        <v>0</v>
      </c>
      <c r="Z88" s="74">
        <f>IF(Y88="","",COUNTIF(Sabana14[[#This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IF($D$12="","",(SUMPRODUCT(($D$12:$W$12=Sabana14[[#This Row],[Columna4]:[Columna23]])*1)))</f>
        <v>0</v>
      </c>
      <c r="Y89" s="74">
        <f t="shared" si="2"/>
        <v>0</v>
      </c>
      <c r="Z89" s="74">
        <f>IF(Y89="","",COUNTIF(Sabana14[[#This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IF($D$12="","",(SUMPRODUCT(($D$12:$W$12=Sabana14[[#This Row],[Columna4]:[Columna23]])*1)))</f>
        <v>0</v>
      </c>
      <c r="Y90" s="74">
        <f t="shared" si="2"/>
        <v>0</v>
      </c>
      <c r="Z90" s="74">
        <f>IF(Y90="","",COUNTIF(Sabana14[[#This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IF($D$12="","",(SUMPRODUCT(($D$12:$W$12=Sabana14[[#This Row],[Columna4]:[Columna23]])*1)))</f>
        <v>0</v>
      </c>
      <c r="Y91" s="74">
        <f t="shared" si="2"/>
        <v>0</v>
      </c>
      <c r="Z91" s="74">
        <f>IF(Y91="","",COUNTIF(Sabana14[[#This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IF($D$12="","",(SUMPRODUCT(($D$12:$W$12=Sabana14[[#This Row],[Columna4]:[Columna23]])*1)))</f>
        <v>0</v>
      </c>
      <c r="Y92" s="74">
        <f t="shared" si="2"/>
        <v>0</v>
      </c>
      <c r="Z92" s="74">
        <f>IF(Y92="","",COUNTIF(Sabana14[[#This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IF($D$12="","",(SUMPRODUCT(($D$12:$W$12=Sabana14[[#This Row],[Columna4]:[Columna23]])*1)))</f>
        <v>0</v>
      </c>
      <c r="Y93" s="74">
        <f t="shared" si="2"/>
        <v>0</v>
      </c>
      <c r="Z93" s="74">
        <f>IF(Y93="","",COUNTIF(Sabana14[[#This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IF($D$12="","",(SUMPRODUCT(($D$12:$W$12=Sabana14[[#This Row],[Columna4]:[Columna23]])*1)))</f>
        <v>0</v>
      </c>
      <c r="Y94" s="74">
        <f t="shared" si="2"/>
        <v>0</v>
      </c>
      <c r="Z94" s="74">
        <f>IF(Y94="","",COUNTIF(Sabana14[[#This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IF($D$12="","",(SUMPRODUCT(($D$12:$W$12=Sabana14[[#This Row],[Columna4]:[Columna23]])*1)))</f>
        <v>0</v>
      </c>
      <c r="Y95" s="74">
        <f t="shared" si="2"/>
        <v>0</v>
      </c>
      <c r="Z95" s="74">
        <f>IF(Y95="","",COUNTIF(Sabana14[[#This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IF($D$12="","",(SUMPRODUCT(($D$12:$W$12=Sabana14[[#This Row],[Columna4]:[Columna23]])*1)))</f>
        <v>0</v>
      </c>
      <c r="Y96" s="74">
        <f t="shared" si="2"/>
        <v>0</v>
      </c>
      <c r="Z96" s="74">
        <f>IF(Y96="","",COUNTIF(Sabana14[[#This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IF($D$12="","",(SUMPRODUCT(($D$12:$W$12=Sabana14[[#This Row],[Columna4]:[Columna23]])*1)))</f>
        <v>0</v>
      </c>
      <c r="Y97" s="74">
        <f t="shared" si="2"/>
        <v>0</v>
      </c>
      <c r="Z97" s="74">
        <f>IF(Y97="","",COUNTIF(Sabana14[[#This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IF($D$12="","",(SUMPRODUCT(($D$12:$W$12=Sabana14[[#This Row],[Columna4]:[Columna23]])*1)))</f>
        <v>0</v>
      </c>
      <c r="Y98" s="74">
        <f t="shared" si="2"/>
        <v>0</v>
      </c>
      <c r="Z98" s="74">
        <f>IF(Y98="","",COUNTIF(Sabana14[[#This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IF($D$12="","",(SUMPRODUCT(($D$12:$W$12=Sabana14[[#This Row],[Columna4]:[Columna23]])*1)))</f>
        <v>0</v>
      </c>
      <c r="Y99" s="74">
        <f t="shared" si="2"/>
        <v>0</v>
      </c>
      <c r="Z99" s="74">
        <f>IF(Y99="","",COUNTIF(Sabana14[[#This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IF($D$12="","",(SUMPRODUCT(($D$12:$W$12=Sabana14[[#This Row],[Columna4]:[Columna23]])*1)))</f>
        <v>0</v>
      </c>
      <c r="Y100" s="74">
        <f t="shared" si="2"/>
        <v>0</v>
      </c>
      <c r="Z100" s="74">
        <f>IF(Y100="","",COUNTIF(Sabana14[[#This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IF($D$12="","",(SUMPRODUCT(($D$12:$W$12=Sabana14[[#This Row],[Columna4]:[Columna23]])*1)))</f>
        <v>0</v>
      </c>
      <c r="Y101" s="74">
        <f t="shared" si="2"/>
        <v>0</v>
      </c>
      <c r="Z101" s="74">
        <f>IF(Y101="","",COUNTIF(Sabana14[[#This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IF($D$12="","",(SUMPRODUCT(($D$12:$W$12=Sabana14[[#This Row],[Columna4]:[Columna23]])*1)))</f>
        <v>0</v>
      </c>
      <c r="Y102" s="74">
        <f t="shared" si="2"/>
        <v>0</v>
      </c>
      <c r="Z102" s="74">
        <f>IF(Y102="","",COUNTIF(Sabana14[[#This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IF($D$12="","",(SUMPRODUCT(($D$12:$W$12=Sabana14[[#This Row],[Columna4]:[Columna23]])*1)))</f>
        <v>0</v>
      </c>
      <c r="Y103" s="74">
        <f t="shared" si="2"/>
        <v>0</v>
      </c>
      <c r="Z103" s="74">
        <f>IF(Y103="","",COUNTIF(Sabana14[[#This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IF($D$12="","",(SUMPRODUCT(($D$12:$W$12=Sabana14[[#This Row],[Columna4]:[Columna23]])*1)))</f>
        <v>0</v>
      </c>
      <c r="Y104" s="74">
        <f t="shared" si="2"/>
        <v>0</v>
      </c>
      <c r="Z104" s="74">
        <f>IF(Y104="","",COUNTIF(Sabana14[[#This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IF($D$12="","",(SUMPRODUCT(($D$12:$W$12=Sabana14[[#This Row],[Columna4]:[Columna23]])*1)))</f>
        <v>0</v>
      </c>
      <c r="Y105" s="74">
        <f t="shared" si="2"/>
        <v>0</v>
      </c>
      <c r="Z105" s="74">
        <f>IF(Y105="","",COUNTIF(Sabana14[[#This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IF($D$12="","",(SUMPRODUCT(($D$12:$W$12=Sabana14[[#This Row],[Columna4]:[Columna23]])*1)))</f>
        <v>0</v>
      </c>
      <c r="Y106" s="74">
        <f t="shared" si="2"/>
        <v>0</v>
      </c>
      <c r="Z106" s="74">
        <f>IF(Y106="","",COUNTIF(Sabana14[[#This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IF($D$12="","",(SUMPRODUCT(($D$12:$W$12=Sabana14[[#This Row],[Columna4]:[Columna23]])*1)))</f>
        <v>0</v>
      </c>
      <c r="Y107" s="74">
        <f t="shared" si="2"/>
        <v>0</v>
      </c>
      <c r="Z107" s="74">
        <f>IF(Y107="","",COUNTIF(Sabana14[[#This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IF($D$12="","",(SUMPRODUCT(($D$12:$W$12=Sabana14[[#This Row],[Columna4]:[Columna23]])*1)))</f>
        <v>0</v>
      </c>
      <c r="Y108" s="74">
        <f t="shared" si="2"/>
        <v>0</v>
      </c>
      <c r="Z108" s="74">
        <f>IF(Y108="","",COUNTIF(Sabana14[[#This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IF($D$12="","",(SUMPRODUCT(($D$12:$W$12=Sabana14[[#This Row],[Columna4]:[Columna23]])*1)))</f>
        <v>0</v>
      </c>
      <c r="Y109" s="74">
        <f t="shared" si="2"/>
        <v>0</v>
      </c>
      <c r="Z109" s="74">
        <f>IF(Y109="","",COUNTIF(Sabana14[[#This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IF($D$12="","",(SUMPRODUCT(($D$12:$W$12=Sabana14[[#This Row],[Columna4]:[Columna23]])*1)))</f>
        <v>0</v>
      </c>
      <c r="Y110" s="74">
        <f t="shared" si="2"/>
        <v>0</v>
      </c>
      <c r="Z110" s="74">
        <f>IF(Y110="","",COUNTIF(Sabana14[[#This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IF($D$12="","",(SUMPRODUCT(($D$12:$W$12=Sabana14[[#This Row],[Columna4]:[Columna23]])*1)))</f>
        <v>0</v>
      </c>
      <c r="Y111" s="74">
        <f t="shared" si="2"/>
        <v>0</v>
      </c>
      <c r="Z111" s="74">
        <f>IF(Y111="","",COUNTIF(Sabana14[[#This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IF($D$12="","",(SUMPRODUCT(($D$12:$W$12=Sabana14[[#This Row],[Columna4]:[Columna23]])*1)))</f>
        <v>0</v>
      </c>
      <c r="Y112" s="74">
        <f t="shared" si="2"/>
        <v>0</v>
      </c>
      <c r="Z112" s="74">
        <f>IF(Y112="","",COUNTIF(Sabana14[[#This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IF($D$12="","",(SUMPRODUCT(($D$12:$W$12=Sabana14[[#This Row],[Columna4]:[Columna23]])*1)))</f>
        <v>0</v>
      </c>
      <c r="Y113" s="74">
        <f t="shared" si="2"/>
        <v>0</v>
      </c>
      <c r="Z113" s="74">
        <f>IF(Y113="","",COUNTIF(Sabana14[[#This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IF($D$12="","",(SUMPRODUCT(($D$12:$W$12=Sabana14[[#This Row],[Columna4]:[Columna23]])*1)))</f>
        <v>0</v>
      </c>
      <c r="Y114" s="74">
        <f t="shared" si="2"/>
        <v>0</v>
      </c>
      <c r="Z114" s="74">
        <f>IF(Y114="","",COUNTIF(Sabana14[[#This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IF($D$12="","",(SUMPRODUCT(($D$12:$W$12=Sabana14[[#This Row],[Columna4]:[Columna23]])*1)))</f>
        <v>0</v>
      </c>
      <c r="Y115" s="74">
        <f t="shared" si="2"/>
        <v>0</v>
      </c>
      <c r="Z115" s="74">
        <f>IF(Y115="","",COUNTIF(Sabana14[[#This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IF($D$12="","",(SUMPRODUCT(($D$12:$W$12=Sabana14[[#This Row],[Columna4]:[Columna23]])*1)))</f>
        <v>0</v>
      </c>
      <c r="Y116" s="74">
        <f t="shared" si="2"/>
        <v>0</v>
      </c>
      <c r="Z116" s="74">
        <f>IF(Y116="","",COUNTIF(Sabana14[[#This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IF($D$12="","",(SUMPRODUCT(($D$12:$W$12=Sabana14[[#This Row],[Columna4]:[Columna23]])*1)))</f>
        <v>0</v>
      </c>
      <c r="Y117" s="74">
        <f t="shared" si="2"/>
        <v>0</v>
      </c>
      <c r="Z117" s="74">
        <f>IF(Y117="","",COUNTIF(Sabana14[[#This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IF($D$12="","",(SUMPRODUCT(($D$12:$W$12=Sabana14[[#This Row],[Columna4]:[Columna23]])*1)))</f>
        <v>0</v>
      </c>
      <c r="Y118" s="74">
        <f t="shared" si="2"/>
        <v>0</v>
      </c>
      <c r="Z118" s="74">
        <f>IF(Y118="","",COUNTIF(Sabana14[[#This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IF($D$12="","",(SUMPRODUCT(($D$12:$W$12=Sabana14[[#This Row],[Columna4]:[Columna23]])*1)))</f>
        <v>0</v>
      </c>
      <c r="Y119" s="74">
        <f t="shared" si="2"/>
        <v>0</v>
      </c>
      <c r="Z119" s="74">
        <f>IF(Y119="","",COUNTIF(Sabana14[[#This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IF($D$12="","",(SUMPRODUCT(($D$12:$W$12=Sabana14[[#This Row],[Columna4]:[Columna23]])*1)))</f>
        <v>0</v>
      </c>
      <c r="Y120" s="74">
        <f t="shared" si="2"/>
        <v>0</v>
      </c>
      <c r="Z120" s="74">
        <f>IF(Y120="","",COUNTIF(Sabana14[[#This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IF($D$12="","",(SUMPRODUCT(($D$12:$W$12=Sabana14[[#This Row],[Columna4]:[Columna23]])*1)))</f>
        <v>0</v>
      </c>
      <c r="Y121" s="74">
        <f t="shared" si="2"/>
        <v>0</v>
      </c>
      <c r="Z121" s="74">
        <f>IF(Y121="","",COUNTIF(Sabana14[[#This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IF($D$12="","",(SUMPRODUCT(($D$12:$W$12=Sabana14[[#This Row],[Columna4]:[Columna23]])*1)))</f>
        <v>0</v>
      </c>
      <c r="Y122" s="74">
        <f t="shared" si="2"/>
        <v>0</v>
      </c>
      <c r="Z122" s="74">
        <f>IF(Y122="","",COUNTIF(Sabana14[[#This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IF($D$12="","",(SUMPRODUCT(($D$12:$W$12=Sabana14[[#This Row],[Columna4]:[Columna23]])*1)))</f>
        <v>0</v>
      </c>
      <c r="Y123" s="74">
        <f t="shared" si="2"/>
        <v>0</v>
      </c>
      <c r="Z123" s="74">
        <f>IF(Y123="","",COUNTIF(Sabana14[[#This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IF($D$12="","",(SUMPRODUCT(($D$12:$W$12=Sabana14[[#This Row],[Columna4]:[Columna23]])*1)))</f>
        <v>0</v>
      </c>
      <c r="Y124" s="74">
        <f t="shared" si="2"/>
        <v>0</v>
      </c>
      <c r="Z124" s="74">
        <f>IF(Y124="","",COUNTIF(Sabana14[[#This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IF($D$12="","",(SUMPRODUCT(($D$12:$W$12=Sabana14[[#This Row],[Columna4]:[Columna23]])*1)))</f>
        <v>0</v>
      </c>
      <c r="Y125" s="74">
        <f t="shared" si="2"/>
        <v>0</v>
      </c>
      <c r="Z125" s="74">
        <f>IF(Y125="","",COUNTIF(Sabana14[[#This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IF($D$12="","",(SUMPRODUCT(($D$12:$W$12=Sabana14[[#This Row],[Columna4]:[Columna23]])*1)))</f>
        <v>0</v>
      </c>
      <c r="Y126" s="74">
        <f t="shared" si="2"/>
        <v>0</v>
      </c>
      <c r="Z126" s="74">
        <f>IF(Y126="","",COUNTIF(Sabana14[[#This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IF($D$12="","",(SUMPRODUCT(($D$12:$W$12=Sabana14[[#This Row],[Columna4]:[Columna23]])*1)))</f>
        <v>0</v>
      </c>
      <c r="Y127" s="74">
        <f t="shared" si="2"/>
        <v>0</v>
      </c>
      <c r="Z127" s="74">
        <f>IF(Y127="","",COUNTIF(Sabana14[[#This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IF($D$12="","",(SUMPRODUCT(($D$12:$W$12=Sabana14[[#This Row],[Columna4]:[Columna23]])*1)))</f>
        <v>0</v>
      </c>
      <c r="Y128" s="74">
        <f t="shared" si="2"/>
        <v>0</v>
      </c>
      <c r="Z128" s="74">
        <f>IF(Y128="","",COUNTIF(Sabana14[[#This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IF($D$12="","",(SUMPRODUCT(($D$12:$W$12=Sabana14[[#This Row],[Columna4]:[Columna23]])*1)))</f>
        <v>0</v>
      </c>
      <c r="Y129" s="74">
        <f t="shared" si="2"/>
        <v>0</v>
      </c>
      <c r="Z129" s="74">
        <f>IF(Y129="","",COUNTIF(Sabana14[[#This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IF($D$12="","",(SUMPRODUCT(($D$12:$W$12=Sabana14[[#This Row],[Columna4]:[Columna23]])*1)))</f>
        <v>0</v>
      </c>
      <c r="Y130" s="74">
        <f t="shared" si="2"/>
        <v>0</v>
      </c>
      <c r="Z130" s="74">
        <f>IF(Y130="","",COUNTIF(Sabana14[[#This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IF($D$12="","",(SUMPRODUCT(($D$12:$W$12=Sabana14[[#This Row],[Columna4]:[Columna23]])*1)))</f>
        <v>0</v>
      </c>
      <c r="Y131" s="74">
        <f t="shared" si="2"/>
        <v>0</v>
      </c>
      <c r="Z131" s="74">
        <f>IF(Y131="","",COUNTIF(Sabana14[[#This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IF($D$12="","",(SUMPRODUCT(($D$12:$W$12=Sabana14[[#This Row],[Columna4]:[Columna23]])*1)))</f>
        <v>0</v>
      </c>
      <c r="Y132" s="74">
        <f t="shared" si="2"/>
        <v>0</v>
      </c>
      <c r="Z132" s="74">
        <f>IF(Y132="","",COUNTIF(Sabana14[[#This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IF($D$12="","",(SUMPRODUCT(($D$12:$W$12=Sabana14[[#This Row],[Columna4]:[Columna23]])*1)))</f>
        <v>0</v>
      </c>
      <c r="Y133" s="74">
        <f t="shared" si="2"/>
        <v>0</v>
      </c>
      <c r="Z133" s="74">
        <f>IF(Y133="","",COUNTIF(Sabana14[[#This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IF($D$12="","",(SUMPRODUCT(($D$12:$W$12=Sabana14[[#This Row],[Columna4]:[Columna23]])*1)))</f>
        <v>0</v>
      </c>
      <c r="Y134" s="74">
        <f t="shared" si="2"/>
        <v>0</v>
      </c>
      <c r="Z134" s="74">
        <f>IF(Y134="","",COUNTIF(Sabana14[[#This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IF($D$12="","",(SUMPRODUCT(($D$12:$W$12=Sabana14[[#This Row],[Columna4]:[Columna23]])*1)))</f>
        <v>0</v>
      </c>
      <c r="Y135" s="74">
        <f t="shared" si="2"/>
        <v>0</v>
      </c>
      <c r="Z135" s="74">
        <f>IF(Y135="","",COUNTIF(Sabana14[[#This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IF($D$12="","",(SUMPRODUCT(($D$12:$W$12=Sabana14[[#This Row],[Columna4]:[Columna23]])*1)))</f>
        <v>0</v>
      </c>
      <c r="Y136" s="74">
        <f t="shared" si="2"/>
        <v>0</v>
      </c>
      <c r="Z136" s="74">
        <f>IF(Y136="","",COUNTIF(Sabana14[[#This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IF($D$12="","",(SUMPRODUCT(($D$12:$W$12=Sabana14[[#This Row],[Columna4]:[Columna23]])*1)))</f>
        <v>0</v>
      </c>
      <c r="Y137" s="74">
        <f t="shared" si="2"/>
        <v>0</v>
      </c>
      <c r="Z137" s="74">
        <f>IF(Y137="","",COUNTIF(Sabana14[[#This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IF($D$12="","",(SUMPRODUCT(($D$12:$W$12=Sabana14[[#This Row],[Columna4]:[Columna23]])*1)))</f>
        <v>0</v>
      </c>
      <c r="Y138" s="74">
        <f t="shared" si="2"/>
        <v>0</v>
      </c>
      <c r="Z138" s="74">
        <f>IF(Y138="","",COUNTIF(Sabana14[[#This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IF($D$12="","",(SUMPRODUCT(($D$12:$W$12=Sabana14[[#This Row],[Columna4]:[Columna23]])*1)))</f>
        <v>0</v>
      </c>
      <c r="Y139" s="74">
        <f t="shared" si="2"/>
        <v>0</v>
      </c>
      <c r="Z139" s="74">
        <f>IF(Y139="","",COUNTIF(Sabana14[[#This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IF($D$12="","",(SUMPRODUCT(($D$12:$W$12=Sabana14[[#This Row],[Columna4]:[Columna23]])*1)))</f>
        <v>0</v>
      </c>
      <c r="Y140" s="74">
        <f t="shared" si="2"/>
        <v>0</v>
      </c>
      <c r="Z140" s="74">
        <f>IF(Y140="","",COUNTIF(Sabana14[[#This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IF($D$12="","",(SUMPRODUCT(($D$12:$W$12=Sabana14[[#This Row],[Columna4]:[Columna23]])*1)))</f>
        <v>0</v>
      </c>
      <c r="Y141" s="74">
        <f t="shared" si="2"/>
        <v>0</v>
      </c>
      <c r="Z141" s="74">
        <f>IF(Y141="","",COUNTIF(Sabana14[[#This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IF($D$12="","",(SUMPRODUCT(($D$12:$W$12=Sabana14[[#This Row],[Columna4]:[Columna23]])*1)))</f>
        <v>0</v>
      </c>
      <c r="Y142" s="74">
        <f t="shared" si="2"/>
        <v>0</v>
      </c>
      <c r="Z142" s="74">
        <f>IF(Y142="","",COUNTIF(Sabana14[[#This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IF($D$12="","",(SUMPRODUCT(($D$12:$W$12=Sabana14[[#This Row],[Columna4]:[Columna23]])*1)))</f>
        <v>0</v>
      </c>
      <c r="Y143" s="74">
        <f t="shared" si="2"/>
        <v>0</v>
      </c>
      <c r="Z143" s="74">
        <f>IF(Y143="","",COUNTIF(Sabana14[[#This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IF($D$12="","",(SUMPRODUCT(($D$12:$W$12=Sabana14[[#This Row],[Columna4]:[Columna23]])*1)))</f>
        <v>0</v>
      </c>
      <c r="Y144" s="74">
        <f t="shared" si="2"/>
        <v>0</v>
      </c>
      <c r="Z144" s="74">
        <f>IF(Y144="","",COUNTIF(Sabana14[[#This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IF($D$12="","",(SUMPRODUCT(($D$12:$W$12=Sabana14[[#This Row],[Columna4]:[Columna23]])*1)))</f>
        <v>0</v>
      </c>
      <c r="Y145" s="74">
        <f t="shared" si="2"/>
        <v>0</v>
      </c>
      <c r="Z145" s="74">
        <f>IF(Y145="","",COUNTIF(Sabana14[[#This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IF($D$12="","",(SUMPRODUCT(($D$12:$W$12=Sabana14[[#This Row],[Columna4]:[Columna23]])*1)))</f>
        <v>0</v>
      </c>
      <c r="Y146" s="74">
        <f t="shared" ref="Y146:Y209" si="3">IF(X146="","",(X146/20))</f>
        <v>0</v>
      </c>
      <c r="Z146" s="74">
        <f>IF(Y146="","",COUNTIF(Sabana14[[#This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IF($D$12="","",(SUMPRODUCT(($D$12:$W$12=Sabana14[[#This Row],[Columna4]:[Columna23]])*1)))</f>
        <v>0</v>
      </c>
      <c r="Y147" s="74">
        <f t="shared" si="3"/>
        <v>0</v>
      </c>
      <c r="Z147" s="74">
        <f>IF(Y147="","",COUNTIF(Sabana14[[#This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IF($D$12="","",(SUMPRODUCT(($D$12:$W$12=Sabana14[[#This Row],[Columna4]:[Columna23]])*1)))</f>
        <v>0</v>
      </c>
      <c r="Y148" s="74">
        <f t="shared" si="3"/>
        <v>0</v>
      </c>
      <c r="Z148" s="74">
        <f>IF(Y148="","",COUNTIF(Sabana14[[#This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IF($D$12="","",(SUMPRODUCT(($D$12:$W$12=Sabana14[[#This Row],[Columna4]:[Columna23]])*1)))</f>
        <v>0</v>
      </c>
      <c r="Y149" s="74">
        <f t="shared" si="3"/>
        <v>0</v>
      </c>
      <c r="Z149" s="74">
        <f>IF(Y149="","",COUNTIF(Sabana14[[#This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IF($D$12="","",(SUMPRODUCT(($D$12:$W$12=Sabana14[[#This Row],[Columna4]:[Columna23]])*1)))</f>
        <v>0</v>
      </c>
      <c r="Y150" s="74">
        <f t="shared" si="3"/>
        <v>0</v>
      </c>
      <c r="Z150" s="74">
        <f>IF(Y150="","",COUNTIF(Sabana14[[#This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IF($D$12="","",(SUMPRODUCT(($D$12:$W$12=Sabana14[[#This Row],[Columna4]:[Columna23]])*1)))</f>
        <v>0</v>
      </c>
      <c r="Y151" s="74">
        <f t="shared" si="3"/>
        <v>0</v>
      </c>
      <c r="Z151" s="74">
        <f>IF(Y151="","",COUNTIF(Sabana14[[#This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IF($D$12="","",(SUMPRODUCT(($D$12:$W$12=Sabana14[[#This Row],[Columna4]:[Columna23]])*1)))</f>
        <v>0</v>
      </c>
      <c r="Y152" s="74">
        <f t="shared" si="3"/>
        <v>0</v>
      </c>
      <c r="Z152" s="74">
        <f>IF(Y152="","",COUNTIF(Sabana14[[#This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IF($D$12="","",(SUMPRODUCT(($D$12:$W$12=Sabana14[[#This Row],[Columna4]:[Columna23]])*1)))</f>
        <v>0</v>
      </c>
      <c r="Y153" s="74">
        <f t="shared" si="3"/>
        <v>0</v>
      </c>
      <c r="Z153" s="74">
        <f>IF(Y153="","",COUNTIF(Sabana14[[#This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IF($D$12="","",(SUMPRODUCT(($D$12:$W$12=Sabana14[[#This Row],[Columna4]:[Columna23]])*1)))</f>
        <v>0</v>
      </c>
      <c r="Y154" s="74">
        <f t="shared" si="3"/>
        <v>0</v>
      </c>
      <c r="Z154" s="74">
        <f>IF(Y154="","",COUNTIF(Sabana14[[#This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IF($D$12="","",(SUMPRODUCT(($D$12:$W$12=Sabana14[[#This Row],[Columna4]:[Columna23]])*1)))</f>
        <v>0</v>
      </c>
      <c r="Y155" s="74">
        <f t="shared" si="3"/>
        <v>0</v>
      </c>
      <c r="Z155" s="74">
        <f>IF(Y155="","",COUNTIF(Sabana14[[#This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IF($D$12="","",(SUMPRODUCT(($D$12:$W$12=Sabana14[[#This Row],[Columna4]:[Columna23]])*1)))</f>
        <v>0</v>
      </c>
      <c r="Y156" s="74">
        <f t="shared" si="3"/>
        <v>0</v>
      </c>
      <c r="Z156" s="74">
        <f>IF(Y156="","",COUNTIF(Sabana14[[#This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IF($D$12="","",(SUMPRODUCT(($D$12:$W$12=Sabana14[[#This Row],[Columna4]:[Columna23]])*1)))</f>
        <v>0</v>
      </c>
      <c r="Y157" s="74">
        <f t="shared" si="3"/>
        <v>0</v>
      </c>
      <c r="Z157" s="74">
        <f>IF(Y157="","",COUNTIF(Sabana14[[#This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IF($D$12="","",(SUMPRODUCT(($D$12:$W$12=Sabana14[[#This Row],[Columna4]:[Columna23]])*1)))</f>
        <v>0</v>
      </c>
      <c r="Y158" s="74">
        <f t="shared" si="3"/>
        <v>0</v>
      </c>
      <c r="Z158" s="74">
        <f>IF(Y158="","",COUNTIF(Sabana14[[#This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IF($D$12="","",(SUMPRODUCT(($D$12:$W$12=Sabana14[[#This Row],[Columna4]:[Columna23]])*1)))</f>
        <v>0</v>
      </c>
      <c r="Y159" s="74">
        <f t="shared" si="3"/>
        <v>0</v>
      </c>
      <c r="Z159" s="74">
        <f>IF(Y159="","",COUNTIF(Sabana14[[#This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IF($D$12="","",(SUMPRODUCT(($D$12:$W$12=Sabana14[[#This Row],[Columna4]:[Columna23]])*1)))</f>
        <v>0</v>
      </c>
      <c r="Y160" s="74">
        <f t="shared" si="3"/>
        <v>0</v>
      </c>
      <c r="Z160" s="74">
        <f>IF(Y160="","",COUNTIF(Sabana14[[#This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IF($D$12="","",(SUMPRODUCT(($D$12:$W$12=Sabana14[[#This Row],[Columna4]:[Columna23]])*1)))</f>
        <v>0</v>
      </c>
      <c r="Y161" s="74">
        <f t="shared" si="3"/>
        <v>0</v>
      </c>
      <c r="Z161" s="74">
        <f>IF(Y161="","",COUNTIF(Sabana14[[#This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IF($D$12="","",(SUMPRODUCT(($D$12:$W$12=Sabana14[[#This Row],[Columna4]:[Columna23]])*1)))</f>
        <v>0</v>
      </c>
      <c r="Y162" s="74">
        <f t="shared" si="3"/>
        <v>0</v>
      </c>
      <c r="Z162" s="74">
        <f>IF(Y162="","",COUNTIF(Sabana14[[#This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IF($D$12="","",(SUMPRODUCT(($D$12:$W$12=Sabana14[[#This Row],[Columna4]:[Columna23]])*1)))</f>
        <v>0</v>
      </c>
      <c r="Y163" s="74">
        <f t="shared" si="3"/>
        <v>0</v>
      </c>
      <c r="Z163" s="74">
        <f>IF(Y163="","",COUNTIF(Sabana14[[#This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IF($D$12="","",(SUMPRODUCT(($D$12:$W$12=Sabana14[[#This Row],[Columna4]:[Columna23]])*1)))</f>
        <v>0</v>
      </c>
      <c r="Y164" s="74">
        <f t="shared" si="3"/>
        <v>0</v>
      </c>
      <c r="Z164" s="74">
        <f>IF(Y164="","",COUNTIF(Sabana14[[#This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IF($D$12="","",(SUMPRODUCT(($D$12:$W$12=Sabana14[[#This Row],[Columna4]:[Columna23]])*1)))</f>
        <v>0</v>
      </c>
      <c r="Y165" s="74">
        <f t="shared" si="3"/>
        <v>0</v>
      </c>
      <c r="Z165" s="74">
        <f>IF(Y165="","",COUNTIF(Sabana14[[#This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IF($D$12="","",(SUMPRODUCT(($D$12:$W$12=Sabana14[[#This Row],[Columna4]:[Columna23]])*1)))</f>
        <v>0</v>
      </c>
      <c r="Y166" s="74">
        <f t="shared" si="3"/>
        <v>0</v>
      </c>
      <c r="Z166" s="74">
        <f>IF(Y166="","",COUNTIF(Sabana14[[#This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IF($D$12="","",(SUMPRODUCT(($D$12:$W$12=Sabana14[[#This Row],[Columna4]:[Columna23]])*1)))</f>
        <v>0</v>
      </c>
      <c r="Y167" s="74">
        <f t="shared" si="3"/>
        <v>0</v>
      </c>
      <c r="Z167" s="74">
        <f>IF(Y167="","",COUNTIF(Sabana14[[#This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IF($D$12="","",(SUMPRODUCT(($D$12:$W$12=Sabana14[[#This Row],[Columna4]:[Columna23]])*1)))</f>
        <v>0</v>
      </c>
      <c r="Y168" s="74">
        <f t="shared" si="3"/>
        <v>0</v>
      </c>
      <c r="Z168" s="74">
        <f>IF(Y168="","",COUNTIF(Sabana14[[#This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IF($D$12="","",(SUMPRODUCT(($D$12:$W$12=Sabana14[[#This Row],[Columna4]:[Columna23]])*1)))</f>
        <v>0</v>
      </c>
      <c r="Y169" s="74">
        <f t="shared" si="3"/>
        <v>0</v>
      </c>
      <c r="Z169" s="74">
        <f>IF(Y169="","",COUNTIF(Sabana14[[#This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IF($D$12="","",(SUMPRODUCT(($D$12:$W$12=Sabana14[[#This Row],[Columna4]:[Columna23]])*1)))</f>
        <v>0</v>
      </c>
      <c r="Y170" s="74">
        <f t="shared" si="3"/>
        <v>0</v>
      </c>
      <c r="Z170" s="74">
        <f>IF(Y170="","",COUNTIF(Sabana14[[#This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IF($D$12="","",(SUMPRODUCT(($D$12:$W$12=Sabana14[[#This Row],[Columna4]:[Columna23]])*1)))</f>
        <v>0</v>
      </c>
      <c r="Y171" s="74">
        <f t="shared" si="3"/>
        <v>0</v>
      </c>
      <c r="Z171" s="74">
        <f>IF(Y171="","",COUNTIF(Sabana14[[#This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IF($D$12="","",(SUMPRODUCT(($D$12:$W$12=Sabana14[[#This Row],[Columna4]:[Columna23]])*1)))</f>
        <v>0</v>
      </c>
      <c r="Y172" s="74">
        <f t="shared" si="3"/>
        <v>0</v>
      </c>
      <c r="Z172" s="74">
        <f>IF(Y172="","",COUNTIF(Sabana14[[#This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IF($D$12="","",(SUMPRODUCT(($D$12:$W$12=Sabana14[[#This Row],[Columna4]:[Columna23]])*1)))</f>
        <v>0</v>
      </c>
      <c r="Y173" s="74">
        <f t="shared" si="3"/>
        <v>0</v>
      </c>
      <c r="Z173" s="74">
        <f>IF(Y173="","",COUNTIF(Sabana14[[#This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IF($D$12="","",(SUMPRODUCT(($D$12:$W$12=Sabana14[[#This Row],[Columna4]:[Columna23]])*1)))</f>
        <v>0</v>
      </c>
      <c r="Y174" s="74">
        <f t="shared" si="3"/>
        <v>0</v>
      </c>
      <c r="Z174" s="74">
        <f>IF(Y174="","",COUNTIF(Sabana14[[#This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IF($D$12="","",(SUMPRODUCT(($D$12:$W$12=Sabana14[[#This Row],[Columna4]:[Columna23]])*1)))</f>
        <v>0</v>
      </c>
      <c r="Y175" s="74">
        <f t="shared" si="3"/>
        <v>0</v>
      </c>
      <c r="Z175" s="74">
        <f>IF(Y175="","",COUNTIF(Sabana14[[#This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IF($D$12="","",(SUMPRODUCT(($D$12:$W$12=Sabana14[[#This Row],[Columna4]:[Columna23]])*1)))</f>
        <v>0</v>
      </c>
      <c r="Y176" s="74">
        <f t="shared" si="3"/>
        <v>0</v>
      </c>
      <c r="Z176" s="74">
        <f>IF(Y176="","",COUNTIF(Sabana14[[#This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IF($D$12="","",(SUMPRODUCT(($D$12:$W$12=Sabana14[[#This Row],[Columna4]:[Columna23]])*1)))</f>
        <v>0</v>
      </c>
      <c r="Y177" s="74">
        <f t="shared" si="3"/>
        <v>0</v>
      </c>
      <c r="Z177" s="74">
        <f>IF(Y177="","",COUNTIF(Sabana14[[#This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IF($D$12="","",(SUMPRODUCT(($D$12:$W$12=Sabana14[[#This Row],[Columna4]:[Columna23]])*1)))</f>
        <v>0</v>
      </c>
      <c r="Y178" s="74">
        <f t="shared" si="3"/>
        <v>0</v>
      </c>
      <c r="Z178" s="74">
        <f>IF(Y178="","",COUNTIF(Sabana14[[#This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IF($D$12="","",(SUMPRODUCT(($D$12:$W$12=Sabana14[[#This Row],[Columna4]:[Columna23]])*1)))</f>
        <v>0</v>
      </c>
      <c r="Y179" s="74">
        <f t="shared" si="3"/>
        <v>0</v>
      </c>
      <c r="Z179" s="74">
        <f>IF(Y179="","",COUNTIF(Sabana14[[#This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IF($D$12="","",(SUMPRODUCT(($D$12:$W$12=Sabana14[[#This Row],[Columna4]:[Columna23]])*1)))</f>
        <v>0</v>
      </c>
      <c r="Y180" s="74">
        <f t="shared" si="3"/>
        <v>0</v>
      </c>
      <c r="Z180" s="74">
        <f>IF(Y180="","",COUNTIF(Sabana14[[#This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IF($D$12="","",(SUMPRODUCT(($D$12:$W$12=Sabana14[[#This Row],[Columna4]:[Columna23]])*1)))</f>
        <v>0</v>
      </c>
      <c r="Y181" s="74">
        <f t="shared" si="3"/>
        <v>0</v>
      </c>
      <c r="Z181" s="74">
        <f>IF(Y181="","",COUNTIF(Sabana14[[#This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IF($D$12="","",(SUMPRODUCT(($D$12:$W$12=Sabana14[[#This Row],[Columna4]:[Columna23]])*1)))</f>
        <v>0</v>
      </c>
      <c r="Y182" s="74">
        <f t="shared" si="3"/>
        <v>0</v>
      </c>
      <c r="Z182" s="74">
        <f>IF(Y182="","",COUNTIF(Sabana14[[#This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IF($D$12="","",(SUMPRODUCT(($D$12:$W$12=Sabana14[[#This Row],[Columna4]:[Columna23]])*1)))</f>
        <v>0</v>
      </c>
      <c r="Y183" s="74">
        <f t="shared" si="3"/>
        <v>0</v>
      </c>
      <c r="Z183" s="74">
        <f>IF(Y183="","",COUNTIF(Sabana14[[#This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IF($D$12="","",(SUMPRODUCT(($D$12:$W$12=Sabana14[[#This Row],[Columna4]:[Columna23]])*1)))</f>
        <v>0</v>
      </c>
      <c r="Y184" s="74">
        <f t="shared" si="3"/>
        <v>0</v>
      </c>
      <c r="Z184" s="74">
        <f>IF(Y184="","",COUNTIF(Sabana14[[#This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IF($D$12="","",(SUMPRODUCT(($D$12:$W$12=Sabana14[[#This Row],[Columna4]:[Columna23]])*1)))</f>
        <v>0</v>
      </c>
      <c r="Y185" s="74">
        <f t="shared" si="3"/>
        <v>0</v>
      </c>
      <c r="Z185" s="74">
        <f>IF(Y185="","",COUNTIF(Sabana14[[#This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IF($D$12="","",(SUMPRODUCT(($D$12:$W$12=Sabana14[[#This Row],[Columna4]:[Columna23]])*1)))</f>
        <v>0</v>
      </c>
      <c r="Y186" s="74">
        <f t="shared" si="3"/>
        <v>0</v>
      </c>
      <c r="Z186" s="74">
        <f>IF(Y186="","",COUNTIF(Sabana14[[#This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IF($D$12="","",(SUMPRODUCT(($D$12:$W$12=Sabana14[[#This Row],[Columna4]:[Columna23]])*1)))</f>
        <v>0</v>
      </c>
      <c r="Y187" s="74">
        <f t="shared" si="3"/>
        <v>0</v>
      </c>
      <c r="Z187" s="74">
        <f>IF(Y187="","",COUNTIF(Sabana14[[#This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IF($D$12="","",(SUMPRODUCT(($D$12:$W$12=Sabana14[[#This Row],[Columna4]:[Columna23]])*1)))</f>
        <v>0</v>
      </c>
      <c r="Y188" s="74">
        <f t="shared" si="3"/>
        <v>0</v>
      </c>
      <c r="Z188" s="74">
        <f>IF(Y188="","",COUNTIF(Sabana14[[#This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IF($D$12="","",(SUMPRODUCT(($D$12:$W$12=Sabana14[[#This Row],[Columna4]:[Columna23]])*1)))</f>
        <v>0</v>
      </c>
      <c r="Y189" s="74">
        <f t="shared" si="3"/>
        <v>0</v>
      </c>
      <c r="Z189" s="74">
        <f>IF(Y189="","",COUNTIF(Sabana14[[#This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IF($D$12="","",(SUMPRODUCT(($D$12:$W$12=Sabana14[[#This Row],[Columna4]:[Columna23]])*1)))</f>
        <v>0</v>
      </c>
      <c r="Y190" s="74">
        <f t="shared" si="3"/>
        <v>0</v>
      </c>
      <c r="Z190" s="74">
        <f>IF(Y190="","",COUNTIF(Sabana14[[#This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IF($D$12="","",(SUMPRODUCT(($D$12:$W$12=Sabana14[[#This Row],[Columna4]:[Columna23]])*1)))</f>
        <v>0</v>
      </c>
      <c r="Y191" s="74">
        <f t="shared" si="3"/>
        <v>0</v>
      </c>
      <c r="Z191" s="74">
        <f>IF(Y191="","",COUNTIF(Sabana14[[#This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IF($D$12="","",(SUMPRODUCT(($D$12:$W$12=Sabana14[[#This Row],[Columna4]:[Columna23]])*1)))</f>
        <v>0</v>
      </c>
      <c r="Y192" s="74">
        <f t="shared" si="3"/>
        <v>0</v>
      </c>
      <c r="Z192" s="74">
        <f>IF(Y192="","",COUNTIF(Sabana14[[#This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IF($D$12="","",(SUMPRODUCT(($D$12:$W$12=Sabana14[[#This Row],[Columna4]:[Columna23]])*1)))</f>
        <v>0</v>
      </c>
      <c r="Y193" s="74">
        <f t="shared" si="3"/>
        <v>0</v>
      </c>
      <c r="Z193" s="74">
        <f>IF(Y193="","",COUNTIF(Sabana14[[#This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IF($D$12="","",(SUMPRODUCT(($D$12:$W$12=Sabana14[[#This Row],[Columna4]:[Columna23]])*1)))</f>
        <v>0</v>
      </c>
      <c r="Y194" s="74">
        <f t="shared" si="3"/>
        <v>0</v>
      </c>
      <c r="Z194" s="74">
        <f>IF(Y194="","",COUNTIF(Sabana14[[#This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IF($D$12="","",(SUMPRODUCT(($D$12:$W$12=Sabana14[[#This Row],[Columna4]:[Columna23]])*1)))</f>
        <v>0</v>
      </c>
      <c r="Y195" s="74">
        <f t="shared" si="3"/>
        <v>0</v>
      </c>
      <c r="Z195" s="74">
        <f>IF(Y195="","",COUNTIF(Sabana14[[#This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IF($D$12="","",(SUMPRODUCT(($D$12:$W$12=Sabana14[[#This Row],[Columna4]:[Columna23]])*1)))</f>
        <v>0</v>
      </c>
      <c r="Y196" s="74">
        <f t="shared" si="3"/>
        <v>0</v>
      </c>
      <c r="Z196" s="74">
        <f>IF(Y196="","",COUNTIF(Sabana14[[#This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IF($D$12="","",(SUMPRODUCT(($D$12:$W$12=Sabana14[[#This Row],[Columna4]:[Columna23]])*1)))</f>
        <v>0</v>
      </c>
      <c r="Y197" s="74">
        <f t="shared" si="3"/>
        <v>0</v>
      </c>
      <c r="Z197" s="74">
        <f>IF(Y197="","",COUNTIF(Sabana14[[#This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IF($D$12="","",(SUMPRODUCT(($D$12:$W$12=Sabana14[[#This Row],[Columna4]:[Columna23]])*1)))</f>
        <v>0</v>
      </c>
      <c r="Y198" s="74">
        <f t="shared" si="3"/>
        <v>0</v>
      </c>
      <c r="Z198" s="74">
        <f>IF(Y198="","",COUNTIF(Sabana14[[#This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IF($D$12="","",(SUMPRODUCT(($D$12:$W$12=Sabana14[[#This Row],[Columna4]:[Columna23]])*1)))</f>
        <v>0</v>
      </c>
      <c r="Y199" s="74">
        <f t="shared" si="3"/>
        <v>0</v>
      </c>
      <c r="Z199" s="74">
        <f>IF(Y199="","",COUNTIF(Sabana14[[#This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IF($D$12="","",(SUMPRODUCT(($D$12:$W$12=Sabana14[[#This Row],[Columna4]:[Columna23]])*1)))</f>
        <v>0</v>
      </c>
      <c r="Y200" s="74">
        <f t="shared" si="3"/>
        <v>0</v>
      </c>
      <c r="Z200" s="74">
        <f>IF(Y200="","",COUNTIF(Sabana14[[#This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IF($D$12="","",(SUMPRODUCT(($D$12:$W$12=Sabana14[[#This Row],[Columna4]:[Columna23]])*1)))</f>
        <v>0</v>
      </c>
      <c r="Y201" s="74">
        <f t="shared" si="3"/>
        <v>0</v>
      </c>
      <c r="Z201" s="74">
        <f>IF(Y201="","",COUNTIF(Sabana14[[#This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IF($D$12="","",(SUMPRODUCT(($D$12:$W$12=Sabana14[[#This Row],[Columna4]:[Columna23]])*1)))</f>
        <v>0</v>
      </c>
      <c r="Y202" s="74">
        <f t="shared" si="3"/>
        <v>0</v>
      </c>
      <c r="Z202" s="74">
        <f>IF(Y202="","",COUNTIF(Sabana14[[#This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IF($D$12="","",(SUMPRODUCT(($D$12:$W$12=Sabana14[[#This Row],[Columna4]:[Columna23]])*1)))</f>
        <v>0</v>
      </c>
      <c r="Y203" s="74">
        <f t="shared" si="3"/>
        <v>0</v>
      </c>
      <c r="Z203" s="74">
        <f>IF(Y203="","",COUNTIF(Sabana14[[#This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IF($D$12="","",(SUMPRODUCT(($D$12:$W$12=Sabana14[[#This Row],[Columna4]:[Columna23]])*1)))</f>
        <v>0</v>
      </c>
      <c r="Y204" s="74">
        <f t="shared" si="3"/>
        <v>0</v>
      </c>
      <c r="Z204" s="74">
        <f>IF(Y204="","",COUNTIF(Sabana14[[#This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IF($D$12="","",(SUMPRODUCT(($D$12:$W$12=Sabana14[[#This Row],[Columna4]:[Columna23]])*1)))</f>
        <v>0</v>
      </c>
      <c r="Y205" s="74">
        <f t="shared" si="3"/>
        <v>0</v>
      </c>
      <c r="Z205" s="74">
        <f>IF(Y205="","",COUNTIF(Sabana14[[#This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IF($D$12="","",(SUMPRODUCT(($D$12:$W$12=Sabana14[[#This Row],[Columna4]:[Columna23]])*1)))</f>
        <v>0</v>
      </c>
      <c r="Y206" s="74">
        <f t="shared" si="3"/>
        <v>0</v>
      </c>
      <c r="Z206" s="74">
        <f>IF(Y206="","",COUNTIF(Sabana14[[#This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IF($D$12="","",(SUMPRODUCT(($D$12:$W$12=Sabana14[[#This Row],[Columna4]:[Columna23]])*1)))</f>
        <v>0</v>
      </c>
      <c r="Y207" s="74">
        <f t="shared" si="3"/>
        <v>0</v>
      </c>
      <c r="Z207" s="74">
        <f>IF(Y207="","",COUNTIF(Sabana14[[#This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IF($D$12="","",(SUMPRODUCT(($D$12:$W$12=Sabana14[[#This Row],[Columna4]:[Columna23]])*1)))</f>
        <v>0</v>
      </c>
      <c r="Y208" s="74">
        <f t="shared" si="3"/>
        <v>0</v>
      </c>
      <c r="Z208" s="74">
        <f>IF(Y208="","",COUNTIF(Sabana14[[#This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IF($D$12="","",(SUMPRODUCT(($D$12:$W$12=Sabana14[[#This Row],[Columna4]:[Columna23]])*1)))</f>
        <v>0</v>
      </c>
      <c r="Y209" s="74">
        <f t="shared" si="3"/>
        <v>0</v>
      </c>
      <c r="Z209" s="74">
        <f>IF(Y209="","",COUNTIF(Sabana14[[#This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IF($D$12="","",(SUMPRODUCT(($D$12:$W$12=Sabana14[[#This Row],[Columna4]:[Columna23]])*1)))</f>
        <v>0</v>
      </c>
      <c r="Y210" s="74">
        <f t="shared" ref="Y210:Y273" si="4">IF(X210="","",(X210/20))</f>
        <v>0</v>
      </c>
      <c r="Z210" s="74">
        <f>IF(Y210="","",COUNTIF(Sabana14[[#This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IF($D$12="","",(SUMPRODUCT(($D$12:$W$12=Sabana14[[#This Row],[Columna4]:[Columna23]])*1)))</f>
        <v>0</v>
      </c>
      <c r="Y211" s="74">
        <f t="shared" si="4"/>
        <v>0</v>
      </c>
      <c r="Z211" s="74">
        <f>IF(Y211="","",COUNTIF(Sabana14[[#This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IF($D$12="","",(SUMPRODUCT(($D$12:$W$12=Sabana14[[#This Row],[Columna4]:[Columna23]])*1)))</f>
        <v>0</v>
      </c>
      <c r="Y212" s="74">
        <f t="shared" si="4"/>
        <v>0</v>
      </c>
      <c r="Z212" s="74">
        <f>IF(Y212="","",COUNTIF(Sabana14[[#This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IF($D$12="","",(SUMPRODUCT(($D$12:$W$12=Sabana14[[#This Row],[Columna4]:[Columna23]])*1)))</f>
        <v>0</v>
      </c>
      <c r="Y213" s="74">
        <f t="shared" si="4"/>
        <v>0</v>
      </c>
      <c r="Z213" s="74">
        <f>IF(Y213="","",COUNTIF(Sabana14[[#This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IF($D$12="","",(SUMPRODUCT(($D$12:$W$12=Sabana14[[#This Row],[Columna4]:[Columna23]])*1)))</f>
        <v>0</v>
      </c>
      <c r="Y214" s="74">
        <f t="shared" si="4"/>
        <v>0</v>
      </c>
      <c r="Z214" s="74">
        <f>IF(Y214="","",COUNTIF(Sabana14[[#This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IF($D$12="","",(SUMPRODUCT(($D$12:$W$12=Sabana14[[#This Row],[Columna4]:[Columna23]])*1)))</f>
        <v>0</v>
      </c>
      <c r="Y215" s="74">
        <f t="shared" si="4"/>
        <v>0</v>
      </c>
      <c r="Z215" s="74">
        <f>IF(Y215="","",COUNTIF(Sabana14[[#This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IF($D$12="","",(SUMPRODUCT(($D$12:$W$12=Sabana14[[#This Row],[Columna4]:[Columna23]])*1)))</f>
        <v>0</v>
      </c>
      <c r="Y216" s="74">
        <f t="shared" si="4"/>
        <v>0</v>
      </c>
      <c r="Z216" s="74">
        <f>IF(Y216="","",COUNTIF(Sabana14[[#This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IF($D$12="","",(SUMPRODUCT(($D$12:$W$12=Sabana14[[#This Row],[Columna4]:[Columna23]])*1)))</f>
        <v>0</v>
      </c>
      <c r="Y217" s="74">
        <f t="shared" si="4"/>
        <v>0</v>
      </c>
      <c r="Z217" s="74">
        <f>IF(Y217="","",COUNTIF(Sabana14[[#This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IF($D$12="","",(SUMPRODUCT(($D$12:$W$12=Sabana14[[#This Row],[Columna4]:[Columna23]])*1)))</f>
        <v>0</v>
      </c>
      <c r="Y218" s="74">
        <f t="shared" si="4"/>
        <v>0</v>
      </c>
      <c r="Z218" s="74">
        <f>IF(Y218="","",COUNTIF(Sabana14[[#This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IF($D$12="","",(SUMPRODUCT(($D$12:$W$12=Sabana14[[#This Row],[Columna4]:[Columna23]])*1)))</f>
        <v>0</v>
      </c>
      <c r="Y219" s="74">
        <f t="shared" si="4"/>
        <v>0</v>
      </c>
      <c r="Z219" s="74">
        <f>IF(Y219="","",COUNTIF(Sabana14[[#This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IF($D$12="","",(SUMPRODUCT(($D$12:$W$12=Sabana14[[#This Row],[Columna4]:[Columna23]])*1)))</f>
        <v>0</v>
      </c>
      <c r="Y220" s="74">
        <f t="shared" si="4"/>
        <v>0</v>
      </c>
      <c r="Z220" s="74">
        <f>IF(Y220="","",COUNTIF(Sabana14[[#This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IF($D$12="","",(SUMPRODUCT(($D$12:$W$12=Sabana14[[#This Row],[Columna4]:[Columna23]])*1)))</f>
        <v>0</v>
      </c>
      <c r="Y221" s="74">
        <f t="shared" si="4"/>
        <v>0</v>
      </c>
      <c r="Z221" s="74">
        <f>IF(Y221="","",COUNTIF(Sabana14[[#This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IF($D$12="","",(SUMPRODUCT(($D$12:$W$12=Sabana14[[#This Row],[Columna4]:[Columna23]])*1)))</f>
        <v>0</v>
      </c>
      <c r="Y222" s="74">
        <f t="shared" si="4"/>
        <v>0</v>
      </c>
      <c r="Z222" s="74">
        <f>IF(Y222="","",COUNTIF(Sabana14[[#This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IF($D$12="","",(SUMPRODUCT(($D$12:$W$12=Sabana14[[#This Row],[Columna4]:[Columna23]])*1)))</f>
        <v>0</v>
      </c>
      <c r="Y223" s="74">
        <f t="shared" si="4"/>
        <v>0</v>
      </c>
      <c r="Z223" s="74">
        <f>IF(Y223="","",COUNTIF(Sabana14[[#This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IF($D$12="","",(SUMPRODUCT(($D$12:$W$12=Sabana14[[#This Row],[Columna4]:[Columna23]])*1)))</f>
        <v>0</v>
      </c>
      <c r="Y224" s="74">
        <f t="shared" si="4"/>
        <v>0</v>
      </c>
      <c r="Z224" s="74">
        <f>IF(Y224="","",COUNTIF(Sabana14[[#This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IF($D$12="","",(SUMPRODUCT(($D$12:$W$12=Sabana14[[#This Row],[Columna4]:[Columna23]])*1)))</f>
        <v>0</v>
      </c>
      <c r="Y225" s="74">
        <f t="shared" si="4"/>
        <v>0</v>
      </c>
      <c r="Z225" s="74">
        <f>IF(Y225="","",COUNTIF(Sabana14[[#This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IF($D$12="","",(SUMPRODUCT(($D$12:$W$12=Sabana14[[#This Row],[Columna4]:[Columna23]])*1)))</f>
        <v>0</v>
      </c>
      <c r="Y226" s="74">
        <f t="shared" si="4"/>
        <v>0</v>
      </c>
      <c r="Z226" s="74">
        <f>IF(Y226="","",COUNTIF(Sabana14[[#This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IF($D$12="","",(SUMPRODUCT(($D$12:$W$12=Sabana14[[#This Row],[Columna4]:[Columna23]])*1)))</f>
        <v>0</v>
      </c>
      <c r="Y227" s="74">
        <f t="shared" si="4"/>
        <v>0</v>
      </c>
      <c r="Z227" s="74">
        <f>IF(Y227="","",COUNTIF(Sabana14[[#This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IF($D$12="","",(SUMPRODUCT(($D$12:$W$12=Sabana14[[#This Row],[Columna4]:[Columna23]])*1)))</f>
        <v>0</v>
      </c>
      <c r="Y228" s="74">
        <f t="shared" si="4"/>
        <v>0</v>
      </c>
      <c r="Z228" s="74">
        <f>IF(Y228="","",COUNTIF(Sabana14[[#This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IF($D$12="","",(SUMPRODUCT(($D$12:$W$12=Sabana14[[#This Row],[Columna4]:[Columna23]])*1)))</f>
        <v>0</v>
      </c>
      <c r="Y229" s="74">
        <f t="shared" si="4"/>
        <v>0</v>
      </c>
      <c r="Z229" s="74">
        <f>IF(Y229="","",COUNTIF(Sabana14[[#This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IF($D$12="","",(SUMPRODUCT(($D$12:$W$12=Sabana14[[#This Row],[Columna4]:[Columna23]])*1)))</f>
        <v>0</v>
      </c>
      <c r="Y230" s="74">
        <f t="shared" si="4"/>
        <v>0</v>
      </c>
      <c r="Z230" s="74">
        <f>IF(Y230="","",COUNTIF(Sabana14[[#This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IF($D$12="","",(SUMPRODUCT(($D$12:$W$12=Sabana14[[#This Row],[Columna4]:[Columna23]])*1)))</f>
        <v>0</v>
      </c>
      <c r="Y231" s="74">
        <f t="shared" si="4"/>
        <v>0</v>
      </c>
      <c r="Z231" s="74">
        <f>IF(Y231="","",COUNTIF(Sabana14[[#This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IF($D$12="","",(SUMPRODUCT(($D$12:$W$12=Sabana14[[#This Row],[Columna4]:[Columna23]])*1)))</f>
        <v>0</v>
      </c>
      <c r="Y232" s="74">
        <f t="shared" si="4"/>
        <v>0</v>
      </c>
      <c r="Z232" s="74">
        <f>IF(Y232="","",COUNTIF(Sabana14[[#This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IF($D$12="","",(SUMPRODUCT(($D$12:$W$12=Sabana14[[#This Row],[Columna4]:[Columna23]])*1)))</f>
        <v>0</v>
      </c>
      <c r="Y233" s="74">
        <f t="shared" si="4"/>
        <v>0</v>
      </c>
      <c r="Z233" s="74">
        <f>IF(Y233="","",COUNTIF(Sabana14[[#This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IF($D$12="","",(SUMPRODUCT(($D$12:$W$12=Sabana14[[#This Row],[Columna4]:[Columna23]])*1)))</f>
        <v>0</v>
      </c>
      <c r="Y234" s="74">
        <f t="shared" si="4"/>
        <v>0</v>
      </c>
      <c r="Z234" s="74">
        <f>IF(Y234="","",COUNTIF(Sabana14[[#This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IF($D$12="","",(SUMPRODUCT(($D$12:$W$12=Sabana14[[#This Row],[Columna4]:[Columna23]])*1)))</f>
        <v>0</v>
      </c>
      <c r="Y235" s="74">
        <f t="shared" si="4"/>
        <v>0</v>
      </c>
      <c r="Z235" s="74">
        <f>IF(Y235="","",COUNTIF(Sabana14[[#This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IF($D$12="","",(SUMPRODUCT(($D$12:$W$12=Sabana14[[#This Row],[Columna4]:[Columna23]])*1)))</f>
        <v>0</v>
      </c>
      <c r="Y236" s="74">
        <f t="shared" si="4"/>
        <v>0</v>
      </c>
      <c r="Z236" s="74">
        <f>IF(Y236="","",COUNTIF(Sabana14[[#This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IF($D$12="","",(SUMPRODUCT(($D$12:$W$12=Sabana14[[#This Row],[Columna4]:[Columna23]])*1)))</f>
        <v>0</v>
      </c>
      <c r="Y237" s="74">
        <f t="shared" si="4"/>
        <v>0</v>
      </c>
      <c r="Z237" s="74">
        <f>IF(Y237="","",COUNTIF(Sabana14[[#This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IF($D$12="","",(SUMPRODUCT(($D$12:$W$12=Sabana14[[#This Row],[Columna4]:[Columna23]])*1)))</f>
        <v>0</v>
      </c>
      <c r="Y238" s="74">
        <f t="shared" si="4"/>
        <v>0</v>
      </c>
      <c r="Z238" s="74">
        <f>IF(Y238="","",COUNTIF(Sabana14[[#This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IF($D$12="","",(SUMPRODUCT(($D$12:$W$12=Sabana14[[#This Row],[Columna4]:[Columna23]])*1)))</f>
        <v>0</v>
      </c>
      <c r="Y239" s="74">
        <f t="shared" si="4"/>
        <v>0</v>
      </c>
      <c r="Z239" s="74">
        <f>IF(Y239="","",COUNTIF(Sabana14[[#This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IF($D$12="","",(SUMPRODUCT(($D$12:$W$12=Sabana14[[#This Row],[Columna4]:[Columna23]])*1)))</f>
        <v>0</v>
      </c>
      <c r="Y240" s="74">
        <f t="shared" si="4"/>
        <v>0</v>
      </c>
      <c r="Z240" s="74">
        <f>IF(Y240="","",COUNTIF(Sabana14[[#This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IF($D$12="","",(SUMPRODUCT(($D$12:$W$12=Sabana14[[#This Row],[Columna4]:[Columna23]])*1)))</f>
        <v>0</v>
      </c>
      <c r="Y241" s="74">
        <f t="shared" si="4"/>
        <v>0</v>
      </c>
      <c r="Z241" s="74">
        <f>IF(Y241="","",COUNTIF(Sabana14[[#This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IF($D$12="","",(SUMPRODUCT(($D$12:$W$12=Sabana14[[#This Row],[Columna4]:[Columna23]])*1)))</f>
        <v>0</v>
      </c>
      <c r="Y242" s="74">
        <f t="shared" si="4"/>
        <v>0</v>
      </c>
      <c r="Z242" s="74">
        <f>IF(Y242="","",COUNTIF(Sabana14[[#This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IF($D$12="","",(SUMPRODUCT(($D$12:$W$12=Sabana14[[#This Row],[Columna4]:[Columna23]])*1)))</f>
        <v>0</v>
      </c>
      <c r="Y243" s="74">
        <f t="shared" si="4"/>
        <v>0</v>
      </c>
      <c r="Z243" s="74">
        <f>IF(Y243="","",COUNTIF(Sabana14[[#This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IF($D$12="","",(SUMPRODUCT(($D$12:$W$12=Sabana14[[#This Row],[Columna4]:[Columna23]])*1)))</f>
        <v>0</v>
      </c>
      <c r="Y244" s="74">
        <f t="shared" si="4"/>
        <v>0</v>
      </c>
      <c r="Z244" s="74">
        <f>IF(Y244="","",COUNTIF(Sabana14[[#This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IF($D$12="","",(SUMPRODUCT(($D$12:$W$12=Sabana14[[#This Row],[Columna4]:[Columna23]])*1)))</f>
        <v>0</v>
      </c>
      <c r="Y245" s="74">
        <f t="shared" si="4"/>
        <v>0</v>
      </c>
      <c r="Z245" s="74">
        <f>IF(Y245="","",COUNTIF(Sabana14[[#This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IF($D$12="","",(SUMPRODUCT(($D$12:$W$12=Sabana14[[#This Row],[Columna4]:[Columna23]])*1)))</f>
        <v>0</v>
      </c>
      <c r="Y246" s="74">
        <f t="shared" si="4"/>
        <v>0</v>
      </c>
      <c r="Z246" s="74">
        <f>IF(Y246="","",COUNTIF(Sabana14[[#This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IF($D$12="","",(SUMPRODUCT(($D$12:$W$12=Sabana14[[#This Row],[Columna4]:[Columna23]])*1)))</f>
        <v>0</v>
      </c>
      <c r="Y247" s="74">
        <f t="shared" si="4"/>
        <v>0</v>
      </c>
      <c r="Z247" s="74">
        <f>IF(Y247="","",COUNTIF(Sabana14[[#This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IF($D$12="","",(SUMPRODUCT(($D$12:$W$12=Sabana14[[#This Row],[Columna4]:[Columna23]])*1)))</f>
        <v>0</v>
      </c>
      <c r="Y248" s="74">
        <f t="shared" si="4"/>
        <v>0</v>
      </c>
      <c r="Z248" s="74">
        <f>IF(Y248="","",COUNTIF(Sabana14[[#This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IF($D$12="","",(SUMPRODUCT(($D$12:$W$12=Sabana14[[#This Row],[Columna4]:[Columna23]])*1)))</f>
        <v>0</v>
      </c>
      <c r="Y249" s="74">
        <f t="shared" si="4"/>
        <v>0</v>
      </c>
      <c r="Z249" s="74">
        <f>IF(Y249="","",COUNTIF(Sabana14[[#This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IF($D$12="","",(SUMPRODUCT(($D$12:$W$12=Sabana14[[#This Row],[Columna4]:[Columna23]])*1)))</f>
        <v>0</v>
      </c>
      <c r="Y250" s="74">
        <f t="shared" si="4"/>
        <v>0</v>
      </c>
      <c r="Z250" s="74">
        <f>IF(Y250="","",COUNTIF(Sabana14[[#This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IF($D$12="","",(SUMPRODUCT(($D$12:$W$12=Sabana14[[#This Row],[Columna4]:[Columna23]])*1)))</f>
        <v>0</v>
      </c>
      <c r="Y251" s="74">
        <f t="shared" si="4"/>
        <v>0</v>
      </c>
      <c r="Z251" s="74">
        <f>IF(Y251="","",COUNTIF(Sabana14[[#This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IF($D$12="","",(SUMPRODUCT(($D$12:$W$12=Sabana14[[#This Row],[Columna4]:[Columna23]])*1)))</f>
        <v>0</v>
      </c>
      <c r="Y252" s="74">
        <f t="shared" si="4"/>
        <v>0</v>
      </c>
      <c r="Z252" s="74">
        <f>IF(Y252="","",COUNTIF(Sabana14[[#This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IF($D$12="","",(SUMPRODUCT(($D$12:$W$12=Sabana14[[#This Row],[Columna4]:[Columna23]])*1)))</f>
        <v>0</v>
      </c>
      <c r="Y253" s="74">
        <f t="shared" si="4"/>
        <v>0</v>
      </c>
      <c r="Z253" s="74">
        <f>IF(Y253="","",COUNTIF(Sabana14[[#This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IF($D$12="","",(SUMPRODUCT(($D$12:$W$12=Sabana14[[#This Row],[Columna4]:[Columna23]])*1)))</f>
        <v>0</v>
      </c>
      <c r="Y254" s="74">
        <f t="shared" si="4"/>
        <v>0</v>
      </c>
      <c r="Z254" s="74">
        <f>IF(Y254="","",COUNTIF(Sabana14[[#This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IF($D$12="","",(SUMPRODUCT(($D$12:$W$12=Sabana14[[#This Row],[Columna4]:[Columna23]])*1)))</f>
        <v>0</v>
      </c>
      <c r="Y255" s="74">
        <f t="shared" si="4"/>
        <v>0</v>
      </c>
      <c r="Z255" s="74">
        <f>IF(Y255="","",COUNTIF(Sabana14[[#This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IF($D$12="","",(SUMPRODUCT(($D$12:$W$12=Sabana14[[#This Row],[Columna4]:[Columna23]])*1)))</f>
        <v>0</v>
      </c>
      <c r="Y256" s="74">
        <f t="shared" si="4"/>
        <v>0</v>
      </c>
      <c r="Z256" s="74">
        <f>IF(Y256="","",COUNTIF(Sabana14[[#This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IF($D$12="","",(SUMPRODUCT(($D$12:$W$12=Sabana14[[#This Row],[Columna4]:[Columna23]])*1)))</f>
        <v>0</v>
      </c>
      <c r="Y257" s="74">
        <f t="shared" si="4"/>
        <v>0</v>
      </c>
      <c r="Z257" s="74">
        <f>IF(Y257="","",COUNTIF(Sabana14[[#This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IF($D$12="","",(SUMPRODUCT(($D$12:$W$12=Sabana14[[#This Row],[Columna4]:[Columna23]])*1)))</f>
        <v>0</v>
      </c>
      <c r="Y258" s="74">
        <f t="shared" si="4"/>
        <v>0</v>
      </c>
      <c r="Z258" s="74">
        <f>IF(Y258="","",COUNTIF(Sabana14[[#This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IF($D$12="","",(SUMPRODUCT(($D$12:$W$12=Sabana14[[#This Row],[Columna4]:[Columna23]])*1)))</f>
        <v>0</v>
      </c>
      <c r="Y259" s="74">
        <f t="shared" si="4"/>
        <v>0</v>
      </c>
      <c r="Z259" s="74">
        <f>IF(Y259="","",COUNTIF(Sabana14[[#This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IF($D$12="","",(SUMPRODUCT(($D$12:$W$12=Sabana14[[#This Row],[Columna4]:[Columna23]])*1)))</f>
        <v>0</v>
      </c>
      <c r="Y260" s="74">
        <f t="shared" si="4"/>
        <v>0</v>
      </c>
      <c r="Z260" s="74">
        <f>IF(Y260="","",COUNTIF(Sabana14[[#This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IF($D$12="","",(SUMPRODUCT(($D$12:$W$12=Sabana14[[#This Row],[Columna4]:[Columna23]])*1)))</f>
        <v>0</v>
      </c>
      <c r="Y261" s="74">
        <f t="shared" si="4"/>
        <v>0</v>
      </c>
      <c r="Z261" s="74">
        <f>IF(Y261="","",COUNTIF(Sabana14[[#This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IF($D$12="","",(SUMPRODUCT(($D$12:$W$12=Sabana14[[#This Row],[Columna4]:[Columna23]])*1)))</f>
        <v>0</v>
      </c>
      <c r="Y262" s="74">
        <f t="shared" si="4"/>
        <v>0</v>
      </c>
      <c r="Z262" s="74">
        <f>IF(Y262="","",COUNTIF(Sabana14[[#This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IF($D$12="","",(SUMPRODUCT(($D$12:$W$12=Sabana14[[#This Row],[Columna4]:[Columna23]])*1)))</f>
        <v>0</v>
      </c>
      <c r="Y263" s="74">
        <f t="shared" si="4"/>
        <v>0</v>
      </c>
      <c r="Z263" s="74">
        <f>IF(Y263="","",COUNTIF(Sabana14[[#This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IF($D$12="","",(SUMPRODUCT(($D$12:$W$12=Sabana14[[#This Row],[Columna4]:[Columna23]])*1)))</f>
        <v>0</v>
      </c>
      <c r="Y264" s="74">
        <f t="shared" si="4"/>
        <v>0</v>
      </c>
      <c r="Z264" s="74">
        <f>IF(Y264="","",COUNTIF(Sabana14[[#This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IF($D$12="","",(SUMPRODUCT(($D$12:$W$12=Sabana14[[#This Row],[Columna4]:[Columna23]])*1)))</f>
        <v>0</v>
      </c>
      <c r="Y265" s="74">
        <f t="shared" si="4"/>
        <v>0</v>
      </c>
      <c r="Z265" s="74">
        <f>IF(Y265="","",COUNTIF(Sabana14[[#This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IF($D$12="","",(SUMPRODUCT(($D$12:$W$12=Sabana14[[#This Row],[Columna4]:[Columna23]])*1)))</f>
        <v>0</v>
      </c>
      <c r="Y266" s="74">
        <f t="shared" si="4"/>
        <v>0</v>
      </c>
      <c r="Z266" s="74">
        <f>IF(Y266="","",COUNTIF(Sabana14[[#This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IF($D$12="","",(SUMPRODUCT(($D$12:$W$12=Sabana14[[#This Row],[Columna4]:[Columna23]])*1)))</f>
        <v>0</v>
      </c>
      <c r="Y267" s="74">
        <f t="shared" si="4"/>
        <v>0</v>
      </c>
      <c r="Z267" s="74">
        <f>IF(Y267="","",COUNTIF(Sabana14[[#This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IF($D$12="","",(SUMPRODUCT(($D$12:$W$12=Sabana14[[#This Row],[Columna4]:[Columna23]])*1)))</f>
        <v>0</v>
      </c>
      <c r="Y268" s="74">
        <f t="shared" si="4"/>
        <v>0</v>
      </c>
      <c r="Z268" s="74">
        <f>IF(Y268="","",COUNTIF(Sabana14[[#This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IF($D$12="","",(SUMPRODUCT(($D$12:$W$12=Sabana14[[#This Row],[Columna4]:[Columna23]])*1)))</f>
        <v>0</v>
      </c>
      <c r="Y269" s="74">
        <f t="shared" si="4"/>
        <v>0</v>
      </c>
      <c r="Z269" s="74">
        <f>IF(Y269="","",COUNTIF(Sabana14[[#This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IF($D$12="","",(SUMPRODUCT(($D$12:$W$12=Sabana14[[#This Row],[Columna4]:[Columna23]])*1)))</f>
        <v>0</v>
      </c>
      <c r="Y270" s="74">
        <f t="shared" si="4"/>
        <v>0</v>
      </c>
      <c r="Z270" s="74">
        <f>IF(Y270="","",COUNTIF(Sabana14[[#This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IF($D$12="","",(SUMPRODUCT(($D$12:$W$12=Sabana14[[#This Row],[Columna4]:[Columna23]])*1)))</f>
        <v>0</v>
      </c>
      <c r="Y271" s="74">
        <f t="shared" si="4"/>
        <v>0</v>
      </c>
      <c r="Z271" s="74">
        <f>IF(Y271="","",COUNTIF(Sabana14[[#This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IF($D$12="","",(SUMPRODUCT(($D$12:$W$12=Sabana14[[#This Row],[Columna4]:[Columna23]])*1)))</f>
        <v>0</v>
      </c>
      <c r="Y272" s="74">
        <f t="shared" si="4"/>
        <v>0</v>
      </c>
      <c r="Z272" s="74">
        <f>IF(Y272="","",COUNTIF(Sabana14[[#This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IF($D$12="","",(SUMPRODUCT(($D$12:$W$12=Sabana14[[#This Row],[Columna4]:[Columna23]])*1)))</f>
        <v>0</v>
      </c>
      <c r="Y273" s="74">
        <f t="shared" si="4"/>
        <v>0</v>
      </c>
      <c r="Z273" s="74">
        <f>IF(Y273="","",COUNTIF(Sabana14[[#This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IF($D$12="","",(SUMPRODUCT(($D$12:$W$12=Sabana14[[#This Row],[Columna4]:[Columna23]])*1)))</f>
        <v>0</v>
      </c>
      <c r="Y274" s="74">
        <f t="shared" ref="Y274:Y337" si="5">IF(X274="","",(X274/20))</f>
        <v>0</v>
      </c>
      <c r="Z274" s="74">
        <f>IF(Y274="","",COUNTIF(Sabana14[[#This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IF($D$12="","",(SUMPRODUCT(($D$12:$W$12=Sabana14[[#This Row],[Columna4]:[Columna23]])*1)))</f>
        <v>0</v>
      </c>
      <c r="Y275" s="74">
        <f t="shared" si="5"/>
        <v>0</v>
      </c>
      <c r="Z275" s="74">
        <f>IF(Y275="","",COUNTIF(Sabana14[[#This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IF($D$12="","",(SUMPRODUCT(($D$12:$W$12=Sabana14[[#This Row],[Columna4]:[Columna23]])*1)))</f>
        <v>0</v>
      </c>
      <c r="Y276" s="74">
        <f t="shared" si="5"/>
        <v>0</v>
      </c>
      <c r="Z276" s="74">
        <f>IF(Y276="","",COUNTIF(Sabana14[[#This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IF($D$12="","",(SUMPRODUCT(($D$12:$W$12=Sabana14[[#This Row],[Columna4]:[Columna23]])*1)))</f>
        <v>0</v>
      </c>
      <c r="Y277" s="74">
        <f t="shared" si="5"/>
        <v>0</v>
      </c>
      <c r="Z277" s="74">
        <f>IF(Y277="","",COUNTIF(Sabana14[[#This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IF($D$12="","",(SUMPRODUCT(($D$12:$W$12=Sabana14[[#This Row],[Columna4]:[Columna23]])*1)))</f>
        <v>0</v>
      </c>
      <c r="Y278" s="74">
        <f t="shared" si="5"/>
        <v>0</v>
      </c>
      <c r="Z278" s="74">
        <f>IF(Y278="","",COUNTIF(Sabana14[[#This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IF($D$12="","",(SUMPRODUCT(($D$12:$W$12=Sabana14[[#This Row],[Columna4]:[Columna23]])*1)))</f>
        <v>0</v>
      </c>
      <c r="Y279" s="74">
        <f t="shared" si="5"/>
        <v>0</v>
      </c>
      <c r="Z279" s="74">
        <f>IF(Y279="","",COUNTIF(Sabana14[[#This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IF($D$12="","",(SUMPRODUCT(($D$12:$W$12=Sabana14[[#This Row],[Columna4]:[Columna23]])*1)))</f>
        <v>0</v>
      </c>
      <c r="Y280" s="74">
        <f t="shared" si="5"/>
        <v>0</v>
      </c>
      <c r="Z280" s="74">
        <f>IF(Y280="","",COUNTIF(Sabana14[[#This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IF($D$12="","",(SUMPRODUCT(($D$12:$W$12=Sabana14[[#This Row],[Columna4]:[Columna23]])*1)))</f>
        <v>0</v>
      </c>
      <c r="Y281" s="74">
        <f t="shared" si="5"/>
        <v>0</v>
      </c>
      <c r="Z281" s="74">
        <f>IF(Y281="","",COUNTIF(Sabana14[[#This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IF($D$12="","",(SUMPRODUCT(($D$12:$W$12=Sabana14[[#This Row],[Columna4]:[Columna23]])*1)))</f>
        <v>0</v>
      </c>
      <c r="Y282" s="74">
        <f t="shared" si="5"/>
        <v>0</v>
      </c>
      <c r="Z282" s="74">
        <f>IF(Y282="","",COUNTIF(Sabana14[[#This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IF($D$12="","",(SUMPRODUCT(($D$12:$W$12=Sabana14[[#This Row],[Columna4]:[Columna23]])*1)))</f>
        <v>0</v>
      </c>
      <c r="Y283" s="74">
        <f t="shared" si="5"/>
        <v>0</v>
      </c>
      <c r="Z283" s="74">
        <f>IF(Y283="","",COUNTIF(Sabana14[[#This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IF($D$12="","",(SUMPRODUCT(($D$12:$W$12=Sabana14[[#This Row],[Columna4]:[Columna23]])*1)))</f>
        <v>0</v>
      </c>
      <c r="Y284" s="74">
        <f t="shared" si="5"/>
        <v>0</v>
      </c>
      <c r="Z284" s="74">
        <f>IF(Y284="","",COUNTIF(Sabana14[[#This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IF($D$12="","",(SUMPRODUCT(($D$12:$W$12=Sabana14[[#This Row],[Columna4]:[Columna23]])*1)))</f>
        <v>0</v>
      </c>
      <c r="Y285" s="74">
        <f t="shared" si="5"/>
        <v>0</v>
      </c>
      <c r="Z285" s="74">
        <f>IF(Y285="","",COUNTIF(Sabana14[[#This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IF($D$12="","",(SUMPRODUCT(($D$12:$W$12=Sabana14[[#This Row],[Columna4]:[Columna23]])*1)))</f>
        <v>0</v>
      </c>
      <c r="Y286" s="74">
        <f t="shared" si="5"/>
        <v>0</v>
      </c>
      <c r="Z286" s="74">
        <f>IF(Y286="","",COUNTIF(Sabana14[[#This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IF($D$12="","",(SUMPRODUCT(($D$12:$W$12=Sabana14[[#This Row],[Columna4]:[Columna23]])*1)))</f>
        <v>0</v>
      </c>
      <c r="Y287" s="74">
        <f t="shared" si="5"/>
        <v>0</v>
      </c>
      <c r="Z287" s="74">
        <f>IF(Y287="","",COUNTIF(Sabana14[[#This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IF($D$12="","",(SUMPRODUCT(($D$12:$W$12=Sabana14[[#This Row],[Columna4]:[Columna23]])*1)))</f>
        <v>0</v>
      </c>
      <c r="Y288" s="74">
        <f t="shared" si="5"/>
        <v>0</v>
      </c>
      <c r="Z288" s="74">
        <f>IF(Y288="","",COUNTIF(Sabana14[[#This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IF($D$12="","",(SUMPRODUCT(($D$12:$W$12=Sabana14[[#This Row],[Columna4]:[Columna23]])*1)))</f>
        <v>0</v>
      </c>
      <c r="Y289" s="74">
        <f t="shared" si="5"/>
        <v>0</v>
      </c>
      <c r="Z289" s="74">
        <f>IF(Y289="","",COUNTIF(Sabana14[[#This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IF($D$12="","",(SUMPRODUCT(($D$12:$W$12=Sabana14[[#This Row],[Columna4]:[Columna23]])*1)))</f>
        <v>0</v>
      </c>
      <c r="Y290" s="74">
        <f t="shared" si="5"/>
        <v>0</v>
      </c>
      <c r="Z290" s="74">
        <f>IF(Y290="","",COUNTIF(Sabana14[[#This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IF($D$12="","",(SUMPRODUCT(($D$12:$W$12=Sabana14[[#This Row],[Columna4]:[Columna23]])*1)))</f>
        <v>0</v>
      </c>
      <c r="Y291" s="74">
        <f t="shared" si="5"/>
        <v>0</v>
      </c>
      <c r="Z291" s="74">
        <f>IF(Y291="","",COUNTIF(Sabana14[[#This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IF($D$12="","",(SUMPRODUCT(($D$12:$W$12=Sabana14[[#This Row],[Columna4]:[Columna23]])*1)))</f>
        <v>0</v>
      </c>
      <c r="Y292" s="74">
        <f t="shared" si="5"/>
        <v>0</v>
      </c>
      <c r="Z292" s="74">
        <f>IF(Y292="","",COUNTIF(Sabana14[[#This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IF($D$12="","",(SUMPRODUCT(($D$12:$W$12=Sabana14[[#This Row],[Columna4]:[Columna23]])*1)))</f>
        <v>0</v>
      </c>
      <c r="Y293" s="74">
        <f t="shared" si="5"/>
        <v>0</v>
      </c>
      <c r="Z293" s="74">
        <f>IF(Y293="","",COUNTIF(Sabana14[[#This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IF($D$12="","",(SUMPRODUCT(($D$12:$W$12=Sabana14[[#This Row],[Columna4]:[Columna23]])*1)))</f>
        <v>0</v>
      </c>
      <c r="Y294" s="74">
        <f t="shared" si="5"/>
        <v>0</v>
      </c>
      <c r="Z294" s="74">
        <f>IF(Y294="","",COUNTIF(Sabana14[[#This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IF($D$12="","",(SUMPRODUCT(($D$12:$W$12=Sabana14[[#This Row],[Columna4]:[Columna23]])*1)))</f>
        <v>0</v>
      </c>
      <c r="Y295" s="74">
        <f t="shared" si="5"/>
        <v>0</v>
      </c>
      <c r="Z295" s="74">
        <f>IF(Y295="","",COUNTIF(Sabana14[[#This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IF($D$12="","",(SUMPRODUCT(($D$12:$W$12=Sabana14[[#This Row],[Columna4]:[Columna23]])*1)))</f>
        <v>0</v>
      </c>
      <c r="Y296" s="74">
        <f t="shared" si="5"/>
        <v>0</v>
      </c>
      <c r="Z296" s="74">
        <f>IF(Y296="","",COUNTIF(Sabana14[[#This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IF($D$12="","",(SUMPRODUCT(($D$12:$W$12=Sabana14[[#This Row],[Columna4]:[Columna23]])*1)))</f>
        <v>0</v>
      </c>
      <c r="Y297" s="74">
        <f t="shared" si="5"/>
        <v>0</v>
      </c>
      <c r="Z297" s="74">
        <f>IF(Y297="","",COUNTIF(Sabana14[[#This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IF($D$12="","",(SUMPRODUCT(($D$12:$W$12=Sabana14[[#This Row],[Columna4]:[Columna23]])*1)))</f>
        <v>0</v>
      </c>
      <c r="Y298" s="74">
        <f t="shared" si="5"/>
        <v>0</v>
      </c>
      <c r="Z298" s="74">
        <f>IF(Y298="","",COUNTIF(Sabana14[[#This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IF($D$12="","",(SUMPRODUCT(($D$12:$W$12=Sabana14[[#This Row],[Columna4]:[Columna23]])*1)))</f>
        <v>0</v>
      </c>
      <c r="Y299" s="74">
        <f t="shared" si="5"/>
        <v>0</v>
      </c>
      <c r="Z299" s="74">
        <f>IF(Y299="","",COUNTIF(Sabana14[[#This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IF($D$12="","",(SUMPRODUCT(($D$12:$W$12=Sabana14[[#This Row],[Columna4]:[Columna23]])*1)))</f>
        <v>0</v>
      </c>
      <c r="Y300" s="74">
        <f t="shared" si="5"/>
        <v>0</v>
      </c>
      <c r="Z300" s="74">
        <f>IF(Y300="","",COUNTIF(Sabana14[[#This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IF($D$12="","",(SUMPRODUCT(($D$12:$W$12=Sabana14[[#This Row],[Columna4]:[Columna23]])*1)))</f>
        <v>0</v>
      </c>
      <c r="Y301" s="74">
        <f t="shared" si="5"/>
        <v>0</v>
      </c>
      <c r="Z301" s="74">
        <f>IF(Y301="","",COUNTIF(Sabana14[[#This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IF($D$12="","",(SUMPRODUCT(($D$12:$W$12=Sabana14[[#This Row],[Columna4]:[Columna23]])*1)))</f>
        <v>0</v>
      </c>
      <c r="Y302" s="74">
        <f t="shared" si="5"/>
        <v>0</v>
      </c>
      <c r="Z302" s="74">
        <f>IF(Y302="","",COUNTIF(Sabana14[[#This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IF($D$12="","",(SUMPRODUCT(($D$12:$W$12=Sabana14[[#This Row],[Columna4]:[Columna23]])*1)))</f>
        <v>0</v>
      </c>
      <c r="Y303" s="74">
        <f t="shared" si="5"/>
        <v>0</v>
      </c>
      <c r="Z303" s="74">
        <f>IF(Y303="","",COUNTIF(Sabana14[[#This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IF($D$12="","",(SUMPRODUCT(($D$12:$W$12=Sabana14[[#This Row],[Columna4]:[Columna23]])*1)))</f>
        <v>0</v>
      </c>
      <c r="Y304" s="74">
        <f t="shared" si="5"/>
        <v>0</v>
      </c>
      <c r="Z304" s="74">
        <f>IF(Y304="","",COUNTIF(Sabana14[[#This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IF($D$12="","",(SUMPRODUCT(($D$12:$W$12=Sabana14[[#This Row],[Columna4]:[Columna23]])*1)))</f>
        <v>0</v>
      </c>
      <c r="Y305" s="74">
        <f t="shared" si="5"/>
        <v>0</v>
      </c>
      <c r="Z305" s="74">
        <f>IF(Y305="","",COUNTIF(Sabana14[[#This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IF($D$12="","",(SUMPRODUCT(($D$12:$W$12=Sabana14[[#This Row],[Columna4]:[Columna23]])*1)))</f>
        <v>0</v>
      </c>
      <c r="Y306" s="74">
        <f t="shared" si="5"/>
        <v>0</v>
      </c>
      <c r="Z306" s="74">
        <f>IF(Y306="","",COUNTIF(Sabana14[[#This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IF($D$12="","",(SUMPRODUCT(($D$12:$W$12=Sabana14[[#This Row],[Columna4]:[Columna23]])*1)))</f>
        <v>0</v>
      </c>
      <c r="Y307" s="74">
        <f t="shared" si="5"/>
        <v>0</v>
      </c>
      <c r="Z307" s="74">
        <f>IF(Y307="","",COUNTIF(Sabana14[[#This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IF($D$12="","",(SUMPRODUCT(($D$12:$W$12=Sabana14[[#This Row],[Columna4]:[Columna23]])*1)))</f>
        <v>0</v>
      </c>
      <c r="Y308" s="74">
        <f t="shared" si="5"/>
        <v>0</v>
      </c>
      <c r="Z308" s="74">
        <f>IF(Y308="","",COUNTIF(Sabana14[[#This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IF($D$12="","",(SUMPRODUCT(($D$12:$W$12=Sabana14[[#This Row],[Columna4]:[Columna23]])*1)))</f>
        <v>0</v>
      </c>
      <c r="Y309" s="74">
        <f t="shared" si="5"/>
        <v>0</v>
      </c>
      <c r="Z309" s="74">
        <f>IF(Y309="","",COUNTIF(Sabana14[[#This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IF($D$12="","",(SUMPRODUCT(($D$12:$W$12=Sabana14[[#This Row],[Columna4]:[Columna23]])*1)))</f>
        <v>0</v>
      </c>
      <c r="Y310" s="74">
        <f t="shared" si="5"/>
        <v>0</v>
      </c>
      <c r="Z310" s="74">
        <f>IF(Y310="","",COUNTIF(Sabana14[[#This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IF($D$12="","",(SUMPRODUCT(($D$12:$W$12=Sabana14[[#This Row],[Columna4]:[Columna23]])*1)))</f>
        <v>0</v>
      </c>
      <c r="Y311" s="74">
        <f t="shared" si="5"/>
        <v>0</v>
      </c>
      <c r="Z311" s="74">
        <f>IF(Y311="","",COUNTIF(Sabana14[[#This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IF($D$12="","",(SUMPRODUCT(($D$12:$W$12=Sabana14[[#This Row],[Columna4]:[Columna23]])*1)))</f>
        <v>0</v>
      </c>
      <c r="Y312" s="74">
        <f t="shared" si="5"/>
        <v>0</v>
      </c>
      <c r="Z312" s="74">
        <f>IF(Y312="","",COUNTIF(Sabana14[[#This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IF($D$12="","",(SUMPRODUCT(($D$12:$W$12=Sabana14[[#This Row],[Columna4]:[Columna23]])*1)))</f>
        <v>0</v>
      </c>
      <c r="Y313" s="74">
        <f t="shared" si="5"/>
        <v>0</v>
      </c>
      <c r="Z313" s="74">
        <f>IF(Y313="","",COUNTIF(Sabana14[[#This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IF($D$12="","",(SUMPRODUCT(($D$12:$W$12=Sabana14[[#This Row],[Columna4]:[Columna23]])*1)))</f>
        <v>0</v>
      </c>
      <c r="Y314" s="74">
        <f t="shared" si="5"/>
        <v>0</v>
      </c>
      <c r="Z314" s="74">
        <f>IF(Y314="","",COUNTIF(Sabana14[[#This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IF($D$12="","",(SUMPRODUCT(($D$12:$W$12=Sabana14[[#This Row],[Columna4]:[Columna23]])*1)))</f>
        <v>0</v>
      </c>
      <c r="Y315" s="74">
        <f t="shared" si="5"/>
        <v>0</v>
      </c>
      <c r="Z315" s="74">
        <f>IF(Y315="","",COUNTIF(Sabana14[[#This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IF($D$12="","",(SUMPRODUCT(($D$12:$W$12=Sabana14[[#This Row],[Columna4]:[Columna23]])*1)))</f>
        <v>0</v>
      </c>
      <c r="Y316" s="74">
        <f t="shared" si="5"/>
        <v>0</v>
      </c>
      <c r="Z316" s="74">
        <f>IF(Y316="","",COUNTIF(Sabana14[[#This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IF($D$12="","",(SUMPRODUCT(($D$12:$W$12=Sabana14[[#This Row],[Columna4]:[Columna23]])*1)))</f>
        <v>0</v>
      </c>
      <c r="Y317" s="74">
        <f t="shared" si="5"/>
        <v>0</v>
      </c>
      <c r="Z317" s="74">
        <f>IF(Y317="","",COUNTIF(Sabana14[[#This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Sabana14[[#Headers],[Columna4]]</f>
        <v>Columna4</v>
      </c>
      <c r="E318" s="32" t="str">
        <f>Sabana14[[#Headers],[Columna5]]</f>
        <v>Columna5</v>
      </c>
      <c r="F318" s="32" t="str">
        <f>Sabana14[[#Headers],[Columna6]]</f>
        <v>Columna6</v>
      </c>
      <c r="G318" s="32" t="str">
        <f>Sabana14[[#Headers],[Columna7]]</f>
        <v>Columna7</v>
      </c>
      <c r="H318" s="32" t="str">
        <f>Sabana14[[#Headers],[Columna8]]</f>
        <v>Columna8</v>
      </c>
      <c r="I318" s="32" t="str">
        <f>Sabana14[[#Headers],[Columna9]]</f>
        <v>Columna9</v>
      </c>
      <c r="J318" s="32" t="str">
        <f>Sabana14[[#Headers],[Columna10]]</f>
        <v>Columna10</v>
      </c>
      <c r="K318" s="32" t="str">
        <f>Sabana14[[#Headers],[Columna11]]</f>
        <v>Columna11</v>
      </c>
      <c r="L318" s="32" t="str">
        <f>Sabana14[[#Headers],[Columna12]]</f>
        <v>Columna12</v>
      </c>
      <c r="M318" s="32" t="str">
        <f>Sabana14[[#Headers],[Columna13]]</f>
        <v>Columna13</v>
      </c>
      <c r="N318" s="32" t="str">
        <f>Sabana14[[#Headers],[Columna14]]</f>
        <v>Columna14</v>
      </c>
      <c r="O318" s="32" t="str">
        <f>Sabana14[[#Headers],[Columna15]]</f>
        <v>Columna15</v>
      </c>
      <c r="P318" s="32" t="str">
        <f>Sabana14[[#Headers],[Columna16]]</f>
        <v>Columna16</v>
      </c>
      <c r="Q318" s="32" t="str">
        <f>Sabana14[[#Headers],[Columna17]]</f>
        <v>Columna17</v>
      </c>
      <c r="R318" s="32" t="str">
        <f>Sabana14[[#Headers],[Columna18]]</f>
        <v>Columna18</v>
      </c>
      <c r="S318" s="32" t="str">
        <f>Sabana14[[#Headers],[Columna19]]</f>
        <v>Columna19</v>
      </c>
      <c r="T318" s="32" t="str">
        <f>Sabana14[[#Headers],[Columna20]]</f>
        <v>Columna20</v>
      </c>
      <c r="U318" s="32" t="str">
        <f>Sabana14[[#Headers],[Columna21]]</f>
        <v>Columna21</v>
      </c>
      <c r="V318" s="32" t="str">
        <f>Sabana14[[#Headers],[Columna22]]</f>
        <v>Columna22</v>
      </c>
      <c r="W318" s="33" t="str">
        <f>Sabana14[[#Headers],[Columna23]]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I_1875623</v>
      </c>
      <c r="E319" s="34" t="str">
        <f t="shared" si="6"/>
        <v>I_1875682</v>
      </c>
      <c r="F319" s="34" t="str">
        <f t="shared" si="6"/>
        <v>I_1875216</v>
      </c>
      <c r="G319" s="34" t="str">
        <f t="shared" si="6"/>
        <v>I_1875619</v>
      </c>
      <c r="H319" s="34" t="str">
        <f t="shared" si="6"/>
        <v>I_1875673</v>
      </c>
      <c r="I319" s="34" t="str">
        <f t="shared" si="6"/>
        <v>I_1875190</v>
      </c>
      <c r="J319" s="34" t="str">
        <f t="shared" si="6"/>
        <v>I_1875228</v>
      </c>
      <c r="K319" s="34" t="str">
        <f t="shared" si="6"/>
        <v>I_1875276</v>
      </c>
      <c r="L319" s="34" t="str">
        <f t="shared" si="6"/>
        <v>I_1875606</v>
      </c>
      <c r="M319" s="34" t="str">
        <f t="shared" si="6"/>
        <v>I_1875639</v>
      </c>
      <c r="N319" s="34" t="str">
        <f t="shared" si="6"/>
        <v>I_1875236</v>
      </c>
      <c r="O319" s="34" t="str">
        <f t="shared" si="6"/>
        <v>I_1875269</v>
      </c>
      <c r="P319" s="34" t="str">
        <f t="shared" si="6"/>
        <v>I_1875573</v>
      </c>
      <c r="Q319" s="34" t="str">
        <f t="shared" si="6"/>
        <v>I_1875656</v>
      </c>
      <c r="R319" s="34" t="str">
        <f t="shared" si="6"/>
        <v>I_1875660</v>
      </c>
      <c r="S319" s="34" t="str">
        <f t="shared" si="6"/>
        <v>I_1875582</v>
      </c>
      <c r="T319" s="34" t="str">
        <f t="shared" si="6"/>
        <v>I_1875178</v>
      </c>
      <c r="U319" s="34" t="str">
        <f t="shared" si="6"/>
        <v>I_1875186</v>
      </c>
      <c r="V319" s="34" t="str">
        <f t="shared" si="6"/>
        <v>I_1875243</v>
      </c>
      <c r="W319" s="35" t="str">
        <f t="shared" si="6"/>
        <v>I_1875161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 t="shared" ref="D320:W320" si="7">IF(D325="","",IF(D325&gt;=85%,"Muy Fácil",IF(D325&gt;=60%,"Facil",IF(D325&gt;=40%,"Dificultad Moderada",IF(D325&gt;=15%,"Dificil",IF(D325&gt;=0%,"Muy Difícil",""))))))</f>
        <v>Dificil</v>
      </c>
      <c r="E320" s="30" t="str">
        <f t="shared" si="7"/>
        <v>Dificultad Moderada</v>
      </c>
      <c r="F320" s="30" t="str">
        <f t="shared" si="7"/>
        <v>Dificultad Moderada</v>
      </c>
      <c r="G320" s="30" t="str">
        <f t="shared" si="7"/>
        <v>Dificil</v>
      </c>
      <c r="H320" s="30" t="str">
        <f t="shared" si="7"/>
        <v>Dificil</v>
      </c>
      <c r="I320" s="30" t="str">
        <f t="shared" si="7"/>
        <v>Muy Fácil</v>
      </c>
      <c r="J320" s="30" t="str">
        <f t="shared" si="7"/>
        <v>Dificil</v>
      </c>
      <c r="K320" s="30" t="str">
        <f t="shared" si="7"/>
        <v>Dificultad Moderada</v>
      </c>
      <c r="L320" s="30" t="str">
        <f t="shared" si="7"/>
        <v>Dificultad Moderada</v>
      </c>
      <c r="M320" s="30" t="str">
        <f t="shared" si="7"/>
        <v>Dificil</v>
      </c>
      <c r="N320" s="30" t="str">
        <f t="shared" si="7"/>
        <v>Dificil</v>
      </c>
      <c r="O320" s="30" t="str">
        <f t="shared" si="7"/>
        <v>Dificil</v>
      </c>
      <c r="P320" s="30" t="str">
        <f t="shared" si="7"/>
        <v>Dificultad Moderada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Dificil</v>
      </c>
      <c r="T320" s="30" t="str">
        <f t="shared" si="7"/>
        <v>Dificultad Moderada</v>
      </c>
      <c r="U320" s="30" t="str">
        <f t="shared" si="7"/>
        <v>Dificultad Moderada</v>
      </c>
      <c r="V320" s="30" t="str">
        <f t="shared" si="7"/>
        <v>Muy Difícil</v>
      </c>
      <c r="W320" s="53" t="str">
        <f t="shared" si="7"/>
        <v>Facil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C</v>
      </c>
      <c r="F321" s="36" t="str">
        <f t="shared" si="8"/>
        <v>B</v>
      </c>
      <c r="G321" s="36" t="str">
        <f t="shared" si="8"/>
        <v>B</v>
      </c>
      <c r="H321" s="36" t="str">
        <f t="shared" si="8"/>
        <v>B</v>
      </c>
      <c r="I321" s="36" t="str">
        <f t="shared" si="8"/>
        <v>A</v>
      </c>
      <c r="J321" s="36" t="str">
        <f t="shared" si="8"/>
        <v>B</v>
      </c>
      <c r="K321" s="36" t="str">
        <f t="shared" si="8"/>
        <v>C</v>
      </c>
      <c r="L321" s="36" t="str">
        <f t="shared" si="8"/>
        <v>B</v>
      </c>
      <c r="M321" s="36" t="str">
        <f t="shared" si="8"/>
        <v>B</v>
      </c>
      <c r="N321" s="36" t="str">
        <f t="shared" si="8"/>
        <v>C</v>
      </c>
      <c r="O321" s="36" t="str">
        <f t="shared" si="8"/>
        <v>A</v>
      </c>
      <c r="P321" s="36" t="str">
        <f t="shared" si="8"/>
        <v>B</v>
      </c>
      <c r="Q321" s="36" t="str">
        <f t="shared" si="8"/>
        <v>C</v>
      </c>
      <c r="R321" s="36" t="str">
        <f t="shared" si="8"/>
        <v>C</v>
      </c>
      <c r="S321" s="36" t="str">
        <f t="shared" si="8"/>
        <v>B</v>
      </c>
      <c r="T321" s="36" t="str">
        <f t="shared" si="8"/>
        <v>C</v>
      </c>
      <c r="U321" s="36" t="str">
        <f t="shared" si="8"/>
        <v>D</v>
      </c>
      <c r="V321" s="36" t="str">
        <f t="shared" si="8"/>
        <v>B</v>
      </c>
      <c r="W321" s="37" t="str">
        <f t="shared" si="8"/>
        <v>B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 t="shared" ref="D322:W322" si="9">IF(COUNTA(D18:D317)=0,"",IFERROR(COUNTIF(D$18:D$317,"=*"),""))</f>
        <v>38</v>
      </c>
      <c r="E322" s="38">
        <f t="shared" si="9"/>
        <v>38</v>
      </c>
      <c r="F322" s="38">
        <f t="shared" si="9"/>
        <v>38</v>
      </c>
      <c r="G322" s="38">
        <f t="shared" si="9"/>
        <v>38</v>
      </c>
      <c r="H322" s="38">
        <f t="shared" si="9"/>
        <v>38</v>
      </c>
      <c r="I322" s="38">
        <f t="shared" si="9"/>
        <v>38</v>
      </c>
      <c r="J322" s="38">
        <f t="shared" si="9"/>
        <v>38</v>
      </c>
      <c r="K322" s="38">
        <f t="shared" si="9"/>
        <v>38</v>
      </c>
      <c r="L322" s="38">
        <f t="shared" si="9"/>
        <v>38</v>
      </c>
      <c r="M322" s="38">
        <f t="shared" si="9"/>
        <v>38</v>
      </c>
      <c r="N322" s="38">
        <f t="shared" si="9"/>
        <v>38</v>
      </c>
      <c r="O322" s="38">
        <f t="shared" si="9"/>
        <v>38</v>
      </c>
      <c r="P322" s="38">
        <f t="shared" si="9"/>
        <v>38</v>
      </c>
      <c r="Q322" s="38">
        <f t="shared" si="9"/>
        <v>38</v>
      </c>
      <c r="R322" s="38">
        <f t="shared" si="9"/>
        <v>38</v>
      </c>
      <c r="S322" s="38">
        <f t="shared" si="9"/>
        <v>38</v>
      </c>
      <c r="T322" s="38">
        <f t="shared" si="9"/>
        <v>38</v>
      </c>
      <c r="U322" s="38">
        <f t="shared" si="9"/>
        <v>38</v>
      </c>
      <c r="V322" s="38">
        <f t="shared" si="9"/>
        <v>38</v>
      </c>
      <c r="W322" s="54">
        <f t="shared" si="9"/>
        <v>38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6</v>
      </c>
      <c r="E323" s="38">
        <f t="shared" si="10"/>
        <v>21</v>
      </c>
      <c r="F323" s="38">
        <f t="shared" si="10"/>
        <v>22</v>
      </c>
      <c r="G323" s="38">
        <f t="shared" si="10"/>
        <v>13</v>
      </c>
      <c r="H323" s="38">
        <f t="shared" si="10"/>
        <v>12</v>
      </c>
      <c r="I323" s="38">
        <f t="shared" si="10"/>
        <v>34</v>
      </c>
      <c r="J323" s="38">
        <f t="shared" si="10"/>
        <v>11</v>
      </c>
      <c r="K323" s="38">
        <f t="shared" si="10"/>
        <v>16</v>
      </c>
      <c r="L323" s="38">
        <f t="shared" si="10"/>
        <v>21</v>
      </c>
      <c r="M323" s="38">
        <f t="shared" si="10"/>
        <v>10</v>
      </c>
      <c r="N323" s="38">
        <f t="shared" si="10"/>
        <v>11</v>
      </c>
      <c r="O323" s="38">
        <f t="shared" si="10"/>
        <v>8</v>
      </c>
      <c r="P323" s="38">
        <f t="shared" si="10"/>
        <v>16</v>
      </c>
      <c r="Q323" s="38">
        <f t="shared" si="10"/>
        <v>14</v>
      </c>
      <c r="R323" s="38">
        <f t="shared" si="10"/>
        <v>9</v>
      </c>
      <c r="S323" s="38">
        <f t="shared" si="10"/>
        <v>15</v>
      </c>
      <c r="T323" s="38">
        <f t="shared" si="10"/>
        <v>20</v>
      </c>
      <c r="U323" s="38">
        <f t="shared" si="10"/>
        <v>16</v>
      </c>
      <c r="V323" s="38">
        <f t="shared" si="10"/>
        <v>5</v>
      </c>
      <c r="W323" s="54">
        <f t="shared" si="10"/>
        <v>32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32</v>
      </c>
      <c r="E324" s="50">
        <f t="shared" si="11"/>
        <v>17</v>
      </c>
      <c r="F324" s="50">
        <f t="shared" si="11"/>
        <v>16</v>
      </c>
      <c r="G324" s="50">
        <f t="shared" si="11"/>
        <v>25</v>
      </c>
      <c r="H324" s="50">
        <f t="shared" si="11"/>
        <v>26</v>
      </c>
      <c r="I324" s="50">
        <f t="shared" si="11"/>
        <v>4</v>
      </c>
      <c r="J324" s="50">
        <f t="shared" si="11"/>
        <v>27</v>
      </c>
      <c r="K324" s="50">
        <f t="shared" si="11"/>
        <v>22</v>
      </c>
      <c r="L324" s="50">
        <f t="shared" si="11"/>
        <v>17</v>
      </c>
      <c r="M324" s="50">
        <f t="shared" si="11"/>
        <v>28</v>
      </c>
      <c r="N324" s="50">
        <f t="shared" si="11"/>
        <v>27</v>
      </c>
      <c r="O324" s="50">
        <f t="shared" si="11"/>
        <v>30</v>
      </c>
      <c r="P324" s="50">
        <f t="shared" si="11"/>
        <v>22</v>
      </c>
      <c r="Q324" s="50">
        <f t="shared" si="11"/>
        <v>24</v>
      </c>
      <c r="R324" s="50">
        <f t="shared" si="11"/>
        <v>29</v>
      </c>
      <c r="S324" s="50">
        <f t="shared" si="11"/>
        <v>23</v>
      </c>
      <c r="T324" s="50">
        <f t="shared" si="11"/>
        <v>18</v>
      </c>
      <c r="U324" s="50">
        <f t="shared" si="11"/>
        <v>22</v>
      </c>
      <c r="V324" s="50">
        <f t="shared" si="11"/>
        <v>33</v>
      </c>
      <c r="W324" s="55">
        <f t="shared" si="11"/>
        <v>6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0.15789473684210525</v>
      </c>
      <c r="E325" s="31">
        <f t="shared" si="12"/>
        <v>0.55263157894736847</v>
      </c>
      <c r="F325" s="31">
        <f t="shared" si="12"/>
        <v>0.57894736842105265</v>
      </c>
      <c r="G325" s="31">
        <f t="shared" si="12"/>
        <v>0.34210526315789475</v>
      </c>
      <c r="H325" s="31">
        <f t="shared" si="12"/>
        <v>0.31578947368421051</v>
      </c>
      <c r="I325" s="31">
        <f t="shared" si="12"/>
        <v>0.89473684210526316</v>
      </c>
      <c r="J325" s="31">
        <f t="shared" si="12"/>
        <v>0.28947368421052633</v>
      </c>
      <c r="K325" s="31">
        <f t="shared" si="12"/>
        <v>0.42105263157894735</v>
      </c>
      <c r="L325" s="31">
        <f t="shared" si="12"/>
        <v>0.55263157894736847</v>
      </c>
      <c r="M325" s="31">
        <f t="shared" si="12"/>
        <v>0.26315789473684209</v>
      </c>
      <c r="N325" s="31">
        <f t="shared" si="12"/>
        <v>0.28947368421052633</v>
      </c>
      <c r="O325" s="31">
        <f t="shared" si="12"/>
        <v>0.21052631578947367</v>
      </c>
      <c r="P325" s="31">
        <f t="shared" si="12"/>
        <v>0.42105263157894735</v>
      </c>
      <c r="Q325" s="31">
        <f t="shared" si="12"/>
        <v>0.36842105263157893</v>
      </c>
      <c r="R325" s="31">
        <f t="shared" si="12"/>
        <v>0.23684210526315788</v>
      </c>
      <c r="S325" s="31">
        <f t="shared" si="12"/>
        <v>0.39473684210526316</v>
      </c>
      <c r="T325" s="31">
        <f t="shared" si="12"/>
        <v>0.52631578947368418</v>
      </c>
      <c r="U325" s="31">
        <f t="shared" si="12"/>
        <v>0.42105263157894735</v>
      </c>
      <c r="V325" s="31">
        <f t="shared" si="12"/>
        <v>0.13157894736842105</v>
      </c>
      <c r="W325" s="56">
        <f t="shared" si="12"/>
        <v>0.84210526315789469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2.6315789473684209E-2</v>
      </c>
      <c r="F326" s="31">
        <f t="shared" si="13"/>
        <v>0</v>
      </c>
      <c r="G326" s="31">
        <f t="shared" si="13"/>
        <v>5.2631578947368418E-2</v>
      </c>
      <c r="H326" s="31">
        <f t="shared" si="13"/>
        <v>5.2631578947368418E-2</v>
      </c>
      <c r="I326" s="31">
        <f t="shared" si="13"/>
        <v>0</v>
      </c>
      <c r="J326" s="31">
        <f t="shared" si="13"/>
        <v>7.8947368421052627E-2</v>
      </c>
      <c r="K326" s="31">
        <f t="shared" si="13"/>
        <v>5.2631578947368418E-2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5.2631578947368418E-2</v>
      </c>
      <c r="P326" s="31">
        <f t="shared" si="13"/>
        <v>5.2631578947368418E-2</v>
      </c>
      <c r="Q326" s="31">
        <f t="shared" si="13"/>
        <v>5.2631578947368418E-2</v>
      </c>
      <c r="R326" s="31">
        <f t="shared" si="13"/>
        <v>5.2631578947368418E-2</v>
      </c>
      <c r="S326" s="31">
        <f t="shared" si="13"/>
        <v>5.2631578947368418E-2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0.57894736842105265</v>
      </c>
      <c r="E327" s="31">
        <f t="shared" si="14"/>
        <v>0.21052631578947367</v>
      </c>
      <c r="F327" s="31">
        <f t="shared" si="14"/>
        <v>0.21052631578947367</v>
      </c>
      <c r="G327" s="31">
        <f t="shared" si="14"/>
        <v>0.39473684210526316</v>
      </c>
      <c r="H327" s="31">
        <f t="shared" si="14"/>
        <v>0.39473684210526316</v>
      </c>
      <c r="I327" s="31">
        <f t="shared" si="14"/>
        <v>0.89473684210526316</v>
      </c>
      <c r="J327" s="31">
        <f t="shared" si="14"/>
        <v>0.26315789473684209</v>
      </c>
      <c r="K327" s="31">
        <f t="shared" si="14"/>
        <v>0.31578947368421051</v>
      </c>
      <c r="L327" s="31">
        <f t="shared" si="14"/>
        <v>0.18421052631578946</v>
      </c>
      <c r="M327" s="31">
        <f t="shared" si="14"/>
        <v>7.8947368421052627E-2</v>
      </c>
      <c r="N327" s="31">
        <f t="shared" si="14"/>
        <v>0.36842105263157893</v>
      </c>
      <c r="O327" s="31">
        <f t="shared" si="14"/>
        <v>0.21052631578947367</v>
      </c>
      <c r="P327" s="31">
        <f t="shared" si="14"/>
        <v>0.15789473684210525</v>
      </c>
      <c r="Q327" s="31">
        <f t="shared" si="14"/>
        <v>0.23684210526315788</v>
      </c>
      <c r="R327" s="31">
        <f t="shared" si="14"/>
        <v>0.21052631578947367</v>
      </c>
      <c r="S327" s="31">
        <f t="shared" si="14"/>
        <v>0.13157894736842105</v>
      </c>
      <c r="T327" s="31">
        <f t="shared" si="14"/>
        <v>0.10526315789473684</v>
      </c>
      <c r="U327" s="31">
        <f t="shared" si="14"/>
        <v>0</v>
      </c>
      <c r="V327" s="31">
        <f t="shared" si="14"/>
        <v>0.34210526315789475</v>
      </c>
      <c r="W327" s="56">
        <f t="shared" si="14"/>
        <v>5.2631578947368418E-2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0.15789473684210525</v>
      </c>
      <c r="E328" s="31">
        <f t="shared" si="15"/>
        <v>7.8947368421052627E-2</v>
      </c>
      <c r="F328" s="31">
        <f t="shared" si="15"/>
        <v>0.57894736842105265</v>
      </c>
      <c r="G328" s="31">
        <f t="shared" si="15"/>
        <v>0.34210526315789475</v>
      </c>
      <c r="H328" s="31">
        <f t="shared" si="15"/>
        <v>0.31578947368421051</v>
      </c>
      <c r="I328" s="31">
        <f t="shared" si="15"/>
        <v>0</v>
      </c>
      <c r="J328" s="31">
        <f t="shared" si="15"/>
        <v>0.28947368421052633</v>
      </c>
      <c r="K328" s="31">
        <f t="shared" si="15"/>
        <v>0.13157894736842105</v>
      </c>
      <c r="L328" s="31">
        <f t="shared" si="15"/>
        <v>0.55263157894736847</v>
      </c>
      <c r="M328" s="31">
        <f t="shared" si="15"/>
        <v>0.26315789473684209</v>
      </c>
      <c r="N328" s="31">
        <f t="shared" si="15"/>
        <v>0.18421052631578946</v>
      </c>
      <c r="O328" s="31">
        <f t="shared" si="15"/>
        <v>0.26315789473684209</v>
      </c>
      <c r="P328" s="31">
        <f t="shared" si="15"/>
        <v>0.42105263157894735</v>
      </c>
      <c r="Q328" s="31">
        <f t="shared" si="15"/>
        <v>0.21052631578947367</v>
      </c>
      <c r="R328" s="31">
        <f t="shared" si="15"/>
        <v>0.15789473684210525</v>
      </c>
      <c r="S328" s="31">
        <f t="shared" si="15"/>
        <v>0.39473684210526316</v>
      </c>
      <c r="T328" s="31">
        <f t="shared" si="15"/>
        <v>0.28947368421052633</v>
      </c>
      <c r="U328" s="31">
        <f t="shared" si="15"/>
        <v>0.13157894736842105</v>
      </c>
      <c r="V328" s="31">
        <f t="shared" si="15"/>
        <v>0.13157894736842105</v>
      </c>
      <c r="W328" s="56">
        <f t="shared" si="15"/>
        <v>0.84210526315789469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0.15789473684210525</v>
      </c>
      <c r="E329" s="31">
        <f t="shared" si="16"/>
        <v>0.55263157894736847</v>
      </c>
      <c r="F329" s="31">
        <f t="shared" si="16"/>
        <v>0.21052631578947367</v>
      </c>
      <c r="G329" s="31">
        <f t="shared" si="16"/>
        <v>0.13157894736842105</v>
      </c>
      <c r="H329" s="31">
        <f t="shared" si="16"/>
        <v>7.8947368421052627E-2</v>
      </c>
      <c r="I329" s="31">
        <f t="shared" si="16"/>
        <v>2.6315789473684209E-2</v>
      </c>
      <c r="J329" s="31">
        <f t="shared" si="16"/>
        <v>0.26315789473684209</v>
      </c>
      <c r="K329" s="31">
        <f t="shared" si="16"/>
        <v>0.42105263157894735</v>
      </c>
      <c r="L329" s="31">
        <f t="shared" si="16"/>
        <v>0.13157894736842105</v>
      </c>
      <c r="M329" s="31">
        <f t="shared" si="16"/>
        <v>0.39473684210526316</v>
      </c>
      <c r="N329" s="31">
        <f t="shared" si="16"/>
        <v>0.28947368421052633</v>
      </c>
      <c r="O329" s="31">
        <f t="shared" si="16"/>
        <v>0.31578947368421051</v>
      </c>
      <c r="P329" s="31">
        <f t="shared" si="16"/>
        <v>5.2631578947368418E-2</v>
      </c>
      <c r="Q329" s="31">
        <f t="shared" si="16"/>
        <v>0.36842105263157893</v>
      </c>
      <c r="R329" s="31">
        <f t="shared" si="16"/>
        <v>0.23684210526315788</v>
      </c>
      <c r="S329" s="31">
        <f t="shared" si="16"/>
        <v>0.21052631578947367</v>
      </c>
      <c r="T329" s="31">
        <f t="shared" si="16"/>
        <v>0.52631578947368418</v>
      </c>
      <c r="U329" s="31">
        <f t="shared" si="16"/>
        <v>0.44736842105263158</v>
      </c>
      <c r="V329" s="31">
        <f t="shared" si="16"/>
        <v>0.18421052631578946</v>
      </c>
      <c r="W329" s="56">
        <f t="shared" si="16"/>
        <v>5.2631578947368418E-2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0.10526315789473684</v>
      </c>
      <c r="E330" s="39">
        <f t="shared" si="17"/>
        <v>0.13157894736842105</v>
      </c>
      <c r="F330" s="39">
        <f t="shared" si="17"/>
        <v>0</v>
      </c>
      <c r="G330" s="39">
        <f t="shared" si="17"/>
        <v>7.8947368421052627E-2</v>
      </c>
      <c r="H330" s="39">
        <f t="shared" si="17"/>
        <v>0.15789473684210525</v>
      </c>
      <c r="I330" s="39">
        <f t="shared" si="17"/>
        <v>7.8947368421052627E-2</v>
      </c>
      <c r="J330" s="39">
        <f t="shared" si="17"/>
        <v>0.10526315789473684</v>
      </c>
      <c r="K330" s="39">
        <f t="shared" si="17"/>
        <v>7.8947368421052627E-2</v>
      </c>
      <c r="L330" s="39">
        <f t="shared" si="17"/>
        <v>0.13157894736842105</v>
      </c>
      <c r="M330" s="39">
        <f t="shared" si="17"/>
        <v>0.26315789473684209</v>
      </c>
      <c r="N330" s="39">
        <f t="shared" si="17"/>
        <v>0.15789473684210525</v>
      </c>
      <c r="O330" s="39">
        <f t="shared" si="17"/>
        <v>0.15789473684210525</v>
      </c>
      <c r="P330" s="39">
        <f t="shared" si="17"/>
        <v>0.31578947368421051</v>
      </c>
      <c r="Q330" s="39">
        <f t="shared" si="17"/>
        <v>0.13157894736842105</v>
      </c>
      <c r="R330" s="39">
        <f t="shared" si="17"/>
        <v>0.34210526315789475</v>
      </c>
      <c r="S330" s="39">
        <f t="shared" si="17"/>
        <v>0.21052631578947367</v>
      </c>
      <c r="T330" s="39">
        <f t="shared" si="17"/>
        <v>7.8947368421052627E-2</v>
      </c>
      <c r="U330" s="39">
        <f t="shared" si="17"/>
        <v>0.42105263157894735</v>
      </c>
      <c r="V330" s="39">
        <f t="shared" si="17"/>
        <v>0.34210526315789475</v>
      </c>
      <c r="W330" s="57">
        <f t="shared" si="17"/>
        <v>5.2631578947368418E-2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496" priority="23" operator="containsText" text="Dificultad Moderada">
      <formula>NOT(ISERROR(SEARCH("Dificultad Moderada",D13)))</formula>
    </cfRule>
    <cfRule type="containsText" dxfId="495" priority="24" operator="containsText" text="Muy Fácil">
      <formula>NOT(ISERROR(SEARCH("Muy Fácil",D13)))</formula>
    </cfRule>
    <cfRule type="containsText" dxfId="494" priority="25" operator="containsText" text="Facil">
      <formula>NOT(ISERROR(SEARCH("Facil",D13)))</formula>
    </cfRule>
    <cfRule type="containsText" dxfId="493" priority="26" operator="containsText" text="Dificil">
      <formula>NOT(ISERROR(SEARCH("Dificil",D13)))</formula>
    </cfRule>
    <cfRule type="containsText" dxfId="492" priority="27" operator="containsText" text="Muy Difícil">
      <formula>NOT(ISERROR(SEARCH("Muy Difícil",D13)))</formula>
    </cfRule>
  </conditionalFormatting>
  <conditionalFormatting sqref="D321:W321">
    <cfRule type="cellIs" dxfId="491" priority="17" operator="equal">
      <formula>0</formula>
    </cfRule>
    <cfRule type="containsBlanks" dxfId="490" priority="22">
      <formula>LEN(TRIM(D321))=0</formula>
    </cfRule>
  </conditionalFormatting>
  <conditionalFormatting sqref="D18:W317">
    <cfRule type="cellIs" dxfId="489" priority="13" operator="equal">
      <formula>""</formula>
    </cfRule>
    <cfRule type="cellIs" dxfId="488" priority="14" operator="equal">
      <formula>D$321</formula>
    </cfRule>
    <cfRule type="cellIs" dxfId="487" priority="15" operator="equal">
      <formula>"O"</formula>
    </cfRule>
    <cfRule type="cellIs" dxfId="486" priority="16" operator="notEqual">
      <formula>"O(""O"";$D$110)"</formula>
    </cfRule>
  </conditionalFormatting>
  <conditionalFormatting sqref="D318:W318">
    <cfRule type="containsText" dxfId="485" priority="12" operator="containsText" text="Columna">
      <formula>NOT(ISERROR(SEARCH("Columna",D318)))</formula>
    </cfRule>
  </conditionalFormatting>
  <conditionalFormatting sqref="D319:W319">
    <cfRule type="cellIs" dxfId="484" priority="11" operator="equal">
      <formula>0</formula>
    </cfRule>
  </conditionalFormatting>
  <conditionalFormatting sqref="D320:W320">
    <cfRule type="containsText" dxfId="483" priority="6" operator="containsText" text="Dificultad Moderada">
      <formula>NOT(ISERROR(SEARCH("Dificultad Moderada",D320)))</formula>
    </cfRule>
    <cfRule type="containsText" dxfId="482" priority="7" operator="containsText" text="Muy Fácil">
      <formula>NOT(ISERROR(SEARCH("Muy Fácil",D320)))</formula>
    </cfRule>
    <cfRule type="containsText" dxfId="481" priority="8" operator="containsText" text="Facil">
      <formula>NOT(ISERROR(SEARCH("Facil",D320)))</formula>
    </cfRule>
    <cfRule type="containsText" dxfId="480" priority="9" operator="containsText" text="Dificil">
      <formula>NOT(ISERROR(SEARCH("Dificil",D320)))</formula>
    </cfRule>
    <cfRule type="containsText" dxfId="479" priority="10" operator="containsText" text="Muy Difícil">
      <formula>NOT(ISERROR(SEARCH("Muy Difícil",D320)))</formula>
    </cfRule>
  </conditionalFormatting>
  <conditionalFormatting sqref="D12:W12">
    <cfRule type="containsBlanks" dxfId="478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BC4CF4F-B404-4DA6-B8A0-69C27683DF5A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EA62D6AF-B47F-4E69-8842-EE30338662CA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99308D60-4EDE-42B7-8956-AF0C67D3EE16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A80B06F1-9C88-4104-BA53-19CC1E4D2D11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F0CE9B02-429D-44E8-B278-598EABAACE7A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BFACE049-6364-4E32-8D50-64409B6D0996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BB4D6D9E-5561-4396-9607-9FC71DCBF094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BE2A388E-A305-4CDB-B212-A7143C3C6611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D18" sqref="D18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 Sabana 5'!D5</f>
        <v>I.E. COLEGIO SAN BERNARDO</v>
      </c>
      <c r="E2" s="59"/>
      <c r="F2" s="59"/>
      <c r="G2" s="60"/>
      <c r="H2" s="42" t="s">
        <v>35</v>
      </c>
      <c r="I2" s="41" t="str">
        <f>' Sabana 5'!F5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 Sabana 5'!D6</f>
        <v>501</v>
      </c>
      <c r="E3" s="59"/>
      <c r="F3" s="59"/>
      <c r="G3" s="60"/>
      <c r="H3" s="61" t="s">
        <v>36</v>
      </c>
      <c r="I3" s="41" t="str">
        <f>' Sabana 5'!F6</f>
        <v>QUINTO</v>
      </c>
      <c r="AF3" s="1"/>
    </row>
    <row r="4" spans="1:32" ht="14.45" customHeight="1" x14ac:dyDescent="0.25">
      <c r="B4"/>
      <c r="C4" s="61" t="s">
        <v>33</v>
      </c>
      <c r="D4" s="59" t="str">
        <f>' Sabana 5'!D7</f>
        <v>LENGUAJE</v>
      </c>
      <c r="E4" s="59"/>
      <c r="F4" s="59"/>
      <c r="G4" s="60"/>
      <c r="H4" s="61" t="s">
        <v>37</v>
      </c>
      <c r="I4" s="41">
        <f>' Sabana 5'!F7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IF(D11="","",IFERROR(HLOOKUP($D11,Sabana14[[#All],[Columna4]:[Columna23]],2,FALSE),""))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IF(D11="","",IFERROR(HLOOKUP($D11,Sabana14[[#All],[Columna4]:[Columna23]],3,FALSE),""))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IF(D11="","",IFERROR(HLOOKUP($D11,Sabana14[[#All],[Columna4]:[Columna23]],4,FALSE),""))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IF(D11="","",IFERROR(HLOOKUP($D11,Sabana14[[#All],[Columna4]:[Columna23]],5,FALSE),""))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IF(D11="","",IFERROR(HLOOKUP($D11,Sabana14[[#All],[Columna4]:[Columna23]],6,FALSE),""))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IF(D11="","",IFERROR(HLOOKUP($D11,Sabana14[[#All],[Columna4]:[Columna23]],7,FALSE),""))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IF(D11="","",IFERROR(HLOOKUP($D11,Sabana14[[#All],[Columna4]:[Columna23]],8,FALSE),""))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IF(D11="","",IFERROR(HLOOKUP($D11,Sabana14[[#All],[Columna4]:[Columna23]],313,FALSE),""))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IF(D11="","",IFERROR(HLOOKUP($D11,Sabana14[[#All],[Columna4]:[Columna23]],314,FALSE),""))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IF(D11="","",IFERROR(HLOOKUP($D11,Sabana14[[#All],[Columna4]:[Columna23]],315,FALSE),""))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IF(D11="","",IFERROR(HLOOKUP($D11,Sabana14[[#All],[Columna4]:[Columna23]],316,FALSE),""))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IF(D11="","",IFERROR(HLOOKUP($D11,Sabana14[[#All],[Columna4]:[Columna23]],317,FALSE),""))</f>
        <v/>
      </c>
      <c r="E25" s="25" t="str">
        <f>$D$9</f>
        <v/>
      </c>
      <c r="F25" s="25">
        <f>IF(Tabla47616[[#This Row],[Porcentajes de respuesta 
para cada una de las opciones   ]]&gt;$D$9,Tabla47616[[#This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IF(D11="","",IFERROR(HLOOKUP($D11,Sabana14[[#All],[Columna4]:[Columna23]],318,FALSE),""))</f>
        <v/>
      </c>
      <c r="E26" s="25" t="str">
        <f>$D$9</f>
        <v/>
      </c>
      <c r="F26" s="25">
        <f>IF(Tabla47616[[#This Row],[Porcentajes de respuesta 
para cada una de las opciones   ]]&gt;$D$9,Tabla47616[[#This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IF(D11="","",IFERROR(HLOOKUP($D11,Sabana14[[#All],[Columna4]:[Columna23]],319,FALSE),""))</f>
        <v/>
      </c>
      <c r="E27" s="25" t="str">
        <f>$D$9</f>
        <v/>
      </c>
      <c r="F27" s="25">
        <f>IF(Tabla47616[[#This Row],[Porcentajes de respuesta 
para cada una de las opciones   ]]&gt;$D$9,Tabla47616[[#This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IF(D11="","",IFERROR(HLOOKUP($D11,Sabana14[[#All],[Columna4]:[Columna23]],320,FALSE),""))</f>
        <v/>
      </c>
      <c r="E28" s="25" t="str">
        <f>$D$9</f>
        <v/>
      </c>
      <c r="F28" s="25">
        <f>IF(Tabla47616[[#This Row],[Porcentajes de respuesta 
para cada una de las opciones   ]]&gt;$D$9,Tabla47616[[#This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IF(D11="","",IFERROR(HLOOKUP($D11,Sabana14[[#All],[Columna4]:[Columna23]],321,FALSE),""))</f>
        <v/>
      </c>
      <c r="E29" s="25" t="str">
        <f>$D$9</f>
        <v/>
      </c>
      <c r="F29" s="25">
        <f>IF(Tabla47616[[#This Row],[Porcentajes de respuesta 
para cada una de las opciones   ]]&gt;$D$9,Tabla47616[[#This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442" priority="3" operator="containsText" text="Facil">
      <formula>NOT(ISERROR(SEARCH("Facil",D14)))</formula>
    </cfRule>
    <cfRule type="containsText" dxfId="441" priority="4" operator="containsText" text="Dificil">
      <formula>NOT(ISERROR(SEARCH("Dificil",D14)))</formula>
    </cfRule>
    <cfRule type="containsText" dxfId="440" priority="5" operator="containsText" text="Muy Difícil">
      <formula>NOT(ISERROR(SEARCH("Muy Difícil",D14)))</formula>
    </cfRule>
    <cfRule type="containsText" dxfId="439" priority="6" operator="containsText" text="Muy Fácil">
      <formula>NOT(ISERROR(SEARCH("Muy Fácil",D14)))</formula>
    </cfRule>
    <cfRule type="containsText" dxfId="438" priority="7" operator="containsText" text="Dificultad Moderada">
      <formula>NOT(ISERROR(SEARCH("Dificultad Moderada",D14)))</formula>
    </cfRule>
  </conditionalFormatting>
  <conditionalFormatting sqref="I2:I4">
    <cfRule type="cellIs" dxfId="437" priority="2" operator="equal">
      <formula>0</formula>
    </cfRule>
  </conditionalFormatting>
  <conditionalFormatting sqref="D2:D4">
    <cfRule type="cellIs" dxfId="436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70" zoomScaleNormal="70" zoomScaleSheetLayoutView="124" zoomScalePageLayoutView="96" workbookViewId="0">
      <selection activeCell="F7" sqref="F7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601</v>
      </c>
      <c r="E6" s="78" t="s">
        <v>23</v>
      </c>
      <c r="F6" s="76" t="s">
        <v>134</v>
      </c>
      <c r="G6" s="87"/>
    </row>
    <row r="7" spans="2:32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133</v>
      </c>
      <c r="E11" s="2" t="s">
        <v>132</v>
      </c>
      <c r="F11" s="2" t="s">
        <v>131</v>
      </c>
      <c r="G11" s="2" t="s">
        <v>130</v>
      </c>
      <c r="H11" s="2" t="s">
        <v>129</v>
      </c>
      <c r="I11" s="2" t="s">
        <v>128</v>
      </c>
      <c r="J11" s="2" t="s">
        <v>127</v>
      </c>
      <c r="K11" s="2" t="s">
        <v>126</v>
      </c>
      <c r="L11" s="2" t="s">
        <v>125</v>
      </c>
      <c r="M11" s="2" t="s">
        <v>124</v>
      </c>
      <c r="N11" s="2" t="s">
        <v>123</v>
      </c>
      <c r="O11" s="2" t="s">
        <v>122</v>
      </c>
      <c r="P11" s="2" t="s">
        <v>121</v>
      </c>
      <c r="Q11" s="2" t="s">
        <v>120</v>
      </c>
      <c r="R11" s="2" t="s">
        <v>119</v>
      </c>
      <c r="S11" s="2" t="s">
        <v>118</v>
      </c>
      <c r="T11" s="2" t="s">
        <v>117</v>
      </c>
      <c r="U11" s="2" t="s">
        <v>116</v>
      </c>
      <c r="V11" s="2" t="s">
        <v>115</v>
      </c>
      <c r="W11" s="2" t="s">
        <v>114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90</v>
      </c>
      <c r="E12" s="66" t="s">
        <v>91</v>
      </c>
      <c r="F12" s="66" t="s">
        <v>91</v>
      </c>
      <c r="G12" s="66" t="s">
        <v>90</v>
      </c>
      <c r="H12" s="66" t="s">
        <v>91</v>
      </c>
      <c r="I12" s="66" t="s">
        <v>88</v>
      </c>
      <c r="J12" s="66" t="s">
        <v>88</v>
      </c>
      <c r="K12" s="66" t="s">
        <v>90</v>
      </c>
      <c r="L12" s="66" t="s">
        <v>90</v>
      </c>
      <c r="M12" s="66" t="s">
        <v>88</v>
      </c>
      <c r="N12" s="66" t="s">
        <v>89</v>
      </c>
      <c r="O12" s="66" t="s">
        <v>89</v>
      </c>
      <c r="P12" s="66" t="s">
        <v>88</v>
      </c>
      <c r="Q12" s="66" t="s">
        <v>88</v>
      </c>
      <c r="R12" s="66" t="s">
        <v>88</v>
      </c>
      <c r="S12" s="66" t="s">
        <v>89</v>
      </c>
      <c r="T12" s="66" t="s">
        <v>90</v>
      </c>
      <c r="U12" s="66" t="s">
        <v>90</v>
      </c>
      <c r="V12" s="66" t="s">
        <v>90</v>
      </c>
      <c r="W12" s="66" t="s">
        <v>89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 t="shared" ref="D13:W13" si="0">D$320</f>
        <v>Facil</v>
      </c>
      <c r="E13" s="30" t="str">
        <f t="shared" si="0"/>
        <v>Dificil</v>
      </c>
      <c r="F13" s="30" t="str">
        <f t="shared" si="0"/>
        <v>Dificultad Moderada</v>
      </c>
      <c r="G13" s="30" t="str">
        <f t="shared" si="0"/>
        <v>Dificultad Moderada</v>
      </c>
      <c r="H13" s="30" t="str">
        <f t="shared" si="0"/>
        <v>Dificultad Moderada</v>
      </c>
      <c r="I13" s="30" t="str">
        <f t="shared" si="0"/>
        <v>Dificultad Moderada</v>
      </c>
      <c r="J13" s="30" t="str">
        <f t="shared" si="0"/>
        <v>Dificultad Moderada</v>
      </c>
      <c r="K13" s="30" t="str">
        <f t="shared" si="0"/>
        <v>Facil</v>
      </c>
      <c r="L13" s="30" t="str">
        <f t="shared" si="0"/>
        <v>Dificil</v>
      </c>
      <c r="M13" s="30" t="str">
        <f t="shared" si="0"/>
        <v>Dificultad Moderada</v>
      </c>
      <c r="N13" s="30" t="str">
        <f t="shared" si="0"/>
        <v>Facil</v>
      </c>
      <c r="O13" s="30" t="str">
        <f t="shared" si="0"/>
        <v>Dificultad Moderada</v>
      </c>
      <c r="P13" s="30" t="str">
        <f t="shared" si="0"/>
        <v>Facil</v>
      </c>
      <c r="Q13" s="30" t="str">
        <f t="shared" si="0"/>
        <v>Dificultad Moderada</v>
      </c>
      <c r="R13" s="30" t="str">
        <f t="shared" si="0"/>
        <v>Dificultad Moderada</v>
      </c>
      <c r="S13" s="30" t="str">
        <f t="shared" si="0"/>
        <v>Dificultad Moderada</v>
      </c>
      <c r="T13" s="30" t="str">
        <f t="shared" si="0"/>
        <v>Dificil</v>
      </c>
      <c r="U13" s="30" t="str">
        <f t="shared" si="0"/>
        <v>Dificil</v>
      </c>
      <c r="V13" s="30" t="str">
        <f t="shared" si="0"/>
        <v>Dificil</v>
      </c>
      <c r="W13" s="30" t="str">
        <f t="shared" si="0"/>
        <v>Muy Difícil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94</v>
      </c>
      <c r="E16" s="2" t="s">
        <v>96</v>
      </c>
      <c r="F16" s="2" t="s">
        <v>94</v>
      </c>
      <c r="G16" s="2" t="s">
        <v>95</v>
      </c>
      <c r="H16" s="2" t="s">
        <v>96</v>
      </c>
      <c r="I16" s="2" t="s">
        <v>95</v>
      </c>
      <c r="J16" s="2" t="s">
        <v>95</v>
      </c>
      <c r="K16" s="2" t="s">
        <v>95</v>
      </c>
      <c r="L16" s="2" t="s">
        <v>95</v>
      </c>
      <c r="M16" s="2" t="s">
        <v>95</v>
      </c>
      <c r="N16" s="2" t="s">
        <v>95</v>
      </c>
      <c r="O16" s="2" t="s">
        <v>94</v>
      </c>
      <c r="P16" s="2" t="s">
        <v>95</v>
      </c>
      <c r="Q16" s="2" t="s">
        <v>94</v>
      </c>
      <c r="R16" s="2" t="s">
        <v>96</v>
      </c>
      <c r="S16" s="2" t="s">
        <v>96</v>
      </c>
      <c r="T16" s="2" t="s">
        <v>94</v>
      </c>
      <c r="U16" s="2" t="s">
        <v>96</v>
      </c>
      <c r="V16" s="2" t="s">
        <v>96</v>
      </c>
      <c r="W16" s="2" t="s">
        <v>95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100</v>
      </c>
      <c r="E17" s="2" t="s">
        <v>103</v>
      </c>
      <c r="F17" s="2" t="s">
        <v>100</v>
      </c>
      <c r="G17" s="2" t="s">
        <v>99</v>
      </c>
      <c r="H17" s="2" t="s">
        <v>113</v>
      </c>
      <c r="I17" s="2" t="s">
        <v>112</v>
      </c>
      <c r="J17" s="2" t="s">
        <v>111</v>
      </c>
      <c r="K17" s="2" t="s">
        <v>101</v>
      </c>
      <c r="L17" s="2" t="s">
        <v>98</v>
      </c>
      <c r="M17" s="2" t="s">
        <v>111</v>
      </c>
      <c r="N17" s="2" t="s">
        <v>99</v>
      </c>
      <c r="O17" s="2" t="s">
        <v>100</v>
      </c>
      <c r="P17" s="2" t="s">
        <v>99</v>
      </c>
      <c r="Q17" s="2" t="s">
        <v>100</v>
      </c>
      <c r="R17" s="2" t="s">
        <v>104</v>
      </c>
      <c r="S17" s="2" t="s">
        <v>104</v>
      </c>
      <c r="T17" s="2" t="s">
        <v>97</v>
      </c>
      <c r="U17" s="2" t="s">
        <v>103</v>
      </c>
      <c r="V17" s="2" t="s">
        <v>103</v>
      </c>
      <c r="W17" s="2" t="s">
        <v>99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90</v>
      </c>
      <c r="E18" s="66" t="s">
        <v>91</v>
      </c>
      <c r="F18" s="66" t="s">
        <v>88</v>
      </c>
      <c r="G18" s="66" t="s">
        <v>91</v>
      </c>
      <c r="H18" s="66" t="s">
        <v>91</v>
      </c>
      <c r="I18" s="66" t="s">
        <v>90</v>
      </c>
      <c r="J18" s="66" t="s">
        <v>89</v>
      </c>
      <c r="K18" s="66" t="s">
        <v>91</v>
      </c>
      <c r="L18" s="66" t="s">
        <v>91</v>
      </c>
      <c r="M18" s="66" t="s">
        <v>91</v>
      </c>
      <c r="N18" s="66" t="s">
        <v>90</v>
      </c>
      <c r="O18" s="66" t="s">
        <v>89</v>
      </c>
      <c r="P18" s="66" t="s">
        <v>90</v>
      </c>
      <c r="Q18" s="66" t="s">
        <v>89</v>
      </c>
      <c r="R18" s="66" t="s">
        <v>91</v>
      </c>
      <c r="S18" s="66" t="s">
        <v>91</v>
      </c>
      <c r="T18" s="66" t="s">
        <v>89</v>
      </c>
      <c r="U18" s="66" t="s">
        <v>89</v>
      </c>
      <c r="V18" s="66" t="s">
        <v>90</v>
      </c>
      <c r="W18" s="66" t="s">
        <v>90</v>
      </c>
      <c r="X18" s="79">
        <f t="array" ref="X18">IF($D$12="","",(SUMPRODUCT(($D$12:$W$12=Sabana4[[#This Row],[Columna4]:[Columna23]])*1)))</f>
        <v>5</v>
      </c>
      <c r="Y18" s="74">
        <f t="shared" ref="Y18:Y81" si="1">IF(X18="","",(X18/20))</f>
        <v>0.25</v>
      </c>
      <c r="Z18" s="74">
        <f>IF(Y18="","",COUNTIF(Sabana4[[#This Row],[Columna4]:[Columna23]],"O")/20)</f>
        <v>0</v>
      </c>
    </row>
    <row r="19" spans="2:32" x14ac:dyDescent="0.25">
      <c r="B19" s="46">
        <v>10</v>
      </c>
      <c r="D19" s="66" t="s">
        <v>90</v>
      </c>
      <c r="E19" s="66" t="s">
        <v>91</v>
      </c>
      <c r="F19" s="66" t="s">
        <v>89</v>
      </c>
      <c r="G19" s="66" t="s">
        <v>91</v>
      </c>
      <c r="H19" s="66" t="s">
        <v>88</v>
      </c>
      <c r="I19" s="66" t="s">
        <v>88</v>
      </c>
      <c r="J19" s="66" t="s">
        <v>88</v>
      </c>
      <c r="K19" s="66" t="s">
        <v>90</v>
      </c>
      <c r="L19" s="66" t="s">
        <v>89</v>
      </c>
      <c r="M19" s="66" t="s">
        <v>91</v>
      </c>
      <c r="N19" s="66" t="s">
        <v>89</v>
      </c>
      <c r="O19" s="66" t="s">
        <v>91</v>
      </c>
      <c r="P19" s="66" t="s">
        <v>88</v>
      </c>
      <c r="Q19" s="66" t="s">
        <v>89</v>
      </c>
      <c r="R19" s="66" t="s">
        <v>89</v>
      </c>
      <c r="S19" s="66" t="s">
        <v>89</v>
      </c>
      <c r="T19" s="66" t="s">
        <v>89</v>
      </c>
      <c r="U19" s="66" t="s">
        <v>90</v>
      </c>
      <c r="V19" s="66" t="s">
        <v>90</v>
      </c>
      <c r="W19" s="66" t="s">
        <v>90</v>
      </c>
      <c r="X19" s="79">
        <f t="array" ref="X19">IF($D$12="","",(SUMPRODUCT(($D$12:$W$12=Sabana4[[#This Row],[Columna4]:[Columna23]])*1)))</f>
        <v>10</v>
      </c>
      <c r="Y19" s="74">
        <f t="shared" si="1"/>
        <v>0.5</v>
      </c>
      <c r="Z19" s="74">
        <f>IF(Y19="","",COUNTIF(Sabana4[[#This Row],[Columna4]:[Columna23]],"O")/20)</f>
        <v>0</v>
      </c>
    </row>
    <row r="20" spans="2:32" x14ac:dyDescent="0.25">
      <c r="B20" s="46">
        <v>11</v>
      </c>
      <c r="D20" s="66" t="s">
        <v>90</v>
      </c>
      <c r="E20" s="66" t="s">
        <v>91</v>
      </c>
      <c r="F20" s="66" t="s">
        <v>91</v>
      </c>
      <c r="G20" s="66" t="s">
        <v>90</v>
      </c>
      <c r="H20" s="66" t="s">
        <v>91</v>
      </c>
      <c r="I20" s="66" t="s">
        <v>88</v>
      </c>
      <c r="J20" s="66" t="s">
        <v>90</v>
      </c>
      <c r="K20" s="66" t="s">
        <v>90</v>
      </c>
      <c r="L20" s="66" t="s">
        <v>89</v>
      </c>
      <c r="M20" s="66" t="s">
        <v>88</v>
      </c>
      <c r="N20" s="66" t="s">
        <v>89</v>
      </c>
      <c r="O20" s="66" t="s">
        <v>89</v>
      </c>
      <c r="P20" s="66" t="s">
        <v>88</v>
      </c>
      <c r="Q20" s="66" t="s">
        <v>88</v>
      </c>
      <c r="R20" s="66" t="s">
        <v>88</v>
      </c>
      <c r="S20" s="66" t="s">
        <v>89</v>
      </c>
      <c r="T20" s="66" t="s">
        <v>90</v>
      </c>
      <c r="U20" s="66" t="s">
        <v>88</v>
      </c>
      <c r="V20" s="66" t="s">
        <v>90</v>
      </c>
      <c r="W20" s="66" t="s">
        <v>90</v>
      </c>
      <c r="X20" s="79">
        <f t="array" ref="X20">IF($D$12="","",(SUMPRODUCT(($D$12:$W$12=Sabana4[[#This Row],[Columna4]:[Columna23]])*1)))</f>
        <v>16</v>
      </c>
      <c r="Y20" s="74">
        <f t="shared" si="1"/>
        <v>0.8</v>
      </c>
      <c r="Z20" s="74">
        <f>IF(Y20="","",COUNTIF(Sabana4[[#This Row],[Columna4]:[Columna23]],"O")/20)</f>
        <v>0</v>
      </c>
    </row>
    <row r="21" spans="2:32" x14ac:dyDescent="0.25">
      <c r="B21" s="46">
        <v>12</v>
      </c>
      <c r="D21" s="66" t="s">
        <v>89</v>
      </c>
      <c r="E21" s="66" t="s">
        <v>89</v>
      </c>
      <c r="F21" s="66" t="s">
        <v>90</v>
      </c>
      <c r="G21" s="66" t="s">
        <v>88</v>
      </c>
      <c r="H21" s="66" t="s">
        <v>89</v>
      </c>
      <c r="I21" s="66" t="s">
        <v>89</v>
      </c>
      <c r="J21" s="66" t="s">
        <v>89</v>
      </c>
      <c r="K21" s="66" t="s">
        <v>89</v>
      </c>
      <c r="L21" s="66" t="s">
        <v>90</v>
      </c>
      <c r="M21" s="66" t="s">
        <v>89</v>
      </c>
      <c r="N21" s="66" t="s">
        <v>89</v>
      </c>
      <c r="O21" s="66" t="s">
        <v>89</v>
      </c>
      <c r="P21" s="66" t="s">
        <v>90</v>
      </c>
      <c r="Q21" s="66" t="s">
        <v>89</v>
      </c>
      <c r="R21" s="66" t="s">
        <v>90</v>
      </c>
      <c r="S21" s="66" t="s">
        <v>88</v>
      </c>
      <c r="T21" s="66" t="s">
        <v>90</v>
      </c>
      <c r="U21" s="66" t="s">
        <v>88</v>
      </c>
      <c r="V21" s="66" t="s">
        <v>88</v>
      </c>
      <c r="W21" s="66" t="s">
        <v>88</v>
      </c>
      <c r="X21" s="79">
        <f t="array" ref="X21">IF($D$12="","",(SUMPRODUCT(($D$12:$W$12=Sabana4[[#This Row],[Columna4]:[Columna23]])*1)))</f>
        <v>4</v>
      </c>
      <c r="Y21" s="74">
        <f t="shared" si="1"/>
        <v>0.2</v>
      </c>
      <c r="Z21" s="74">
        <f>IF(Y21="","",COUNTIF(Sabana4[[#This Row],[Columna4]:[Columna23]],"O")/20)</f>
        <v>0</v>
      </c>
    </row>
    <row r="22" spans="2:32" x14ac:dyDescent="0.25">
      <c r="B22" s="46">
        <v>13</v>
      </c>
      <c r="D22" s="66" t="s">
        <v>89</v>
      </c>
      <c r="E22" s="66" t="s">
        <v>91</v>
      </c>
      <c r="F22" s="66" t="s">
        <v>91</v>
      </c>
      <c r="G22" s="66" t="s">
        <v>91</v>
      </c>
      <c r="H22" s="66" t="s">
        <v>106</v>
      </c>
      <c r="I22" s="66" t="s">
        <v>88</v>
      </c>
      <c r="J22" s="66" t="s">
        <v>88</v>
      </c>
      <c r="K22" s="66" t="s">
        <v>90</v>
      </c>
      <c r="L22" s="66" t="s">
        <v>90</v>
      </c>
      <c r="M22" s="66" t="s">
        <v>91</v>
      </c>
      <c r="N22" s="66" t="s">
        <v>89</v>
      </c>
      <c r="O22" s="66" t="s">
        <v>89</v>
      </c>
      <c r="P22" s="66" t="s">
        <v>90</v>
      </c>
      <c r="Q22" s="66" t="s">
        <v>88</v>
      </c>
      <c r="R22" s="66" t="s">
        <v>88</v>
      </c>
      <c r="S22" s="66" t="s">
        <v>89</v>
      </c>
      <c r="T22" s="66" t="s">
        <v>90</v>
      </c>
      <c r="U22" s="66" t="s">
        <v>91</v>
      </c>
      <c r="V22" s="66" t="s">
        <v>90</v>
      </c>
      <c r="W22" s="66" t="s">
        <v>91</v>
      </c>
      <c r="X22" s="79">
        <f t="array" ref="X22">IF($D$12="","",(SUMPRODUCT(($D$12:$W$12=Sabana4[[#This Row],[Columna4]:[Columna23]])*1)))</f>
        <v>13</v>
      </c>
      <c r="Y22" s="74">
        <f t="shared" si="1"/>
        <v>0.65</v>
      </c>
      <c r="Z22" s="74">
        <f>IF(Y22="","",COUNTIF(Sabana4[[#This Row],[Columna4]:[Columna23]],"O")/20)</f>
        <v>0.05</v>
      </c>
    </row>
    <row r="23" spans="2:32" x14ac:dyDescent="0.25">
      <c r="B23" s="46">
        <v>14</v>
      </c>
      <c r="D23" s="66" t="s">
        <v>90</v>
      </c>
      <c r="E23" s="66" t="s">
        <v>89</v>
      </c>
      <c r="F23" s="66" t="s">
        <v>91</v>
      </c>
      <c r="G23" s="66" t="s">
        <v>90</v>
      </c>
      <c r="H23" s="66" t="s">
        <v>91</v>
      </c>
      <c r="I23" s="66" t="s">
        <v>88</v>
      </c>
      <c r="J23" s="66" t="s">
        <v>88</v>
      </c>
      <c r="K23" s="66" t="s">
        <v>90</v>
      </c>
      <c r="L23" s="66" t="s">
        <v>90</v>
      </c>
      <c r="M23" s="66" t="s">
        <v>88</v>
      </c>
      <c r="N23" s="66" t="s">
        <v>89</v>
      </c>
      <c r="O23" s="66" t="s">
        <v>89</v>
      </c>
      <c r="P23" s="66" t="s">
        <v>88</v>
      </c>
      <c r="Q23" s="66" t="s">
        <v>88</v>
      </c>
      <c r="R23" s="66" t="s">
        <v>89</v>
      </c>
      <c r="S23" s="66" t="s">
        <v>89</v>
      </c>
      <c r="T23" s="66" t="s">
        <v>89</v>
      </c>
      <c r="U23" s="66" t="s">
        <v>90</v>
      </c>
      <c r="V23" s="66" t="s">
        <v>90</v>
      </c>
      <c r="W23" s="66" t="s">
        <v>91</v>
      </c>
      <c r="X23" s="79">
        <f t="array" ref="X23">IF($D$12="","",(SUMPRODUCT(($D$12:$W$12=Sabana4[[#This Row],[Columna4]:[Columna23]])*1)))</f>
        <v>16</v>
      </c>
      <c r="Y23" s="74">
        <f t="shared" si="1"/>
        <v>0.8</v>
      </c>
      <c r="Z23" s="74">
        <f>IF(Y23="","",COUNTIF(Sabana4[[#This Row],[Columna4]:[Columna23]],"O")/20)</f>
        <v>0</v>
      </c>
    </row>
    <row r="24" spans="2:32" x14ac:dyDescent="0.25">
      <c r="B24" s="46">
        <v>15</v>
      </c>
      <c r="D24" s="66" t="s">
        <v>90</v>
      </c>
      <c r="E24" s="66" t="s">
        <v>90</v>
      </c>
      <c r="F24" s="66" t="s">
        <v>91</v>
      </c>
      <c r="G24" s="66" t="s">
        <v>90</v>
      </c>
      <c r="H24" s="66" t="s">
        <v>88</v>
      </c>
      <c r="I24" s="66" t="s">
        <v>88</v>
      </c>
      <c r="J24" s="66" t="s">
        <v>88</v>
      </c>
      <c r="K24" s="66" t="s">
        <v>91</v>
      </c>
      <c r="L24" s="66" t="s">
        <v>89</v>
      </c>
      <c r="M24" s="66" t="s">
        <v>88</v>
      </c>
      <c r="N24" s="66" t="s">
        <v>89</v>
      </c>
      <c r="O24" s="66" t="s">
        <v>90</v>
      </c>
      <c r="P24" s="66" t="s">
        <v>90</v>
      </c>
      <c r="Q24" s="66" t="s">
        <v>90</v>
      </c>
      <c r="R24" s="66" t="s">
        <v>91</v>
      </c>
      <c r="S24" s="66" t="s">
        <v>88</v>
      </c>
      <c r="T24" s="66" t="s">
        <v>90</v>
      </c>
      <c r="U24" s="66" t="s">
        <v>90</v>
      </c>
      <c r="V24" s="66" t="s">
        <v>88</v>
      </c>
      <c r="W24" s="66" t="s">
        <v>88</v>
      </c>
      <c r="X24" s="79">
        <f t="array" ref="X24">IF($D$12="","",(SUMPRODUCT(($D$12:$W$12=Sabana4[[#This Row],[Columna4]:[Columna23]])*1)))</f>
        <v>9</v>
      </c>
      <c r="Y24" s="74">
        <f t="shared" si="1"/>
        <v>0.45</v>
      </c>
      <c r="Z24" s="74">
        <f>IF(Y24="","",COUNTIF(Sabana4[[#This Row],[Columna4]:[Columna23]],"O")/20)</f>
        <v>0</v>
      </c>
    </row>
    <row r="25" spans="2:32" x14ac:dyDescent="0.25">
      <c r="B25" s="46">
        <v>16</v>
      </c>
      <c r="D25" s="66" t="s">
        <v>91</v>
      </c>
      <c r="E25" s="66" t="s">
        <v>88</v>
      </c>
      <c r="F25" s="66" t="s">
        <v>91</v>
      </c>
      <c r="G25" s="66" t="s">
        <v>91</v>
      </c>
      <c r="H25" s="66" t="s">
        <v>89</v>
      </c>
      <c r="I25" s="66" t="s">
        <v>88</v>
      </c>
      <c r="J25" s="66" t="s">
        <v>90</v>
      </c>
      <c r="K25" s="66" t="s">
        <v>91</v>
      </c>
      <c r="L25" s="66" t="s">
        <v>89</v>
      </c>
      <c r="M25" s="66" t="s">
        <v>91</v>
      </c>
      <c r="N25" s="66" t="s">
        <v>89</v>
      </c>
      <c r="O25" s="66" t="s">
        <v>106</v>
      </c>
      <c r="P25" s="66" t="s">
        <v>88</v>
      </c>
      <c r="Q25" s="66" t="s">
        <v>89</v>
      </c>
      <c r="R25" s="66" t="s">
        <v>89</v>
      </c>
      <c r="S25" s="66" t="s">
        <v>88</v>
      </c>
      <c r="T25" s="66" t="s">
        <v>88</v>
      </c>
      <c r="U25" s="66" t="s">
        <v>88</v>
      </c>
      <c r="V25" s="66" t="s">
        <v>90</v>
      </c>
      <c r="W25" s="66" t="s">
        <v>88</v>
      </c>
      <c r="X25" s="79">
        <f t="array" ref="X25">IF($D$12="","",(SUMPRODUCT(($D$12:$W$12=Sabana4[[#This Row],[Columna4]:[Columna23]])*1)))</f>
        <v>5</v>
      </c>
      <c r="Y25" s="74">
        <f t="shared" si="1"/>
        <v>0.25</v>
      </c>
      <c r="Z25" s="74">
        <f>IF(Y25="","",COUNTIF(Sabana4[[#This Row],[Columna4]:[Columna23]],"O")/20)</f>
        <v>0.05</v>
      </c>
    </row>
    <row r="26" spans="2:32" x14ac:dyDescent="0.25">
      <c r="B26" s="46">
        <v>17</v>
      </c>
      <c r="D26" s="66" t="s">
        <v>90</v>
      </c>
      <c r="E26" s="66" t="s">
        <v>89</v>
      </c>
      <c r="F26" s="66" t="s">
        <v>91</v>
      </c>
      <c r="G26" s="66" t="s">
        <v>91</v>
      </c>
      <c r="H26" s="66" t="s">
        <v>91</v>
      </c>
      <c r="I26" s="66" t="s">
        <v>88</v>
      </c>
      <c r="J26" s="66" t="s">
        <v>88</v>
      </c>
      <c r="K26" s="66" t="s">
        <v>90</v>
      </c>
      <c r="L26" s="66" t="s">
        <v>89</v>
      </c>
      <c r="M26" s="66" t="s">
        <v>88</v>
      </c>
      <c r="N26" s="66" t="s">
        <v>89</v>
      </c>
      <c r="O26" s="66" t="s">
        <v>89</v>
      </c>
      <c r="P26" s="66" t="s">
        <v>88</v>
      </c>
      <c r="Q26" s="66" t="s">
        <v>88</v>
      </c>
      <c r="R26" s="66" t="s">
        <v>88</v>
      </c>
      <c r="S26" s="66" t="s">
        <v>89</v>
      </c>
      <c r="T26" s="66" t="s">
        <v>89</v>
      </c>
      <c r="U26" s="66" t="s">
        <v>88</v>
      </c>
      <c r="V26" s="66" t="s">
        <v>90</v>
      </c>
      <c r="W26" s="66" t="s">
        <v>88</v>
      </c>
      <c r="X26" s="79">
        <f t="array" ref="X26">IF($D$12="","",(SUMPRODUCT(($D$12:$W$12=Sabana4[[#This Row],[Columna4]:[Columna23]])*1)))</f>
        <v>14</v>
      </c>
      <c r="Y26" s="74">
        <f t="shared" si="1"/>
        <v>0.7</v>
      </c>
      <c r="Z26" s="74">
        <f>IF(Y26="","",COUNTIF(Sabana4[[#This Row],[Columna4]:[Columna23]],"O")/20)</f>
        <v>0</v>
      </c>
    </row>
    <row r="27" spans="2:32" x14ac:dyDescent="0.25">
      <c r="B27" s="46">
        <v>18</v>
      </c>
      <c r="D27" s="66" t="s">
        <v>90</v>
      </c>
      <c r="E27" s="66" t="s">
        <v>89</v>
      </c>
      <c r="F27" s="66" t="s">
        <v>91</v>
      </c>
      <c r="G27" s="66" t="s">
        <v>90</v>
      </c>
      <c r="H27" s="66" t="s">
        <v>91</v>
      </c>
      <c r="I27" s="66" t="s">
        <v>88</v>
      </c>
      <c r="J27" s="66" t="s">
        <v>88</v>
      </c>
      <c r="K27" s="66" t="s">
        <v>90</v>
      </c>
      <c r="L27" s="66" t="s">
        <v>89</v>
      </c>
      <c r="M27" s="66" t="s">
        <v>88</v>
      </c>
      <c r="N27" s="66" t="s">
        <v>89</v>
      </c>
      <c r="O27" s="66" t="s">
        <v>88</v>
      </c>
      <c r="P27" s="66" t="s">
        <v>88</v>
      </c>
      <c r="Q27" s="66" t="s">
        <v>88</v>
      </c>
      <c r="R27" s="66" t="s">
        <v>88</v>
      </c>
      <c r="S27" s="66" t="s">
        <v>89</v>
      </c>
      <c r="T27" s="66" t="s">
        <v>89</v>
      </c>
      <c r="U27" s="66" t="s">
        <v>91</v>
      </c>
      <c r="V27" s="66" t="s">
        <v>88</v>
      </c>
      <c r="W27" s="66" t="s">
        <v>88</v>
      </c>
      <c r="X27" s="79">
        <f t="array" ref="X27">IF($D$12="","",(SUMPRODUCT(($D$12:$W$12=Sabana4[[#This Row],[Columna4]:[Columna23]])*1)))</f>
        <v>13</v>
      </c>
      <c r="Y27" s="74">
        <f t="shared" si="1"/>
        <v>0.65</v>
      </c>
      <c r="Z27" s="74">
        <f>IF(Y27="","",COUNTIF(Sabana4[[#This Row],[Columna4]:[Columna23]],"O")/20)</f>
        <v>0</v>
      </c>
    </row>
    <row r="28" spans="2:32" x14ac:dyDescent="0.25">
      <c r="B28" s="46">
        <v>19</v>
      </c>
      <c r="D28" s="66" t="s">
        <v>90</v>
      </c>
      <c r="E28" s="66" t="s">
        <v>89</v>
      </c>
      <c r="F28" s="66" t="s">
        <v>91</v>
      </c>
      <c r="G28" s="66" t="s">
        <v>91</v>
      </c>
      <c r="H28" s="66" t="s">
        <v>91</v>
      </c>
      <c r="I28" s="66" t="s">
        <v>88</v>
      </c>
      <c r="J28" s="66" t="s">
        <v>91</v>
      </c>
      <c r="K28" s="66" t="s">
        <v>90</v>
      </c>
      <c r="L28" s="66" t="s">
        <v>91</v>
      </c>
      <c r="M28" s="66" t="s">
        <v>91</v>
      </c>
      <c r="N28" s="66" t="s">
        <v>89</v>
      </c>
      <c r="O28" s="66" t="s">
        <v>89</v>
      </c>
      <c r="P28" s="66" t="s">
        <v>88</v>
      </c>
      <c r="Q28" s="66" t="s">
        <v>91</v>
      </c>
      <c r="R28" s="66" t="s">
        <v>88</v>
      </c>
      <c r="S28" s="66" t="s">
        <v>89</v>
      </c>
      <c r="T28" s="66" t="s">
        <v>88</v>
      </c>
      <c r="U28" s="66" t="s">
        <v>89</v>
      </c>
      <c r="V28" s="66" t="s">
        <v>90</v>
      </c>
      <c r="W28" s="66" t="s">
        <v>89</v>
      </c>
      <c r="X28" s="79">
        <f t="array" ref="X28">IF($D$12="","",(SUMPRODUCT(($D$12:$W$12=Sabana4[[#This Row],[Columna4]:[Columna23]])*1)))</f>
        <v>12</v>
      </c>
      <c r="Y28" s="74">
        <f t="shared" si="1"/>
        <v>0.6</v>
      </c>
      <c r="Z28" s="74">
        <f>IF(Y28="","",COUNTIF(Sabana4[[#This Row],[Columna4]:[Columna23]],"O")/20)</f>
        <v>0</v>
      </c>
    </row>
    <row r="29" spans="2:32" x14ac:dyDescent="0.25">
      <c r="B29" s="46">
        <v>20</v>
      </c>
      <c r="D29" s="66" t="s">
        <v>90</v>
      </c>
      <c r="E29" s="66" t="s">
        <v>89</v>
      </c>
      <c r="F29" s="66" t="s">
        <v>91</v>
      </c>
      <c r="G29" s="66" t="s">
        <v>89</v>
      </c>
      <c r="H29" s="66" t="s">
        <v>91</v>
      </c>
      <c r="I29" s="66" t="s">
        <v>88</v>
      </c>
      <c r="J29" s="66" t="s">
        <v>90</v>
      </c>
      <c r="K29" s="66" t="s">
        <v>90</v>
      </c>
      <c r="L29" s="66" t="s">
        <v>90</v>
      </c>
      <c r="M29" s="66" t="s">
        <v>88</v>
      </c>
      <c r="N29" s="66" t="s">
        <v>89</v>
      </c>
      <c r="O29" s="66" t="s">
        <v>90</v>
      </c>
      <c r="P29" s="66" t="s">
        <v>88</v>
      </c>
      <c r="Q29" s="66" t="s">
        <v>91</v>
      </c>
      <c r="R29" s="66" t="s">
        <v>88</v>
      </c>
      <c r="S29" s="66" t="s">
        <v>89</v>
      </c>
      <c r="T29" s="66" t="s">
        <v>88</v>
      </c>
      <c r="U29" s="66" t="s">
        <v>89</v>
      </c>
      <c r="V29" s="66" t="s">
        <v>88</v>
      </c>
      <c r="W29" s="66" t="s">
        <v>90</v>
      </c>
      <c r="X29" s="79">
        <f t="array" ref="X29">IF($D$12="","",(SUMPRODUCT(($D$12:$W$12=Sabana4[[#This Row],[Columna4]:[Columna23]])*1)))</f>
        <v>11</v>
      </c>
      <c r="Y29" s="74">
        <f t="shared" si="1"/>
        <v>0.55000000000000004</v>
      </c>
      <c r="Z29" s="74">
        <f>IF(Y29="","",COUNTIF(Sabana4[[#This Row],[Columna4]:[Columna23]],"O")/20)</f>
        <v>0</v>
      </c>
    </row>
    <row r="30" spans="2:32" x14ac:dyDescent="0.25">
      <c r="B30" s="46">
        <v>21</v>
      </c>
      <c r="D30" s="66" t="s">
        <v>90</v>
      </c>
      <c r="E30" s="66" t="s">
        <v>89</v>
      </c>
      <c r="F30" s="66" t="s">
        <v>91</v>
      </c>
      <c r="G30" s="66" t="s">
        <v>90</v>
      </c>
      <c r="H30" s="66" t="s">
        <v>91</v>
      </c>
      <c r="I30" s="66" t="s">
        <v>88</v>
      </c>
      <c r="J30" s="66" t="s">
        <v>88</v>
      </c>
      <c r="K30" s="66" t="s">
        <v>90</v>
      </c>
      <c r="L30" s="66" t="s">
        <v>89</v>
      </c>
      <c r="M30" s="66" t="s">
        <v>88</v>
      </c>
      <c r="N30" s="66" t="s">
        <v>89</v>
      </c>
      <c r="O30" s="66" t="s">
        <v>89</v>
      </c>
      <c r="P30" s="66" t="s">
        <v>88</v>
      </c>
      <c r="Q30" s="66" t="s">
        <v>90</v>
      </c>
      <c r="R30" s="66" t="s">
        <v>88</v>
      </c>
      <c r="S30" s="66" t="s">
        <v>89</v>
      </c>
      <c r="T30" s="66" t="s">
        <v>90</v>
      </c>
      <c r="U30" s="66" t="s">
        <v>90</v>
      </c>
      <c r="V30" s="66" t="s">
        <v>90</v>
      </c>
      <c r="W30" s="66" t="s">
        <v>88</v>
      </c>
      <c r="X30" s="79">
        <f t="array" ref="X30">IF($D$12="","",(SUMPRODUCT(($D$12:$W$12=Sabana4[[#This Row],[Columna4]:[Columna23]])*1)))</f>
        <v>16</v>
      </c>
      <c r="Y30" s="74">
        <f t="shared" si="1"/>
        <v>0.8</v>
      </c>
      <c r="Z30" s="74">
        <f>IF(Y30="","",COUNTIF(Sabana4[[#This Row],[Columna4]:[Columna23]],"O")/20)</f>
        <v>0</v>
      </c>
    </row>
    <row r="31" spans="2:32" x14ac:dyDescent="0.25">
      <c r="B31" s="46">
        <v>22</v>
      </c>
      <c r="D31" s="66" t="s">
        <v>90</v>
      </c>
      <c r="E31" s="66" t="s">
        <v>89</v>
      </c>
      <c r="F31" s="66" t="s">
        <v>89</v>
      </c>
      <c r="G31" s="66" t="s">
        <v>91</v>
      </c>
      <c r="H31" s="66" t="s">
        <v>91</v>
      </c>
      <c r="I31" s="66" t="s">
        <v>89</v>
      </c>
      <c r="J31" s="66" t="s">
        <v>88</v>
      </c>
      <c r="K31" s="66" t="s">
        <v>91</v>
      </c>
      <c r="L31" s="66" t="s">
        <v>88</v>
      </c>
      <c r="M31" s="66" t="s">
        <v>88</v>
      </c>
      <c r="N31" s="66" t="s">
        <v>89</v>
      </c>
      <c r="O31" s="66" t="s">
        <v>88</v>
      </c>
      <c r="P31" s="66" t="s">
        <v>88</v>
      </c>
      <c r="Q31" s="66" t="s">
        <v>90</v>
      </c>
      <c r="R31" s="66" t="s">
        <v>88</v>
      </c>
      <c r="S31" s="66" t="s">
        <v>89</v>
      </c>
      <c r="T31" s="66" t="s">
        <v>91</v>
      </c>
      <c r="U31" s="66" t="s">
        <v>91</v>
      </c>
      <c r="V31" s="66" t="s">
        <v>89</v>
      </c>
      <c r="W31" s="66" t="s">
        <v>88</v>
      </c>
      <c r="X31" s="79">
        <f t="array" ref="X31">IF($D$12="","",(SUMPRODUCT(($D$12:$W$12=Sabana4[[#This Row],[Columna4]:[Columna23]])*1)))</f>
        <v>8</v>
      </c>
      <c r="Y31" s="74">
        <f t="shared" si="1"/>
        <v>0.4</v>
      </c>
      <c r="Z31" s="74">
        <f>IF(Y31="","",COUNTIF(Sabana4[[#This Row],[Columna4]:[Columna23]],"O")/20)</f>
        <v>0</v>
      </c>
    </row>
    <row r="32" spans="2:32" x14ac:dyDescent="0.25">
      <c r="B32" s="46">
        <v>23</v>
      </c>
      <c r="D32" s="66" t="s">
        <v>90</v>
      </c>
      <c r="E32" s="66" t="s">
        <v>91</v>
      </c>
      <c r="F32" s="66" t="s">
        <v>90</v>
      </c>
      <c r="G32" s="66" t="s">
        <v>88</v>
      </c>
      <c r="H32" s="66" t="s">
        <v>88</v>
      </c>
      <c r="I32" s="66" t="s">
        <v>91</v>
      </c>
      <c r="J32" s="66" t="s">
        <v>88</v>
      </c>
      <c r="K32" s="66" t="s">
        <v>90</v>
      </c>
      <c r="L32" s="66" t="s">
        <v>91</v>
      </c>
      <c r="M32" s="66" t="s">
        <v>88</v>
      </c>
      <c r="N32" s="66" t="s">
        <v>91</v>
      </c>
      <c r="O32" s="66" t="s">
        <v>90</v>
      </c>
      <c r="P32" s="66" t="s">
        <v>90</v>
      </c>
      <c r="Q32" s="66" t="s">
        <v>91</v>
      </c>
      <c r="R32" s="66" t="s">
        <v>90</v>
      </c>
      <c r="S32" s="66" t="s">
        <v>90</v>
      </c>
      <c r="T32" s="66" t="s">
        <v>88</v>
      </c>
      <c r="U32" s="66" t="s">
        <v>91</v>
      </c>
      <c r="V32" s="66" t="s">
        <v>90</v>
      </c>
      <c r="W32" s="66" t="s">
        <v>90</v>
      </c>
      <c r="X32" s="79">
        <f t="array" ref="X32">IF($D$12="","",(SUMPRODUCT(($D$12:$W$12=Sabana4[[#This Row],[Columna4]:[Columna23]])*1)))</f>
        <v>6</v>
      </c>
      <c r="Y32" s="74">
        <f t="shared" si="1"/>
        <v>0.3</v>
      </c>
      <c r="Z32" s="74">
        <f>IF(Y32="","",COUNTIF(Sabana4[[#This Row],[Columna4]:[Columna23]],"O")/20)</f>
        <v>0</v>
      </c>
    </row>
    <row r="33" spans="2:26" x14ac:dyDescent="0.25">
      <c r="B33" s="46">
        <v>24</v>
      </c>
      <c r="D33" s="66" t="s">
        <v>90</v>
      </c>
      <c r="E33" s="66" t="s">
        <v>91</v>
      </c>
      <c r="F33" s="66" t="s">
        <v>90</v>
      </c>
      <c r="G33" s="66" t="s">
        <v>90</v>
      </c>
      <c r="H33" s="66" t="s">
        <v>90</v>
      </c>
      <c r="I33" s="66" t="s">
        <v>88</v>
      </c>
      <c r="J33" s="66" t="s">
        <v>90</v>
      </c>
      <c r="K33" s="66" t="s">
        <v>89</v>
      </c>
      <c r="L33" s="66" t="s">
        <v>91</v>
      </c>
      <c r="M33" s="66" t="s">
        <v>89</v>
      </c>
      <c r="N33" s="66" t="s">
        <v>89</v>
      </c>
      <c r="O33" s="66" t="s">
        <v>89</v>
      </c>
      <c r="P33" s="66" t="s">
        <v>88</v>
      </c>
      <c r="Q33" s="66" t="s">
        <v>89</v>
      </c>
      <c r="R33" s="66" t="s">
        <v>91</v>
      </c>
      <c r="S33" s="66" t="s">
        <v>91</v>
      </c>
      <c r="T33" s="66" t="s">
        <v>88</v>
      </c>
      <c r="U33" s="66" t="s">
        <v>88</v>
      </c>
      <c r="V33" s="66" t="s">
        <v>88</v>
      </c>
      <c r="W33" s="66" t="s">
        <v>88</v>
      </c>
      <c r="X33" s="79">
        <f t="array" ref="X33">IF($D$12="","",(SUMPRODUCT(($D$12:$W$12=Sabana4[[#This Row],[Columna4]:[Columna23]])*1)))</f>
        <v>7</v>
      </c>
      <c r="Y33" s="74">
        <f t="shared" si="1"/>
        <v>0.35</v>
      </c>
      <c r="Z33" s="74">
        <f>IF(Y33="","",COUNTIF(Sabana4[[#This Row],[Columna4]:[Columna23]],"O")/20)</f>
        <v>0</v>
      </c>
    </row>
    <row r="34" spans="2:26" x14ac:dyDescent="0.25">
      <c r="B34" s="46">
        <v>25</v>
      </c>
      <c r="D34" s="66" t="s">
        <v>90</v>
      </c>
      <c r="E34" s="66" t="s">
        <v>90</v>
      </c>
      <c r="F34" s="66" t="s">
        <v>88</v>
      </c>
      <c r="G34" s="66" t="s">
        <v>90</v>
      </c>
      <c r="H34" s="66" t="s">
        <v>89</v>
      </c>
      <c r="I34" s="66" t="s">
        <v>90</v>
      </c>
      <c r="J34" s="66" t="s">
        <v>89</v>
      </c>
      <c r="K34" s="66" t="s">
        <v>90</v>
      </c>
      <c r="L34" s="66" t="s">
        <v>89</v>
      </c>
      <c r="M34" s="66" t="s">
        <v>88</v>
      </c>
      <c r="N34" s="66" t="s">
        <v>88</v>
      </c>
      <c r="O34" s="66" t="s">
        <v>90</v>
      </c>
      <c r="P34" s="66" t="s">
        <v>89</v>
      </c>
      <c r="Q34" s="66" t="s">
        <v>88</v>
      </c>
      <c r="R34" s="66" t="s">
        <v>89</v>
      </c>
      <c r="S34" s="66" t="s">
        <v>106</v>
      </c>
      <c r="T34" s="66" t="s">
        <v>88</v>
      </c>
      <c r="U34" s="66" t="s">
        <v>89</v>
      </c>
      <c r="V34" s="66" t="s">
        <v>89</v>
      </c>
      <c r="W34" s="66" t="s">
        <v>88</v>
      </c>
      <c r="X34" s="79">
        <f t="array" ref="X34">IF($D$12="","",(SUMPRODUCT(($D$12:$W$12=Sabana4[[#This Row],[Columna4]:[Columna23]])*1)))</f>
        <v>5</v>
      </c>
      <c r="Y34" s="74">
        <f t="shared" si="1"/>
        <v>0.25</v>
      </c>
      <c r="Z34" s="74">
        <f>IF(Y34="","",COUNTIF(Sabana4[[#This Row],[Columna4]:[Columna23]],"O")/20)</f>
        <v>0.05</v>
      </c>
    </row>
    <row r="35" spans="2:26" x14ac:dyDescent="0.25">
      <c r="B35" s="46">
        <v>26</v>
      </c>
      <c r="D35" s="66" t="s">
        <v>90</v>
      </c>
      <c r="E35" s="66" t="s">
        <v>91</v>
      </c>
      <c r="F35" s="66" t="s">
        <v>91</v>
      </c>
      <c r="G35" s="66" t="s">
        <v>91</v>
      </c>
      <c r="H35" s="66" t="s">
        <v>91</v>
      </c>
      <c r="I35" s="66" t="s">
        <v>88</v>
      </c>
      <c r="J35" s="66" t="s">
        <v>88</v>
      </c>
      <c r="K35" s="66" t="s">
        <v>90</v>
      </c>
      <c r="L35" s="66" t="s">
        <v>89</v>
      </c>
      <c r="M35" s="66" t="s">
        <v>88</v>
      </c>
      <c r="N35" s="66" t="s">
        <v>89</v>
      </c>
      <c r="O35" s="66" t="s">
        <v>91</v>
      </c>
      <c r="P35" s="66" t="s">
        <v>88</v>
      </c>
      <c r="Q35" s="66" t="s">
        <v>88</v>
      </c>
      <c r="R35" s="66" t="s">
        <v>88</v>
      </c>
      <c r="S35" s="66" t="s">
        <v>89</v>
      </c>
      <c r="T35" s="66" t="s">
        <v>90</v>
      </c>
      <c r="U35" s="66" t="s">
        <v>89</v>
      </c>
      <c r="V35" s="66" t="s">
        <v>89</v>
      </c>
      <c r="W35" s="75" t="s">
        <v>88</v>
      </c>
      <c r="X35" s="79">
        <f t="array" ref="X35">IF($D$12="","",(SUMPRODUCT(($D$12:$W$12=Sabana4[[#This Row],[Columna4]:[Columna23]])*1)))</f>
        <v>14</v>
      </c>
      <c r="Y35" s="74">
        <f t="shared" si="1"/>
        <v>0.7</v>
      </c>
      <c r="Z35" s="74">
        <f>IF(Y35="","",COUNTIF(Sabana4[[#This Row],[Columna4]:[Columna23]],"O")/20)</f>
        <v>0</v>
      </c>
    </row>
    <row r="36" spans="2:26" x14ac:dyDescent="0.25">
      <c r="B36" s="46">
        <v>27</v>
      </c>
      <c r="D36" s="66" t="s">
        <v>89</v>
      </c>
      <c r="E36" s="66" t="s">
        <v>88</v>
      </c>
      <c r="F36" s="66" t="s">
        <v>88</v>
      </c>
      <c r="G36" s="66" t="s">
        <v>90</v>
      </c>
      <c r="H36" s="66" t="s">
        <v>88</v>
      </c>
      <c r="I36" s="66" t="s">
        <v>90</v>
      </c>
      <c r="J36" s="66" t="s">
        <v>88</v>
      </c>
      <c r="K36" s="66" t="s">
        <v>88</v>
      </c>
      <c r="L36" s="66" t="s">
        <v>88</v>
      </c>
      <c r="M36" s="66" t="s">
        <v>90</v>
      </c>
      <c r="N36" s="66" t="s">
        <v>90</v>
      </c>
      <c r="O36" s="66" t="s">
        <v>89</v>
      </c>
      <c r="P36" s="66" t="s">
        <v>90</v>
      </c>
      <c r="Q36" s="66" t="s">
        <v>88</v>
      </c>
      <c r="R36" s="66" t="s">
        <v>90</v>
      </c>
      <c r="S36" s="66" t="s">
        <v>91</v>
      </c>
      <c r="T36" s="66" t="s">
        <v>90</v>
      </c>
      <c r="U36" s="66" t="s">
        <v>89</v>
      </c>
      <c r="V36" s="66" t="s">
        <v>88</v>
      </c>
      <c r="W36" s="66" t="s">
        <v>89</v>
      </c>
      <c r="X36" s="79">
        <f t="array" ref="X36">IF($D$12="","",(SUMPRODUCT(($D$12:$W$12=Sabana4[[#This Row],[Columna4]:[Columna23]])*1)))</f>
        <v>6</v>
      </c>
      <c r="Y36" s="74">
        <f t="shared" si="1"/>
        <v>0.3</v>
      </c>
      <c r="Z36" s="74">
        <f>IF(Y36="","",COUNTIF(Sabana4[[#This Row],[Columna4]:[Columna23]],"O")/20)</f>
        <v>0</v>
      </c>
    </row>
    <row r="37" spans="2:26" x14ac:dyDescent="0.25">
      <c r="B37" s="46">
        <v>28</v>
      </c>
      <c r="D37" s="66" t="s">
        <v>90</v>
      </c>
      <c r="E37" s="66" t="s">
        <v>89</v>
      </c>
      <c r="F37" s="66" t="s">
        <v>91</v>
      </c>
      <c r="G37" s="66" t="s">
        <v>90</v>
      </c>
      <c r="H37" s="66" t="s">
        <v>91</v>
      </c>
      <c r="I37" s="66" t="s">
        <v>89</v>
      </c>
      <c r="J37" s="66" t="s">
        <v>90</v>
      </c>
      <c r="K37" s="66" t="s">
        <v>91</v>
      </c>
      <c r="L37" s="66" t="s">
        <v>91</v>
      </c>
      <c r="M37" s="66" t="s">
        <v>88</v>
      </c>
      <c r="N37" s="66" t="s">
        <v>90</v>
      </c>
      <c r="O37" s="66" t="s">
        <v>89</v>
      </c>
      <c r="P37" s="66" t="s">
        <v>90</v>
      </c>
      <c r="Q37" s="66" t="s">
        <v>90</v>
      </c>
      <c r="R37" s="66" t="s">
        <v>88</v>
      </c>
      <c r="S37" s="66" t="s">
        <v>89</v>
      </c>
      <c r="T37" s="66" t="s">
        <v>88</v>
      </c>
      <c r="U37" s="66" t="s">
        <v>91</v>
      </c>
      <c r="V37" s="66" t="s">
        <v>89</v>
      </c>
      <c r="W37" s="66" t="s">
        <v>88</v>
      </c>
      <c r="X37" s="79">
        <f t="array" ref="X37">IF($D$12="","",(SUMPRODUCT(($D$12:$W$12=Sabana4[[#This Row],[Columna4]:[Columna23]])*1)))</f>
        <v>8</v>
      </c>
      <c r="Y37" s="74">
        <f t="shared" si="1"/>
        <v>0.4</v>
      </c>
      <c r="Z37" s="74">
        <f>IF(Y37="","",COUNTIF(Sabana4[[#This Row],[Columna4]:[Columna23]],"O")/20)</f>
        <v>0</v>
      </c>
    </row>
    <row r="38" spans="2:26" x14ac:dyDescent="0.25">
      <c r="B38" s="46">
        <v>29</v>
      </c>
      <c r="D38" s="66" t="s">
        <v>89</v>
      </c>
      <c r="E38" s="66" t="s">
        <v>89</v>
      </c>
      <c r="F38" s="66" t="s">
        <v>91</v>
      </c>
      <c r="G38" s="66" t="s">
        <v>91</v>
      </c>
      <c r="H38" s="66" t="s">
        <v>91</v>
      </c>
      <c r="I38" s="66" t="s">
        <v>90</v>
      </c>
      <c r="J38" s="66" t="s">
        <v>90</v>
      </c>
      <c r="K38" s="66" t="s">
        <v>90</v>
      </c>
      <c r="L38" s="66" t="s">
        <v>90</v>
      </c>
      <c r="M38" s="66" t="s">
        <v>88</v>
      </c>
      <c r="N38" s="66" t="s">
        <v>88</v>
      </c>
      <c r="O38" s="66" t="s">
        <v>89</v>
      </c>
      <c r="P38" s="66" t="s">
        <v>88</v>
      </c>
      <c r="Q38" s="66" t="s">
        <v>91</v>
      </c>
      <c r="R38" s="66" t="s">
        <v>88</v>
      </c>
      <c r="S38" s="66" t="s">
        <v>91</v>
      </c>
      <c r="T38" s="66" t="s">
        <v>89</v>
      </c>
      <c r="U38" s="66" t="s">
        <v>91</v>
      </c>
      <c r="V38" s="66" t="s">
        <v>91</v>
      </c>
      <c r="W38" s="66" t="s">
        <v>90</v>
      </c>
      <c r="X38" s="79">
        <f t="array" ref="X38">IF($D$12="","",(SUMPRODUCT(($D$12:$W$12=Sabana4[[#This Row],[Columna4]:[Columna23]])*1)))</f>
        <v>8</v>
      </c>
      <c r="Y38" s="74">
        <f t="shared" si="1"/>
        <v>0.4</v>
      </c>
      <c r="Z38" s="74">
        <f>IF(Y38="","",COUNTIF(Sabana4[[#This Row],[Columna4]:[Columna23]],"O")/20)</f>
        <v>0</v>
      </c>
    </row>
    <row r="39" spans="2:26" x14ac:dyDescent="0.25">
      <c r="B39" s="46">
        <v>30</v>
      </c>
      <c r="D39" s="66" t="s">
        <v>90</v>
      </c>
      <c r="E39" s="66" t="s">
        <v>91</v>
      </c>
      <c r="F39" s="66" t="s">
        <v>91</v>
      </c>
      <c r="G39" s="66" t="s">
        <v>91</v>
      </c>
      <c r="H39" s="66" t="s">
        <v>90</v>
      </c>
      <c r="I39" s="66" t="s">
        <v>90</v>
      </c>
      <c r="J39" s="66" t="s">
        <v>88</v>
      </c>
      <c r="K39" s="66" t="s">
        <v>91</v>
      </c>
      <c r="L39" s="66" t="s">
        <v>90</v>
      </c>
      <c r="M39" s="66" t="s">
        <v>106</v>
      </c>
      <c r="N39" s="66" t="s">
        <v>89</v>
      </c>
      <c r="O39" s="66" t="s">
        <v>90</v>
      </c>
      <c r="P39" s="66" t="s">
        <v>88</v>
      </c>
      <c r="Q39" s="66" t="s">
        <v>88</v>
      </c>
      <c r="R39" s="66" t="s">
        <v>90</v>
      </c>
      <c r="S39" s="66" t="s">
        <v>89</v>
      </c>
      <c r="T39" s="66" t="s">
        <v>91</v>
      </c>
      <c r="U39" s="66" t="s">
        <v>90</v>
      </c>
      <c r="V39" s="66" t="s">
        <v>88</v>
      </c>
      <c r="W39" s="66" t="s">
        <v>90</v>
      </c>
      <c r="X39" s="79">
        <f t="array" ref="X39">IF($D$12="","",(SUMPRODUCT(($D$12:$W$12=Sabana4[[#This Row],[Columna4]:[Columna23]])*1)))</f>
        <v>10</v>
      </c>
      <c r="Y39" s="74">
        <f t="shared" si="1"/>
        <v>0.5</v>
      </c>
      <c r="Z39" s="74">
        <f>IF(Y39="","",COUNTIF(Sabana4[[#This Row],[Columna4]:[Columna23]],"O")/20)</f>
        <v>0.05</v>
      </c>
    </row>
    <row r="40" spans="2:26" x14ac:dyDescent="0.25">
      <c r="B40" s="46">
        <v>31</v>
      </c>
      <c r="D40" s="66" t="s">
        <v>90</v>
      </c>
      <c r="E40" s="66" t="s">
        <v>90</v>
      </c>
      <c r="F40" s="66" t="s">
        <v>89</v>
      </c>
      <c r="G40" s="66" t="s">
        <v>91</v>
      </c>
      <c r="H40" s="66" t="s">
        <v>91</v>
      </c>
      <c r="I40" s="66" t="s">
        <v>88</v>
      </c>
      <c r="J40" s="66" t="s">
        <v>91</v>
      </c>
      <c r="K40" s="66" t="s">
        <v>90</v>
      </c>
      <c r="L40" s="66" t="s">
        <v>91</v>
      </c>
      <c r="M40" s="66" t="s">
        <v>91</v>
      </c>
      <c r="N40" s="66" t="s">
        <v>90</v>
      </c>
      <c r="O40" s="66" t="s">
        <v>89</v>
      </c>
      <c r="P40" s="66" t="s">
        <v>88</v>
      </c>
      <c r="Q40" s="66" t="s">
        <v>89</v>
      </c>
      <c r="R40" s="66" t="s">
        <v>88</v>
      </c>
      <c r="S40" s="66" t="s">
        <v>91</v>
      </c>
      <c r="T40" s="66" t="s">
        <v>89</v>
      </c>
      <c r="U40" s="66" t="s">
        <v>88</v>
      </c>
      <c r="V40" s="66" t="s">
        <v>91</v>
      </c>
      <c r="W40" s="66" t="s">
        <v>90</v>
      </c>
      <c r="X40" s="79">
        <f t="array" ref="X40">IF($D$12="","",(SUMPRODUCT(($D$12:$W$12=Sabana4[[#This Row],[Columna4]:[Columna23]])*1)))</f>
        <v>7</v>
      </c>
      <c r="Y40" s="74">
        <f t="shared" si="1"/>
        <v>0.35</v>
      </c>
      <c r="Z40" s="74">
        <f>IF(Y40="","",COUNTIF(Sabana4[[#This Row],[Columna4]:[Columna23]],"O")/20)</f>
        <v>0</v>
      </c>
    </row>
    <row r="41" spans="2:26" x14ac:dyDescent="0.25">
      <c r="B41" s="46">
        <v>32</v>
      </c>
      <c r="D41" s="66" t="s">
        <v>90</v>
      </c>
      <c r="E41" s="66" t="s">
        <v>89</v>
      </c>
      <c r="F41" s="66" t="s">
        <v>91</v>
      </c>
      <c r="G41" s="66" t="s">
        <v>90</v>
      </c>
      <c r="H41" s="66" t="s">
        <v>91</v>
      </c>
      <c r="I41" s="66" t="s">
        <v>88</v>
      </c>
      <c r="J41" s="66" t="s">
        <v>88</v>
      </c>
      <c r="K41" s="66" t="s">
        <v>90</v>
      </c>
      <c r="L41" s="66" t="s">
        <v>90</v>
      </c>
      <c r="M41" s="66" t="s">
        <v>88</v>
      </c>
      <c r="N41" s="66" t="s">
        <v>91</v>
      </c>
      <c r="O41" s="66" t="s">
        <v>89</v>
      </c>
      <c r="P41" s="66" t="s">
        <v>88</v>
      </c>
      <c r="Q41" s="66" t="s">
        <v>88</v>
      </c>
      <c r="R41" s="66" t="s">
        <v>89</v>
      </c>
      <c r="S41" s="66" t="s">
        <v>91</v>
      </c>
      <c r="T41" s="66" t="s">
        <v>89</v>
      </c>
      <c r="U41" s="66" t="s">
        <v>91</v>
      </c>
      <c r="V41" s="66" t="s">
        <v>88</v>
      </c>
      <c r="W41" s="66" t="s">
        <v>91</v>
      </c>
      <c r="X41" s="79">
        <f t="array" ref="X41">IF($D$12="","",(SUMPRODUCT(($D$12:$W$12=Sabana4[[#This Row],[Columna4]:[Columna23]])*1)))</f>
        <v>12</v>
      </c>
      <c r="Y41" s="74">
        <f t="shared" si="1"/>
        <v>0.6</v>
      </c>
      <c r="Z41" s="74">
        <f>IF(Y41="","",COUNTIF(Sabana4[[#This Row],[Columna4]:[Columna23]],"O")/20)</f>
        <v>0</v>
      </c>
    </row>
    <row r="42" spans="2:26" x14ac:dyDescent="0.25">
      <c r="B42" s="46">
        <v>33</v>
      </c>
      <c r="D42" s="66" t="s">
        <v>90</v>
      </c>
      <c r="E42" s="66" t="s">
        <v>89</v>
      </c>
      <c r="F42" s="66" t="s">
        <v>88</v>
      </c>
      <c r="G42" s="66" t="s">
        <v>90</v>
      </c>
      <c r="H42" s="66" t="s">
        <v>91</v>
      </c>
      <c r="I42" s="66" t="s">
        <v>90</v>
      </c>
      <c r="J42" s="66" t="s">
        <v>91</v>
      </c>
      <c r="K42" s="66" t="s">
        <v>90</v>
      </c>
      <c r="L42" s="66" t="s">
        <v>90</v>
      </c>
      <c r="M42" s="66" t="s">
        <v>91</v>
      </c>
      <c r="N42" s="66" t="s">
        <v>89</v>
      </c>
      <c r="O42" s="66" t="s">
        <v>91</v>
      </c>
      <c r="P42" s="66" t="s">
        <v>88</v>
      </c>
      <c r="Q42" s="66" t="s">
        <v>88</v>
      </c>
      <c r="R42" s="66" t="s">
        <v>89</v>
      </c>
      <c r="S42" s="66" t="s">
        <v>89</v>
      </c>
      <c r="T42" s="66" t="s">
        <v>89</v>
      </c>
      <c r="U42" s="66" t="s">
        <v>90</v>
      </c>
      <c r="V42" s="66" t="s">
        <v>89</v>
      </c>
      <c r="W42" s="66" t="s">
        <v>88</v>
      </c>
      <c r="X42" s="79">
        <f t="array" ref="X42">IF($D$12="","",(SUMPRODUCT(($D$12:$W$12=Sabana4[[#This Row],[Columna4]:[Columna23]])*1)))</f>
        <v>10</v>
      </c>
      <c r="Y42" s="74">
        <f t="shared" si="1"/>
        <v>0.5</v>
      </c>
      <c r="Z42" s="74">
        <f>IF(Y42="","",COUNTIF(Sabana4[[#This Row],[Columna4]:[Columna23]],"O")/20)</f>
        <v>0</v>
      </c>
    </row>
    <row r="43" spans="2:26" x14ac:dyDescent="0.25">
      <c r="B43" s="46">
        <v>34</v>
      </c>
      <c r="D43" s="66" t="s">
        <v>90</v>
      </c>
      <c r="E43" s="66" t="s">
        <v>89</v>
      </c>
      <c r="F43" s="66" t="s">
        <v>88</v>
      </c>
      <c r="G43" s="66" t="s">
        <v>90</v>
      </c>
      <c r="H43" s="66" t="s">
        <v>91</v>
      </c>
      <c r="I43" s="66" t="s">
        <v>89</v>
      </c>
      <c r="J43" s="66" t="s">
        <v>88</v>
      </c>
      <c r="K43" s="66" t="s">
        <v>90</v>
      </c>
      <c r="L43" s="66" t="s">
        <v>91</v>
      </c>
      <c r="M43" s="66" t="s">
        <v>91</v>
      </c>
      <c r="N43" s="66" t="s">
        <v>89</v>
      </c>
      <c r="O43" s="66" t="s">
        <v>89</v>
      </c>
      <c r="P43" s="66" t="s">
        <v>90</v>
      </c>
      <c r="Q43" s="66" t="s">
        <v>88</v>
      </c>
      <c r="R43" s="66" t="s">
        <v>88</v>
      </c>
      <c r="S43" s="66" t="s">
        <v>88</v>
      </c>
      <c r="T43" s="66" t="s">
        <v>89</v>
      </c>
      <c r="U43" s="66" t="s">
        <v>91</v>
      </c>
      <c r="V43" s="66" t="s">
        <v>89</v>
      </c>
      <c r="W43" s="66" t="s">
        <v>88</v>
      </c>
      <c r="X43" s="79">
        <f t="array" ref="X43">IF($D$12="","",(SUMPRODUCT(($D$12:$W$12=Sabana4[[#This Row],[Columna4]:[Columna23]])*1)))</f>
        <v>9</v>
      </c>
      <c r="Y43" s="74">
        <f t="shared" si="1"/>
        <v>0.45</v>
      </c>
      <c r="Z43" s="74">
        <f>IF(Y43="","",COUNTIF(Sabana4[[#This Row],[Columna4]:[Columna23]],"O")/20)</f>
        <v>0</v>
      </c>
    </row>
    <row r="44" spans="2:26" x14ac:dyDescent="0.25">
      <c r="B44" s="46">
        <v>35</v>
      </c>
      <c r="D44" s="66" t="s">
        <v>90</v>
      </c>
      <c r="E44" s="66" t="s">
        <v>89</v>
      </c>
      <c r="F44" s="66" t="s">
        <v>91</v>
      </c>
      <c r="G44" s="66" t="s">
        <v>90</v>
      </c>
      <c r="H44" s="66" t="s">
        <v>91</v>
      </c>
      <c r="I44" s="66" t="s">
        <v>88</v>
      </c>
      <c r="J44" s="66" t="s">
        <v>88</v>
      </c>
      <c r="K44" s="66" t="s">
        <v>90</v>
      </c>
      <c r="L44" s="66" t="s">
        <v>90</v>
      </c>
      <c r="M44" s="66" t="s">
        <v>88</v>
      </c>
      <c r="N44" s="66" t="s">
        <v>89</v>
      </c>
      <c r="O44" s="66" t="s">
        <v>89</v>
      </c>
      <c r="P44" s="66" t="s">
        <v>88</v>
      </c>
      <c r="Q44" s="66" t="s">
        <v>88</v>
      </c>
      <c r="R44" s="66" t="s">
        <v>89</v>
      </c>
      <c r="S44" s="66" t="s">
        <v>89</v>
      </c>
      <c r="T44" s="66" t="s">
        <v>89</v>
      </c>
      <c r="U44" s="66" t="s">
        <v>90</v>
      </c>
      <c r="V44" s="66" t="s">
        <v>89</v>
      </c>
      <c r="W44" s="66" t="s">
        <v>91</v>
      </c>
      <c r="X44" s="79">
        <f t="array" ref="X44">IF($D$12="","",(SUMPRODUCT(($D$12:$W$12=Sabana4[[#This Row],[Columna4]:[Columna23]])*1)))</f>
        <v>15</v>
      </c>
      <c r="Y44" s="74">
        <f t="shared" si="1"/>
        <v>0.75</v>
      </c>
      <c r="Z44" s="74">
        <f>IF(Y44="","",COUNTIF(Sabana4[[#This Row],[Columna4]:[Columna23]],"O")/20)</f>
        <v>0</v>
      </c>
    </row>
    <row r="45" spans="2:26" x14ac:dyDescent="0.25">
      <c r="B45" s="46">
        <v>36</v>
      </c>
      <c r="D45" s="66" t="s">
        <v>91</v>
      </c>
      <c r="E45" s="66" t="s">
        <v>88</v>
      </c>
      <c r="F45" s="66" t="s">
        <v>90</v>
      </c>
      <c r="G45" s="66" t="s">
        <v>91</v>
      </c>
      <c r="H45" s="66" t="s">
        <v>88</v>
      </c>
      <c r="I45" s="66" t="s">
        <v>89</v>
      </c>
      <c r="J45" s="66" t="s">
        <v>91</v>
      </c>
      <c r="K45" s="66" t="s">
        <v>91</v>
      </c>
      <c r="L45" s="66" t="s">
        <v>88</v>
      </c>
      <c r="M45" s="66" t="s">
        <v>90</v>
      </c>
      <c r="N45" s="66" t="s">
        <v>91</v>
      </c>
      <c r="O45" s="66" t="s">
        <v>90</v>
      </c>
      <c r="P45" s="66" t="s">
        <v>91</v>
      </c>
      <c r="Q45" s="66" t="s">
        <v>91</v>
      </c>
      <c r="R45" s="66" t="s">
        <v>88</v>
      </c>
      <c r="S45" s="66" t="s">
        <v>91</v>
      </c>
      <c r="T45" s="66" t="s">
        <v>89</v>
      </c>
      <c r="U45" s="66" t="s">
        <v>88</v>
      </c>
      <c r="V45" s="66" t="s">
        <v>90</v>
      </c>
      <c r="W45" s="66" t="s">
        <v>91</v>
      </c>
      <c r="X45" s="79">
        <f t="array" ref="X45">IF($D$12="","",(SUMPRODUCT(($D$12:$W$12=Sabana4[[#This Row],[Columna4]:[Columna23]])*1)))</f>
        <v>2</v>
      </c>
      <c r="Y45" s="74">
        <f t="shared" si="1"/>
        <v>0.1</v>
      </c>
      <c r="Z45" s="74">
        <f>IF(Y45="","",COUNTIF(Sabana4[[#This Row],[Columna4]:[Columna23]],"O")/20)</f>
        <v>0</v>
      </c>
    </row>
    <row r="46" spans="2:26" x14ac:dyDescent="0.25">
      <c r="B46" s="46">
        <v>37</v>
      </c>
      <c r="D46" s="66" t="s">
        <v>88</v>
      </c>
      <c r="E46" s="66" t="s">
        <v>89</v>
      </c>
      <c r="F46" s="66" t="s">
        <v>91</v>
      </c>
      <c r="G46" s="66" t="s">
        <v>91</v>
      </c>
      <c r="H46" s="66" t="s">
        <v>89</v>
      </c>
      <c r="I46" s="66" t="s">
        <v>89</v>
      </c>
      <c r="J46" s="66" t="s">
        <v>89</v>
      </c>
      <c r="K46" s="66" t="s">
        <v>91</v>
      </c>
      <c r="L46" s="66" t="s">
        <v>89</v>
      </c>
      <c r="M46" s="66" t="s">
        <v>89</v>
      </c>
      <c r="N46" s="66" t="s">
        <v>89</v>
      </c>
      <c r="O46" s="66" t="s">
        <v>91</v>
      </c>
      <c r="P46" s="66" t="s">
        <v>89</v>
      </c>
      <c r="Q46" s="66" t="s">
        <v>88</v>
      </c>
      <c r="R46" s="66" t="s">
        <v>89</v>
      </c>
      <c r="S46" s="66" t="s">
        <v>89</v>
      </c>
      <c r="T46" s="66" t="s">
        <v>89</v>
      </c>
      <c r="U46" s="66" t="s">
        <v>89</v>
      </c>
      <c r="V46" s="66" t="s">
        <v>88</v>
      </c>
      <c r="W46" s="66" t="s">
        <v>89</v>
      </c>
      <c r="X46" s="79">
        <f t="array" ref="X46">IF($D$12="","",(SUMPRODUCT(($D$12:$W$12=Sabana4[[#This Row],[Columna4]:[Columna23]])*1)))</f>
        <v>5</v>
      </c>
      <c r="Y46" s="74">
        <f t="shared" si="1"/>
        <v>0.25</v>
      </c>
      <c r="Z46" s="74">
        <f>IF(Y46="","",COUNTIF(Sabana4[[#This Row],[Columna4]:[Columna23]],"O")/20)</f>
        <v>0</v>
      </c>
    </row>
    <row r="47" spans="2:26" x14ac:dyDescent="0.25">
      <c r="B47" s="46">
        <v>38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9">
        <f t="array" ref="X47">IF($D$12="","",(SUMPRODUCT(($D$12:$W$12=Sabana4[[#This Row],[Columna4]:[Columna23]])*1)))</f>
        <v>0</v>
      </c>
      <c r="Y47" s="74">
        <f t="shared" si="1"/>
        <v>0</v>
      </c>
      <c r="Z47" s="74">
        <f>IF(Y47="","",COUNTIF(Sabana4[[#This Row],[Columna4]:[Columna23]],"O")/20)</f>
        <v>0</v>
      </c>
    </row>
    <row r="48" spans="2:26" x14ac:dyDescent="0.25">
      <c r="B48" s="46">
        <v>39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79">
        <f t="array" ref="X48">IF($D$12="","",(SUMPRODUCT(($D$12:$W$12=Sabana4[[#This Row],[Columna4]:[Columna23]])*1)))</f>
        <v>0</v>
      </c>
      <c r="Y48" s="74">
        <f t="shared" si="1"/>
        <v>0</v>
      </c>
      <c r="Z48" s="74">
        <f>IF(Y48="","",COUNTIF(Sabana4[[#This Row],[Columna4]:[Columna23]],"O")/20)</f>
        <v>0</v>
      </c>
    </row>
    <row r="49" spans="2:26" x14ac:dyDescent="0.25">
      <c r="B49" s="46">
        <v>40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9">
        <f t="array" ref="X49">IF($D$12="","",(SUMPRODUCT(($D$12:$W$12=Sabana4[[#This Row],[Columna4]:[Columna23]])*1)))</f>
        <v>0</v>
      </c>
      <c r="Y49" s="74">
        <f t="shared" si="1"/>
        <v>0</v>
      </c>
      <c r="Z49" s="74">
        <f>IF(Y49="","",COUNTIF(Sabana4[[#This Row],[Columna4]:[Columna23]],"O")/20)</f>
        <v>0</v>
      </c>
    </row>
    <row r="50" spans="2:26" x14ac:dyDescent="0.25">
      <c r="B50" s="46">
        <v>41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79">
        <f t="array" ref="X50">IF($D$12="","",(SUMPRODUCT(($D$12:$W$12=Sabana4[[#This Row],[Columna4]:[Columna23]])*1)))</f>
        <v>0</v>
      </c>
      <c r="Y50" s="74">
        <f t="shared" si="1"/>
        <v>0</v>
      </c>
      <c r="Z50" s="74">
        <f>IF(Y50="","",COUNTIF(Sabana4[[#This Row],[Columna4]:[Columna23]],"O")/20)</f>
        <v>0</v>
      </c>
    </row>
    <row r="51" spans="2:26" ht="14.25" customHeight="1" x14ac:dyDescent="0.25">
      <c r="B51" s="46">
        <v>42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79">
        <f t="array" ref="X51">IF($D$12="","",(SUMPRODUCT(($D$12:$W$12=Sabana4[[#This Row],[Columna4]:[Columna23]])*1)))</f>
        <v>0</v>
      </c>
      <c r="Y51" s="74">
        <f t="shared" si="1"/>
        <v>0</v>
      </c>
      <c r="Z51" s="74">
        <f>IF(Y51="","",COUNTIF(Sabana4[[#This Row],[Columna4]:[Columna23]],"O")/20)</f>
        <v>0</v>
      </c>
    </row>
    <row r="52" spans="2:26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9">
        <f t="array" ref="X52">IF($D$12="","",(SUMPRODUCT(($D$12:$W$12=Sabana4[[#This Row],[Columna4]:[Columna23]])*1)))</f>
        <v>0</v>
      </c>
      <c r="Y52" s="74">
        <f t="shared" si="1"/>
        <v>0</v>
      </c>
      <c r="Z52" s="74">
        <f>IF(Y52="","",COUNTIF(Sabana4[[#This Row],[Columna4]:[Columna23]],"O")/20)</f>
        <v>0</v>
      </c>
    </row>
    <row r="53" spans="2:26" x14ac:dyDescent="0.25">
      <c r="B53" s="46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79">
        <f t="array" ref="X53">IF($D$12="","",(SUMPRODUCT(($D$12:$W$12=Sabana4[[#This Row],[Columna4]:[Columna23]])*1)))</f>
        <v>0</v>
      </c>
      <c r="Y53" s="74">
        <f t="shared" si="1"/>
        <v>0</v>
      </c>
      <c r="Z53" s="74">
        <f>IF(Y53="","",COUNTIF(Sabana4[[#This Row],[Columna4]:[Columna23]],"O")/20)</f>
        <v>0</v>
      </c>
    </row>
    <row r="54" spans="2:26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9">
        <f t="array" ref="X54">IF($D$12="","",(SUMPRODUCT(($D$12:$W$12=Sabana4[[#This Row],[Columna4]:[Columna23]])*1)))</f>
        <v>0</v>
      </c>
      <c r="Y54" s="74">
        <f t="shared" si="1"/>
        <v>0</v>
      </c>
      <c r="Z54" s="74">
        <f>IF(Y54="","",COUNTIF(Sabana4[[#This Row],[Columna4]:[Columna23]],"O")/20)</f>
        <v>0</v>
      </c>
    </row>
    <row r="55" spans="2:26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9">
        <f t="array" ref="X55">IF($D$12="","",(SUMPRODUCT(($D$12:$W$12=Sabana4[[#This Row],[Columna4]:[Columna23]])*1)))</f>
        <v>0</v>
      </c>
      <c r="Y55" s="74">
        <f t="shared" si="1"/>
        <v>0</v>
      </c>
      <c r="Z55" s="74">
        <f>IF(Y55="","",COUNTIF(Sabana4[[#This Row],[Columna4]:[Columna23]],"O")/20)</f>
        <v>0</v>
      </c>
    </row>
    <row r="56" spans="2:26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9">
        <f t="array" ref="X56">IF($D$12="","",(SUMPRODUCT(($D$12:$W$12=Sabana4[[#This Row],[Columna4]:[Columna23]])*1)))</f>
        <v>0</v>
      </c>
      <c r="Y56" s="74">
        <f t="shared" si="1"/>
        <v>0</v>
      </c>
      <c r="Z56" s="74">
        <f>IF(Y56="","",COUNTIF(Sabana4[[#This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9">
        <f t="array" ref="X57">IF($D$12="","",(SUMPRODUCT(($D$12:$W$12=Sabana4[[#This Row],[Columna4]:[Columna23]])*1)))</f>
        <v>0</v>
      </c>
      <c r="Y57" s="74">
        <f t="shared" si="1"/>
        <v>0</v>
      </c>
      <c r="Z57" s="74">
        <f>IF(Y57="","",COUNTIF(Sabana4[[#This Row],[Columna4]:[Columna23]],"O")/20)</f>
        <v>0</v>
      </c>
    </row>
    <row r="58" spans="2:26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9">
        <f t="array" ref="X58">IF($D$12="","",(SUMPRODUCT(($D$12:$W$12=Sabana4[[#This Row],[Columna4]:[Columna23]])*1)))</f>
        <v>0</v>
      </c>
      <c r="Y58" s="74">
        <f t="shared" si="1"/>
        <v>0</v>
      </c>
      <c r="Z58" s="74">
        <f>IF(Y58="","",COUNTIF(Sabana4[[#This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9">
        <f t="array" ref="X59">IF($D$12="","",(SUMPRODUCT(($D$12:$W$12=Sabana4[[#This Row],[Columna4]:[Columna23]])*1)))</f>
        <v>0</v>
      </c>
      <c r="Y59" s="74">
        <f t="shared" si="1"/>
        <v>0</v>
      </c>
      <c r="Z59" s="74">
        <f>IF(Y59="","",COUNTIF(Sabana4[[#This Row],[Columna4]:[Columna23]],"O")/20)</f>
        <v>0</v>
      </c>
    </row>
    <row r="60" spans="2:26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9">
        <f t="array" ref="X60">IF($D$12="","",(SUMPRODUCT(($D$12:$W$12=Sabana4[[#This Row],[Columna4]:[Columna23]])*1)))</f>
        <v>0</v>
      </c>
      <c r="Y60" s="74">
        <f t="shared" si="1"/>
        <v>0</v>
      </c>
      <c r="Z60" s="74">
        <f>IF(Y60="","",COUNTIF(Sabana4[[#This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>
        <f t="array" ref="X61">IF($D$12="","",(SUMPRODUCT(($D$12:$W$12=Sabana4[[#This Row],[Columna4]:[Columna23]])*1)))</f>
        <v>0</v>
      </c>
      <c r="Y61" s="74">
        <f t="shared" si="1"/>
        <v>0</v>
      </c>
      <c r="Z61" s="74">
        <f>IF(Y61="","",COUNTIF(Sabana4[[#This Row],[Columna4]:[Columna23]],"O")/20)</f>
        <v>0</v>
      </c>
    </row>
    <row r="62" spans="2:26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9">
        <f t="array" ref="X62">IF($D$12="","",(SUMPRODUCT(($D$12:$W$12=Sabana4[[#This Row],[Columna4]:[Columna23]])*1)))</f>
        <v>0</v>
      </c>
      <c r="Y62" s="74">
        <f t="shared" si="1"/>
        <v>0</v>
      </c>
      <c r="Z62" s="74">
        <f>IF(Y62="","",COUNTIF(Sabana4[[#This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IF($D$12="","",(SUMPRODUCT(($D$12:$W$12=Sabana4[[#This Row],[Columna4]:[Columna23]])*1)))</f>
        <v>0</v>
      </c>
      <c r="Y63" s="74">
        <f t="shared" si="1"/>
        <v>0</v>
      </c>
      <c r="Z63" s="74">
        <f>IF(Y63="","",COUNTIF(Sabana4[[#This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IF($D$12="","",(SUMPRODUCT(($D$12:$W$12=Sabana4[[#This Row],[Columna4]:[Columna23]])*1)))</f>
        <v>0</v>
      </c>
      <c r="Y64" s="74">
        <f t="shared" si="1"/>
        <v>0</v>
      </c>
      <c r="Z64" s="74">
        <f>IF(Y64="","",COUNTIF(Sabana4[[#This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IF($D$12="","",(SUMPRODUCT(($D$12:$W$12=Sabana4[[#This Row],[Columna4]:[Columna23]])*1)))</f>
        <v>0</v>
      </c>
      <c r="Y65" s="74">
        <f t="shared" si="1"/>
        <v>0</v>
      </c>
      <c r="Z65" s="74">
        <f>IF(Y65="","",COUNTIF(Sabana4[[#This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IF($D$12="","",(SUMPRODUCT(($D$12:$W$12=Sabana4[[#This Row],[Columna4]:[Columna23]])*1)))</f>
        <v>0</v>
      </c>
      <c r="Y66" s="74">
        <f t="shared" si="1"/>
        <v>0</v>
      </c>
      <c r="Z66" s="74">
        <f>IF(Y66="","",COUNTIF(Sabana4[[#This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IF($D$12="","",(SUMPRODUCT(($D$12:$W$12=Sabana4[[#This Row],[Columna4]:[Columna23]])*1)))</f>
        <v>0</v>
      </c>
      <c r="Y67" s="74">
        <f t="shared" si="1"/>
        <v>0</v>
      </c>
      <c r="Z67" s="74">
        <f>IF(Y67="","",COUNTIF(Sabana4[[#This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IF($D$12="","",(SUMPRODUCT(($D$12:$W$12=Sabana4[[#This Row],[Columna4]:[Columna23]])*1)))</f>
        <v>0</v>
      </c>
      <c r="Y68" s="74">
        <f t="shared" si="1"/>
        <v>0</v>
      </c>
      <c r="Z68" s="74">
        <f>IF(Y68="","",COUNTIF(Sabana4[[#This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IF($D$12="","",(SUMPRODUCT(($D$12:$W$12=Sabana4[[#This Row],[Columna4]:[Columna23]])*1)))</f>
        <v>0</v>
      </c>
      <c r="Y69" s="74">
        <f t="shared" si="1"/>
        <v>0</v>
      </c>
      <c r="Z69" s="74">
        <f>IF(Y69="","",COUNTIF(Sabana4[[#This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IF($D$12="","",(SUMPRODUCT(($D$12:$W$12=Sabana4[[#This Row],[Columna4]:[Columna23]])*1)))</f>
        <v>0</v>
      </c>
      <c r="Y70" s="74">
        <f t="shared" si="1"/>
        <v>0</v>
      </c>
      <c r="Z70" s="74">
        <f>IF(Y70="","",COUNTIF(Sabana4[[#This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IF($D$12="","",(SUMPRODUCT(($D$12:$W$12=Sabana4[[#This Row],[Columna4]:[Columna23]])*1)))</f>
        <v>0</v>
      </c>
      <c r="Y71" s="74">
        <f t="shared" si="1"/>
        <v>0</v>
      </c>
      <c r="Z71" s="74">
        <f>IF(Y71="","",COUNTIF(Sabana4[[#This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IF($D$12="","",(SUMPRODUCT(($D$12:$W$12=Sabana4[[#This Row],[Columna4]:[Columna23]])*1)))</f>
        <v>0</v>
      </c>
      <c r="Y72" s="74">
        <f t="shared" si="1"/>
        <v>0</v>
      </c>
      <c r="Z72" s="74">
        <f>IF(Y72="","",COUNTIF(Sabana4[[#This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IF($D$12="","",(SUMPRODUCT(($D$12:$W$12=Sabana4[[#This Row],[Columna4]:[Columna23]])*1)))</f>
        <v>0</v>
      </c>
      <c r="Y73" s="74">
        <f t="shared" si="1"/>
        <v>0</v>
      </c>
      <c r="Z73" s="74">
        <f>IF(Y73="","",COUNTIF(Sabana4[[#This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IF($D$12="","",(SUMPRODUCT(($D$12:$W$12=Sabana4[[#This Row],[Columna4]:[Columna23]])*1)))</f>
        <v>0</v>
      </c>
      <c r="Y74" s="74">
        <f t="shared" si="1"/>
        <v>0</v>
      </c>
      <c r="Z74" s="74">
        <f>IF(Y74="","",COUNTIF(Sabana4[[#This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IF($D$12="","",(SUMPRODUCT(($D$12:$W$12=Sabana4[[#This Row],[Columna4]:[Columna23]])*1)))</f>
        <v>0</v>
      </c>
      <c r="Y75" s="74">
        <f t="shared" si="1"/>
        <v>0</v>
      </c>
      <c r="Z75" s="74">
        <f>IF(Y75="","",COUNTIF(Sabana4[[#This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IF($D$12="","",(SUMPRODUCT(($D$12:$W$12=Sabana4[[#This Row],[Columna4]:[Columna23]])*1)))</f>
        <v>0</v>
      </c>
      <c r="Y76" s="74">
        <f t="shared" si="1"/>
        <v>0</v>
      </c>
      <c r="Z76" s="74">
        <f>IF(Y76="","",COUNTIF(Sabana4[[#This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IF($D$12="","",(SUMPRODUCT(($D$12:$W$12=Sabana4[[#This Row],[Columna4]:[Columna23]])*1)))</f>
        <v>0</v>
      </c>
      <c r="Y77" s="74">
        <f t="shared" si="1"/>
        <v>0</v>
      </c>
      <c r="Z77" s="74">
        <f>IF(Y77="","",COUNTIF(Sabana4[[#This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IF($D$12="","",(SUMPRODUCT(($D$12:$W$12=Sabana4[[#This Row],[Columna4]:[Columna23]])*1)))</f>
        <v>0</v>
      </c>
      <c r="Y78" s="74">
        <f t="shared" si="1"/>
        <v>0</v>
      </c>
      <c r="Z78" s="74">
        <f>IF(Y78="","",COUNTIF(Sabana4[[#This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IF($D$12="","",(SUMPRODUCT(($D$12:$W$12=Sabana4[[#This Row],[Columna4]:[Columna23]])*1)))</f>
        <v>0</v>
      </c>
      <c r="Y79" s="74">
        <f t="shared" si="1"/>
        <v>0</v>
      </c>
      <c r="Z79" s="74">
        <f>IF(Y79="","",COUNTIF(Sabana4[[#This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IF($D$12="","",(SUMPRODUCT(($D$12:$W$12=Sabana4[[#This Row],[Columna4]:[Columna23]])*1)))</f>
        <v>0</v>
      </c>
      <c r="Y80" s="74">
        <f t="shared" si="1"/>
        <v>0</v>
      </c>
      <c r="Z80" s="74">
        <f>IF(Y80="","",COUNTIF(Sabana4[[#This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IF($D$12="","",(SUMPRODUCT(($D$12:$W$12=Sabana4[[#This Row],[Columna4]:[Columna23]])*1)))</f>
        <v>0</v>
      </c>
      <c r="Y81" s="74">
        <f t="shared" si="1"/>
        <v>0</v>
      </c>
      <c r="Z81" s="74">
        <f>IF(Y81="","",COUNTIF(Sabana4[[#This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IF($D$12="","",(SUMPRODUCT(($D$12:$W$12=Sabana4[[#This Row],[Columna4]:[Columna23]])*1)))</f>
        <v>0</v>
      </c>
      <c r="Y82" s="74">
        <f t="shared" ref="Y82:Y145" si="2">IF(X82="","",(X82/20))</f>
        <v>0</v>
      </c>
      <c r="Z82" s="74">
        <f>IF(Y82="","",COUNTIF(Sabana4[[#This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IF($D$12="","",(SUMPRODUCT(($D$12:$W$12=Sabana4[[#This Row],[Columna4]:[Columna23]])*1)))</f>
        <v>0</v>
      </c>
      <c r="Y83" s="74">
        <f t="shared" si="2"/>
        <v>0</v>
      </c>
      <c r="Z83" s="74">
        <f>IF(Y83="","",COUNTIF(Sabana4[[#This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IF($D$12="","",(SUMPRODUCT(($D$12:$W$12=Sabana4[[#This Row],[Columna4]:[Columna23]])*1)))</f>
        <v>0</v>
      </c>
      <c r="Y84" s="74">
        <f t="shared" si="2"/>
        <v>0</v>
      </c>
      <c r="Z84" s="74">
        <f>IF(Y84="","",COUNTIF(Sabana4[[#This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IF($D$12="","",(SUMPRODUCT(($D$12:$W$12=Sabana4[[#This Row],[Columna4]:[Columna23]])*1)))</f>
        <v>0</v>
      </c>
      <c r="Y85" s="74">
        <f t="shared" si="2"/>
        <v>0</v>
      </c>
      <c r="Z85" s="74">
        <f>IF(Y85="","",COUNTIF(Sabana4[[#This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IF($D$12="","",(SUMPRODUCT(($D$12:$W$12=Sabana4[[#This Row],[Columna4]:[Columna23]])*1)))</f>
        <v>0</v>
      </c>
      <c r="Y86" s="74">
        <f t="shared" si="2"/>
        <v>0</v>
      </c>
      <c r="Z86" s="74">
        <f>IF(Y86="","",COUNTIF(Sabana4[[#This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IF($D$12="","",(SUMPRODUCT(($D$12:$W$12=Sabana4[[#This Row],[Columna4]:[Columna23]])*1)))</f>
        <v>0</v>
      </c>
      <c r="Y87" s="74">
        <f t="shared" si="2"/>
        <v>0</v>
      </c>
      <c r="Z87" s="74">
        <f>IF(Y87="","",COUNTIF(Sabana4[[#This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IF($D$12="","",(SUMPRODUCT(($D$12:$W$12=Sabana4[[#This Row],[Columna4]:[Columna23]])*1)))</f>
        <v>0</v>
      </c>
      <c r="Y88" s="74">
        <f t="shared" si="2"/>
        <v>0</v>
      </c>
      <c r="Z88" s="74">
        <f>IF(Y88="","",COUNTIF(Sabana4[[#This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IF($D$12="","",(SUMPRODUCT(($D$12:$W$12=Sabana4[[#This Row],[Columna4]:[Columna23]])*1)))</f>
        <v>0</v>
      </c>
      <c r="Y89" s="74">
        <f t="shared" si="2"/>
        <v>0</v>
      </c>
      <c r="Z89" s="74">
        <f>IF(Y89="","",COUNTIF(Sabana4[[#This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IF($D$12="","",(SUMPRODUCT(($D$12:$W$12=Sabana4[[#This Row],[Columna4]:[Columna23]])*1)))</f>
        <v>0</v>
      </c>
      <c r="Y90" s="74">
        <f t="shared" si="2"/>
        <v>0</v>
      </c>
      <c r="Z90" s="74">
        <f>IF(Y90="","",COUNTIF(Sabana4[[#This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IF($D$12="","",(SUMPRODUCT(($D$12:$W$12=Sabana4[[#This Row],[Columna4]:[Columna23]])*1)))</f>
        <v>0</v>
      </c>
      <c r="Y91" s="74">
        <f t="shared" si="2"/>
        <v>0</v>
      </c>
      <c r="Z91" s="74">
        <f>IF(Y91="","",COUNTIF(Sabana4[[#This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IF($D$12="","",(SUMPRODUCT(($D$12:$W$12=Sabana4[[#This Row],[Columna4]:[Columna23]])*1)))</f>
        <v>0</v>
      </c>
      <c r="Y92" s="74">
        <f t="shared" si="2"/>
        <v>0</v>
      </c>
      <c r="Z92" s="74">
        <f>IF(Y92="","",COUNTIF(Sabana4[[#This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IF($D$12="","",(SUMPRODUCT(($D$12:$W$12=Sabana4[[#This Row],[Columna4]:[Columna23]])*1)))</f>
        <v>0</v>
      </c>
      <c r="Y93" s="74">
        <f t="shared" si="2"/>
        <v>0</v>
      </c>
      <c r="Z93" s="74">
        <f>IF(Y93="","",COUNTIF(Sabana4[[#This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IF($D$12="","",(SUMPRODUCT(($D$12:$W$12=Sabana4[[#This Row],[Columna4]:[Columna23]])*1)))</f>
        <v>0</v>
      </c>
      <c r="Y94" s="74">
        <f t="shared" si="2"/>
        <v>0</v>
      </c>
      <c r="Z94" s="74">
        <f>IF(Y94="","",COUNTIF(Sabana4[[#This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IF($D$12="","",(SUMPRODUCT(($D$12:$W$12=Sabana4[[#This Row],[Columna4]:[Columna23]])*1)))</f>
        <v>0</v>
      </c>
      <c r="Y95" s="74">
        <f t="shared" si="2"/>
        <v>0</v>
      </c>
      <c r="Z95" s="74">
        <f>IF(Y95="","",COUNTIF(Sabana4[[#This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IF($D$12="","",(SUMPRODUCT(($D$12:$W$12=Sabana4[[#This Row],[Columna4]:[Columna23]])*1)))</f>
        <v>0</v>
      </c>
      <c r="Y96" s="74">
        <f t="shared" si="2"/>
        <v>0</v>
      </c>
      <c r="Z96" s="74">
        <f>IF(Y96="","",COUNTIF(Sabana4[[#This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IF($D$12="","",(SUMPRODUCT(($D$12:$W$12=Sabana4[[#This Row],[Columna4]:[Columna23]])*1)))</f>
        <v>0</v>
      </c>
      <c r="Y97" s="74">
        <f t="shared" si="2"/>
        <v>0</v>
      </c>
      <c r="Z97" s="74">
        <f>IF(Y97="","",COUNTIF(Sabana4[[#This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IF($D$12="","",(SUMPRODUCT(($D$12:$W$12=Sabana4[[#This Row],[Columna4]:[Columna23]])*1)))</f>
        <v>0</v>
      </c>
      <c r="Y98" s="74">
        <f t="shared" si="2"/>
        <v>0</v>
      </c>
      <c r="Z98" s="74">
        <f>IF(Y98="","",COUNTIF(Sabana4[[#This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IF($D$12="","",(SUMPRODUCT(($D$12:$W$12=Sabana4[[#This Row],[Columna4]:[Columna23]])*1)))</f>
        <v>0</v>
      </c>
      <c r="Y99" s="74">
        <f t="shared" si="2"/>
        <v>0</v>
      </c>
      <c r="Z99" s="74">
        <f>IF(Y99="","",COUNTIF(Sabana4[[#This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IF($D$12="","",(SUMPRODUCT(($D$12:$W$12=Sabana4[[#This Row],[Columna4]:[Columna23]])*1)))</f>
        <v>0</v>
      </c>
      <c r="Y100" s="74">
        <f t="shared" si="2"/>
        <v>0</v>
      </c>
      <c r="Z100" s="74">
        <f>IF(Y100="","",COUNTIF(Sabana4[[#This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IF($D$12="","",(SUMPRODUCT(($D$12:$W$12=Sabana4[[#This Row],[Columna4]:[Columna23]])*1)))</f>
        <v>0</v>
      </c>
      <c r="Y101" s="74">
        <f t="shared" si="2"/>
        <v>0</v>
      </c>
      <c r="Z101" s="74">
        <f>IF(Y101="","",COUNTIF(Sabana4[[#This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IF($D$12="","",(SUMPRODUCT(($D$12:$W$12=Sabana4[[#This Row],[Columna4]:[Columna23]])*1)))</f>
        <v>0</v>
      </c>
      <c r="Y102" s="74">
        <f t="shared" si="2"/>
        <v>0</v>
      </c>
      <c r="Z102" s="74">
        <f>IF(Y102="","",COUNTIF(Sabana4[[#This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IF($D$12="","",(SUMPRODUCT(($D$12:$W$12=Sabana4[[#This Row],[Columna4]:[Columna23]])*1)))</f>
        <v>0</v>
      </c>
      <c r="Y103" s="74">
        <f t="shared" si="2"/>
        <v>0</v>
      </c>
      <c r="Z103" s="74">
        <f>IF(Y103="","",COUNTIF(Sabana4[[#This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IF($D$12="","",(SUMPRODUCT(($D$12:$W$12=Sabana4[[#This Row],[Columna4]:[Columna23]])*1)))</f>
        <v>0</v>
      </c>
      <c r="Y104" s="74">
        <f t="shared" si="2"/>
        <v>0</v>
      </c>
      <c r="Z104" s="74">
        <f>IF(Y104="","",COUNTIF(Sabana4[[#This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IF($D$12="","",(SUMPRODUCT(($D$12:$W$12=Sabana4[[#This Row],[Columna4]:[Columna23]])*1)))</f>
        <v>0</v>
      </c>
      <c r="Y105" s="74">
        <f t="shared" si="2"/>
        <v>0</v>
      </c>
      <c r="Z105" s="74">
        <f>IF(Y105="","",COUNTIF(Sabana4[[#This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IF($D$12="","",(SUMPRODUCT(($D$12:$W$12=Sabana4[[#This Row],[Columna4]:[Columna23]])*1)))</f>
        <v>0</v>
      </c>
      <c r="Y106" s="74">
        <f t="shared" si="2"/>
        <v>0</v>
      </c>
      <c r="Z106" s="74">
        <f>IF(Y106="","",COUNTIF(Sabana4[[#This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IF($D$12="","",(SUMPRODUCT(($D$12:$W$12=Sabana4[[#This Row],[Columna4]:[Columna23]])*1)))</f>
        <v>0</v>
      </c>
      <c r="Y107" s="74">
        <f t="shared" si="2"/>
        <v>0</v>
      </c>
      <c r="Z107" s="74">
        <f>IF(Y107="","",COUNTIF(Sabana4[[#This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IF($D$12="","",(SUMPRODUCT(($D$12:$W$12=Sabana4[[#This Row],[Columna4]:[Columna23]])*1)))</f>
        <v>0</v>
      </c>
      <c r="Y108" s="74">
        <f t="shared" si="2"/>
        <v>0</v>
      </c>
      <c r="Z108" s="74">
        <f>IF(Y108="","",COUNTIF(Sabana4[[#This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IF($D$12="","",(SUMPRODUCT(($D$12:$W$12=Sabana4[[#This Row],[Columna4]:[Columna23]])*1)))</f>
        <v>0</v>
      </c>
      <c r="Y109" s="74">
        <f t="shared" si="2"/>
        <v>0</v>
      </c>
      <c r="Z109" s="74">
        <f>IF(Y109="","",COUNTIF(Sabana4[[#This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IF($D$12="","",(SUMPRODUCT(($D$12:$W$12=Sabana4[[#This Row],[Columna4]:[Columna23]])*1)))</f>
        <v>0</v>
      </c>
      <c r="Y110" s="74">
        <f t="shared" si="2"/>
        <v>0</v>
      </c>
      <c r="Z110" s="74">
        <f>IF(Y110="","",COUNTIF(Sabana4[[#This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IF($D$12="","",(SUMPRODUCT(($D$12:$W$12=Sabana4[[#This Row],[Columna4]:[Columna23]])*1)))</f>
        <v>0</v>
      </c>
      <c r="Y111" s="74">
        <f t="shared" si="2"/>
        <v>0</v>
      </c>
      <c r="Z111" s="74">
        <f>IF(Y111="","",COUNTIF(Sabana4[[#This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IF($D$12="","",(SUMPRODUCT(($D$12:$W$12=Sabana4[[#This Row],[Columna4]:[Columna23]])*1)))</f>
        <v>0</v>
      </c>
      <c r="Y112" s="74">
        <f t="shared" si="2"/>
        <v>0</v>
      </c>
      <c r="Z112" s="74">
        <f>IF(Y112="","",COUNTIF(Sabana4[[#This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IF($D$12="","",(SUMPRODUCT(($D$12:$W$12=Sabana4[[#This Row],[Columna4]:[Columna23]])*1)))</f>
        <v>0</v>
      </c>
      <c r="Y113" s="74">
        <f t="shared" si="2"/>
        <v>0</v>
      </c>
      <c r="Z113" s="74">
        <f>IF(Y113="","",COUNTIF(Sabana4[[#This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IF($D$12="","",(SUMPRODUCT(($D$12:$W$12=Sabana4[[#This Row],[Columna4]:[Columna23]])*1)))</f>
        <v>0</v>
      </c>
      <c r="Y114" s="74">
        <f t="shared" si="2"/>
        <v>0</v>
      </c>
      <c r="Z114" s="74">
        <f>IF(Y114="","",COUNTIF(Sabana4[[#This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IF($D$12="","",(SUMPRODUCT(($D$12:$W$12=Sabana4[[#This Row],[Columna4]:[Columna23]])*1)))</f>
        <v>0</v>
      </c>
      <c r="Y115" s="74">
        <f t="shared" si="2"/>
        <v>0</v>
      </c>
      <c r="Z115" s="74">
        <f>IF(Y115="","",COUNTIF(Sabana4[[#This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IF($D$12="","",(SUMPRODUCT(($D$12:$W$12=Sabana4[[#This Row],[Columna4]:[Columna23]])*1)))</f>
        <v>0</v>
      </c>
      <c r="Y116" s="74">
        <f t="shared" si="2"/>
        <v>0</v>
      </c>
      <c r="Z116" s="74">
        <f>IF(Y116="","",COUNTIF(Sabana4[[#This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IF($D$12="","",(SUMPRODUCT(($D$12:$W$12=Sabana4[[#This Row],[Columna4]:[Columna23]])*1)))</f>
        <v>0</v>
      </c>
      <c r="Y117" s="74">
        <f t="shared" si="2"/>
        <v>0</v>
      </c>
      <c r="Z117" s="74">
        <f>IF(Y117="","",COUNTIF(Sabana4[[#This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IF($D$12="","",(SUMPRODUCT(($D$12:$W$12=Sabana4[[#This Row],[Columna4]:[Columna23]])*1)))</f>
        <v>0</v>
      </c>
      <c r="Y118" s="74">
        <f t="shared" si="2"/>
        <v>0</v>
      </c>
      <c r="Z118" s="74">
        <f>IF(Y118="","",COUNTIF(Sabana4[[#This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IF($D$12="","",(SUMPRODUCT(($D$12:$W$12=Sabana4[[#This Row],[Columna4]:[Columna23]])*1)))</f>
        <v>0</v>
      </c>
      <c r="Y119" s="74">
        <f t="shared" si="2"/>
        <v>0</v>
      </c>
      <c r="Z119" s="74">
        <f>IF(Y119="","",COUNTIF(Sabana4[[#This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IF($D$12="","",(SUMPRODUCT(($D$12:$W$12=Sabana4[[#This Row],[Columna4]:[Columna23]])*1)))</f>
        <v>0</v>
      </c>
      <c r="Y120" s="74">
        <f t="shared" si="2"/>
        <v>0</v>
      </c>
      <c r="Z120" s="74">
        <f>IF(Y120="","",COUNTIF(Sabana4[[#This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IF($D$12="","",(SUMPRODUCT(($D$12:$W$12=Sabana4[[#This Row],[Columna4]:[Columna23]])*1)))</f>
        <v>0</v>
      </c>
      <c r="Y121" s="74">
        <f t="shared" si="2"/>
        <v>0</v>
      </c>
      <c r="Z121" s="74">
        <f>IF(Y121="","",COUNTIF(Sabana4[[#This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IF($D$12="","",(SUMPRODUCT(($D$12:$W$12=Sabana4[[#This Row],[Columna4]:[Columna23]])*1)))</f>
        <v>0</v>
      </c>
      <c r="Y122" s="74">
        <f t="shared" si="2"/>
        <v>0</v>
      </c>
      <c r="Z122" s="74">
        <f>IF(Y122="","",COUNTIF(Sabana4[[#This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IF($D$12="","",(SUMPRODUCT(($D$12:$W$12=Sabana4[[#This Row],[Columna4]:[Columna23]])*1)))</f>
        <v>0</v>
      </c>
      <c r="Y123" s="74">
        <f t="shared" si="2"/>
        <v>0</v>
      </c>
      <c r="Z123" s="74">
        <f>IF(Y123="","",COUNTIF(Sabana4[[#This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IF($D$12="","",(SUMPRODUCT(($D$12:$W$12=Sabana4[[#This Row],[Columna4]:[Columna23]])*1)))</f>
        <v>0</v>
      </c>
      <c r="Y124" s="74">
        <f t="shared" si="2"/>
        <v>0</v>
      </c>
      <c r="Z124" s="74">
        <f>IF(Y124="","",COUNTIF(Sabana4[[#This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IF($D$12="","",(SUMPRODUCT(($D$12:$W$12=Sabana4[[#This Row],[Columna4]:[Columna23]])*1)))</f>
        <v>0</v>
      </c>
      <c r="Y125" s="74">
        <f t="shared" si="2"/>
        <v>0</v>
      </c>
      <c r="Z125" s="74">
        <f>IF(Y125="","",COUNTIF(Sabana4[[#This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IF($D$12="","",(SUMPRODUCT(($D$12:$W$12=Sabana4[[#This Row],[Columna4]:[Columna23]])*1)))</f>
        <v>0</v>
      </c>
      <c r="Y126" s="74">
        <f t="shared" si="2"/>
        <v>0</v>
      </c>
      <c r="Z126" s="74">
        <f>IF(Y126="","",COUNTIF(Sabana4[[#This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IF($D$12="","",(SUMPRODUCT(($D$12:$W$12=Sabana4[[#This Row],[Columna4]:[Columna23]])*1)))</f>
        <v>0</v>
      </c>
      <c r="Y127" s="74">
        <f t="shared" si="2"/>
        <v>0</v>
      </c>
      <c r="Z127" s="74">
        <f>IF(Y127="","",COUNTIF(Sabana4[[#This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IF($D$12="","",(SUMPRODUCT(($D$12:$W$12=Sabana4[[#This Row],[Columna4]:[Columna23]])*1)))</f>
        <v>0</v>
      </c>
      <c r="Y128" s="74">
        <f t="shared" si="2"/>
        <v>0</v>
      </c>
      <c r="Z128" s="74">
        <f>IF(Y128="","",COUNTIF(Sabana4[[#This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IF($D$12="","",(SUMPRODUCT(($D$12:$W$12=Sabana4[[#This Row],[Columna4]:[Columna23]])*1)))</f>
        <v>0</v>
      </c>
      <c r="Y129" s="74">
        <f t="shared" si="2"/>
        <v>0</v>
      </c>
      <c r="Z129" s="74">
        <f>IF(Y129="","",COUNTIF(Sabana4[[#This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IF($D$12="","",(SUMPRODUCT(($D$12:$W$12=Sabana4[[#This Row],[Columna4]:[Columna23]])*1)))</f>
        <v>0</v>
      </c>
      <c r="Y130" s="74">
        <f t="shared" si="2"/>
        <v>0</v>
      </c>
      <c r="Z130" s="74">
        <f>IF(Y130="","",COUNTIF(Sabana4[[#This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IF($D$12="","",(SUMPRODUCT(($D$12:$W$12=Sabana4[[#This Row],[Columna4]:[Columna23]])*1)))</f>
        <v>0</v>
      </c>
      <c r="Y131" s="74">
        <f t="shared" si="2"/>
        <v>0</v>
      </c>
      <c r="Z131" s="74">
        <f>IF(Y131="","",COUNTIF(Sabana4[[#This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IF($D$12="","",(SUMPRODUCT(($D$12:$W$12=Sabana4[[#This Row],[Columna4]:[Columna23]])*1)))</f>
        <v>0</v>
      </c>
      <c r="Y132" s="74">
        <f t="shared" si="2"/>
        <v>0</v>
      </c>
      <c r="Z132" s="74">
        <f>IF(Y132="","",COUNTIF(Sabana4[[#This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IF($D$12="","",(SUMPRODUCT(($D$12:$W$12=Sabana4[[#This Row],[Columna4]:[Columna23]])*1)))</f>
        <v>0</v>
      </c>
      <c r="Y133" s="74">
        <f t="shared" si="2"/>
        <v>0</v>
      </c>
      <c r="Z133" s="74">
        <f>IF(Y133="","",COUNTIF(Sabana4[[#This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IF($D$12="","",(SUMPRODUCT(($D$12:$W$12=Sabana4[[#This Row],[Columna4]:[Columna23]])*1)))</f>
        <v>0</v>
      </c>
      <c r="Y134" s="74">
        <f t="shared" si="2"/>
        <v>0</v>
      </c>
      <c r="Z134" s="74">
        <f>IF(Y134="","",COUNTIF(Sabana4[[#This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IF($D$12="","",(SUMPRODUCT(($D$12:$W$12=Sabana4[[#This Row],[Columna4]:[Columna23]])*1)))</f>
        <v>0</v>
      </c>
      <c r="Y135" s="74">
        <f t="shared" si="2"/>
        <v>0</v>
      </c>
      <c r="Z135" s="74">
        <f>IF(Y135="","",COUNTIF(Sabana4[[#This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IF($D$12="","",(SUMPRODUCT(($D$12:$W$12=Sabana4[[#This Row],[Columna4]:[Columna23]])*1)))</f>
        <v>0</v>
      </c>
      <c r="Y136" s="74">
        <f t="shared" si="2"/>
        <v>0</v>
      </c>
      <c r="Z136" s="74">
        <f>IF(Y136="","",COUNTIF(Sabana4[[#This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IF($D$12="","",(SUMPRODUCT(($D$12:$W$12=Sabana4[[#This Row],[Columna4]:[Columna23]])*1)))</f>
        <v>0</v>
      </c>
      <c r="Y137" s="74">
        <f t="shared" si="2"/>
        <v>0</v>
      </c>
      <c r="Z137" s="74">
        <f>IF(Y137="","",COUNTIF(Sabana4[[#This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IF($D$12="","",(SUMPRODUCT(($D$12:$W$12=Sabana4[[#This Row],[Columna4]:[Columna23]])*1)))</f>
        <v>0</v>
      </c>
      <c r="Y138" s="74">
        <f t="shared" si="2"/>
        <v>0</v>
      </c>
      <c r="Z138" s="74">
        <f>IF(Y138="","",COUNTIF(Sabana4[[#This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IF($D$12="","",(SUMPRODUCT(($D$12:$W$12=Sabana4[[#This Row],[Columna4]:[Columna23]])*1)))</f>
        <v>0</v>
      </c>
      <c r="Y139" s="74">
        <f t="shared" si="2"/>
        <v>0</v>
      </c>
      <c r="Z139" s="74">
        <f>IF(Y139="","",COUNTIF(Sabana4[[#This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IF($D$12="","",(SUMPRODUCT(($D$12:$W$12=Sabana4[[#This Row],[Columna4]:[Columna23]])*1)))</f>
        <v>0</v>
      </c>
      <c r="Y140" s="74">
        <f t="shared" si="2"/>
        <v>0</v>
      </c>
      <c r="Z140" s="74">
        <f>IF(Y140="","",COUNTIF(Sabana4[[#This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IF($D$12="","",(SUMPRODUCT(($D$12:$W$12=Sabana4[[#This Row],[Columna4]:[Columna23]])*1)))</f>
        <v>0</v>
      </c>
      <c r="Y141" s="74">
        <f t="shared" si="2"/>
        <v>0</v>
      </c>
      <c r="Z141" s="74">
        <f>IF(Y141="","",COUNTIF(Sabana4[[#This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IF($D$12="","",(SUMPRODUCT(($D$12:$W$12=Sabana4[[#This Row],[Columna4]:[Columna23]])*1)))</f>
        <v>0</v>
      </c>
      <c r="Y142" s="74">
        <f t="shared" si="2"/>
        <v>0</v>
      </c>
      <c r="Z142" s="74">
        <f>IF(Y142="","",COUNTIF(Sabana4[[#This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IF($D$12="","",(SUMPRODUCT(($D$12:$W$12=Sabana4[[#This Row],[Columna4]:[Columna23]])*1)))</f>
        <v>0</v>
      </c>
      <c r="Y143" s="74">
        <f t="shared" si="2"/>
        <v>0</v>
      </c>
      <c r="Z143" s="74">
        <f>IF(Y143="","",COUNTIF(Sabana4[[#This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IF($D$12="","",(SUMPRODUCT(($D$12:$W$12=Sabana4[[#This Row],[Columna4]:[Columna23]])*1)))</f>
        <v>0</v>
      </c>
      <c r="Y144" s="74">
        <f t="shared" si="2"/>
        <v>0</v>
      </c>
      <c r="Z144" s="74">
        <f>IF(Y144="","",COUNTIF(Sabana4[[#This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IF($D$12="","",(SUMPRODUCT(($D$12:$W$12=Sabana4[[#This Row],[Columna4]:[Columna23]])*1)))</f>
        <v>0</v>
      </c>
      <c r="Y145" s="74">
        <f t="shared" si="2"/>
        <v>0</v>
      </c>
      <c r="Z145" s="74">
        <f>IF(Y145="","",COUNTIF(Sabana4[[#This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IF($D$12="","",(SUMPRODUCT(($D$12:$W$12=Sabana4[[#This Row],[Columna4]:[Columna23]])*1)))</f>
        <v>0</v>
      </c>
      <c r="Y146" s="74">
        <f t="shared" ref="Y146:Y209" si="3">IF(X146="","",(X146/20))</f>
        <v>0</v>
      </c>
      <c r="Z146" s="74">
        <f>IF(Y146="","",COUNTIF(Sabana4[[#This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IF($D$12="","",(SUMPRODUCT(($D$12:$W$12=Sabana4[[#This Row],[Columna4]:[Columna23]])*1)))</f>
        <v>0</v>
      </c>
      <c r="Y147" s="74">
        <f t="shared" si="3"/>
        <v>0</v>
      </c>
      <c r="Z147" s="74">
        <f>IF(Y147="","",COUNTIF(Sabana4[[#This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IF($D$12="","",(SUMPRODUCT(($D$12:$W$12=Sabana4[[#This Row],[Columna4]:[Columna23]])*1)))</f>
        <v>0</v>
      </c>
      <c r="Y148" s="74">
        <f t="shared" si="3"/>
        <v>0</v>
      </c>
      <c r="Z148" s="74">
        <f>IF(Y148="","",COUNTIF(Sabana4[[#This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IF($D$12="","",(SUMPRODUCT(($D$12:$W$12=Sabana4[[#This Row],[Columna4]:[Columna23]])*1)))</f>
        <v>0</v>
      </c>
      <c r="Y149" s="74">
        <f t="shared" si="3"/>
        <v>0</v>
      </c>
      <c r="Z149" s="74">
        <f>IF(Y149="","",COUNTIF(Sabana4[[#This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IF($D$12="","",(SUMPRODUCT(($D$12:$W$12=Sabana4[[#This Row],[Columna4]:[Columna23]])*1)))</f>
        <v>0</v>
      </c>
      <c r="Y150" s="74">
        <f t="shared" si="3"/>
        <v>0</v>
      </c>
      <c r="Z150" s="74">
        <f>IF(Y150="","",COUNTIF(Sabana4[[#This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IF($D$12="","",(SUMPRODUCT(($D$12:$W$12=Sabana4[[#This Row],[Columna4]:[Columna23]])*1)))</f>
        <v>0</v>
      </c>
      <c r="Y151" s="74">
        <f t="shared" si="3"/>
        <v>0</v>
      </c>
      <c r="Z151" s="74">
        <f>IF(Y151="","",COUNTIF(Sabana4[[#This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IF($D$12="","",(SUMPRODUCT(($D$12:$W$12=Sabana4[[#This Row],[Columna4]:[Columna23]])*1)))</f>
        <v>0</v>
      </c>
      <c r="Y152" s="74">
        <f t="shared" si="3"/>
        <v>0</v>
      </c>
      <c r="Z152" s="74">
        <f>IF(Y152="","",COUNTIF(Sabana4[[#This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IF($D$12="","",(SUMPRODUCT(($D$12:$W$12=Sabana4[[#This Row],[Columna4]:[Columna23]])*1)))</f>
        <v>0</v>
      </c>
      <c r="Y153" s="74">
        <f t="shared" si="3"/>
        <v>0</v>
      </c>
      <c r="Z153" s="74">
        <f>IF(Y153="","",COUNTIF(Sabana4[[#This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IF($D$12="","",(SUMPRODUCT(($D$12:$W$12=Sabana4[[#This Row],[Columna4]:[Columna23]])*1)))</f>
        <v>0</v>
      </c>
      <c r="Y154" s="74">
        <f t="shared" si="3"/>
        <v>0</v>
      </c>
      <c r="Z154" s="74">
        <f>IF(Y154="","",COUNTIF(Sabana4[[#This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IF($D$12="","",(SUMPRODUCT(($D$12:$W$12=Sabana4[[#This Row],[Columna4]:[Columna23]])*1)))</f>
        <v>0</v>
      </c>
      <c r="Y155" s="74">
        <f t="shared" si="3"/>
        <v>0</v>
      </c>
      <c r="Z155" s="74">
        <f>IF(Y155="","",COUNTIF(Sabana4[[#This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IF($D$12="","",(SUMPRODUCT(($D$12:$W$12=Sabana4[[#This Row],[Columna4]:[Columna23]])*1)))</f>
        <v>0</v>
      </c>
      <c r="Y156" s="74">
        <f t="shared" si="3"/>
        <v>0</v>
      </c>
      <c r="Z156" s="74">
        <f>IF(Y156="","",COUNTIF(Sabana4[[#This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IF($D$12="","",(SUMPRODUCT(($D$12:$W$12=Sabana4[[#This Row],[Columna4]:[Columna23]])*1)))</f>
        <v>0</v>
      </c>
      <c r="Y157" s="74">
        <f t="shared" si="3"/>
        <v>0</v>
      </c>
      <c r="Z157" s="74">
        <f>IF(Y157="","",COUNTIF(Sabana4[[#This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IF($D$12="","",(SUMPRODUCT(($D$12:$W$12=Sabana4[[#This Row],[Columna4]:[Columna23]])*1)))</f>
        <v>0</v>
      </c>
      <c r="Y158" s="74">
        <f t="shared" si="3"/>
        <v>0</v>
      </c>
      <c r="Z158" s="74">
        <f>IF(Y158="","",COUNTIF(Sabana4[[#This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IF($D$12="","",(SUMPRODUCT(($D$12:$W$12=Sabana4[[#This Row],[Columna4]:[Columna23]])*1)))</f>
        <v>0</v>
      </c>
      <c r="Y159" s="74">
        <f t="shared" si="3"/>
        <v>0</v>
      </c>
      <c r="Z159" s="74">
        <f>IF(Y159="","",COUNTIF(Sabana4[[#This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IF($D$12="","",(SUMPRODUCT(($D$12:$W$12=Sabana4[[#This Row],[Columna4]:[Columna23]])*1)))</f>
        <v>0</v>
      </c>
      <c r="Y160" s="74">
        <f t="shared" si="3"/>
        <v>0</v>
      </c>
      <c r="Z160" s="74">
        <f>IF(Y160="","",COUNTIF(Sabana4[[#This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IF($D$12="","",(SUMPRODUCT(($D$12:$W$12=Sabana4[[#This Row],[Columna4]:[Columna23]])*1)))</f>
        <v>0</v>
      </c>
      <c r="Y161" s="74">
        <f t="shared" si="3"/>
        <v>0</v>
      </c>
      <c r="Z161" s="74">
        <f>IF(Y161="","",COUNTIF(Sabana4[[#This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IF($D$12="","",(SUMPRODUCT(($D$12:$W$12=Sabana4[[#This Row],[Columna4]:[Columna23]])*1)))</f>
        <v>0</v>
      </c>
      <c r="Y162" s="74">
        <f t="shared" si="3"/>
        <v>0</v>
      </c>
      <c r="Z162" s="74">
        <f>IF(Y162="","",COUNTIF(Sabana4[[#This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IF($D$12="","",(SUMPRODUCT(($D$12:$W$12=Sabana4[[#This Row],[Columna4]:[Columna23]])*1)))</f>
        <v>0</v>
      </c>
      <c r="Y163" s="74">
        <f t="shared" si="3"/>
        <v>0</v>
      </c>
      <c r="Z163" s="74">
        <f>IF(Y163="","",COUNTIF(Sabana4[[#This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IF($D$12="","",(SUMPRODUCT(($D$12:$W$12=Sabana4[[#This Row],[Columna4]:[Columna23]])*1)))</f>
        <v>0</v>
      </c>
      <c r="Y164" s="74">
        <f t="shared" si="3"/>
        <v>0</v>
      </c>
      <c r="Z164" s="74">
        <f>IF(Y164="","",COUNTIF(Sabana4[[#This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IF($D$12="","",(SUMPRODUCT(($D$12:$W$12=Sabana4[[#This Row],[Columna4]:[Columna23]])*1)))</f>
        <v>0</v>
      </c>
      <c r="Y165" s="74">
        <f t="shared" si="3"/>
        <v>0</v>
      </c>
      <c r="Z165" s="74">
        <f>IF(Y165="","",COUNTIF(Sabana4[[#This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IF($D$12="","",(SUMPRODUCT(($D$12:$W$12=Sabana4[[#This Row],[Columna4]:[Columna23]])*1)))</f>
        <v>0</v>
      </c>
      <c r="Y166" s="74">
        <f t="shared" si="3"/>
        <v>0</v>
      </c>
      <c r="Z166" s="74">
        <f>IF(Y166="","",COUNTIF(Sabana4[[#This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IF($D$12="","",(SUMPRODUCT(($D$12:$W$12=Sabana4[[#This Row],[Columna4]:[Columna23]])*1)))</f>
        <v>0</v>
      </c>
      <c r="Y167" s="74">
        <f t="shared" si="3"/>
        <v>0</v>
      </c>
      <c r="Z167" s="74">
        <f>IF(Y167="","",COUNTIF(Sabana4[[#This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IF($D$12="","",(SUMPRODUCT(($D$12:$W$12=Sabana4[[#This Row],[Columna4]:[Columna23]])*1)))</f>
        <v>0</v>
      </c>
      <c r="Y168" s="74">
        <f t="shared" si="3"/>
        <v>0</v>
      </c>
      <c r="Z168" s="74">
        <f>IF(Y168="","",COUNTIF(Sabana4[[#This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IF($D$12="","",(SUMPRODUCT(($D$12:$W$12=Sabana4[[#This Row],[Columna4]:[Columna23]])*1)))</f>
        <v>0</v>
      </c>
      <c r="Y169" s="74">
        <f t="shared" si="3"/>
        <v>0</v>
      </c>
      <c r="Z169" s="74">
        <f>IF(Y169="","",COUNTIF(Sabana4[[#This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IF($D$12="","",(SUMPRODUCT(($D$12:$W$12=Sabana4[[#This Row],[Columna4]:[Columna23]])*1)))</f>
        <v>0</v>
      </c>
      <c r="Y170" s="74">
        <f t="shared" si="3"/>
        <v>0</v>
      </c>
      <c r="Z170" s="74">
        <f>IF(Y170="","",COUNTIF(Sabana4[[#This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IF($D$12="","",(SUMPRODUCT(($D$12:$W$12=Sabana4[[#This Row],[Columna4]:[Columna23]])*1)))</f>
        <v>0</v>
      </c>
      <c r="Y171" s="74">
        <f t="shared" si="3"/>
        <v>0</v>
      </c>
      <c r="Z171" s="74">
        <f>IF(Y171="","",COUNTIF(Sabana4[[#This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IF($D$12="","",(SUMPRODUCT(($D$12:$W$12=Sabana4[[#This Row],[Columna4]:[Columna23]])*1)))</f>
        <v>0</v>
      </c>
      <c r="Y172" s="74">
        <f t="shared" si="3"/>
        <v>0</v>
      </c>
      <c r="Z172" s="74">
        <f>IF(Y172="","",COUNTIF(Sabana4[[#This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IF($D$12="","",(SUMPRODUCT(($D$12:$W$12=Sabana4[[#This Row],[Columna4]:[Columna23]])*1)))</f>
        <v>0</v>
      </c>
      <c r="Y173" s="74">
        <f t="shared" si="3"/>
        <v>0</v>
      </c>
      <c r="Z173" s="74">
        <f>IF(Y173="","",COUNTIF(Sabana4[[#This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IF($D$12="","",(SUMPRODUCT(($D$12:$W$12=Sabana4[[#This Row],[Columna4]:[Columna23]])*1)))</f>
        <v>0</v>
      </c>
      <c r="Y174" s="74">
        <f t="shared" si="3"/>
        <v>0</v>
      </c>
      <c r="Z174" s="74">
        <f>IF(Y174="","",COUNTIF(Sabana4[[#This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IF($D$12="","",(SUMPRODUCT(($D$12:$W$12=Sabana4[[#This Row],[Columna4]:[Columna23]])*1)))</f>
        <v>0</v>
      </c>
      <c r="Y175" s="74">
        <f t="shared" si="3"/>
        <v>0</v>
      </c>
      <c r="Z175" s="74">
        <f>IF(Y175="","",COUNTIF(Sabana4[[#This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IF($D$12="","",(SUMPRODUCT(($D$12:$W$12=Sabana4[[#This Row],[Columna4]:[Columna23]])*1)))</f>
        <v>0</v>
      </c>
      <c r="Y176" s="74">
        <f t="shared" si="3"/>
        <v>0</v>
      </c>
      <c r="Z176" s="74">
        <f>IF(Y176="","",COUNTIF(Sabana4[[#This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IF($D$12="","",(SUMPRODUCT(($D$12:$W$12=Sabana4[[#This Row],[Columna4]:[Columna23]])*1)))</f>
        <v>0</v>
      </c>
      <c r="Y177" s="74">
        <f t="shared" si="3"/>
        <v>0</v>
      </c>
      <c r="Z177" s="74">
        <f>IF(Y177="","",COUNTIF(Sabana4[[#This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IF($D$12="","",(SUMPRODUCT(($D$12:$W$12=Sabana4[[#This Row],[Columna4]:[Columna23]])*1)))</f>
        <v>0</v>
      </c>
      <c r="Y178" s="74">
        <f t="shared" si="3"/>
        <v>0</v>
      </c>
      <c r="Z178" s="74">
        <f>IF(Y178="","",COUNTIF(Sabana4[[#This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IF($D$12="","",(SUMPRODUCT(($D$12:$W$12=Sabana4[[#This Row],[Columna4]:[Columna23]])*1)))</f>
        <v>0</v>
      </c>
      <c r="Y179" s="74">
        <f t="shared" si="3"/>
        <v>0</v>
      </c>
      <c r="Z179" s="74">
        <f>IF(Y179="","",COUNTIF(Sabana4[[#This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IF($D$12="","",(SUMPRODUCT(($D$12:$W$12=Sabana4[[#This Row],[Columna4]:[Columna23]])*1)))</f>
        <v>0</v>
      </c>
      <c r="Y180" s="74">
        <f t="shared" si="3"/>
        <v>0</v>
      </c>
      <c r="Z180" s="74">
        <f>IF(Y180="","",COUNTIF(Sabana4[[#This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IF($D$12="","",(SUMPRODUCT(($D$12:$W$12=Sabana4[[#This Row],[Columna4]:[Columna23]])*1)))</f>
        <v>0</v>
      </c>
      <c r="Y181" s="74">
        <f t="shared" si="3"/>
        <v>0</v>
      </c>
      <c r="Z181" s="74">
        <f>IF(Y181="","",COUNTIF(Sabana4[[#This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IF($D$12="","",(SUMPRODUCT(($D$12:$W$12=Sabana4[[#This Row],[Columna4]:[Columna23]])*1)))</f>
        <v>0</v>
      </c>
      <c r="Y182" s="74">
        <f t="shared" si="3"/>
        <v>0</v>
      </c>
      <c r="Z182" s="74">
        <f>IF(Y182="","",COUNTIF(Sabana4[[#This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IF($D$12="","",(SUMPRODUCT(($D$12:$W$12=Sabana4[[#This Row],[Columna4]:[Columna23]])*1)))</f>
        <v>0</v>
      </c>
      <c r="Y183" s="74">
        <f t="shared" si="3"/>
        <v>0</v>
      </c>
      <c r="Z183" s="74">
        <f>IF(Y183="","",COUNTIF(Sabana4[[#This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IF($D$12="","",(SUMPRODUCT(($D$12:$W$12=Sabana4[[#This Row],[Columna4]:[Columna23]])*1)))</f>
        <v>0</v>
      </c>
      <c r="Y184" s="74">
        <f t="shared" si="3"/>
        <v>0</v>
      </c>
      <c r="Z184" s="74">
        <f>IF(Y184="","",COUNTIF(Sabana4[[#This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IF($D$12="","",(SUMPRODUCT(($D$12:$W$12=Sabana4[[#This Row],[Columna4]:[Columna23]])*1)))</f>
        <v>0</v>
      </c>
      <c r="Y185" s="74">
        <f t="shared" si="3"/>
        <v>0</v>
      </c>
      <c r="Z185" s="74">
        <f>IF(Y185="","",COUNTIF(Sabana4[[#This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IF($D$12="","",(SUMPRODUCT(($D$12:$W$12=Sabana4[[#This Row],[Columna4]:[Columna23]])*1)))</f>
        <v>0</v>
      </c>
      <c r="Y186" s="74">
        <f t="shared" si="3"/>
        <v>0</v>
      </c>
      <c r="Z186" s="74">
        <f>IF(Y186="","",COUNTIF(Sabana4[[#This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IF($D$12="","",(SUMPRODUCT(($D$12:$W$12=Sabana4[[#This Row],[Columna4]:[Columna23]])*1)))</f>
        <v>0</v>
      </c>
      <c r="Y187" s="74">
        <f t="shared" si="3"/>
        <v>0</v>
      </c>
      <c r="Z187" s="74">
        <f>IF(Y187="","",COUNTIF(Sabana4[[#This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IF($D$12="","",(SUMPRODUCT(($D$12:$W$12=Sabana4[[#This Row],[Columna4]:[Columna23]])*1)))</f>
        <v>0</v>
      </c>
      <c r="Y188" s="74">
        <f t="shared" si="3"/>
        <v>0</v>
      </c>
      <c r="Z188" s="74">
        <f>IF(Y188="","",COUNTIF(Sabana4[[#This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IF($D$12="","",(SUMPRODUCT(($D$12:$W$12=Sabana4[[#This Row],[Columna4]:[Columna23]])*1)))</f>
        <v>0</v>
      </c>
      <c r="Y189" s="74">
        <f t="shared" si="3"/>
        <v>0</v>
      </c>
      <c r="Z189" s="74">
        <f>IF(Y189="","",COUNTIF(Sabana4[[#This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IF($D$12="","",(SUMPRODUCT(($D$12:$W$12=Sabana4[[#This Row],[Columna4]:[Columna23]])*1)))</f>
        <v>0</v>
      </c>
      <c r="Y190" s="74">
        <f t="shared" si="3"/>
        <v>0</v>
      </c>
      <c r="Z190" s="74">
        <f>IF(Y190="","",COUNTIF(Sabana4[[#This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IF($D$12="","",(SUMPRODUCT(($D$12:$W$12=Sabana4[[#This Row],[Columna4]:[Columna23]])*1)))</f>
        <v>0</v>
      </c>
      <c r="Y191" s="74">
        <f t="shared" si="3"/>
        <v>0</v>
      </c>
      <c r="Z191" s="74">
        <f>IF(Y191="","",COUNTIF(Sabana4[[#This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IF($D$12="","",(SUMPRODUCT(($D$12:$W$12=Sabana4[[#This Row],[Columna4]:[Columna23]])*1)))</f>
        <v>0</v>
      </c>
      <c r="Y192" s="74">
        <f t="shared" si="3"/>
        <v>0</v>
      </c>
      <c r="Z192" s="74">
        <f>IF(Y192="","",COUNTIF(Sabana4[[#This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IF($D$12="","",(SUMPRODUCT(($D$12:$W$12=Sabana4[[#This Row],[Columna4]:[Columna23]])*1)))</f>
        <v>0</v>
      </c>
      <c r="Y193" s="74">
        <f t="shared" si="3"/>
        <v>0</v>
      </c>
      <c r="Z193" s="74">
        <f>IF(Y193="","",COUNTIF(Sabana4[[#This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IF($D$12="","",(SUMPRODUCT(($D$12:$W$12=Sabana4[[#This Row],[Columna4]:[Columna23]])*1)))</f>
        <v>0</v>
      </c>
      <c r="Y194" s="74">
        <f t="shared" si="3"/>
        <v>0</v>
      </c>
      <c r="Z194" s="74">
        <f>IF(Y194="","",COUNTIF(Sabana4[[#This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IF($D$12="","",(SUMPRODUCT(($D$12:$W$12=Sabana4[[#This Row],[Columna4]:[Columna23]])*1)))</f>
        <v>0</v>
      </c>
      <c r="Y195" s="74">
        <f t="shared" si="3"/>
        <v>0</v>
      </c>
      <c r="Z195" s="74">
        <f>IF(Y195="","",COUNTIF(Sabana4[[#This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IF($D$12="","",(SUMPRODUCT(($D$12:$W$12=Sabana4[[#This Row],[Columna4]:[Columna23]])*1)))</f>
        <v>0</v>
      </c>
      <c r="Y196" s="74">
        <f t="shared" si="3"/>
        <v>0</v>
      </c>
      <c r="Z196" s="74">
        <f>IF(Y196="","",COUNTIF(Sabana4[[#This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IF($D$12="","",(SUMPRODUCT(($D$12:$W$12=Sabana4[[#This Row],[Columna4]:[Columna23]])*1)))</f>
        <v>0</v>
      </c>
      <c r="Y197" s="74">
        <f t="shared" si="3"/>
        <v>0</v>
      </c>
      <c r="Z197" s="74">
        <f>IF(Y197="","",COUNTIF(Sabana4[[#This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IF($D$12="","",(SUMPRODUCT(($D$12:$W$12=Sabana4[[#This Row],[Columna4]:[Columna23]])*1)))</f>
        <v>0</v>
      </c>
      <c r="Y198" s="74">
        <f t="shared" si="3"/>
        <v>0</v>
      </c>
      <c r="Z198" s="74">
        <f>IF(Y198="","",COUNTIF(Sabana4[[#This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IF($D$12="","",(SUMPRODUCT(($D$12:$W$12=Sabana4[[#This Row],[Columna4]:[Columna23]])*1)))</f>
        <v>0</v>
      </c>
      <c r="Y199" s="74">
        <f t="shared" si="3"/>
        <v>0</v>
      </c>
      <c r="Z199" s="74">
        <f>IF(Y199="","",COUNTIF(Sabana4[[#This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IF($D$12="","",(SUMPRODUCT(($D$12:$W$12=Sabana4[[#This Row],[Columna4]:[Columna23]])*1)))</f>
        <v>0</v>
      </c>
      <c r="Y200" s="74">
        <f t="shared" si="3"/>
        <v>0</v>
      </c>
      <c r="Z200" s="74">
        <f>IF(Y200="","",COUNTIF(Sabana4[[#This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IF($D$12="","",(SUMPRODUCT(($D$12:$W$12=Sabana4[[#This Row],[Columna4]:[Columna23]])*1)))</f>
        <v>0</v>
      </c>
      <c r="Y201" s="74">
        <f t="shared" si="3"/>
        <v>0</v>
      </c>
      <c r="Z201" s="74">
        <f>IF(Y201="","",COUNTIF(Sabana4[[#This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IF($D$12="","",(SUMPRODUCT(($D$12:$W$12=Sabana4[[#This Row],[Columna4]:[Columna23]])*1)))</f>
        <v>0</v>
      </c>
      <c r="Y202" s="74">
        <f t="shared" si="3"/>
        <v>0</v>
      </c>
      <c r="Z202" s="74">
        <f>IF(Y202="","",COUNTIF(Sabana4[[#This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IF($D$12="","",(SUMPRODUCT(($D$12:$W$12=Sabana4[[#This Row],[Columna4]:[Columna23]])*1)))</f>
        <v>0</v>
      </c>
      <c r="Y203" s="74">
        <f t="shared" si="3"/>
        <v>0</v>
      </c>
      <c r="Z203" s="74">
        <f>IF(Y203="","",COUNTIF(Sabana4[[#This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IF($D$12="","",(SUMPRODUCT(($D$12:$W$12=Sabana4[[#This Row],[Columna4]:[Columna23]])*1)))</f>
        <v>0</v>
      </c>
      <c r="Y204" s="74">
        <f t="shared" si="3"/>
        <v>0</v>
      </c>
      <c r="Z204" s="74">
        <f>IF(Y204="","",COUNTIF(Sabana4[[#This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IF($D$12="","",(SUMPRODUCT(($D$12:$W$12=Sabana4[[#This Row],[Columna4]:[Columna23]])*1)))</f>
        <v>0</v>
      </c>
      <c r="Y205" s="74">
        <f t="shared" si="3"/>
        <v>0</v>
      </c>
      <c r="Z205" s="74">
        <f>IF(Y205="","",COUNTIF(Sabana4[[#This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IF($D$12="","",(SUMPRODUCT(($D$12:$W$12=Sabana4[[#This Row],[Columna4]:[Columna23]])*1)))</f>
        <v>0</v>
      </c>
      <c r="Y206" s="74">
        <f t="shared" si="3"/>
        <v>0</v>
      </c>
      <c r="Z206" s="74">
        <f>IF(Y206="","",COUNTIF(Sabana4[[#This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IF($D$12="","",(SUMPRODUCT(($D$12:$W$12=Sabana4[[#This Row],[Columna4]:[Columna23]])*1)))</f>
        <v>0</v>
      </c>
      <c r="Y207" s="74">
        <f t="shared" si="3"/>
        <v>0</v>
      </c>
      <c r="Z207" s="74">
        <f>IF(Y207="","",COUNTIF(Sabana4[[#This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IF($D$12="","",(SUMPRODUCT(($D$12:$W$12=Sabana4[[#This Row],[Columna4]:[Columna23]])*1)))</f>
        <v>0</v>
      </c>
      <c r="Y208" s="74">
        <f t="shared" si="3"/>
        <v>0</v>
      </c>
      <c r="Z208" s="74">
        <f>IF(Y208="","",COUNTIF(Sabana4[[#This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IF($D$12="","",(SUMPRODUCT(($D$12:$W$12=Sabana4[[#This Row],[Columna4]:[Columna23]])*1)))</f>
        <v>0</v>
      </c>
      <c r="Y209" s="74">
        <f t="shared" si="3"/>
        <v>0</v>
      </c>
      <c r="Z209" s="74">
        <f>IF(Y209="","",COUNTIF(Sabana4[[#This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IF($D$12="","",(SUMPRODUCT(($D$12:$W$12=Sabana4[[#This Row],[Columna4]:[Columna23]])*1)))</f>
        <v>0</v>
      </c>
      <c r="Y210" s="74">
        <f t="shared" ref="Y210:Y273" si="4">IF(X210="","",(X210/20))</f>
        <v>0</v>
      </c>
      <c r="Z210" s="74">
        <f>IF(Y210="","",COUNTIF(Sabana4[[#This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IF($D$12="","",(SUMPRODUCT(($D$12:$W$12=Sabana4[[#This Row],[Columna4]:[Columna23]])*1)))</f>
        <v>0</v>
      </c>
      <c r="Y211" s="74">
        <f t="shared" si="4"/>
        <v>0</v>
      </c>
      <c r="Z211" s="74">
        <f>IF(Y211="","",COUNTIF(Sabana4[[#This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IF($D$12="","",(SUMPRODUCT(($D$12:$W$12=Sabana4[[#This Row],[Columna4]:[Columna23]])*1)))</f>
        <v>0</v>
      </c>
      <c r="Y212" s="74">
        <f t="shared" si="4"/>
        <v>0</v>
      </c>
      <c r="Z212" s="74">
        <f>IF(Y212="","",COUNTIF(Sabana4[[#This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IF($D$12="","",(SUMPRODUCT(($D$12:$W$12=Sabana4[[#This Row],[Columna4]:[Columna23]])*1)))</f>
        <v>0</v>
      </c>
      <c r="Y213" s="74">
        <f t="shared" si="4"/>
        <v>0</v>
      </c>
      <c r="Z213" s="74">
        <f>IF(Y213="","",COUNTIF(Sabana4[[#This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IF($D$12="","",(SUMPRODUCT(($D$12:$W$12=Sabana4[[#This Row],[Columna4]:[Columna23]])*1)))</f>
        <v>0</v>
      </c>
      <c r="Y214" s="74">
        <f t="shared" si="4"/>
        <v>0</v>
      </c>
      <c r="Z214" s="74">
        <f>IF(Y214="","",COUNTIF(Sabana4[[#This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IF($D$12="","",(SUMPRODUCT(($D$12:$W$12=Sabana4[[#This Row],[Columna4]:[Columna23]])*1)))</f>
        <v>0</v>
      </c>
      <c r="Y215" s="74">
        <f t="shared" si="4"/>
        <v>0</v>
      </c>
      <c r="Z215" s="74">
        <f>IF(Y215="","",COUNTIF(Sabana4[[#This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IF($D$12="","",(SUMPRODUCT(($D$12:$W$12=Sabana4[[#This Row],[Columna4]:[Columna23]])*1)))</f>
        <v>0</v>
      </c>
      <c r="Y216" s="74">
        <f t="shared" si="4"/>
        <v>0</v>
      </c>
      <c r="Z216" s="74">
        <f>IF(Y216="","",COUNTIF(Sabana4[[#This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IF($D$12="","",(SUMPRODUCT(($D$12:$W$12=Sabana4[[#This Row],[Columna4]:[Columna23]])*1)))</f>
        <v>0</v>
      </c>
      <c r="Y217" s="74">
        <f t="shared" si="4"/>
        <v>0</v>
      </c>
      <c r="Z217" s="74">
        <f>IF(Y217="","",COUNTIF(Sabana4[[#This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IF($D$12="","",(SUMPRODUCT(($D$12:$W$12=Sabana4[[#This Row],[Columna4]:[Columna23]])*1)))</f>
        <v>0</v>
      </c>
      <c r="Y218" s="74">
        <f t="shared" si="4"/>
        <v>0</v>
      </c>
      <c r="Z218" s="74">
        <f>IF(Y218="","",COUNTIF(Sabana4[[#This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IF($D$12="","",(SUMPRODUCT(($D$12:$W$12=Sabana4[[#This Row],[Columna4]:[Columna23]])*1)))</f>
        <v>0</v>
      </c>
      <c r="Y219" s="74">
        <f t="shared" si="4"/>
        <v>0</v>
      </c>
      <c r="Z219" s="74">
        <f>IF(Y219="","",COUNTIF(Sabana4[[#This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IF($D$12="","",(SUMPRODUCT(($D$12:$W$12=Sabana4[[#This Row],[Columna4]:[Columna23]])*1)))</f>
        <v>0</v>
      </c>
      <c r="Y220" s="74">
        <f t="shared" si="4"/>
        <v>0</v>
      </c>
      <c r="Z220" s="74">
        <f>IF(Y220="","",COUNTIF(Sabana4[[#This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IF($D$12="","",(SUMPRODUCT(($D$12:$W$12=Sabana4[[#This Row],[Columna4]:[Columna23]])*1)))</f>
        <v>0</v>
      </c>
      <c r="Y221" s="74">
        <f t="shared" si="4"/>
        <v>0</v>
      </c>
      <c r="Z221" s="74">
        <f>IF(Y221="","",COUNTIF(Sabana4[[#This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IF($D$12="","",(SUMPRODUCT(($D$12:$W$12=Sabana4[[#This Row],[Columna4]:[Columna23]])*1)))</f>
        <v>0</v>
      </c>
      <c r="Y222" s="74">
        <f t="shared" si="4"/>
        <v>0</v>
      </c>
      <c r="Z222" s="74">
        <f>IF(Y222="","",COUNTIF(Sabana4[[#This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IF($D$12="","",(SUMPRODUCT(($D$12:$W$12=Sabana4[[#This Row],[Columna4]:[Columna23]])*1)))</f>
        <v>0</v>
      </c>
      <c r="Y223" s="74">
        <f t="shared" si="4"/>
        <v>0</v>
      </c>
      <c r="Z223" s="74">
        <f>IF(Y223="","",COUNTIF(Sabana4[[#This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IF($D$12="","",(SUMPRODUCT(($D$12:$W$12=Sabana4[[#This Row],[Columna4]:[Columna23]])*1)))</f>
        <v>0</v>
      </c>
      <c r="Y224" s="74">
        <f t="shared" si="4"/>
        <v>0</v>
      </c>
      <c r="Z224" s="74">
        <f>IF(Y224="","",COUNTIF(Sabana4[[#This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IF($D$12="","",(SUMPRODUCT(($D$12:$W$12=Sabana4[[#This Row],[Columna4]:[Columna23]])*1)))</f>
        <v>0</v>
      </c>
      <c r="Y225" s="74">
        <f t="shared" si="4"/>
        <v>0</v>
      </c>
      <c r="Z225" s="74">
        <f>IF(Y225="","",COUNTIF(Sabana4[[#This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IF($D$12="","",(SUMPRODUCT(($D$12:$W$12=Sabana4[[#This Row],[Columna4]:[Columna23]])*1)))</f>
        <v>0</v>
      </c>
      <c r="Y226" s="74">
        <f t="shared" si="4"/>
        <v>0</v>
      </c>
      <c r="Z226" s="74">
        <f>IF(Y226="","",COUNTIF(Sabana4[[#This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IF($D$12="","",(SUMPRODUCT(($D$12:$W$12=Sabana4[[#This Row],[Columna4]:[Columna23]])*1)))</f>
        <v>0</v>
      </c>
      <c r="Y227" s="74">
        <f t="shared" si="4"/>
        <v>0</v>
      </c>
      <c r="Z227" s="74">
        <f>IF(Y227="","",COUNTIF(Sabana4[[#This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IF($D$12="","",(SUMPRODUCT(($D$12:$W$12=Sabana4[[#This Row],[Columna4]:[Columna23]])*1)))</f>
        <v>0</v>
      </c>
      <c r="Y228" s="74">
        <f t="shared" si="4"/>
        <v>0</v>
      </c>
      <c r="Z228" s="74">
        <f>IF(Y228="","",COUNTIF(Sabana4[[#This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IF($D$12="","",(SUMPRODUCT(($D$12:$W$12=Sabana4[[#This Row],[Columna4]:[Columna23]])*1)))</f>
        <v>0</v>
      </c>
      <c r="Y229" s="74">
        <f t="shared" si="4"/>
        <v>0</v>
      </c>
      <c r="Z229" s="74">
        <f>IF(Y229="","",COUNTIF(Sabana4[[#This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IF($D$12="","",(SUMPRODUCT(($D$12:$W$12=Sabana4[[#This Row],[Columna4]:[Columna23]])*1)))</f>
        <v>0</v>
      </c>
      <c r="Y230" s="74">
        <f t="shared" si="4"/>
        <v>0</v>
      </c>
      <c r="Z230" s="74">
        <f>IF(Y230="","",COUNTIF(Sabana4[[#This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IF($D$12="","",(SUMPRODUCT(($D$12:$W$12=Sabana4[[#This Row],[Columna4]:[Columna23]])*1)))</f>
        <v>0</v>
      </c>
      <c r="Y231" s="74">
        <f t="shared" si="4"/>
        <v>0</v>
      </c>
      <c r="Z231" s="74">
        <f>IF(Y231="","",COUNTIF(Sabana4[[#This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IF($D$12="","",(SUMPRODUCT(($D$12:$W$12=Sabana4[[#This Row],[Columna4]:[Columna23]])*1)))</f>
        <v>0</v>
      </c>
      <c r="Y232" s="74">
        <f t="shared" si="4"/>
        <v>0</v>
      </c>
      <c r="Z232" s="74">
        <f>IF(Y232="","",COUNTIF(Sabana4[[#This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IF($D$12="","",(SUMPRODUCT(($D$12:$W$12=Sabana4[[#This Row],[Columna4]:[Columna23]])*1)))</f>
        <v>0</v>
      </c>
      <c r="Y233" s="74">
        <f t="shared" si="4"/>
        <v>0</v>
      </c>
      <c r="Z233" s="74">
        <f>IF(Y233="","",COUNTIF(Sabana4[[#This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IF($D$12="","",(SUMPRODUCT(($D$12:$W$12=Sabana4[[#This Row],[Columna4]:[Columna23]])*1)))</f>
        <v>0</v>
      </c>
      <c r="Y234" s="74">
        <f t="shared" si="4"/>
        <v>0</v>
      </c>
      <c r="Z234" s="74">
        <f>IF(Y234="","",COUNTIF(Sabana4[[#This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IF($D$12="","",(SUMPRODUCT(($D$12:$W$12=Sabana4[[#This Row],[Columna4]:[Columna23]])*1)))</f>
        <v>0</v>
      </c>
      <c r="Y235" s="74">
        <f t="shared" si="4"/>
        <v>0</v>
      </c>
      <c r="Z235" s="74">
        <f>IF(Y235="","",COUNTIF(Sabana4[[#This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IF($D$12="","",(SUMPRODUCT(($D$12:$W$12=Sabana4[[#This Row],[Columna4]:[Columna23]])*1)))</f>
        <v>0</v>
      </c>
      <c r="Y236" s="74">
        <f t="shared" si="4"/>
        <v>0</v>
      </c>
      <c r="Z236" s="74">
        <f>IF(Y236="","",COUNTIF(Sabana4[[#This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IF($D$12="","",(SUMPRODUCT(($D$12:$W$12=Sabana4[[#This Row],[Columna4]:[Columna23]])*1)))</f>
        <v>0</v>
      </c>
      <c r="Y237" s="74">
        <f t="shared" si="4"/>
        <v>0</v>
      </c>
      <c r="Z237" s="74">
        <f>IF(Y237="","",COUNTIF(Sabana4[[#This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IF($D$12="","",(SUMPRODUCT(($D$12:$W$12=Sabana4[[#This Row],[Columna4]:[Columna23]])*1)))</f>
        <v>0</v>
      </c>
      <c r="Y238" s="74">
        <f t="shared" si="4"/>
        <v>0</v>
      </c>
      <c r="Z238" s="74">
        <f>IF(Y238="","",COUNTIF(Sabana4[[#This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IF($D$12="","",(SUMPRODUCT(($D$12:$W$12=Sabana4[[#This Row],[Columna4]:[Columna23]])*1)))</f>
        <v>0</v>
      </c>
      <c r="Y239" s="74">
        <f t="shared" si="4"/>
        <v>0</v>
      </c>
      <c r="Z239" s="74">
        <f>IF(Y239="","",COUNTIF(Sabana4[[#This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IF($D$12="","",(SUMPRODUCT(($D$12:$W$12=Sabana4[[#This Row],[Columna4]:[Columna23]])*1)))</f>
        <v>0</v>
      </c>
      <c r="Y240" s="74">
        <f t="shared" si="4"/>
        <v>0</v>
      </c>
      <c r="Z240" s="74">
        <f>IF(Y240="","",COUNTIF(Sabana4[[#This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IF($D$12="","",(SUMPRODUCT(($D$12:$W$12=Sabana4[[#This Row],[Columna4]:[Columna23]])*1)))</f>
        <v>0</v>
      </c>
      <c r="Y241" s="74">
        <f t="shared" si="4"/>
        <v>0</v>
      </c>
      <c r="Z241" s="74">
        <f>IF(Y241="","",COUNTIF(Sabana4[[#This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IF($D$12="","",(SUMPRODUCT(($D$12:$W$12=Sabana4[[#This Row],[Columna4]:[Columna23]])*1)))</f>
        <v>0</v>
      </c>
      <c r="Y242" s="74">
        <f t="shared" si="4"/>
        <v>0</v>
      </c>
      <c r="Z242" s="74">
        <f>IF(Y242="","",COUNTIF(Sabana4[[#This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IF($D$12="","",(SUMPRODUCT(($D$12:$W$12=Sabana4[[#This Row],[Columna4]:[Columna23]])*1)))</f>
        <v>0</v>
      </c>
      <c r="Y243" s="74">
        <f t="shared" si="4"/>
        <v>0</v>
      </c>
      <c r="Z243" s="74">
        <f>IF(Y243="","",COUNTIF(Sabana4[[#This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IF($D$12="","",(SUMPRODUCT(($D$12:$W$12=Sabana4[[#This Row],[Columna4]:[Columna23]])*1)))</f>
        <v>0</v>
      </c>
      <c r="Y244" s="74">
        <f t="shared" si="4"/>
        <v>0</v>
      </c>
      <c r="Z244" s="74">
        <f>IF(Y244="","",COUNTIF(Sabana4[[#This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IF($D$12="","",(SUMPRODUCT(($D$12:$W$12=Sabana4[[#This Row],[Columna4]:[Columna23]])*1)))</f>
        <v>0</v>
      </c>
      <c r="Y245" s="74">
        <f t="shared" si="4"/>
        <v>0</v>
      </c>
      <c r="Z245" s="74">
        <f>IF(Y245="","",COUNTIF(Sabana4[[#This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IF($D$12="","",(SUMPRODUCT(($D$12:$W$12=Sabana4[[#This Row],[Columna4]:[Columna23]])*1)))</f>
        <v>0</v>
      </c>
      <c r="Y246" s="74">
        <f t="shared" si="4"/>
        <v>0</v>
      </c>
      <c r="Z246" s="74">
        <f>IF(Y246="","",COUNTIF(Sabana4[[#This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IF($D$12="","",(SUMPRODUCT(($D$12:$W$12=Sabana4[[#This Row],[Columna4]:[Columna23]])*1)))</f>
        <v>0</v>
      </c>
      <c r="Y247" s="74">
        <f t="shared" si="4"/>
        <v>0</v>
      </c>
      <c r="Z247" s="74">
        <f>IF(Y247="","",COUNTIF(Sabana4[[#This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IF($D$12="","",(SUMPRODUCT(($D$12:$W$12=Sabana4[[#This Row],[Columna4]:[Columna23]])*1)))</f>
        <v>0</v>
      </c>
      <c r="Y248" s="74">
        <f t="shared" si="4"/>
        <v>0</v>
      </c>
      <c r="Z248" s="74">
        <f>IF(Y248="","",COUNTIF(Sabana4[[#This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IF($D$12="","",(SUMPRODUCT(($D$12:$W$12=Sabana4[[#This Row],[Columna4]:[Columna23]])*1)))</f>
        <v>0</v>
      </c>
      <c r="Y249" s="74">
        <f t="shared" si="4"/>
        <v>0</v>
      </c>
      <c r="Z249" s="74">
        <f>IF(Y249="","",COUNTIF(Sabana4[[#This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IF($D$12="","",(SUMPRODUCT(($D$12:$W$12=Sabana4[[#This Row],[Columna4]:[Columna23]])*1)))</f>
        <v>0</v>
      </c>
      <c r="Y250" s="74">
        <f t="shared" si="4"/>
        <v>0</v>
      </c>
      <c r="Z250" s="74">
        <f>IF(Y250="","",COUNTIF(Sabana4[[#This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IF($D$12="","",(SUMPRODUCT(($D$12:$W$12=Sabana4[[#This Row],[Columna4]:[Columna23]])*1)))</f>
        <v>0</v>
      </c>
      <c r="Y251" s="74">
        <f t="shared" si="4"/>
        <v>0</v>
      </c>
      <c r="Z251" s="74">
        <f>IF(Y251="","",COUNTIF(Sabana4[[#This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IF($D$12="","",(SUMPRODUCT(($D$12:$W$12=Sabana4[[#This Row],[Columna4]:[Columna23]])*1)))</f>
        <v>0</v>
      </c>
      <c r="Y252" s="74">
        <f t="shared" si="4"/>
        <v>0</v>
      </c>
      <c r="Z252" s="74">
        <f>IF(Y252="","",COUNTIF(Sabana4[[#This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IF($D$12="","",(SUMPRODUCT(($D$12:$W$12=Sabana4[[#This Row],[Columna4]:[Columna23]])*1)))</f>
        <v>0</v>
      </c>
      <c r="Y253" s="74">
        <f t="shared" si="4"/>
        <v>0</v>
      </c>
      <c r="Z253" s="74">
        <f>IF(Y253="","",COUNTIF(Sabana4[[#This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IF($D$12="","",(SUMPRODUCT(($D$12:$W$12=Sabana4[[#This Row],[Columna4]:[Columna23]])*1)))</f>
        <v>0</v>
      </c>
      <c r="Y254" s="74">
        <f t="shared" si="4"/>
        <v>0</v>
      </c>
      <c r="Z254" s="74">
        <f>IF(Y254="","",COUNTIF(Sabana4[[#This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IF($D$12="","",(SUMPRODUCT(($D$12:$W$12=Sabana4[[#This Row],[Columna4]:[Columna23]])*1)))</f>
        <v>0</v>
      </c>
      <c r="Y255" s="74">
        <f t="shared" si="4"/>
        <v>0</v>
      </c>
      <c r="Z255" s="74">
        <f>IF(Y255="","",COUNTIF(Sabana4[[#This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IF($D$12="","",(SUMPRODUCT(($D$12:$W$12=Sabana4[[#This Row],[Columna4]:[Columna23]])*1)))</f>
        <v>0</v>
      </c>
      <c r="Y256" s="74">
        <f t="shared" si="4"/>
        <v>0</v>
      </c>
      <c r="Z256" s="74">
        <f>IF(Y256="","",COUNTIF(Sabana4[[#This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IF($D$12="","",(SUMPRODUCT(($D$12:$W$12=Sabana4[[#This Row],[Columna4]:[Columna23]])*1)))</f>
        <v>0</v>
      </c>
      <c r="Y257" s="74">
        <f t="shared" si="4"/>
        <v>0</v>
      </c>
      <c r="Z257" s="74">
        <f>IF(Y257="","",COUNTIF(Sabana4[[#This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IF($D$12="","",(SUMPRODUCT(($D$12:$W$12=Sabana4[[#This Row],[Columna4]:[Columna23]])*1)))</f>
        <v>0</v>
      </c>
      <c r="Y258" s="74">
        <f t="shared" si="4"/>
        <v>0</v>
      </c>
      <c r="Z258" s="74">
        <f>IF(Y258="","",COUNTIF(Sabana4[[#This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IF($D$12="","",(SUMPRODUCT(($D$12:$W$12=Sabana4[[#This Row],[Columna4]:[Columna23]])*1)))</f>
        <v>0</v>
      </c>
      <c r="Y259" s="74">
        <f t="shared" si="4"/>
        <v>0</v>
      </c>
      <c r="Z259" s="74">
        <f>IF(Y259="","",COUNTIF(Sabana4[[#This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IF($D$12="","",(SUMPRODUCT(($D$12:$W$12=Sabana4[[#This Row],[Columna4]:[Columna23]])*1)))</f>
        <v>0</v>
      </c>
      <c r="Y260" s="74">
        <f t="shared" si="4"/>
        <v>0</v>
      </c>
      <c r="Z260" s="74">
        <f>IF(Y260="","",COUNTIF(Sabana4[[#This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IF($D$12="","",(SUMPRODUCT(($D$12:$W$12=Sabana4[[#This Row],[Columna4]:[Columna23]])*1)))</f>
        <v>0</v>
      </c>
      <c r="Y261" s="74">
        <f t="shared" si="4"/>
        <v>0</v>
      </c>
      <c r="Z261" s="74">
        <f>IF(Y261="","",COUNTIF(Sabana4[[#This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IF($D$12="","",(SUMPRODUCT(($D$12:$W$12=Sabana4[[#This Row],[Columna4]:[Columna23]])*1)))</f>
        <v>0</v>
      </c>
      <c r="Y262" s="74">
        <f t="shared" si="4"/>
        <v>0</v>
      </c>
      <c r="Z262" s="74">
        <f>IF(Y262="","",COUNTIF(Sabana4[[#This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IF($D$12="","",(SUMPRODUCT(($D$12:$W$12=Sabana4[[#This Row],[Columna4]:[Columna23]])*1)))</f>
        <v>0</v>
      </c>
      <c r="Y263" s="74">
        <f t="shared" si="4"/>
        <v>0</v>
      </c>
      <c r="Z263" s="74">
        <f>IF(Y263="","",COUNTIF(Sabana4[[#This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IF($D$12="","",(SUMPRODUCT(($D$12:$W$12=Sabana4[[#This Row],[Columna4]:[Columna23]])*1)))</f>
        <v>0</v>
      </c>
      <c r="Y264" s="74">
        <f t="shared" si="4"/>
        <v>0</v>
      </c>
      <c r="Z264" s="74">
        <f>IF(Y264="","",COUNTIF(Sabana4[[#This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IF($D$12="","",(SUMPRODUCT(($D$12:$W$12=Sabana4[[#This Row],[Columna4]:[Columna23]])*1)))</f>
        <v>0</v>
      </c>
      <c r="Y265" s="74">
        <f t="shared" si="4"/>
        <v>0</v>
      </c>
      <c r="Z265" s="74">
        <f>IF(Y265="","",COUNTIF(Sabana4[[#This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IF($D$12="","",(SUMPRODUCT(($D$12:$W$12=Sabana4[[#This Row],[Columna4]:[Columna23]])*1)))</f>
        <v>0</v>
      </c>
      <c r="Y266" s="74">
        <f t="shared" si="4"/>
        <v>0</v>
      </c>
      <c r="Z266" s="74">
        <f>IF(Y266="","",COUNTIF(Sabana4[[#This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IF($D$12="","",(SUMPRODUCT(($D$12:$W$12=Sabana4[[#This Row],[Columna4]:[Columna23]])*1)))</f>
        <v>0</v>
      </c>
      <c r="Y267" s="74">
        <f t="shared" si="4"/>
        <v>0</v>
      </c>
      <c r="Z267" s="74">
        <f>IF(Y267="","",COUNTIF(Sabana4[[#This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IF($D$12="","",(SUMPRODUCT(($D$12:$W$12=Sabana4[[#This Row],[Columna4]:[Columna23]])*1)))</f>
        <v>0</v>
      </c>
      <c r="Y268" s="74">
        <f t="shared" si="4"/>
        <v>0</v>
      </c>
      <c r="Z268" s="74">
        <f>IF(Y268="","",COUNTIF(Sabana4[[#This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IF($D$12="","",(SUMPRODUCT(($D$12:$W$12=Sabana4[[#This Row],[Columna4]:[Columna23]])*1)))</f>
        <v>0</v>
      </c>
      <c r="Y269" s="74">
        <f t="shared" si="4"/>
        <v>0</v>
      </c>
      <c r="Z269" s="74">
        <f>IF(Y269="","",COUNTIF(Sabana4[[#This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IF($D$12="","",(SUMPRODUCT(($D$12:$W$12=Sabana4[[#This Row],[Columna4]:[Columna23]])*1)))</f>
        <v>0</v>
      </c>
      <c r="Y270" s="74">
        <f t="shared" si="4"/>
        <v>0</v>
      </c>
      <c r="Z270" s="74">
        <f>IF(Y270="","",COUNTIF(Sabana4[[#This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IF($D$12="","",(SUMPRODUCT(($D$12:$W$12=Sabana4[[#This Row],[Columna4]:[Columna23]])*1)))</f>
        <v>0</v>
      </c>
      <c r="Y271" s="74">
        <f t="shared" si="4"/>
        <v>0</v>
      </c>
      <c r="Z271" s="74">
        <f>IF(Y271="","",COUNTIF(Sabana4[[#This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IF($D$12="","",(SUMPRODUCT(($D$12:$W$12=Sabana4[[#This Row],[Columna4]:[Columna23]])*1)))</f>
        <v>0</v>
      </c>
      <c r="Y272" s="74">
        <f t="shared" si="4"/>
        <v>0</v>
      </c>
      <c r="Z272" s="74">
        <f>IF(Y272="","",COUNTIF(Sabana4[[#This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IF($D$12="","",(SUMPRODUCT(($D$12:$W$12=Sabana4[[#This Row],[Columna4]:[Columna23]])*1)))</f>
        <v>0</v>
      </c>
      <c r="Y273" s="74">
        <f t="shared" si="4"/>
        <v>0</v>
      </c>
      <c r="Z273" s="74">
        <f>IF(Y273="","",COUNTIF(Sabana4[[#This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IF($D$12="","",(SUMPRODUCT(($D$12:$W$12=Sabana4[[#This Row],[Columna4]:[Columna23]])*1)))</f>
        <v>0</v>
      </c>
      <c r="Y274" s="74">
        <f t="shared" ref="Y274:Y337" si="5">IF(X274="","",(X274/20))</f>
        <v>0</v>
      </c>
      <c r="Z274" s="74">
        <f>IF(Y274="","",COUNTIF(Sabana4[[#This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IF($D$12="","",(SUMPRODUCT(($D$12:$W$12=Sabana4[[#This Row],[Columna4]:[Columna23]])*1)))</f>
        <v>0</v>
      </c>
      <c r="Y275" s="74">
        <f t="shared" si="5"/>
        <v>0</v>
      </c>
      <c r="Z275" s="74">
        <f>IF(Y275="","",COUNTIF(Sabana4[[#This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IF($D$12="","",(SUMPRODUCT(($D$12:$W$12=Sabana4[[#This Row],[Columna4]:[Columna23]])*1)))</f>
        <v>0</v>
      </c>
      <c r="Y276" s="74">
        <f t="shared" si="5"/>
        <v>0</v>
      </c>
      <c r="Z276" s="74">
        <f>IF(Y276="","",COUNTIF(Sabana4[[#This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IF($D$12="","",(SUMPRODUCT(($D$12:$W$12=Sabana4[[#This Row],[Columna4]:[Columna23]])*1)))</f>
        <v>0</v>
      </c>
      <c r="Y277" s="74">
        <f t="shared" si="5"/>
        <v>0</v>
      </c>
      <c r="Z277" s="74">
        <f>IF(Y277="","",COUNTIF(Sabana4[[#This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IF($D$12="","",(SUMPRODUCT(($D$12:$W$12=Sabana4[[#This Row],[Columna4]:[Columna23]])*1)))</f>
        <v>0</v>
      </c>
      <c r="Y278" s="74">
        <f t="shared" si="5"/>
        <v>0</v>
      </c>
      <c r="Z278" s="74">
        <f>IF(Y278="","",COUNTIF(Sabana4[[#This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IF($D$12="","",(SUMPRODUCT(($D$12:$W$12=Sabana4[[#This Row],[Columna4]:[Columna23]])*1)))</f>
        <v>0</v>
      </c>
      <c r="Y279" s="74">
        <f t="shared" si="5"/>
        <v>0</v>
      </c>
      <c r="Z279" s="74">
        <f>IF(Y279="","",COUNTIF(Sabana4[[#This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IF($D$12="","",(SUMPRODUCT(($D$12:$W$12=Sabana4[[#This Row],[Columna4]:[Columna23]])*1)))</f>
        <v>0</v>
      </c>
      <c r="Y280" s="74">
        <f t="shared" si="5"/>
        <v>0</v>
      </c>
      <c r="Z280" s="74">
        <f>IF(Y280="","",COUNTIF(Sabana4[[#This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IF($D$12="","",(SUMPRODUCT(($D$12:$W$12=Sabana4[[#This Row],[Columna4]:[Columna23]])*1)))</f>
        <v>0</v>
      </c>
      <c r="Y281" s="74">
        <f t="shared" si="5"/>
        <v>0</v>
      </c>
      <c r="Z281" s="74">
        <f>IF(Y281="","",COUNTIF(Sabana4[[#This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IF($D$12="","",(SUMPRODUCT(($D$12:$W$12=Sabana4[[#This Row],[Columna4]:[Columna23]])*1)))</f>
        <v>0</v>
      </c>
      <c r="Y282" s="74">
        <f t="shared" si="5"/>
        <v>0</v>
      </c>
      <c r="Z282" s="74">
        <f>IF(Y282="","",COUNTIF(Sabana4[[#This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IF($D$12="","",(SUMPRODUCT(($D$12:$W$12=Sabana4[[#This Row],[Columna4]:[Columna23]])*1)))</f>
        <v>0</v>
      </c>
      <c r="Y283" s="74">
        <f t="shared" si="5"/>
        <v>0</v>
      </c>
      <c r="Z283" s="74">
        <f>IF(Y283="","",COUNTIF(Sabana4[[#This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IF($D$12="","",(SUMPRODUCT(($D$12:$W$12=Sabana4[[#This Row],[Columna4]:[Columna23]])*1)))</f>
        <v>0</v>
      </c>
      <c r="Y284" s="74">
        <f t="shared" si="5"/>
        <v>0</v>
      </c>
      <c r="Z284" s="74">
        <f>IF(Y284="","",COUNTIF(Sabana4[[#This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IF($D$12="","",(SUMPRODUCT(($D$12:$W$12=Sabana4[[#This Row],[Columna4]:[Columna23]])*1)))</f>
        <v>0</v>
      </c>
      <c r="Y285" s="74">
        <f t="shared" si="5"/>
        <v>0</v>
      </c>
      <c r="Z285" s="74">
        <f>IF(Y285="","",COUNTIF(Sabana4[[#This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IF($D$12="","",(SUMPRODUCT(($D$12:$W$12=Sabana4[[#This Row],[Columna4]:[Columna23]])*1)))</f>
        <v>0</v>
      </c>
      <c r="Y286" s="74">
        <f t="shared" si="5"/>
        <v>0</v>
      </c>
      <c r="Z286" s="74">
        <f>IF(Y286="","",COUNTIF(Sabana4[[#This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IF($D$12="","",(SUMPRODUCT(($D$12:$W$12=Sabana4[[#This Row],[Columna4]:[Columna23]])*1)))</f>
        <v>0</v>
      </c>
      <c r="Y287" s="74">
        <f t="shared" si="5"/>
        <v>0</v>
      </c>
      <c r="Z287" s="74">
        <f>IF(Y287="","",COUNTIF(Sabana4[[#This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IF($D$12="","",(SUMPRODUCT(($D$12:$W$12=Sabana4[[#This Row],[Columna4]:[Columna23]])*1)))</f>
        <v>0</v>
      </c>
      <c r="Y288" s="74">
        <f t="shared" si="5"/>
        <v>0</v>
      </c>
      <c r="Z288" s="74">
        <f>IF(Y288="","",COUNTIF(Sabana4[[#This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IF($D$12="","",(SUMPRODUCT(($D$12:$W$12=Sabana4[[#This Row],[Columna4]:[Columna23]])*1)))</f>
        <v>0</v>
      </c>
      <c r="Y289" s="74">
        <f t="shared" si="5"/>
        <v>0</v>
      </c>
      <c r="Z289" s="74">
        <f>IF(Y289="","",COUNTIF(Sabana4[[#This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IF($D$12="","",(SUMPRODUCT(($D$12:$W$12=Sabana4[[#This Row],[Columna4]:[Columna23]])*1)))</f>
        <v>0</v>
      </c>
      <c r="Y290" s="74">
        <f t="shared" si="5"/>
        <v>0</v>
      </c>
      <c r="Z290" s="74">
        <f>IF(Y290="","",COUNTIF(Sabana4[[#This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IF($D$12="","",(SUMPRODUCT(($D$12:$W$12=Sabana4[[#This Row],[Columna4]:[Columna23]])*1)))</f>
        <v>0</v>
      </c>
      <c r="Y291" s="74">
        <f t="shared" si="5"/>
        <v>0</v>
      </c>
      <c r="Z291" s="74">
        <f>IF(Y291="","",COUNTIF(Sabana4[[#This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IF($D$12="","",(SUMPRODUCT(($D$12:$W$12=Sabana4[[#This Row],[Columna4]:[Columna23]])*1)))</f>
        <v>0</v>
      </c>
      <c r="Y292" s="74">
        <f t="shared" si="5"/>
        <v>0</v>
      </c>
      <c r="Z292" s="74">
        <f>IF(Y292="","",COUNTIF(Sabana4[[#This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IF($D$12="","",(SUMPRODUCT(($D$12:$W$12=Sabana4[[#This Row],[Columna4]:[Columna23]])*1)))</f>
        <v>0</v>
      </c>
      <c r="Y293" s="74">
        <f t="shared" si="5"/>
        <v>0</v>
      </c>
      <c r="Z293" s="74">
        <f>IF(Y293="","",COUNTIF(Sabana4[[#This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IF($D$12="","",(SUMPRODUCT(($D$12:$W$12=Sabana4[[#This Row],[Columna4]:[Columna23]])*1)))</f>
        <v>0</v>
      </c>
      <c r="Y294" s="74">
        <f t="shared" si="5"/>
        <v>0</v>
      </c>
      <c r="Z294" s="74">
        <f>IF(Y294="","",COUNTIF(Sabana4[[#This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IF($D$12="","",(SUMPRODUCT(($D$12:$W$12=Sabana4[[#This Row],[Columna4]:[Columna23]])*1)))</f>
        <v>0</v>
      </c>
      <c r="Y295" s="74">
        <f t="shared" si="5"/>
        <v>0</v>
      </c>
      <c r="Z295" s="74">
        <f>IF(Y295="","",COUNTIF(Sabana4[[#This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IF($D$12="","",(SUMPRODUCT(($D$12:$W$12=Sabana4[[#This Row],[Columna4]:[Columna23]])*1)))</f>
        <v>0</v>
      </c>
      <c r="Y296" s="74">
        <f t="shared" si="5"/>
        <v>0</v>
      </c>
      <c r="Z296" s="74">
        <f>IF(Y296="","",COUNTIF(Sabana4[[#This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IF($D$12="","",(SUMPRODUCT(($D$12:$W$12=Sabana4[[#This Row],[Columna4]:[Columna23]])*1)))</f>
        <v>0</v>
      </c>
      <c r="Y297" s="74">
        <f t="shared" si="5"/>
        <v>0</v>
      </c>
      <c r="Z297" s="74">
        <f>IF(Y297="","",COUNTIF(Sabana4[[#This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IF($D$12="","",(SUMPRODUCT(($D$12:$W$12=Sabana4[[#This Row],[Columna4]:[Columna23]])*1)))</f>
        <v>0</v>
      </c>
      <c r="Y298" s="74">
        <f t="shared" si="5"/>
        <v>0</v>
      </c>
      <c r="Z298" s="74">
        <f>IF(Y298="","",COUNTIF(Sabana4[[#This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IF($D$12="","",(SUMPRODUCT(($D$12:$W$12=Sabana4[[#This Row],[Columna4]:[Columna23]])*1)))</f>
        <v>0</v>
      </c>
      <c r="Y299" s="74">
        <f t="shared" si="5"/>
        <v>0</v>
      </c>
      <c r="Z299" s="74">
        <f>IF(Y299="","",COUNTIF(Sabana4[[#This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IF($D$12="","",(SUMPRODUCT(($D$12:$W$12=Sabana4[[#This Row],[Columna4]:[Columna23]])*1)))</f>
        <v>0</v>
      </c>
      <c r="Y300" s="74">
        <f t="shared" si="5"/>
        <v>0</v>
      </c>
      <c r="Z300" s="74">
        <f>IF(Y300="","",COUNTIF(Sabana4[[#This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IF($D$12="","",(SUMPRODUCT(($D$12:$W$12=Sabana4[[#This Row],[Columna4]:[Columna23]])*1)))</f>
        <v>0</v>
      </c>
      <c r="Y301" s="74">
        <f t="shared" si="5"/>
        <v>0</v>
      </c>
      <c r="Z301" s="74">
        <f>IF(Y301="","",COUNTIF(Sabana4[[#This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IF($D$12="","",(SUMPRODUCT(($D$12:$W$12=Sabana4[[#This Row],[Columna4]:[Columna23]])*1)))</f>
        <v>0</v>
      </c>
      <c r="Y302" s="74">
        <f t="shared" si="5"/>
        <v>0</v>
      </c>
      <c r="Z302" s="74">
        <f>IF(Y302="","",COUNTIF(Sabana4[[#This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IF($D$12="","",(SUMPRODUCT(($D$12:$W$12=Sabana4[[#This Row],[Columna4]:[Columna23]])*1)))</f>
        <v>0</v>
      </c>
      <c r="Y303" s="74">
        <f t="shared" si="5"/>
        <v>0</v>
      </c>
      <c r="Z303" s="74">
        <f>IF(Y303="","",COUNTIF(Sabana4[[#This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IF($D$12="","",(SUMPRODUCT(($D$12:$W$12=Sabana4[[#This Row],[Columna4]:[Columna23]])*1)))</f>
        <v>0</v>
      </c>
      <c r="Y304" s="74">
        <f t="shared" si="5"/>
        <v>0</v>
      </c>
      <c r="Z304" s="74">
        <f>IF(Y304="","",COUNTIF(Sabana4[[#This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IF($D$12="","",(SUMPRODUCT(($D$12:$W$12=Sabana4[[#This Row],[Columna4]:[Columna23]])*1)))</f>
        <v>0</v>
      </c>
      <c r="Y305" s="74">
        <f t="shared" si="5"/>
        <v>0</v>
      </c>
      <c r="Z305" s="74">
        <f>IF(Y305="","",COUNTIF(Sabana4[[#This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IF($D$12="","",(SUMPRODUCT(($D$12:$W$12=Sabana4[[#This Row],[Columna4]:[Columna23]])*1)))</f>
        <v>0</v>
      </c>
      <c r="Y306" s="74">
        <f t="shared" si="5"/>
        <v>0</v>
      </c>
      <c r="Z306" s="74">
        <f>IF(Y306="","",COUNTIF(Sabana4[[#This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IF($D$12="","",(SUMPRODUCT(($D$12:$W$12=Sabana4[[#This Row],[Columna4]:[Columna23]])*1)))</f>
        <v>0</v>
      </c>
      <c r="Y307" s="74">
        <f t="shared" si="5"/>
        <v>0</v>
      </c>
      <c r="Z307" s="74">
        <f>IF(Y307="","",COUNTIF(Sabana4[[#This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IF($D$12="","",(SUMPRODUCT(($D$12:$W$12=Sabana4[[#This Row],[Columna4]:[Columna23]])*1)))</f>
        <v>0</v>
      </c>
      <c r="Y308" s="74">
        <f t="shared" si="5"/>
        <v>0</v>
      </c>
      <c r="Z308" s="74">
        <f>IF(Y308="","",COUNTIF(Sabana4[[#This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IF($D$12="","",(SUMPRODUCT(($D$12:$W$12=Sabana4[[#This Row],[Columna4]:[Columna23]])*1)))</f>
        <v>0</v>
      </c>
      <c r="Y309" s="74">
        <f t="shared" si="5"/>
        <v>0</v>
      </c>
      <c r="Z309" s="74">
        <f>IF(Y309="","",COUNTIF(Sabana4[[#This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IF($D$12="","",(SUMPRODUCT(($D$12:$W$12=Sabana4[[#This Row],[Columna4]:[Columna23]])*1)))</f>
        <v>0</v>
      </c>
      <c r="Y310" s="74">
        <f t="shared" si="5"/>
        <v>0</v>
      </c>
      <c r="Z310" s="74">
        <f>IF(Y310="","",COUNTIF(Sabana4[[#This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IF($D$12="","",(SUMPRODUCT(($D$12:$W$12=Sabana4[[#This Row],[Columna4]:[Columna23]])*1)))</f>
        <v>0</v>
      </c>
      <c r="Y311" s="74">
        <f t="shared" si="5"/>
        <v>0</v>
      </c>
      <c r="Z311" s="74">
        <f>IF(Y311="","",COUNTIF(Sabana4[[#This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IF($D$12="","",(SUMPRODUCT(($D$12:$W$12=Sabana4[[#This Row],[Columna4]:[Columna23]])*1)))</f>
        <v>0</v>
      </c>
      <c r="Y312" s="74">
        <f t="shared" si="5"/>
        <v>0</v>
      </c>
      <c r="Z312" s="74">
        <f>IF(Y312="","",COUNTIF(Sabana4[[#This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IF($D$12="","",(SUMPRODUCT(($D$12:$W$12=Sabana4[[#This Row],[Columna4]:[Columna23]])*1)))</f>
        <v>0</v>
      </c>
      <c r="Y313" s="74">
        <f t="shared" si="5"/>
        <v>0</v>
      </c>
      <c r="Z313" s="74">
        <f>IF(Y313="","",COUNTIF(Sabana4[[#This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IF($D$12="","",(SUMPRODUCT(($D$12:$W$12=Sabana4[[#This Row],[Columna4]:[Columna23]])*1)))</f>
        <v>0</v>
      </c>
      <c r="Y314" s="74">
        <f t="shared" si="5"/>
        <v>0</v>
      </c>
      <c r="Z314" s="74">
        <f>IF(Y314="","",COUNTIF(Sabana4[[#This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IF($D$12="","",(SUMPRODUCT(($D$12:$W$12=Sabana4[[#This Row],[Columna4]:[Columna23]])*1)))</f>
        <v>0</v>
      </c>
      <c r="Y315" s="74">
        <f t="shared" si="5"/>
        <v>0</v>
      </c>
      <c r="Z315" s="74">
        <f>IF(Y315="","",COUNTIF(Sabana4[[#This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IF($D$12="","",(SUMPRODUCT(($D$12:$W$12=Sabana4[[#This Row],[Columna4]:[Columna23]])*1)))</f>
        <v>0</v>
      </c>
      <c r="Y316" s="74">
        <f t="shared" si="5"/>
        <v>0</v>
      </c>
      <c r="Z316" s="74">
        <f>IF(Y316="","",COUNTIF(Sabana4[[#This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IF($D$12="","",(SUMPRODUCT(($D$12:$W$12=Sabana4[[#This Row],[Columna4]:[Columna23]])*1)))</f>
        <v>0</v>
      </c>
      <c r="Y317" s="74">
        <f t="shared" si="5"/>
        <v>0</v>
      </c>
      <c r="Z317" s="74">
        <f>IF(Y317="","",COUNTIF(Sabana4[[#This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Sabana4[[#Headers],[Columna4]]</f>
        <v>Columna4</v>
      </c>
      <c r="E318" s="32" t="str">
        <f>Sabana4[[#Headers],[Columna5]]</f>
        <v>Columna5</v>
      </c>
      <c r="F318" s="32" t="str">
        <f>Sabana4[[#Headers],[Columna6]]</f>
        <v>Columna6</v>
      </c>
      <c r="G318" s="32" t="str">
        <f>Sabana4[[#Headers],[Columna7]]</f>
        <v>Columna7</v>
      </c>
      <c r="H318" s="32" t="str">
        <f>Sabana4[[#Headers],[Columna8]]</f>
        <v>Columna8</v>
      </c>
      <c r="I318" s="32" t="str">
        <f>Sabana4[[#Headers],[Columna9]]</f>
        <v>Columna9</v>
      </c>
      <c r="J318" s="32" t="str">
        <f>Sabana4[[#Headers],[Columna10]]</f>
        <v>Columna10</v>
      </c>
      <c r="K318" s="32" t="str">
        <f>Sabana4[[#Headers],[Columna11]]</f>
        <v>Columna11</v>
      </c>
      <c r="L318" s="32" t="str">
        <f>Sabana4[[#Headers],[Columna12]]</f>
        <v>Columna12</v>
      </c>
      <c r="M318" s="32" t="str">
        <f>Sabana4[[#Headers],[Columna13]]</f>
        <v>Columna13</v>
      </c>
      <c r="N318" s="32" t="str">
        <f>Sabana4[[#Headers],[Columna14]]</f>
        <v>Columna14</v>
      </c>
      <c r="O318" s="32" t="str">
        <f>Sabana4[[#Headers],[Columna15]]</f>
        <v>Columna15</v>
      </c>
      <c r="P318" s="32" t="str">
        <f>Sabana4[[#Headers],[Columna16]]</f>
        <v>Columna16</v>
      </c>
      <c r="Q318" s="32" t="str">
        <f>Sabana4[[#Headers],[Columna17]]</f>
        <v>Columna17</v>
      </c>
      <c r="R318" s="32" t="str">
        <f>Sabana4[[#Headers],[Columna18]]</f>
        <v>Columna18</v>
      </c>
      <c r="S318" s="32" t="str">
        <f>Sabana4[[#Headers],[Columna19]]</f>
        <v>Columna19</v>
      </c>
      <c r="T318" s="32" t="str">
        <f>Sabana4[[#Headers],[Columna20]]</f>
        <v>Columna20</v>
      </c>
      <c r="U318" s="32" t="str">
        <f>Sabana4[[#Headers],[Columna21]]</f>
        <v>Columna21</v>
      </c>
      <c r="V318" s="32" t="str">
        <f>Sabana4[[#Headers],[Columna22]]</f>
        <v>Columna22</v>
      </c>
      <c r="W318" s="33" t="str">
        <f>Sabana4[[#Headers],[Columna23]]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I_1875833</v>
      </c>
      <c r="E319" s="34" t="str">
        <f t="shared" si="6"/>
        <v>I_1875870</v>
      </c>
      <c r="F319" s="34" t="str">
        <f t="shared" si="6"/>
        <v>I_1875900</v>
      </c>
      <c r="G319" s="34" t="str">
        <f t="shared" si="6"/>
        <v>I_1875923</v>
      </c>
      <c r="H319" s="34" t="str">
        <f t="shared" si="6"/>
        <v>I_1875803</v>
      </c>
      <c r="I319" s="34" t="str">
        <f t="shared" si="6"/>
        <v>I_1875840</v>
      </c>
      <c r="J319" s="34" t="str">
        <f t="shared" si="6"/>
        <v>I_1875716</v>
      </c>
      <c r="K319" s="34" t="str">
        <f t="shared" si="6"/>
        <v>I_1875855</v>
      </c>
      <c r="L319" s="34" t="str">
        <f t="shared" si="6"/>
        <v>I_1875892</v>
      </c>
      <c r="M319" s="34" t="str">
        <f t="shared" si="6"/>
        <v>I_1875861</v>
      </c>
      <c r="N319" s="34" t="str">
        <f t="shared" si="6"/>
        <v>I_1875707</v>
      </c>
      <c r="O319" s="34" t="str">
        <f t="shared" si="6"/>
        <v>I_1875914</v>
      </c>
      <c r="P319" s="34" t="str">
        <f t="shared" si="6"/>
        <v>I_1875791</v>
      </c>
      <c r="Q319" s="34" t="str">
        <f t="shared" si="6"/>
        <v>I_1875824</v>
      </c>
      <c r="R319" s="34" t="str">
        <f t="shared" si="6"/>
        <v>I_1875737</v>
      </c>
      <c r="S319" s="34" t="str">
        <f t="shared" si="6"/>
        <v>I_1875728</v>
      </c>
      <c r="T319" s="34" t="str">
        <f t="shared" si="6"/>
        <v>I_1875774</v>
      </c>
      <c r="U319" s="34" t="str">
        <f t="shared" si="6"/>
        <v>I_1875757</v>
      </c>
      <c r="V319" s="34" t="str">
        <f t="shared" si="6"/>
        <v>I_1875745</v>
      </c>
      <c r="W319" s="35" t="str">
        <f t="shared" si="6"/>
        <v>I_1875785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 t="shared" ref="D320:W320" si="7">IF(D325="","",IF(D325&gt;=85%,"Muy Fácil",IF(D325&gt;=60%,"Facil",IF(D325&gt;=40%,"Dificultad Moderada",IF(D325&gt;=15%,"Dificil",IF(D325&gt;=0%,"Muy Difícil",""))))))</f>
        <v>Facil</v>
      </c>
      <c r="E320" s="30" t="str">
        <f t="shared" si="7"/>
        <v>Dificil</v>
      </c>
      <c r="F320" s="30" t="str">
        <f t="shared" si="7"/>
        <v>Dificultad Moderada</v>
      </c>
      <c r="G320" s="30" t="str">
        <f t="shared" si="7"/>
        <v>Dificultad Moderada</v>
      </c>
      <c r="H320" s="30" t="str">
        <f t="shared" si="7"/>
        <v>Dificultad Moderada</v>
      </c>
      <c r="I320" s="30" t="str">
        <f t="shared" si="7"/>
        <v>Dificultad Moderada</v>
      </c>
      <c r="J320" s="30" t="str">
        <f t="shared" si="7"/>
        <v>Dificultad Moderada</v>
      </c>
      <c r="K320" s="30" t="str">
        <f t="shared" si="7"/>
        <v>Facil</v>
      </c>
      <c r="L320" s="30" t="str">
        <f t="shared" si="7"/>
        <v>Dificil</v>
      </c>
      <c r="M320" s="30" t="str">
        <f t="shared" si="7"/>
        <v>Dificultad Moderada</v>
      </c>
      <c r="N320" s="30" t="str">
        <f t="shared" si="7"/>
        <v>Facil</v>
      </c>
      <c r="O320" s="30" t="str">
        <f t="shared" si="7"/>
        <v>Dificultad Moderada</v>
      </c>
      <c r="P320" s="30" t="str">
        <f t="shared" si="7"/>
        <v>Facil</v>
      </c>
      <c r="Q320" s="30" t="str">
        <f t="shared" si="7"/>
        <v>Dificultad Moderada</v>
      </c>
      <c r="R320" s="30" t="str">
        <f t="shared" si="7"/>
        <v>Dificultad Moderada</v>
      </c>
      <c r="S320" s="30" t="str">
        <f t="shared" si="7"/>
        <v>Dificultad Moderada</v>
      </c>
      <c r="T320" s="30" t="str">
        <f t="shared" si="7"/>
        <v>Dificil</v>
      </c>
      <c r="U320" s="30" t="str">
        <f t="shared" si="7"/>
        <v>Dificil</v>
      </c>
      <c r="V320" s="30" t="str">
        <f t="shared" si="7"/>
        <v>Dificil</v>
      </c>
      <c r="W320" s="53" t="str">
        <f t="shared" si="7"/>
        <v>Muy Difícil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C</v>
      </c>
      <c r="E321" s="36" t="str">
        <f t="shared" si="8"/>
        <v>D</v>
      </c>
      <c r="F321" s="36" t="str">
        <f t="shared" si="8"/>
        <v>D</v>
      </c>
      <c r="G321" s="36" t="str">
        <f t="shared" si="8"/>
        <v>C</v>
      </c>
      <c r="H321" s="36" t="str">
        <f t="shared" si="8"/>
        <v>D</v>
      </c>
      <c r="I321" s="36" t="str">
        <f t="shared" si="8"/>
        <v>B</v>
      </c>
      <c r="J321" s="36" t="str">
        <f t="shared" si="8"/>
        <v>B</v>
      </c>
      <c r="K321" s="36" t="str">
        <f t="shared" si="8"/>
        <v>C</v>
      </c>
      <c r="L321" s="36" t="str">
        <f t="shared" si="8"/>
        <v>C</v>
      </c>
      <c r="M321" s="36" t="str">
        <f t="shared" si="8"/>
        <v>B</v>
      </c>
      <c r="N321" s="36" t="str">
        <f t="shared" si="8"/>
        <v>A</v>
      </c>
      <c r="O321" s="36" t="str">
        <f t="shared" si="8"/>
        <v>A</v>
      </c>
      <c r="P321" s="36" t="str">
        <f t="shared" si="8"/>
        <v>B</v>
      </c>
      <c r="Q321" s="36" t="str">
        <f t="shared" si="8"/>
        <v>B</v>
      </c>
      <c r="R321" s="36" t="str">
        <f t="shared" si="8"/>
        <v>B</v>
      </c>
      <c r="S321" s="36" t="str">
        <f t="shared" si="8"/>
        <v>A</v>
      </c>
      <c r="T321" s="36" t="str">
        <f t="shared" si="8"/>
        <v>C</v>
      </c>
      <c r="U321" s="36" t="str">
        <f t="shared" si="8"/>
        <v>C</v>
      </c>
      <c r="V321" s="36" t="str">
        <f t="shared" si="8"/>
        <v>C</v>
      </c>
      <c r="W321" s="37" t="str">
        <f t="shared" si="8"/>
        <v>A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 t="shared" ref="D322:W322" si="9">IF(COUNTA(D18:D317)=0,"",IFERROR(COUNTIF(D$18:D$317,"=*"),""))</f>
        <v>29</v>
      </c>
      <c r="E322" s="38">
        <f t="shared" si="9"/>
        <v>29</v>
      </c>
      <c r="F322" s="38">
        <f t="shared" si="9"/>
        <v>29</v>
      </c>
      <c r="G322" s="38">
        <f t="shared" si="9"/>
        <v>29</v>
      </c>
      <c r="H322" s="38">
        <f t="shared" si="9"/>
        <v>29</v>
      </c>
      <c r="I322" s="38">
        <f t="shared" si="9"/>
        <v>29</v>
      </c>
      <c r="J322" s="38">
        <f t="shared" si="9"/>
        <v>29</v>
      </c>
      <c r="K322" s="38">
        <f t="shared" si="9"/>
        <v>29</v>
      </c>
      <c r="L322" s="38">
        <f t="shared" si="9"/>
        <v>29</v>
      </c>
      <c r="M322" s="38">
        <f t="shared" si="9"/>
        <v>29</v>
      </c>
      <c r="N322" s="38">
        <f t="shared" si="9"/>
        <v>29</v>
      </c>
      <c r="O322" s="38">
        <f t="shared" si="9"/>
        <v>29</v>
      </c>
      <c r="P322" s="38">
        <f t="shared" si="9"/>
        <v>29</v>
      </c>
      <c r="Q322" s="38">
        <f t="shared" si="9"/>
        <v>29</v>
      </c>
      <c r="R322" s="38">
        <f t="shared" si="9"/>
        <v>29</v>
      </c>
      <c r="S322" s="38">
        <f t="shared" si="9"/>
        <v>29</v>
      </c>
      <c r="T322" s="38">
        <f t="shared" si="9"/>
        <v>29</v>
      </c>
      <c r="U322" s="38">
        <f t="shared" si="9"/>
        <v>29</v>
      </c>
      <c r="V322" s="38">
        <f t="shared" si="9"/>
        <v>29</v>
      </c>
      <c r="W322" s="54">
        <f t="shared" si="9"/>
        <v>29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22</v>
      </c>
      <c r="E323" s="38">
        <f t="shared" si="10"/>
        <v>8</v>
      </c>
      <c r="F323" s="38">
        <f t="shared" si="10"/>
        <v>17</v>
      </c>
      <c r="G323" s="38">
        <f t="shared" si="10"/>
        <v>13</v>
      </c>
      <c r="H323" s="38">
        <f t="shared" si="10"/>
        <v>17</v>
      </c>
      <c r="I323" s="38">
        <f t="shared" si="10"/>
        <v>16</v>
      </c>
      <c r="J323" s="38">
        <f t="shared" si="10"/>
        <v>15</v>
      </c>
      <c r="K323" s="38">
        <f t="shared" si="10"/>
        <v>18</v>
      </c>
      <c r="L323" s="38">
        <f t="shared" si="10"/>
        <v>9</v>
      </c>
      <c r="M323" s="38">
        <f t="shared" si="10"/>
        <v>15</v>
      </c>
      <c r="N323" s="38">
        <f t="shared" si="10"/>
        <v>20</v>
      </c>
      <c r="O323" s="38">
        <f t="shared" si="10"/>
        <v>16</v>
      </c>
      <c r="P323" s="38">
        <f t="shared" si="10"/>
        <v>18</v>
      </c>
      <c r="Q323" s="38">
        <f t="shared" si="10"/>
        <v>14</v>
      </c>
      <c r="R323" s="38">
        <f t="shared" si="10"/>
        <v>14</v>
      </c>
      <c r="S323" s="38">
        <f t="shared" si="10"/>
        <v>16</v>
      </c>
      <c r="T323" s="38">
        <f t="shared" si="10"/>
        <v>7</v>
      </c>
      <c r="U323" s="38">
        <f t="shared" si="10"/>
        <v>7</v>
      </c>
      <c r="V323" s="38">
        <f t="shared" si="10"/>
        <v>11</v>
      </c>
      <c r="W323" s="54">
        <f t="shared" si="10"/>
        <v>3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7</v>
      </c>
      <c r="E324" s="50">
        <f t="shared" si="11"/>
        <v>21</v>
      </c>
      <c r="F324" s="50">
        <f t="shared" si="11"/>
        <v>12</v>
      </c>
      <c r="G324" s="50">
        <f t="shared" si="11"/>
        <v>16</v>
      </c>
      <c r="H324" s="50">
        <f t="shared" si="11"/>
        <v>12</v>
      </c>
      <c r="I324" s="50">
        <f t="shared" si="11"/>
        <v>13</v>
      </c>
      <c r="J324" s="50">
        <f t="shared" si="11"/>
        <v>14</v>
      </c>
      <c r="K324" s="50">
        <f t="shared" si="11"/>
        <v>11</v>
      </c>
      <c r="L324" s="50">
        <f t="shared" si="11"/>
        <v>20</v>
      </c>
      <c r="M324" s="50">
        <f t="shared" si="11"/>
        <v>14</v>
      </c>
      <c r="N324" s="50">
        <f t="shared" si="11"/>
        <v>9</v>
      </c>
      <c r="O324" s="50">
        <f t="shared" si="11"/>
        <v>13</v>
      </c>
      <c r="P324" s="50">
        <f t="shared" si="11"/>
        <v>11</v>
      </c>
      <c r="Q324" s="50">
        <f t="shared" si="11"/>
        <v>15</v>
      </c>
      <c r="R324" s="50">
        <f t="shared" si="11"/>
        <v>15</v>
      </c>
      <c r="S324" s="50">
        <f t="shared" si="11"/>
        <v>13</v>
      </c>
      <c r="T324" s="50">
        <f t="shared" si="11"/>
        <v>22</v>
      </c>
      <c r="U324" s="50">
        <f t="shared" si="11"/>
        <v>22</v>
      </c>
      <c r="V324" s="50">
        <f t="shared" si="11"/>
        <v>18</v>
      </c>
      <c r="W324" s="55">
        <f t="shared" si="11"/>
        <v>26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0.75862068965517238</v>
      </c>
      <c r="E325" s="31">
        <f t="shared" si="12"/>
        <v>0.27586206896551724</v>
      </c>
      <c r="F325" s="31">
        <f t="shared" si="12"/>
        <v>0.58620689655172409</v>
      </c>
      <c r="G325" s="31">
        <f t="shared" si="12"/>
        <v>0.44827586206896552</v>
      </c>
      <c r="H325" s="31">
        <f t="shared" si="12"/>
        <v>0.58620689655172409</v>
      </c>
      <c r="I325" s="31">
        <f t="shared" si="12"/>
        <v>0.55172413793103448</v>
      </c>
      <c r="J325" s="31">
        <f t="shared" si="12"/>
        <v>0.51724137931034486</v>
      </c>
      <c r="K325" s="31">
        <f t="shared" si="12"/>
        <v>0.62068965517241381</v>
      </c>
      <c r="L325" s="31">
        <f t="shared" si="12"/>
        <v>0.31034482758620691</v>
      </c>
      <c r="M325" s="31">
        <f t="shared" si="12"/>
        <v>0.51724137931034486</v>
      </c>
      <c r="N325" s="31">
        <f t="shared" si="12"/>
        <v>0.68965517241379315</v>
      </c>
      <c r="O325" s="31">
        <f t="shared" si="12"/>
        <v>0.55172413793103448</v>
      </c>
      <c r="P325" s="31">
        <f t="shared" si="12"/>
        <v>0.62068965517241381</v>
      </c>
      <c r="Q325" s="31">
        <f t="shared" si="12"/>
        <v>0.48275862068965519</v>
      </c>
      <c r="R325" s="31">
        <f t="shared" si="12"/>
        <v>0.48275862068965519</v>
      </c>
      <c r="S325" s="31">
        <f t="shared" si="12"/>
        <v>0.55172413793103448</v>
      </c>
      <c r="T325" s="31">
        <f t="shared" si="12"/>
        <v>0.2413793103448276</v>
      </c>
      <c r="U325" s="31">
        <f t="shared" si="12"/>
        <v>0.2413793103448276</v>
      </c>
      <c r="V325" s="31">
        <f t="shared" si="12"/>
        <v>0.37931034482758619</v>
      </c>
      <c r="W325" s="56">
        <f t="shared" si="12"/>
        <v>0.10344827586206896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3.4482758620689655E-2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3.4482758620689655E-2</v>
      </c>
      <c r="N326" s="31">
        <f t="shared" si="13"/>
        <v>0</v>
      </c>
      <c r="O326" s="31">
        <f t="shared" si="13"/>
        <v>3.4482758620689655E-2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3.4482758620689655E-2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0.13793103448275862</v>
      </c>
      <c r="E327" s="31">
        <f t="shared" si="14"/>
        <v>0.51724137931034486</v>
      </c>
      <c r="F327" s="31">
        <f t="shared" si="14"/>
        <v>0.10344827586206896</v>
      </c>
      <c r="G327" s="31">
        <f t="shared" si="14"/>
        <v>3.4482758620689655E-2</v>
      </c>
      <c r="H327" s="31">
        <f t="shared" si="14"/>
        <v>0.13793103448275862</v>
      </c>
      <c r="I327" s="31">
        <f t="shared" si="14"/>
        <v>0.20689655172413793</v>
      </c>
      <c r="J327" s="31">
        <f t="shared" si="14"/>
        <v>0.13793103448275862</v>
      </c>
      <c r="K327" s="31">
        <f t="shared" si="14"/>
        <v>6.8965517241379309E-2</v>
      </c>
      <c r="L327" s="31">
        <f t="shared" si="14"/>
        <v>0.34482758620689657</v>
      </c>
      <c r="M327" s="31">
        <f t="shared" si="14"/>
        <v>0.10344827586206896</v>
      </c>
      <c r="N327" s="31">
        <f t="shared" si="14"/>
        <v>0.68965517241379315</v>
      </c>
      <c r="O327" s="31">
        <f t="shared" si="14"/>
        <v>0.55172413793103448</v>
      </c>
      <c r="P327" s="31">
        <f t="shared" si="14"/>
        <v>6.8965517241379309E-2</v>
      </c>
      <c r="Q327" s="31">
        <f t="shared" si="14"/>
        <v>0.20689655172413793</v>
      </c>
      <c r="R327" s="31">
        <f t="shared" si="14"/>
        <v>0.27586206896551724</v>
      </c>
      <c r="S327" s="31">
        <f t="shared" si="14"/>
        <v>0.55172413793103448</v>
      </c>
      <c r="T327" s="31">
        <f t="shared" si="14"/>
        <v>0.44827586206896552</v>
      </c>
      <c r="U327" s="31">
        <f t="shared" si="14"/>
        <v>0.2413793103448276</v>
      </c>
      <c r="V327" s="31">
        <f t="shared" si="14"/>
        <v>0.2413793103448276</v>
      </c>
      <c r="W327" s="56">
        <f t="shared" si="14"/>
        <v>0.10344827586206896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3.4482758620689655E-2</v>
      </c>
      <c r="E328" s="31">
        <f t="shared" si="15"/>
        <v>0.10344827586206896</v>
      </c>
      <c r="F328" s="31">
        <f t="shared" si="15"/>
        <v>0.17241379310344829</v>
      </c>
      <c r="G328" s="31">
        <f t="shared" si="15"/>
        <v>6.8965517241379309E-2</v>
      </c>
      <c r="H328" s="31">
        <f t="shared" si="15"/>
        <v>0.17241379310344829</v>
      </c>
      <c r="I328" s="31">
        <f t="shared" si="15"/>
        <v>0.55172413793103448</v>
      </c>
      <c r="J328" s="31">
        <f t="shared" si="15"/>
        <v>0.51724137931034486</v>
      </c>
      <c r="K328" s="31">
        <f t="shared" si="15"/>
        <v>3.4482758620689655E-2</v>
      </c>
      <c r="L328" s="31">
        <f t="shared" si="15"/>
        <v>0.10344827586206896</v>
      </c>
      <c r="M328" s="31">
        <f t="shared" si="15"/>
        <v>0.51724137931034486</v>
      </c>
      <c r="N328" s="31">
        <f t="shared" si="15"/>
        <v>6.8965517241379309E-2</v>
      </c>
      <c r="O328" s="31">
        <f t="shared" si="15"/>
        <v>6.8965517241379309E-2</v>
      </c>
      <c r="P328" s="31">
        <f t="shared" si="15"/>
        <v>0.62068965517241381</v>
      </c>
      <c r="Q328" s="31">
        <f t="shared" si="15"/>
        <v>0.48275862068965519</v>
      </c>
      <c r="R328" s="31">
        <f t="shared" si="15"/>
        <v>0.48275862068965519</v>
      </c>
      <c r="S328" s="31">
        <f t="shared" si="15"/>
        <v>0.13793103448275862</v>
      </c>
      <c r="T328" s="31">
        <f t="shared" si="15"/>
        <v>0.2413793103448276</v>
      </c>
      <c r="U328" s="31">
        <f t="shared" si="15"/>
        <v>0.2413793103448276</v>
      </c>
      <c r="V328" s="31">
        <f t="shared" si="15"/>
        <v>0.31034482758620691</v>
      </c>
      <c r="W328" s="56">
        <f t="shared" si="15"/>
        <v>0.44827586206896552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0.75862068965517238</v>
      </c>
      <c r="E329" s="31">
        <f t="shared" si="16"/>
        <v>0.10344827586206896</v>
      </c>
      <c r="F329" s="31">
        <f t="shared" si="16"/>
        <v>0.13793103448275862</v>
      </c>
      <c r="G329" s="31">
        <f t="shared" si="16"/>
        <v>0.44827586206896552</v>
      </c>
      <c r="H329" s="31">
        <f t="shared" si="16"/>
        <v>6.8965517241379309E-2</v>
      </c>
      <c r="I329" s="31">
        <f t="shared" si="16"/>
        <v>0.20689655172413793</v>
      </c>
      <c r="J329" s="31">
        <f t="shared" si="16"/>
        <v>0.20689655172413793</v>
      </c>
      <c r="K329" s="31">
        <f t="shared" si="16"/>
        <v>0.62068965517241381</v>
      </c>
      <c r="L329" s="31">
        <f t="shared" si="16"/>
        <v>0.31034482758620691</v>
      </c>
      <c r="M329" s="31">
        <f t="shared" si="16"/>
        <v>6.8965517241379309E-2</v>
      </c>
      <c r="N329" s="31">
        <f t="shared" si="16"/>
        <v>0.13793103448275862</v>
      </c>
      <c r="O329" s="31">
        <f t="shared" si="16"/>
        <v>0.20689655172413793</v>
      </c>
      <c r="P329" s="31">
        <f t="shared" si="16"/>
        <v>0.27586206896551724</v>
      </c>
      <c r="Q329" s="31">
        <f t="shared" si="16"/>
        <v>0.13793103448275862</v>
      </c>
      <c r="R329" s="31">
        <f t="shared" si="16"/>
        <v>0.13793103448275862</v>
      </c>
      <c r="S329" s="31">
        <f t="shared" si="16"/>
        <v>3.4482758620689655E-2</v>
      </c>
      <c r="T329" s="31">
        <f t="shared" si="16"/>
        <v>0.2413793103448276</v>
      </c>
      <c r="U329" s="31">
        <f t="shared" si="16"/>
        <v>0.2413793103448276</v>
      </c>
      <c r="V329" s="31">
        <f t="shared" si="16"/>
        <v>0.37931034482758619</v>
      </c>
      <c r="W329" s="56">
        <f t="shared" si="16"/>
        <v>0.27586206896551724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6.8965517241379309E-2</v>
      </c>
      <c r="E330" s="39">
        <f t="shared" si="17"/>
        <v>0.27586206896551724</v>
      </c>
      <c r="F330" s="39">
        <f t="shared" si="17"/>
        <v>0.58620689655172409</v>
      </c>
      <c r="G330" s="39">
        <f t="shared" si="17"/>
        <v>0.44827586206896552</v>
      </c>
      <c r="H330" s="39">
        <f t="shared" si="17"/>
        <v>0.58620689655172409</v>
      </c>
      <c r="I330" s="39">
        <f t="shared" si="17"/>
        <v>3.4482758620689655E-2</v>
      </c>
      <c r="J330" s="39">
        <f t="shared" si="17"/>
        <v>0.13793103448275862</v>
      </c>
      <c r="K330" s="39">
        <f t="shared" si="17"/>
        <v>0.27586206896551724</v>
      </c>
      <c r="L330" s="39">
        <f t="shared" si="17"/>
        <v>0.2413793103448276</v>
      </c>
      <c r="M330" s="39">
        <f t="shared" si="17"/>
        <v>0.27586206896551724</v>
      </c>
      <c r="N330" s="39">
        <f t="shared" si="17"/>
        <v>0.10344827586206896</v>
      </c>
      <c r="O330" s="39">
        <f t="shared" si="17"/>
        <v>0.13793103448275862</v>
      </c>
      <c r="P330" s="39">
        <f t="shared" si="17"/>
        <v>3.4482758620689655E-2</v>
      </c>
      <c r="Q330" s="39">
        <f t="shared" si="17"/>
        <v>0.17241379310344829</v>
      </c>
      <c r="R330" s="39">
        <f t="shared" si="17"/>
        <v>0.10344827586206896</v>
      </c>
      <c r="S330" s="39">
        <f t="shared" si="17"/>
        <v>0.2413793103448276</v>
      </c>
      <c r="T330" s="39">
        <f t="shared" si="17"/>
        <v>6.8965517241379309E-2</v>
      </c>
      <c r="U330" s="39">
        <f t="shared" si="17"/>
        <v>0.27586206896551724</v>
      </c>
      <c r="V330" s="39">
        <f t="shared" si="17"/>
        <v>6.8965517241379309E-2</v>
      </c>
      <c r="W330" s="57">
        <f t="shared" si="17"/>
        <v>0.17241379310344829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425" priority="23" operator="containsText" text="Dificultad Moderada">
      <formula>NOT(ISERROR(SEARCH("Dificultad Moderada",D13)))</formula>
    </cfRule>
    <cfRule type="containsText" dxfId="424" priority="24" operator="containsText" text="Muy Fácil">
      <formula>NOT(ISERROR(SEARCH("Muy Fácil",D13)))</formula>
    </cfRule>
    <cfRule type="containsText" dxfId="423" priority="25" operator="containsText" text="Facil">
      <formula>NOT(ISERROR(SEARCH("Facil",D13)))</formula>
    </cfRule>
    <cfRule type="containsText" dxfId="422" priority="26" operator="containsText" text="Dificil">
      <formula>NOT(ISERROR(SEARCH("Dificil",D13)))</formula>
    </cfRule>
    <cfRule type="containsText" dxfId="421" priority="27" operator="containsText" text="Muy Difícil">
      <formula>NOT(ISERROR(SEARCH("Muy Difícil",D13)))</formula>
    </cfRule>
  </conditionalFormatting>
  <conditionalFormatting sqref="D321:W321">
    <cfRule type="cellIs" dxfId="420" priority="17" operator="equal">
      <formula>0</formula>
    </cfRule>
    <cfRule type="containsBlanks" dxfId="419" priority="22">
      <formula>LEN(TRIM(D321))=0</formula>
    </cfRule>
  </conditionalFormatting>
  <conditionalFormatting sqref="D18:W317">
    <cfRule type="cellIs" dxfId="418" priority="13" operator="equal">
      <formula>""</formula>
    </cfRule>
    <cfRule type="cellIs" dxfId="417" priority="14" operator="equal">
      <formula>D$321</formula>
    </cfRule>
    <cfRule type="cellIs" dxfId="416" priority="15" operator="equal">
      <formula>"O"</formula>
    </cfRule>
    <cfRule type="cellIs" dxfId="415" priority="16" operator="notEqual">
      <formula>"O(""O"";$D$110)"</formula>
    </cfRule>
  </conditionalFormatting>
  <conditionalFormatting sqref="D318:W318">
    <cfRule type="containsText" dxfId="414" priority="12" operator="containsText" text="Columna">
      <formula>NOT(ISERROR(SEARCH("Columna",D318)))</formula>
    </cfRule>
  </conditionalFormatting>
  <conditionalFormatting sqref="D319:W319">
    <cfRule type="cellIs" dxfId="413" priority="11" operator="equal">
      <formula>0</formula>
    </cfRule>
  </conditionalFormatting>
  <conditionalFormatting sqref="D320:W320">
    <cfRule type="containsText" dxfId="412" priority="6" operator="containsText" text="Dificultad Moderada">
      <formula>NOT(ISERROR(SEARCH("Dificultad Moderada",D320)))</formula>
    </cfRule>
    <cfRule type="containsText" dxfId="411" priority="7" operator="containsText" text="Muy Fácil">
      <formula>NOT(ISERROR(SEARCH("Muy Fácil",D320)))</formula>
    </cfRule>
    <cfRule type="containsText" dxfId="410" priority="8" operator="containsText" text="Facil">
      <formula>NOT(ISERROR(SEARCH("Facil",D320)))</formula>
    </cfRule>
    <cfRule type="containsText" dxfId="409" priority="9" operator="containsText" text="Dificil">
      <formula>NOT(ISERROR(SEARCH("Dificil",D320)))</formula>
    </cfRule>
    <cfRule type="containsText" dxfId="408" priority="10" operator="containsText" text="Muy Difícil">
      <formula>NOT(ISERROR(SEARCH("Muy Difícil",D320)))</formula>
    </cfRule>
  </conditionalFormatting>
  <conditionalFormatting sqref="D12:W12">
    <cfRule type="containsBlanks" dxfId="407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70898B-7EDA-41B6-B8B6-B60FAC1E8ED0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2377ED3F-230F-4AEB-AE49-C9453C572317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A9345E37-7680-455E-8853-8E7B884189D1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50F62512-2B76-4571-AF5A-7F9E5B2E96F5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864E9614-7D47-4182-80EA-B28690E3449D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285D6EED-6EAD-499F-958E-FACCCA4446B4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B7BFAC49-1074-429C-9E0B-9FE24C0132AA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AFE62978-46C9-4630-9675-2AC494B2CC07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B19" sqref="B19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'Sabana 6'!D5</f>
        <v>I.E. COLEGIO SAN BERNARDO</v>
      </c>
      <c r="E2" s="59"/>
      <c r="F2" s="59"/>
      <c r="G2" s="60"/>
      <c r="H2" s="42" t="s">
        <v>35</v>
      </c>
      <c r="I2" s="41" t="str">
        <f>'Sabana 6'!F5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'Sabana 6'!D6</f>
        <v>601</v>
      </c>
      <c r="E3" s="59"/>
      <c r="F3" s="59"/>
      <c r="G3" s="60"/>
      <c r="H3" s="61" t="s">
        <v>36</v>
      </c>
      <c r="I3" s="41" t="str">
        <f>'Sabana 6'!F6</f>
        <v>SEXTO</v>
      </c>
      <c r="AF3" s="1"/>
    </row>
    <row r="4" spans="1:32" ht="14.45" customHeight="1" x14ac:dyDescent="0.25">
      <c r="B4"/>
      <c r="C4" s="61" t="s">
        <v>33</v>
      </c>
      <c r="D4" s="59" t="str">
        <f>'Sabana 6'!D7</f>
        <v>LENGUAJE</v>
      </c>
      <c r="E4" s="59"/>
      <c r="F4" s="59"/>
      <c r="G4" s="60"/>
      <c r="H4" s="61" t="s">
        <v>37</v>
      </c>
      <c r="I4" s="41">
        <f>'Sabana 6'!F7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IF(D11="","",IFERROR(HLOOKUP($D11,Sabana4[[#All],[Columna4]:[Columna23]],2,FALSE),""))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IF(D11="","",IFERROR(HLOOKUP($D11,Sabana4[[#All],[Columna4]:[Columna23]],3,FALSE),""))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IF(D11="","",IFERROR(HLOOKUP($D11,Sabana4[[#All],[Columna4]:[Columna23]],4,FALSE),""))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IF(D11="","",IFERROR(HLOOKUP($D11,Sabana4[[#All],[Columna4]:[Columna23]],5,FALSE),""))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IF(D11="","",IFERROR(HLOOKUP($D11,Sabana4[[#All],[Columna4]:[Columna23]],6,FALSE),""))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IF(D11="","",IFERROR(HLOOKUP($D11,Sabana4[[#All],[Columna4]:[Columna23]],7,FALSE),""))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IF(D11="","",IFERROR(HLOOKUP($D11,Sabana4[[#All],[Columna4]:[Columna23]],8,FALSE),""))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IF(D11="","",IFERROR(HLOOKUP($D11,Sabana4[[#All],[Columna4]:[Columna23]],313,FALSE),""))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IF(D11="","",IFERROR(HLOOKUP($D11,Sabana4[[#All],[Columna4]:[Columna23]],314,FALSE),""))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IF(D11="","",IFERROR(HLOOKUP($D11,Sabana4[[#All],[Columna4]:[Columna23]],315,FALSE),""))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IF(D11="","",IFERROR(HLOOKUP($D11,Sabana4[[#All],[Columna4]:[Columna23]],316,FALSE),""))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IF(D11="","",IFERROR(HLOOKUP($D11,Sabana4[[#All],[Columna4]:[Columna23]],317,FALSE),""))</f>
        <v/>
      </c>
      <c r="E25" s="25" t="str">
        <f>$D$9</f>
        <v/>
      </c>
      <c r="F25" s="25">
        <f>IF(Tabla4767[[#This Row],[Porcentajes de respuesta 
para cada una de las opciones   ]]&gt;$D$9,Tabla4767[[#This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IF(D11="","",IFERROR(HLOOKUP($D11,Sabana4[[#All],[Columna4]:[Columna23]],318,FALSE),""))</f>
        <v/>
      </c>
      <c r="E26" s="25" t="str">
        <f>$D$9</f>
        <v/>
      </c>
      <c r="F26" s="25">
        <f>IF(Tabla4767[[#This Row],[Porcentajes de respuesta 
para cada una de las opciones   ]]&gt;$D$9,Tabla4767[[#This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IF(D11="","",IFERROR(HLOOKUP($D11,Sabana4[[#All],[Columna4]:[Columna23]],319,FALSE),""))</f>
        <v/>
      </c>
      <c r="E27" s="25" t="str">
        <f>$D$9</f>
        <v/>
      </c>
      <c r="F27" s="25">
        <f>IF(Tabla4767[[#This Row],[Porcentajes de respuesta 
para cada una de las opciones   ]]&gt;$D$9,Tabla4767[[#This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IF(D11="","",IFERROR(HLOOKUP($D11,Sabana4[[#All],[Columna4]:[Columna23]],320,FALSE),""))</f>
        <v/>
      </c>
      <c r="E28" s="25" t="str">
        <f>$D$9</f>
        <v/>
      </c>
      <c r="F28" s="25">
        <f>IF(Tabla4767[[#This Row],[Porcentajes de respuesta 
para cada una de las opciones   ]]&gt;$D$9,Tabla4767[[#This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IF(D11="","",IFERROR(HLOOKUP($D11,Sabana4[[#All],[Columna4]:[Columna23]],321,FALSE),""))</f>
        <v/>
      </c>
      <c r="E29" s="25" t="str">
        <f>$D$9</f>
        <v/>
      </c>
      <c r="F29" s="25">
        <f>IF(Tabla4767[[#This Row],[Porcentajes de respuesta 
para cada una de las opciones   ]]&gt;$D$9,Tabla4767[[#This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371" priority="3" operator="containsText" text="Facil">
      <formula>NOT(ISERROR(SEARCH("Facil",D14)))</formula>
    </cfRule>
    <cfRule type="containsText" dxfId="370" priority="4" operator="containsText" text="Dificil">
      <formula>NOT(ISERROR(SEARCH("Dificil",D14)))</formula>
    </cfRule>
    <cfRule type="containsText" dxfId="369" priority="5" operator="containsText" text="Muy Difícil">
      <formula>NOT(ISERROR(SEARCH("Muy Difícil",D14)))</formula>
    </cfRule>
    <cfRule type="containsText" dxfId="368" priority="6" operator="containsText" text="Muy Fácil">
      <formula>NOT(ISERROR(SEARCH("Muy Fácil",D14)))</formula>
    </cfRule>
    <cfRule type="containsText" dxfId="367" priority="7" operator="containsText" text="Dificultad Moderada">
      <formula>NOT(ISERROR(SEARCH("Dificultad Moderada",D14)))</formula>
    </cfRule>
  </conditionalFormatting>
  <conditionalFormatting sqref="I2:I4">
    <cfRule type="cellIs" dxfId="366" priority="2" operator="equal">
      <formula>0</formula>
    </cfRule>
  </conditionalFormatting>
  <conditionalFormatting sqref="D2:D4">
    <cfRule type="cellIs" dxfId="365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topLeftCell="C1" zoomScale="60" zoomScaleNormal="60" zoomScaleSheetLayoutView="124" zoomScalePageLayoutView="96" workbookViewId="0">
      <selection activeCell="N15" sqref="N15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701</v>
      </c>
      <c r="E6" s="78" t="s">
        <v>23</v>
      </c>
      <c r="F6" s="76" t="s">
        <v>233</v>
      </c>
      <c r="G6" s="87"/>
    </row>
    <row r="7" spans="2:32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232</v>
      </c>
      <c r="E11" s="2" t="s">
        <v>231</v>
      </c>
      <c r="F11" s="2" t="s">
        <v>230</v>
      </c>
      <c r="G11" s="2" t="s">
        <v>229</v>
      </c>
      <c r="H11" s="2" t="s">
        <v>228</v>
      </c>
      <c r="I11" s="2" t="s">
        <v>227</v>
      </c>
      <c r="J11" s="2" t="s">
        <v>226</v>
      </c>
      <c r="K11" s="2" t="s">
        <v>225</v>
      </c>
      <c r="L11" s="2" t="s">
        <v>224</v>
      </c>
      <c r="M11" s="2" t="s">
        <v>223</v>
      </c>
      <c r="N11" s="2" t="s">
        <v>222</v>
      </c>
      <c r="O11" s="2" t="s">
        <v>221</v>
      </c>
      <c r="P11" s="2" t="s">
        <v>220</v>
      </c>
      <c r="Q11" s="2" t="s">
        <v>219</v>
      </c>
      <c r="R11" s="2" t="s">
        <v>218</v>
      </c>
      <c r="S11" s="2" t="s">
        <v>217</v>
      </c>
      <c r="T11" s="2" t="s">
        <v>216</v>
      </c>
      <c r="U11" s="2" t="s">
        <v>215</v>
      </c>
      <c r="V11" s="2" t="s">
        <v>214</v>
      </c>
      <c r="W11" s="2" t="s">
        <v>213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90</v>
      </c>
      <c r="E12" s="66" t="s">
        <v>88</v>
      </c>
      <c r="F12" s="66" t="s">
        <v>91</v>
      </c>
      <c r="G12" s="66" t="s">
        <v>90</v>
      </c>
      <c r="H12" s="66" t="s">
        <v>88</v>
      </c>
      <c r="I12" s="66" t="s">
        <v>88</v>
      </c>
      <c r="J12" s="66" t="s">
        <v>89</v>
      </c>
      <c r="K12" s="66" t="s">
        <v>89</v>
      </c>
      <c r="L12" s="66" t="s">
        <v>90</v>
      </c>
      <c r="M12" s="66" t="s">
        <v>90</v>
      </c>
      <c r="N12" s="66" t="s">
        <v>90</v>
      </c>
      <c r="O12" s="66" t="s">
        <v>88</v>
      </c>
      <c r="P12" s="66" t="s">
        <v>90</v>
      </c>
      <c r="Q12" s="66" t="s">
        <v>89</v>
      </c>
      <c r="R12" s="66" t="s">
        <v>91</v>
      </c>
      <c r="S12" s="66" t="s">
        <v>90</v>
      </c>
      <c r="T12" s="66" t="s">
        <v>90</v>
      </c>
      <c r="U12" s="66" t="s">
        <v>89</v>
      </c>
      <c r="V12" s="66" t="s">
        <v>89</v>
      </c>
      <c r="W12" s="66" t="s">
        <v>90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 t="shared" ref="D13:W13" si="0">D$320</f>
        <v>Dificil</v>
      </c>
      <c r="E13" s="30" t="str">
        <f t="shared" si="0"/>
        <v>Facil</v>
      </c>
      <c r="F13" s="30" t="str">
        <f t="shared" si="0"/>
        <v>Dificultad Moderada</v>
      </c>
      <c r="G13" s="30" t="str">
        <f t="shared" si="0"/>
        <v>Facil</v>
      </c>
      <c r="H13" s="30" t="str">
        <f t="shared" si="0"/>
        <v>Dificil</v>
      </c>
      <c r="I13" s="30" t="str">
        <f t="shared" si="0"/>
        <v>Dificil</v>
      </c>
      <c r="J13" s="30" t="str">
        <f t="shared" si="0"/>
        <v>Dificultad Moderada</v>
      </c>
      <c r="K13" s="30" t="str">
        <f t="shared" si="0"/>
        <v>Dificultad Moderada</v>
      </c>
      <c r="L13" s="30" t="str">
        <f t="shared" si="0"/>
        <v>Muy Difícil</v>
      </c>
      <c r="M13" s="30" t="str">
        <f t="shared" si="0"/>
        <v>Dificultad Moderada</v>
      </c>
      <c r="N13" s="30" t="str">
        <f t="shared" si="0"/>
        <v>Dificil</v>
      </c>
      <c r="O13" s="30" t="str">
        <f t="shared" si="0"/>
        <v>Dificultad Moderada</v>
      </c>
      <c r="P13" s="30" t="str">
        <f t="shared" si="0"/>
        <v>Dificultad Moderada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Dificultad Moderada</v>
      </c>
      <c r="T13" s="30" t="str">
        <f t="shared" si="0"/>
        <v>Dificil</v>
      </c>
      <c r="U13" s="30" t="str">
        <f t="shared" si="0"/>
        <v>Dificultad Moderada</v>
      </c>
      <c r="V13" s="30" t="str">
        <f t="shared" si="0"/>
        <v>Dificil</v>
      </c>
      <c r="W13" s="30" t="str">
        <f t="shared" si="0"/>
        <v>Dificultad Moderada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94</v>
      </c>
      <c r="E16" s="2" t="s">
        <v>95</v>
      </c>
      <c r="F16" s="2" t="s">
        <v>94</v>
      </c>
      <c r="G16" s="2" t="s">
        <v>95</v>
      </c>
      <c r="H16" s="2" t="s">
        <v>94</v>
      </c>
      <c r="I16" s="2" t="s">
        <v>96</v>
      </c>
      <c r="J16" s="2" t="s">
        <v>96</v>
      </c>
      <c r="K16" s="2" t="s">
        <v>96</v>
      </c>
      <c r="L16" s="2" t="s">
        <v>94</v>
      </c>
      <c r="M16" s="2" t="s">
        <v>96</v>
      </c>
      <c r="N16" s="2" t="s">
        <v>94</v>
      </c>
      <c r="O16" s="2" t="s">
        <v>95</v>
      </c>
      <c r="P16" s="2" t="s">
        <v>96</v>
      </c>
      <c r="Q16" s="2" t="s">
        <v>95</v>
      </c>
      <c r="R16" s="2" t="s">
        <v>94</v>
      </c>
      <c r="S16" s="2" t="s">
        <v>95</v>
      </c>
      <c r="T16" s="2" t="s">
        <v>95</v>
      </c>
      <c r="U16" s="2" t="s">
        <v>94</v>
      </c>
      <c r="V16" s="2" t="s">
        <v>96</v>
      </c>
      <c r="W16" s="2" t="s">
        <v>95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97</v>
      </c>
      <c r="E17" s="2" t="s">
        <v>101</v>
      </c>
      <c r="F17" s="2" t="s">
        <v>97</v>
      </c>
      <c r="G17" s="2" t="s">
        <v>101</v>
      </c>
      <c r="H17" s="2" t="s">
        <v>100</v>
      </c>
      <c r="I17" s="2" t="s">
        <v>104</v>
      </c>
      <c r="J17" s="2" t="s">
        <v>104</v>
      </c>
      <c r="K17" s="2" t="s">
        <v>104</v>
      </c>
      <c r="L17" s="2" t="s">
        <v>100</v>
      </c>
      <c r="M17" s="2" t="s">
        <v>104</v>
      </c>
      <c r="N17" s="2" t="s">
        <v>100</v>
      </c>
      <c r="O17" s="2" t="s">
        <v>101</v>
      </c>
      <c r="P17" s="2" t="s">
        <v>135</v>
      </c>
      <c r="Q17" s="2" t="s">
        <v>101</v>
      </c>
      <c r="R17" s="2" t="s">
        <v>100</v>
      </c>
      <c r="S17" s="2" t="s">
        <v>99</v>
      </c>
      <c r="T17" s="2" t="s">
        <v>101</v>
      </c>
      <c r="U17" s="2" t="s">
        <v>100</v>
      </c>
      <c r="V17" s="2" t="s">
        <v>104</v>
      </c>
      <c r="W17" s="2" t="s">
        <v>112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89</v>
      </c>
      <c r="E18" s="66" t="s">
        <v>90</v>
      </c>
      <c r="F18" s="66" t="s">
        <v>90</v>
      </c>
      <c r="G18" s="66" t="s">
        <v>88</v>
      </c>
      <c r="H18" s="66" t="s">
        <v>91</v>
      </c>
      <c r="I18" s="66" t="s">
        <v>88</v>
      </c>
      <c r="J18" s="66" t="s">
        <v>89</v>
      </c>
      <c r="K18" s="66" t="s">
        <v>89</v>
      </c>
      <c r="L18" s="66" t="s">
        <v>91</v>
      </c>
      <c r="M18" s="66" t="s">
        <v>91</v>
      </c>
      <c r="N18" s="66" t="s">
        <v>90</v>
      </c>
      <c r="O18" s="66" t="s">
        <v>89</v>
      </c>
      <c r="P18" s="66" t="s">
        <v>89</v>
      </c>
      <c r="Q18" s="66" t="s">
        <v>91</v>
      </c>
      <c r="R18" s="66" t="s">
        <v>88</v>
      </c>
      <c r="S18" s="66" t="s">
        <v>88</v>
      </c>
      <c r="T18" s="66" t="s">
        <v>89</v>
      </c>
      <c r="U18" s="66" t="s">
        <v>89</v>
      </c>
      <c r="V18" s="66" t="s">
        <v>91</v>
      </c>
      <c r="W18" s="66" t="s">
        <v>90</v>
      </c>
      <c r="X18" s="79">
        <f t="array" ref="X18">IF($D$12="","",(SUMPRODUCT(($D$12:$W$12=Sabana17[[#This Row],[Columna4]:[Columna23]])*1)))</f>
        <v>6</v>
      </c>
      <c r="Y18" s="74">
        <f t="shared" ref="Y18:Y81" si="1">IF(X18="","",(X18/20))</f>
        <v>0.3</v>
      </c>
      <c r="Z18" s="74">
        <f>IF(Y18="","",COUNTIF(Sabana17[[#This Row],[Columna4]:[Columna23]],"O")/20)</f>
        <v>0</v>
      </c>
    </row>
    <row r="19" spans="2:32" x14ac:dyDescent="0.25">
      <c r="B19" s="46">
        <v>10</v>
      </c>
      <c r="D19" s="66" t="s">
        <v>88</v>
      </c>
      <c r="E19" s="66" t="s">
        <v>88</v>
      </c>
      <c r="F19" s="66" t="s">
        <v>91</v>
      </c>
      <c r="G19" s="66" t="s">
        <v>90</v>
      </c>
      <c r="H19" s="66" t="s">
        <v>89</v>
      </c>
      <c r="I19" s="66" t="s">
        <v>90</v>
      </c>
      <c r="J19" s="66" t="s">
        <v>89</v>
      </c>
      <c r="K19" s="66" t="s">
        <v>89</v>
      </c>
      <c r="L19" s="66" t="s">
        <v>91</v>
      </c>
      <c r="M19" s="66" t="s">
        <v>88</v>
      </c>
      <c r="N19" s="66" t="s">
        <v>90</v>
      </c>
      <c r="O19" s="66" t="s">
        <v>88</v>
      </c>
      <c r="P19" s="66" t="s">
        <v>88</v>
      </c>
      <c r="Q19" s="66" t="s">
        <v>89</v>
      </c>
      <c r="R19" s="66" t="s">
        <v>88</v>
      </c>
      <c r="S19" s="66" t="s">
        <v>90</v>
      </c>
      <c r="T19" s="66" t="s">
        <v>90</v>
      </c>
      <c r="U19" s="66" t="s">
        <v>90</v>
      </c>
      <c r="V19" s="66" t="s">
        <v>90</v>
      </c>
      <c r="W19" s="66" t="s">
        <v>90</v>
      </c>
      <c r="X19" s="79">
        <f t="array" ref="X19">IF($D$12="","",(SUMPRODUCT(($D$12:$W$12=Sabana17[[#This Row],[Columna4]:[Columna23]])*1)))</f>
        <v>11</v>
      </c>
      <c r="Y19" s="74">
        <f t="shared" si="1"/>
        <v>0.55000000000000004</v>
      </c>
      <c r="Z19" s="74">
        <f>IF(Y19="","",COUNTIF(Sabana17[[#This Row],[Columna4]:[Columna23]],"O")/20)</f>
        <v>0</v>
      </c>
    </row>
    <row r="20" spans="2:32" x14ac:dyDescent="0.25">
      <c r="B20" s="46">
        <v>11</v>
      </c>
      <c r="D20" s="66" t="s">
        <v>88</v>
      </c>
      <c r="E20" s="66" t="s">
        <v>91</v>
      </c>
      <c r="F20" s="66" t="s">
        <v>88</v>
      </c>
      <c r="G20" s="66" t="s">
        <v>89</v>
      </c>
      <c r="H20" s="66" t="s">
        <v>89</v>
      </c>
      <c r="I20" s="66" t="s">
        <v>91</v>
      </c>
      <c r="J20" s="66" t="s">
        <v>90</v>
      </c>
      <c r="K20" s="66" t="s">
        <v>88</v>
      </c>
      <c r="L20" s="66" t="s">
        <v>88</v>
      </c>
      <c r="M20" s="66" t="s">
        <v>90</v>
      </c>
      <c r="N20" s="66" t="s">
        <v>90</v>
      </c>
      <c r="O20" s="66" t="s">
        <v>89</v>
      </c>
      <c r="P20" s="66" t="s">
        <v>88</v>
      </c>
      <c r="Q20" s="66" t="s">
        <v>88</v>
      </c>
      <c r="R20" s="66" t="s">
        <v>91</v>
      </c>
      <c r="S20" s="66" t="s">
        <v>89</v>
      </c>
      <c r="T20" s="66" t="s">
        <v>91</v>
      </c>
      <c r="U20" s="66" t="s">
        <v>88</v>
      </c>
      <c r="V20" s="66" t="s">
        <v>91</v>
      </c>
      <c r="W20" s="66" t="s">
        <v>88</v>
      </c>
      <c r="X20" s="79">
        <f t="array" ref="X20">IF($D$12="","",(SUMPRODUCT(($D$12:$W$12=Sabana17[[#This Row],[Columna4]:[Columna23]])*1)))</f>
        <v>3</v>
      </c>
      <c r="Y20" s="74">
        <f t="shared" si="1"/>
        <v>0.15</v>
      </c>
      <c r="Z20" s="74">
        <f>IF(Y20="","",COUNTIF(Sabana17[[#This Row],[Columna4]:[Columna23]],"O")/20)</f>
        <v>0</v>
      </c>
    </row>
    <row r="21" spans="2:32" x14ac:dyDescent="0.25">
      <c r="B21" s="46">
        <v>12</v>
      </c>
      <c r="D21" s="66" t="s">
        <v>90</v>
      </c>
      <c r="E21" s="66" t="s">
        <v>88</v>
      </c>
      <c r="F21" s="66" t="s">
        <v>91</v>
      </c>
      <c r="G21" s="66" t="s">
        <v>90</v>
      </c>
      <c r="H21" s="66" t="s">
        <v>88</v>
      </c>
      <c r="I21" s="66" t="s">
        <v>88</v>
      </c>
      <c r="J21" s="66" t="s">
        <v>89</v>
      </c>
      <c r="K21" s="66" t="s">
        <v>89</v>
      </c>
      <c r="L21" s="66" t="s">
        <v>88</v>
      </c>
      <c r="M21" s="66" t="s">
        <v>89</v>
      </c>
      <c r="N21" s="66" t="s">
        <v>88</v>
      </c>
      <c r="O21" s="66" t="s">
        <v>88</v>
      </c>
      <c r="P21" s="66" t="s">
        <v>89</v>
      </c>
      <c r="Q21" s="66" t="s">
        <v>89</v>
      </c>
      <c r="R21" s="66" t="s">
        <v>91</v>
      </c>
      <c r="S21" s="66" t="s">
        <v>89</v>
      </c>
      <c r="T21" s="66" t="s">
        <v>90</v>
      </c>
      <c r="U21" s="66" t="s">
        <v>89</v>
      </c>
      <c r="V21" s="66" t="s">
        <v>88</v>
      </c>
      <c r="W21" s="66" t="s">
        <v>90</v>
      </c>
      <c r="X21" s="79">
        <f t="array" ref="X21">IF($D$12="","",(SUMPRODUCT(($D$12:$W$12=Sabana17[[#This Row],[Columna4]:[Columna23]])*1)))</f>
        <v>14</v>
      </c>
      <c r="Y21" s="74">
        <f t="shared" si="1"/>
        <v>0.7</v>
      </c>
      <c r="Z21" s="74">
        <f>IF(Y21="","",COUNTIF(Sabana17[[#This Row],[Columna4]:[Columna23]],"O")/20)</f>
        <v>0</v>
      </c>
    </row>
    <row r="22" spans="2:32" x14ac:dyDescent="0.25">
      <c r="B22" s="46">
        <v>13</v>
      </c>
      <c r="D22" s="66" t="s">
        <v>88</v>
      </c>
      <c r="E22" s="66" t="s">
        <v>89</v>
      </c>
      <c r="F22" s="66" t="s">
        <v>89</v>
      </c>
      <c r="G22" s="66" t="s">
        <v>89</v>
      </c>
      <c r="H22" s="66" t="s">
        <v>90</v>
      </c>
      <c r="I22" s="66" t="s">
        <v>89</v>
      </c>
      <c r="J22" s="66" t="s">
        <v>90</v>
      </c>
      <c r="K22" s="66" t="s">
        <v>89</v>
      </c>
      <c r="L22" s="66" t="s">
        <v>88</v>
      </c>
      <c r="M22" s="66" t="s">
        <v>88</v>
      </c>
      <c r="N22" s="66" t="s">
        <v>88</v>
      </c>
      <c r="O22" s="66" t="s">
        <v>88</v>
      </c>
      <c r="P22" s="66" t="s">
        <v>90</v>
      </c>
      <c r="Q22" s="66" t="s">
        <v>90</v>
      </c>
      <c r="R22" s="66" t="s">
        <v>89</v>
      </c>
      <c r="S22" s="66" t="s">
        <v>89</v>
      </c>
      <c r="T22" s="66" t="s">
        <v>89</v>
      </c>
      <c r="U22" s="66" t="s">
        <v>88</v>
      </c>
      <c r="V22" s="66" t="s">
        <v>89</v>
      </c>
      <c r="W22" s="66" t="s">
        <v>90</v>
      </c>
      <c r="X22" s="79">
        <f t="array" ref="X22">IF($D$12="","",(SUMPRODUCT(($D$12:$W$12=Sabana17[[#This Row],[Columna4]:[Columna23]])*1)))</f>
        <v>5</v>
      </c>
      <c r="Y22" s="74">
        <f t="shared" si="1"/>
        <v>0.25</v>
      </c>
      <c r="Z22" s="74">
        <f>IF(Y22="","",COUNTIF(Sabana17[[#This Row],[Columna4]:[Columna23]],"O")/20)</f>
        <v>0</v>
      </c>
    </row>
    <row r="23" spans="2:32" x14ac:dyDescent="0.25">
      <c r="B23" s="46">
        <v>14</v>
      </c>
      <c r="D23" s="66" t="s">
        <v>88</v>
      </c>
      <c r="E23" s="66" t="s">
        <v>88</v>
      </c>
      <c r="F23" s="66" t="s">
        <v>89</v>
      </c>
      <c r="G23" s="66" t="s">
        <v>90</v>
      </c>
      <c r="H23" s="66" t="s">
        <v>90</v>
      </c>
      <c r="I23" s="66" t="s">
        <v>88</v>
      </c>
      <c r="J23" s="66" t="s">
        <v>90</v>
      </c>
      <c r="K23" s="66" t="s">
        <v>91</v>
      </c>
      <c r="L23" s="66" t="s">
        <v>88</v>
      </c>
      <c r="M23" s="66" t="s">
        <v>91</v>
      </c>
      <c r="N23" s="66" t="s">
        <v>91</v>
      </c>
      <c r="O23" s="66" t="s">
        <v>89</v>
      </c>
      <c r="P23" s="66" t="s">
        <v>90</v>
      </c>
      <c r="Q23" s="66" t="s">
        <v>90</v>
      </c>
      <c r="R23" s="66" t="s">
        <v>91</v>
      </c>
      <c r="S23" s="66" t="s">
        <v>90</v>
      </c>
      <c r="T23" s="66" t="s">
        <v>88</v>
      </c>
      <c r="U23" s="66" t="s">
        <v>89</v>
      </c>
      <c r="V23" s="66" t="s">
        <v>91</v>
      </c>
      <c r="W23" s="66" t="s">
        <v>90</v>
      </c>
      <c r="X23" s="79">
        <f t="array" ref="X23">IF($D$12="","",(SUMPRODUCT(($D$12:$W$12=Sabana17[[#This Row],[Columna4]:[Columna23]])*1)))</f>
        <v>8</v>
      </c>
      <c r="Y23" s="74">
        <f t="shared" si="1"/>
        <v>0.4</v>
      </c>
      <c r="Z23" s="74">
        <f>IF(Y23="","",COUNTIF(Sabana17[[#This Row],[Columna4]:[Columna23]],"O")/20)</f>
        <v>0</v>
      </c>
    </row>
    <row r="24" spans="2:32" x14ac:dyDescent="0.25">
      <c r="B24" s="46">
        <v>15</v>
      </c>
      <c r="D24" s="66" t="s">
        <v>89</v>
      </c>
      <c r="E24" s="66" t="s">
        <v>88</v>
      </c>
      <c r="F24" s="66" t="s">
        <v>91</v>
      </c>
      <c r="G24" s="66" t="s">
        <v>90</v>
      </c>
      <c r="H24" s="66" t="s">
        <v>88</v>
      </c>
      <c r="I24" s="66" t="s">
        <v>89</v>
      </c>
      <c r="J24" s="66" t="s">
        <v>89</v>
      </c>
      <c r="K24" s="66" t="s">
        <v>89</v>
      </c>
      <c r="L24" s="66" t="s">
        <v>90</v>
      </c>
      <c r="M24" s="66" t="s">
        <v>88</v>
      </c>
      <c r="N24" s="66" t="s">
        <v>89</v>
      </c>
      <c r="O24" s="66" t="s">
        <v>88</v>
      </c>
      <c r="P24" s="66" t="s">
        <v>90</v>
      </c>
      <c r="Q24" s="66" t="s">
        <v>89</v>
      </c>
      <c r="R24" s="66" t="s">
        <v>88</v>
      </c>
      <c r="S24" s="66" t="s">
        <v>90</v>
      </c>
      <c r="T24" s="66" t="s">
        <v>90</v>
      </c>
      <c r="U24" s="66" t="s">
        <v>89</v>
      </c>
      <c r="V24" s="66" t="s">
        <v>88</v>
      </c>
      <c r="W24" s="66" t="s">
        <v>90</v>
      </c>
      <c r="X24" s="79">
        <f t="array" ref="X24">IF($D$12="","",(SUMPRODUCT(($D$12:$W$12=Sabana17[[#This Row],[Columna4]:[Columna23]])*1)))</f>
        <v>14</v>
      </c>
      <c r="Y24" s="74">
        <f t="shared" si="1"/>
        <v>0.7</v>
      </c>
      <c r="Z24" s="74">
        <f>IF(Y24="","",COUNTIF(Sabana17[[#This Row],[Columna4]:[Columna23]],"O")/20)</f>
        <v>0</v>
      </c>
    </row>
    <row r="25" spans="2:32" x14ac:dyDescent="0.25">
      <c r="B25" s="46">
        <v>16</v>
      </c>
      <c r="D25" s="66" t="s">
        <v>91</v>
      </c>
      <c r="E25" s="66" t="s">
        <v>89</v>
      </c>
      <c r="F25" s="66" t="s">
        <v>91</v>
      </c>
      <c r="G25" s="66" t="s">
        <v>88</v>
      </c>
      <c r="H25" s="66" t="s">
        <v>91</v>
      </c>
      <c r="I25" s="66" t="s">
        <v>89</v>
      </c>
      <c r="J25" s="66" t="s">
        <v>89</v>
      </c>
      <c r="K25" s="66" t="s">
        <v>90</v>
      </c>
      <c r="L25" s="66" t="s">
        <v>91</v>
      </c>
      <c r="M25" s="66" t="s">
        <v>90</v>
      </c>
      <c r="N25" s="66" t="s">
        <v>88</v>
      </c>
      <c r="O25" s="66" t="s">
        <v>89</v>
      </c>
      <c r="P25" s="66" t="s">
        <v>89</v>
      </c>
      <c r="Q25" s="66" t="s">
        <v>89</v>
      </c>
      <c r="R25" s="66" t="s">
        <v>90</v>
      </c>
      <c r="S25" s="66" t="s">
        <v>90</v>
      </c>
      <c r="T25" s="66" t="s">
        <v>88</v>
      </c>
      <c r="U25" s="66" t="s">
        <v>88</v>
      </c>
      <c r="V25" s="66" t="s">
        <v>90</v>
      </c>
      <c r="W25" s="66" t="s">
        <v>90</v>
      </c>
      <c r="X25" s="79">
        <f t="array" ref="X25">IF($D$12="","",(SUMPRODUCT(($D$12:$W$12=Sabana17[[#This Row],[Columna4]:[Columna23]])*1)))</f>
        <v>6</v>
      </c>
      <c r="Y25" s="74">
        <f t="shared" si="1"/>
        <v>0.3</v>
      </c>
      <c r="Z25" s="74">
        <f>IF(Y25="","",COUNTIF(Sabana17[[#This Row],[Columna4]:[Columna23]],"O")/20)</f>
        <v>0</v>
      </c>
    </row>
    <row r="26" spans="2:32" x14ac:dyDescent="0.25">
      <c r="B26" s="46">
        <v>17</v>
      </c>
      <c r="D26" s="66" t="s">
        <v>88</v>
      </c>
      <c r="E26" s="66" t="s">
        <v>89</v>
      </c>
      <c r="F26" s="66" t="s">
        <v>89</v>
      </c>
      <c r="G26" s="66" t="s">
        <v>89</v>
      </c>
      <c r="H26" s="66" t="s">
        <v>91</v>
      </c>
      <c r="I26" s="66" t="s">
        <v>89</v>
      </c>
      <c r="J26" s="66" t="s">
        <v>90</v>
      </c>
      <c r="K26" s="66" t="s">
        <v>88</v>
      </c>
      <c r="L26" s="66" t="s">
        <v>88</v>
      </c>
      <c r="M26" s="66" t="s">
        <v>90</v>
      </c>
      <c r="N26" s="66" t="s">
        <v>90</v>
      </c>
      <c r="O26" s="66" t="s">
        <v>89</v>
      </c>
      <c r="P26" s="66" t="s">
        <v>88</v>
      </c>
      <c r="Q26" s="66" t="s">
        <v>90</v>
      </c>
      <c r="R26" s="66" t="s">
        <v>90</v>
      </c>
      <c r="S26" s="66" t="s">
        <v>89</v>
      </c>
      <c r="T26" s="66" t="s">
        <v>89</v>
      </c>
      <c r="U26" s="66" t="s">
        <v>91</v>
      </c>
      <c r="V26" s="66" t="s">
        <v>90</v>
      </c>
      <c r="W26" s="66" t="s">
        <v>88</v>
      </c>
      <c r="X26" s="79">
        <f t="array" ref="X26">IF($D$12="","",(SUMPRODUCT(($D$12:$W$12=Sabana17[[#This Row],[Columna4]:[Columna23]])*1)))</f>
        <v>2</v>
      </c>
      <c r="Y26" s="74">
        <f t="shared" si="1"/>
        <v>0.1</v>
      </c>
      <c r="Z26" s="74">
        <f>IF(Y26="","",COUNTIF(Sabana17[[#This Row],[Columna4]:[Columna23]],"O")/20)</f>
        <v>0</v>
      </c>
    </row>
    <row r="27" spans="2:32" x14ac:dyDescent="0.25">
      <c r="B27" s="46">
        <v>18</v>
      </c>
      <c r="D27" s="66" t="s">
        <v>88</v>
      </c>
      <c r="E27" s="66" t="s">
        <v>88</v>
      </c>
      <c r="F27" s="66" t="s">
        <v>90</v>
      </c>
      <c r="G27" s="66" t="s">
        <v>88</v>
      </c>
      <c r="H27" s="66" t="s">
        <v>88</v>
      </c>
      <c r="I27" s="66" t="s">
        <v>88</v>
      </c>
      <c r="J27" s="66" t="s">
        <v>90</v>
      </c>
      <c r="K27" s="66" t="s">
        <v>89</v>
      </c>
      <c r="L27" s="66" t="s">
        <v>88</v>
      </c>
      <c r="M27" s="66" t="s">
        <v>91</v>
      </c>
      <c r="N27" s="66" t="s">
        <v>90</v>
      </c>
      <c r="O27" s="66" t="s">
        <v>91</v>
      </c>
      <c r="P27" s="66" t="s">
        <v>88</v>
      </c>
      <c r="Q27" s="66" t="s">
        <v>88</v>
      </c>
      <c r="R27" s="66" t="s">
        <v>88</v>
      </c>
      <c r="S27" s="66" t="s">
        <v>90</v>
      </c>
      <c r="T27" s="66" t="s">
        <v>88</v>
      </c>
      <c r="U27" s="66" t="s">
        <v>89</v>
      </c>
      <c r="V27" s="66" t="s">
        <v>88</v>
      </c>
      <c r="W27" s="66" t="s">
        <v>88</v>
      </c>
      <c r="X27" s="79">
        <f t="array" ref="X27">IF($D$12="","",(SUMPRODUCT(($D$12:$W$12=Sabana17[[#This Row],[Columna4]:[Columna23]])*1)))</f>
        <v>7</v>
      </c>
      <c r="Y27" s="74">
        <f t="shared" si="1"/>
        <v>0.35</v>
      </c>
      <c r="Z27" s="74">
        <f>IF(Y27="","",COUNTIF(Sabana17[[#This Row],[Columna4]:[Columna23]],"O")/20)</f>
        <v>0</v>
      </c>
    </row>
    <row r="28" spans="2:32" x14ac:dyDescent="0.25">
      <c r="B28" s="46">
        <v>19</v>
      </c>
      <c r="D28" s="66" t="s">
        <v>90</v>
      </c>
      <c r="E28" s="66" t="s">
        <v>88</v>
      </c>
      <c r="F28" s="66" t="s">
        <v>90</v>
      </c>
      <c r="G28" s="66" t="s">
        <v>89</v>
      </c>
      <c r="H28" s="66" t="s">
        <v>88</v>
      </c>
      <c r="I28" s="66" t="s">
        <v>88</v>
      </c>
      <c r="J28" s="66" t="s">
        <v>90</v>
      </c>
      <c r="K28" s="66" t="s">
        <v>88</v>
      </c>
      <c r="L28" s="66" t="s">
        <v>88</v>
      </c>
      <c r="M28" s="66" t="s">
        <v>88</v>
      </c>
      <c r="N28" s="66" t="s">
        <v>88</v>
      </c>
      <c r="O28" s="66" t="s">
        <v>88</v>
      </c>
      <c r="P28" s="66" t="s">
        <v>90</v>
      </c>
      <c r="Q28" s="66" t="s">
        <v>88</v>
      </c>
      <c r="R28" s="66" t="s">
        <v>88</v>
      </c>
      <c r="S28" s="66" t="s">
        <v>90</v>
      </c>
      <c r="T28" s="66" t="s">
        <v>88</v>
      </c>
      <c r="U28" s="66" t="s">
        <v>88</v>
      </c>
      <c r="V28" s="66" t="s">
        <v>88</v>
      </c>
      <c r="W28" s="66" t="s">
        <v>88</v>
      </c>
      <c r="X28" s="79">
        <f t="array" ref="X28">IF($D$12="","",(SUMPRODUCT(($D$12:$W$12=Sabana17[[#This Row],[Columna4]:[Columna23]])*1)))</f>
        <v>7</v>
      </c>
      <c r="Y28" s="74">
        <f t="shared" si="1"/>
        <v>0.35</v>
      </c>
      <c r="Z28" s="74">
        <f>IF(Y28="","",COUNTIF(Sabana17[[#This Row],[Columna4]:[Columna23]],"O")/20)</f>
        <v>0</v>
      </c>
    </row>
    <row r="29" spans="2:32" x14ac:dyDescent="0.25">
      <c r="B29" s="46">
        <v>20</v>
      </c>
      <c r="D29" s="66" t="s">
        <v>91</v>
      </c>
      <c r="E29" s="66" t="s">
        <v>89</v>
      </c>
      <c r="F29" s="66" t="s">
        <v>91</v>
      </c>
      <c r="G29" s="66" t="s">
        <v>88</v>
      </c>
      <c r="H29" s="66" t="s">
        <v>91</v>
      </c>
      <c r="I29" s="66" t="s">
        <v>89</v>
      </c>
      <c r="J29" s="66" t="s">
        <v>89</v>
      </c>
      <c r="K29" s="66" t="s">
        <v>90</v>
      </c>
      <c r="L29" s="66" t="s">
        <v>91</v>
      </c>
      <c r="M29" s="66" t="s">
        <v>90</v>
      </c>
      <c r="N29" s="66" t="s">
        <v>88</v>
      </c>
      <c r="O29" s="66" t="s">
        <v>89</v>
      </c>
      <c r="P29" s="66" t="s">
        <v>89</v>
      </c>
      <c r="Q29" s="66" t="s">
        <v>89</v>
      </c>
      <c r="R29" s="66" t="s">
        <v>90</v>
      </c>
      <c r="S29" s="66" t="s">
        <v>90</v>
      </c>
      <c r="T29" s="66" t="s">
        <v>88</v>
      </c>
      <c r="U29" s="66" t="s">
        <v>88</v>
      </c>
      <c r="V29" s="66" t="s">
        <v>90</v>
      </c>
      <c r="W29" s="66" t="s">
        <v>90</v>
      </c>
      <c r="X29" s="79">
        <f t="array" ref="X29">IF($D$12="","",(SUMPRODUCT(($D$12:$W$12=Sabana17[[#This Row],[Columna4]:[Columna23]])*1)))</f>
        <v>6</v>
      </c>
      <c r="Y29" s="74">
        <f t="shared" si="1"/>
        <v>0.3</v>
      </c>
      <c r="Z29" s="74">
        <f>IF(Y29="","",COUNTIF(Sabana17[[#This Row],[Columna4]:[Columna23]],"O")/20)</f>
        <v>0</v>
      </c>
    </row>
    <row r="30" spans="2:32" x14ac:dyDescent="0.25">
      <c r="B30" s="46">
        <v>21</v>
      </c>
      <c r="D30" s="66" t="s">
        <v>89</v>
      </c>
      <c r="E30" s="66" t="s">
        <v>88</v>
      </c>
      <c r="F30" s="66" t="s">
        <v>88</v>
      </c>
      <c r="G30" s="66" t="s">
        <v>88</v>
      </c>
      <c r="H30" s="66" t="s">
        <v>90</v>
      </c>
      <c r="I30" s="66" t="s">
        <v>90</v>
      </c>
      <c r="J30" s="66" t="s">
        <v>88</v>
      </c>
      <c r="K30" s="66" t="s">
        <v>89</v>
      </c>
      <c r="L30" s="66" t="s">
        <v>89</v>
      </c>
      <c r="M30" s="66" t="s">
        <v>88</v>
      </c>
      <c r="N30" s="66" t="s">
        <v>89</v>
      </c>
      <c r="O30" s="66" t="s">
        <v>89</v>
      </c>
      <c r="P30" s="66" t="s">
        <v>90</v>
      </c>
      <c r="Q30" s="66" t="s">
        <v>90</v>
      </c>
      <c r="R30" s="66" t="s">
        <v>91</v>
      </c>
      <c r="S30" s="66" t="s">
        <v>90</v>
      </c>
      <c r="T30" s="66" t="s">
        <v>89</v>
      </c>
      <c r="U30" s="66" t="s">
        <v>88</v>
      </c>
      <c r="V30" s="66" t="s">
        <v>88</v>
      </c>
      <c r="W30" s="66" t="s">
        <v>90</v>
      </c>
      <c r="X30" s="79">
        <f t="array" ref="X30">IF($D$12="","",(SUMPRODUCT(($D$12:$W$12=Sabana17[[#This Row],[Columna4]:[Columna23]])*1)))</f>
        <v>6</v>
      </c>
      <c r="Y30" s="74">
        <f t="shared" si="1"/>
        <v>0.3</v>
      </c>
      <c r="Z30" s="74">
        <f>IF(Y30="","",COUNTIF(Sabana17[[#This Row],[Columna4]:[Columna23]],"O")/20)</f>
        <v>0</v>
      </c>
    </row>
    <row r="31" spans="2:32" x14ac:dyDescent="0.25">
      <c r="B31" s="46">
        <v>22</v>
      </c>
      <c r="D31" s="66" t="s">
        <v>88</v>
      </c>
      <c r="E31" s="66" t="s">
        <v>89</v>
      </c>
      <c r="F31" s="66" t="s">
        <v>91</v>
      </c>
      <c r="G31" s="66" t="s">
        <v>90</v>
      </c>
      <c r="H31" s="66" t="s">
        <v>106</v>
      </c>
      <c r="I31" s="66" t="s">
        <v>91</v>
      </c>
      <c r="J31" s="66" t="s">
        <v>89</v>
      </c>
      <c r="K31" s="66" t="s">
        <v>88</v>
      </c>
      <c r="L31" s="66" t="s">
        <v>89</v>
      </c>
      <c r="M31" s="66" t="s">
        <v>89</v>
      </c>
      <c r="N31" s="66" t="s">
        <v>89</v>
      </c>
      <c r="O31" s="66" t="s">
        <v>88</v>
      </c>
      <c r="P31" s="66" t="s">
        <v>88</v>
      </c>
      <c r="Q31" s="66" t="s">
        <v>88</v>
      </c>
      <c r="R31" s="66" t="s">
        <v>91</v>
      </c>
      <c r="S31" s="66" t="s">
        <v>89</v>
      </c>
      <c r="T31" s="66" t="s">
        <v>89</v>
      </c>
      <c r="U31" s="66" t="s">
        <v>88</v>
      </c>
      <c r="V31" s="66" t="s">
        <v>91</v>
      </c>
      <c r="W31" s="66" t="s">
        <v>90</v>
      </c>
      <c r="X31" s="79">
        <f t="array" ref="X31">IF($D$12="","",(SUMPRODUCT(($D$12:$W$12=Sabana17[[#This Row],[Columna4]:[Columna23]])*1)))</f>
        <v>6</v>
      </c>
      <c r="Y31" s="74">
        <f t="shared" si="1"/>
        <v>0.3</v>
      </c>
      <c r="Z31" s="74">
        <f>IF(Y31="","",COUNTIF(Sabana17[[#This Row],[Columna4]:[Columna23]],"O")/20)</f>
        <v>0.05</v>
      </c>
    </row>
    <row r="32" spans="2:32" x14ac:dyDescent="0.25">
      <c r="B32" s="46">
        <v>23</v>
      </c>
      <c r="D32" s="66" t="s">
        <v>88</v>
      </c>
      <c r="E32" s="66" t="s">
        <v>89</v>
      </c>
      <c r="F32" s="66" t="s">
        <v>91</v>
      </c>
      <c r="G32" s="66" t="s">
        <v>90</v>
      </c>
      <c r="H32" s="66" t="s">
        <v>89</v>
      </c>
      <c r="I32" s="66" t="s">
        <v>88</v>
      </c>
      <c r="J32" s="66" t="s">
        <v>89</v>
      </c>
      <c r="K32" s="66" t="s">
        <v>89</v>
      </c>
      <c r="L32" s="66" t="s">
        <v>89</v>
      </c>
      <c r="M32" s="66" t="s">
        <v>90</v>
      </c>
      <c r="N32" s="66" t="s">
        <v>89</v>
      </c>
      <c r="O32" s="66" t="s">
        <v>88</v>
      </c>
      <c r="P32" s="66" t="s">
        <v>90</v>
      </c>
      <c r="Q32" s="66" t="s">
        <v>89</v>
      </c>
      <c r="R32" s="66" t="s">
        <v>91</v>
      </c>
      <c r="S32" s="66" t="s">
        <v>91</v>
      </c>
      <c r="T32" s="66" t="s">
        <v>90</v>
      </c>
      <c r="U32" s="66" t="s">
        <v>88</v>
      </c>
      <c r="V32" s="66" t="s">
        <v>89</v>
      </c>
      <c r="W32" s="66" t="s">
        <v>90</v>
      </c>
      <c r="X32" s="79">
        <f t="array" ref="X32">IF($D$12="","",(SUMPRODUCT(($D$12:$W$12=Sabana17[[#This Row],[Columna4]:[Columna23]])*1)))</f>
        <v>13</v>
      </c>
      <c r="Y32" s="74">
        <f t="shared" si="1"/>
        <v>0.65</v>
      </c>
      <c r="Z32" s="74">
        <f>IF(Y32="","",COUNTIF(Sabana17[[#This Row],[Columna4]:[Columna23]],"O")/20)</f>
        <v>0</v>
      </c>
    </row>
    <row r="33" spans="2:26" x14ac:dyDescent="0.25">
      <c r="B33" s="46">
        <v>24</v>
      </c>
      <c r="D33" s="66" t="s">
        <v>89</v>
      </c>
      <c r="E33" s="66" t="s">
        <v>88</v>
      </c>
      <c r="F33" s="66" t="s">
        <v>90</v>
      </c>
      <c r="G33" s="66" t="s">
        <v>90</v>
      </c>
      <c r="H33" s="66" t="s">
        <v>106</v>
      </c>
      <c r="I33" s="66" t="s">
        <v>91</v>
      </c>
      <c r="J33" s="66" t="s">
        <v>91</v>
      </c>
      <c r="K33" s="66" t="s">
        <v>89</v>
      </c>
      <c r="L33" s="66" t="s">
        <v>88</v>
      </c>
      <c r="M33" s="66" t="s">
        <v>90</v>
      </c>
      <c r="N33" s="66" t="s">
        <v>91</v>
      </c>
      <c r="O33" s="66" t="s">
        <v>89</v>
      </c>
      <c r="P33" s="66" t="s">
        <v>91</v>
      </c>
      <c r="Q33" s="66" t="s">
        <v>88</v>
      </c>
      <c r="R33" s="66" t="s">
        <v>88</v>
      </c>
      <c r="S33" s="66" t="s">
        <v>88</v>
      </c>
      <c r="T33" s="66" t="s">
        <v>90</v>
      </c>
      <c r="U33" s="66" t="s">
        <v>89</v>
      </c>
      <c r="V33" s="66" t="s">
        <v>88</v>
      </c>
      <c r="W33" s="66" t="s">
        <v>89</v>
      </c>
      <c r="X33" s="79">
        <f t="array" ref="X33">IF($D$12="","",(SUMPRODUCT(($D$12:$W$12=Sabana17[[#This Row],[Columna4]:[Columna23]])*1)))</f>
        <v>6</v>
      </c>
      <c r="Y33" s="74">
        <f t="shared" si="1"/>
        <v>0.3</v>
      </c>
      <c r="Z33" s="74">
        <f>IF(Y33="","",COUNTIF(Sabana17[[#This Row],[Columna4]:[Columna23]],"O")/20)</f>
        <v>0.05</v>
      </c>
    </row>
    <row r="34" spans="2:26" x14ac:dyDescent="0.25">
      <c r="B34" s="46">
        <v>25</v>
      </c>
      <c r="D34" s="66" t="s">
        <v>88</v>
      </c>
      <c r="E34" s="66" t="s">
        <v>91</v>
      </c>
      <c r="F34" s="66" t="s">
        <v>91</v>
      </c>
      <c r="G34" s="66" t="s">
        <v>88</v>
      </c>
      <c r="H34" s="66" t="s">
        <v>91</v>
      </c>
      <c r="I34" s="66" t="s">
        <v>90</v>
      </c>
      <c r="J34" s="66" t="s">
        <v>89</v>
      </c>
      <c r="K34" s="66" t="s">
        <v>88</v>
      </c>
      <c r="L34" s="66" t="s">
        <v>89</v>
      </c>
      <c r="M34" s="66" t="s">
        <v>90</v>
      </c>
      <c r="N34" s="66" t="s">
        <v>91</v>
      </c>
      <c r="O34" s="66" t="s">
        <v>90</v>
      </c>
      <c r="P34" s="66" t="s">
        <v>90</v>
      </c>
      <c r="Q34" s="66" t="s">
        <v>90</v>
      </c>
      <c r="R34" s="66" t="s">
        <v>90</v>
      </c>
      <c r="S34" s="66" t="s">
        <v>89</v>
      </c>
      <c r="T34" s="66" t="s">
        <v>89</v>
      </c>
      <c r="U34" s="66" t="s">
        <v>88</v>
      </c>
      <c r="V34" s="66" t="s">
        <v>91</v>
      </c>
      <c r="W34" s="66" t="s">
        <v>89</v>
      </c>
      <c r="X34" s="79">
        <f t="array" ref="X34">IF($D$12="","",(SUMPRODUCT(($D$12:$W$12=Sabana17[[#This Row],[Columna4]:[Columna23]])*1)))</f>
        <v>4</v>
      </c>
      <c r="Y34" s="74">
        <f t="shared" si="1"/>
        <v>0.2</v>
      </c>
      <c r="Z34" s="74">
        <f>IF(Y34="","",COUNTIF(Sabana17[[#This Row],[Columna4]:[Columna23]],"O")/20)</f>
        <v>0</v>
      </c>
    </row>
    <row r="35" spans="2:26" x14ac:dyDescent="0.25">
      <c r="B35" s="46">
        <v>26</v>
      </c>
      <c r="D35" s="66" t="s">
        <v>89</v>
      </c>
      <c r="E35" s="66" t="s">
        <v>89</v>
      </c>
      <c r="F35" s="66" t="s">
        <v>89</v>
      </c>
      <c r="G35" s="66" t="s">
        <v>88</v>
      </c>
      <c r="H35" s="66" t="s">
        <v>89</v>
      </c>
      <c r="I35" s="66" t="s">
        <v>89</v>
      </c>
      <c r="J35" s="66" t="s">
        <v>89</v>
      </c>
      <c r="K35" s="66" t="s">
        <v>89</v>
      </c>
      <c r="L35" s="66" t="s">
        <v>89</v>
      </c>
      <c r="M35" s="66" t="s">
        <v>88</v>
      </c>
      <c r="N35" s="66" t="s">
        <v>89</v>
      </c>
      <c r="O35" s="66" t="s">
        <v>88</v>
      </c>
      <c r="P35" s="66" t="s">
        <v>89</v>
      </c>
      <c r="Q35" s="66" t="s">
        <v>88</v>
      </c>
      <c r="R35" s="66" t="s">
        <v>89</v>
      </c>
      <c r="S35" s="66" t="s">
        <v>90</v>
      </c>
      <c r="T35" s="66" t="s">
        <v>90</v>
      </c>
      <c r="U35" s="66" t="s">
        <v>89</v>
      </c>
      <c r="V35" s="66" t="s">
        <v>88</v>
      </c>
      <c r="W35" s="75" t="s">
        <v>89</v>
      </c>
      <c r="X35" s="79">
        <f t="array" ref="X35">IF($D$12="","",(SUMPRODUCT(($D$12:$W$12=Sabana17[[#This Row],[Columna4]:[Columna23]])*1)))</f>
        <v>6</v>
      </c>
      <c r="Y35" s="74">
        <f t="shared" si="1"/>
        <v>0.3</v>
      </c>
      <c r="Z35" s="74">
        <f>IF(Y35="","",COUNTIF(Sabana17[[#This Row],[Columna4]:[Columna23]],"O")/20)</f>
        <v>0</v>
      </c>
    </row>
    <row r="36" spans="2:26" x14ac:dyDescent="0.25">
      <c r="B36" s="46">
        <v>27</v>
      </c>
      <c r="D36" s="66" t="s">
        <v>89</v>
      </c>
      <c r="E36" s="66" t="s">
        <v>88</v>
      </c>
      <c r="F36" s="66" t="s">
        <v>91</v>
      </c>
      <c r="G36" s="66" t="s">
        <v>88</v>
      </c>
      <c r="H36" s="66" t="s">
        <v>88</v>
      </c>
      <c r="I36" s="66" t="s">
        <v>89</v>
      </c>
      <c r="J36" s="66" t="s">
        <v>88</v>
      </c>
      <c r="K36" s="66" t="s">
        <v>91</v>
      </c>
      <c r="L36" s="66" t="s">
        <v>89</v>
      </c>
      <c r="M36" s="66" t="s">
        <v>91</v>
      </c>
      <c r="N36" s="66" t="s">
        <v>90</v>
      </c>
      <c r="O36" s="66" t="s">
        <v>88</v>
      </c>
      <c r="P36" s="66" t="s">
        <v>90</v>
      </c>
      <c r="Q36" s="66" t="s">
        <v>91</v>
      </c>
      <c r="R36" s="66" t="s">
        <v>91</v>
      </c>
      <c r="S36" s="66" t="s">
        <v>88</v>
      </c>
      <c r="T36" s="66" t="s">
        <v>91</v>
      </c>
      <c r="U36" s="66" t="s">
        <v>90</v>
      </c>
      <c r="V36" s="66" t="s">
        <v>89</v>
      </c>
      <c r="W36" s="66" t="s">
        <v>89</v>
      </c>
      <c r="X36" s="79">
        <f t="array" ref="X36">IF($D$12="","",(SUMPRODUCT(($D$12:$W$12=Sabana17[[#This Row],[Columna4]:[Columna23]])*1)))</f>
        <v>8</v>
      </c>
      <c r="Y36" s="74">
        <f t="shared" si="1"/>
        <v>0.4</v>
      </c>
      <c r="Z36" s="74">
        <f>IF(Y36="","",COUNTIF(Sabana17[[#This Row],[Columna4]:[Columna23]],"O")/20)</f>
        <v>0</v>
      </c>
    </row>
    <row r="37" spans="2:26" x14ac:dyDescent="0.25">
      <c r="B37" s="46">
        <v>28</v>
      </c>
      <c r="D37" s="66" t="s">
        <v>89</v>
      </c>
      <c r="E37" s="66" t="s">
        <v>88</v>
      </c>
      <c r="F37" s="66" t="s">
        <v>91</v>
      </c>
      <c r="G37" s="66" t="s">
        <v>90</v>
      </c>
      <c r="H37" s="66" t="s">
        <v>88</v>
      </c>
      <c r="I37" s="66" t="s">
        <v>89</v>
      </c>
      <c r="J37" s="66" t="s">
        <v>89</v>
      </c>
      <c r="K37" s="66" t="s">
        <v>88</v>
      </c>
      <c r="L37" s="66" t="s">
        <v>89</v>
      </c>
      <c r="M37" s="66" t="s">
        <v>89</v>
      </c>
      <c r="N37" s="66" t="s">
        <v>88</v>
      </c>
      <c r="O37" s="66" t="s">
        <v>88</v>
      </c>
      <c r="P37" s="66" t="s">
        <v>89</v>
      </c>
      <c r="Q37" s="66" t="s">
        <v>90</v>
      </c>
      <c r="R37" s="66" t="s">
        <v>91</v>
      </c>
      <c r="S37" s="66" t="s">
        <v>88</v>
      </c>
      <c r="T37" s="66" t="s">
        <v>89</v>
      </c>
      <c r="U37" s="66" t="s">
        <v>90</v>
      </c>
      <c r="V37" s="66" t="s">
        <v>88</v>
      </c>
      <c r="W37" s="66" t="s">
        <v>90</v>
      </c>
      <c r="X37" s="79">
        <f t="array" ref="X37">IF($D$12="","",(SUMPRODUCT(($D$12:$W$12=Sabana17[[#This Row],[Columna4]:[Columna23]])*1)))</f>
        <v>8</v>
      </c>
      <c r="Y37" s="74">
        <f t="shared" si="1"/>
        <v>0.4</v>
      </c>
      <c r="Z37" s="74">
        <f>IF(Y37="","",COUNTIF(Sabana17[[#This Row],[Columna4]:[Columna23]],"O")/20)</f>
        <v>0</v>
      </c>
    </row>
    <row r="38" spans="2:26" x14ac:dyDescent="0.25">
      <c r="B38" s="46">
        <v>29</v>
      </c>
      <c r="D38" s="66" t="s">
        <v>88</v>
      </c>
      <c r="E38" s="66" t="s">
        <v>89</v>
      </c>
      <c r="F38" s="66" t="s">
        <v>88</v>
      </c>
      <c r="G38" s="66" t="s">
        <v>89</v>
      </c>
      <c r="H38" s="66" t="s">
        <v>88</v>
      </c>
      <c r="I38" s="66" t="s">
        <v>91</v>
      </c>
      <c r="J38" s="66" t="s">
        <v>88</v>
      </c>
      <c r="K38" s="66" t="s">
        <v>89</v>
      </c>
      <c r="L38" s="66" t="s">
        <v>88</v>
      </c>
      <c r="M38" s="66" t="s">
        <v>89</v>
      </c>
      <c r="N38" s="66" t="s">
        <v>89</v>
      </c>
      <c r="O38" s="66" t="s">
        <v>90</v>
      </c>
      <c r="P38" s="66" t="s">
        <v>88</v>
      </c>
      <c r="Q38" s="66" t="s">
        <v>88</v>
      </c>
      <c r="R38" s="66" t="s">
        <v>89</v>
      </c>
      <c r="S38" s="66" t="s">
        <v>91</v>
      </c>
      <c r="T38" s="66" t="s">
        <v>90</v>
      </c>
      <c r="U38" s="66" t="s">
        <v>89</v>
      </c>
      <c r="V38" s="66" t="s">
        <v>90</v>
      </c>
      <c r="W38" s="66" t="s">
        <v>88</v>
      </c>
      <c r="X38" s="79">
        <f t="array" ref="X38">IF($D$12="","",(SUMPRODUCT(($D$12:$W$12=Sabana17[[#This Row],[Columna4]:[Columna23]])*1)))</f>
        <v>4</v>
      </c>
      <c r="Y38" s="74">
        <f t="shared" si="1"/>
        <v>0.2</v>
      </c>
      <c r="Z38" s="74">
        <f>IF(Y38="","",COUNTIF(Sabana17[[#This Row],[Columna4]:[Columna23]],"O")/20)</f>
        <v>0</v>
      </c>
    </row>
    <row r="39" spans="2:26" x14ac:dyDescent="0.25">
      <c r="B39" s="46">
        <v>30</v>
      </c>
      <c r="D39" s="66" t="s">
        <v>90</v>
      </c>
      <c r="E39" s="66" t="s">
        <v>88</v>
      </c>
      <c r="F39" s="66" t="s">
        <v>91</v>
      </c>
      <c r="G39" s="66" t="s">
        <v>90</v>
      </c>
      <c r="H39" s="66" t="s">
        <v>88</v>
      </c>
      <c r="I39" s="66" t="s">
        <v>88</v>
      </c>
      <c r="J39" s="66" t="s">
        <v>89</v>
      </c>
      <c r="K39" s="66" t="s">
        <v>89</v>
      </c>
      <c r="L39" s="66" t="s">
        <v>88</v>
      </c>
      <c r="M39" s="66" t="s">
        <v>90</v>
      </c>
      <c r="N39" s="66" t="s">
        <v>89</v>
      </c>
      <c r="O39" s="66" t="s">
        <v>89</v>
      </c>
      <c r="P39" s="66" t="s">
        <v>90</v>
      </c>
      <c r="Q39" s="66" t="s">
        <v>89</v>
      </c>
      <c r="R39" s="66" t="s">
        <v>88</v>
      </c>
      <c r="S39" s="66" t="s">
        <v>90</v>
      </c>
      <c r="T39" s="66" t="s">
        <v>88</v>
      </c>
      <c r="U39" s="66" t="s">
        <v>89</v>
      </c>
      <c r="V39" s="66" t="s">
        <v>89</v>
      </c>
      <c r="W39" s="66" t="s">
        <v>90</v>
      </c>
      <c r="X39" s="79">
        <f t="array" ref="X39">IF($D$12="","",(SUMPRODUCT(($D$12:$W$12=Sabana17[[#This Row],[Columna4]:[Columna23]])*1)))</f>
        <v>15</v>
      </c>
      <c r="Y39" s="74">
        <f t="shared" si="1"/>
        <v>0.75</v>
      </c>
      <c r="Z39" s="74">
        <f>IF(Y39="","",COUNTIF(Sabana17[[#This Row],[Columna4]:[Columna23]],"O")/20)</f>
        <v>0</v>
      </c>
    </row>
    <row r="40" spans="2:26" x14ac:dyDescent="0.25">
      <c r="B40" s="46">
        <v>31</v>
      </c>
      <c r="D40" s="66" t="s">
        <v>89</v>
      </c>
      <c r="E40" s="66" t="s">
        <v>88</v>
      </c>
      <c r="F40" s="66" t="s">
        <v>90</v>
      </c>
      <c r="G40" s="66" t="s">
        <v>90</v>
      </c>
      <c r="H40" s="66" t="s">
        <v>91</v>
      </c>
      <c r="I40" s="66" t="s">
        <v>90</v>
      </c>
      <c r="J40" s="66" t="s">
        <v>91</v>
      </c>
      <c r="K40" s="66" t="s">
        <v>89</v>
      </c>
      <c r="L40" s="66" t="s">
        <v>90</v>
      </c>
      <c r="M40" s="66" t="s">
        <v>89</v>
      </c>
      <c r="N40" s="66" t="s">
        <v>90</v>
      </c>
      <c r="O40" s="66" t="s">
        <v>91</v>
      </c>
      <c r="P40" s="66" t="s">
        <v>89</v>
      </c>
      <c r="Q40" s="66" t="s">
        <v>88</v>
      </c>
      <c r="R40" s="66" t="s">
        <v>88</v>
      </c>
      <c r="S40" s="66" t="s">
        <v>90</v>
      </c>
      <c r="T40" s="66" t="s">
        <v>90</v>
      </c>
      <c r="U40" s="66" t="s">
        <v>89</v>
      </c>
      <c r="V40" s="66" t="s">
        <v>90</v>
      </c>
      <c r="W40" s="66" t="s">
        <v>89</v>
      </c>
      <c r="X40" s="79">
        <f t="array" ref="X40">IF($D$12="","",(SUMPRODUCT(($D$12:$W$12=Sabana17[[#This Row],[Columna4]:[Columna23]])*1)))</f>
        <v>8</v>
      </c>
      <c r="Y40" s="74">
        <f t="shared" si="1"/>
        <v>0.4</v>
      </c>
      <c r="Z40" s="74">
        <f>IF(Y40="","",COUNTIF(Sabana17[[#This Row],[Columna4]:[Columna23]],"O")/20)</f>
        <v>0</v>
      </c>
    </row>
    <row r="41" spans="2:26" x14ac:dyDescent="0.25">
      <c r="B41" s="46">
        <v>32</v>
      </c>
      <c r="D41" s="66" t="s">
        <v>90</v>
      </c>
      <c r="E41" s="66" t="s">
        <v>88</v>
      </c>
      <c r="F41" s="66" t="s">
        <v>90</v>
      </c>
      <c r="G41" s="66" t="s">
        <v>90</v>
      </c>
      <c r="H41" s="66" t="s">
        <v>91</v>
      </c>
      <c r="I41" s="66" t="s">
        <v>89</v>
      </c>
      <c r="J41" s="66" t="s">
        <v>91</v>
      </c>
      <c r="K41" s="66" t="s">
        <v>91</v>
      </c>
      <c r="L41" s="66" t="s">
        <v>89</v>
      </c>
      <c r="M41" s="66" t="s">
        <v>90</v>
      </c>
      <c r="N41" s="66" t="s">
        <v>88</v>
      </c>
      <c r="O41" s="66" t="s">
        <v>91</v>
      </c>
      <c r="P41" s="66" t="s">
        <v>89</v>
      </c>
      <c r="Q41" s="66" t="s">
        <v>90</v>
      </c>
      <c r="R41" s="66" t="s">
        <v>88</v>
      </c>
      <c r="S41" s="66" t="s">
        <v>91</v>
      </c>
      <c r="T41" s="66" t="s">
        <v>88</v>
      </c>
      <c r="U41" s="66" t="s">
        <v>89</v>
      </c>
      <c r="V41" s="66" t="s">
        <v>89</v>
      </c>
      <c r="W41" s="66" t="s">
        <v>89</v>
      </c>
      <c r="X41" s="79">
        <f t="array" ref="X41">IF($D$12="","",(SUMPRODUCT(($D$12:$W$12=Sabana17[[#This Row],[Columna4]:[Columna23]])*1)))</f>
        <v>6</v>
      </c>
      <c r="Y41" s="74">
        <f t="shared" si="1"/>
        <v>0.3</v>
      </c>
      <c r="Z41" s="74">
        <f>IF(Y41="","",COUNTIF(Sabana17[[#This Row],[Columna4]:[Columna23]],"O")/20)</f>
        <v>0</v>
      </c>
    </row>
    <row r="42" spans="2:26" x14ac:dyDescent="0.25">
      <c r="B42" s="46">
        <v>33</v>
      </c>
      <c r="D42" s="66" t="s">
        <v>90</v>
      </c>
      <c r="E42" s="66" t="s">
        <v>88</v>
      </c>
      <c r="F42" s="66" t="s">
        <v>90</v>
      </c>
      <c r="G42" s="66" t="s">
        <v>90</v>
      </c>
      <c r="H42" s="66" t="s">
        <v>88</v>
      </c>
      <c r="I42" s="66" t="s">
        <v>88</v>
      </c>
      <c r="J42" s="66" t="s">
        <v>91</v>
      </c>
      <c r="K42" s="66" t="s">
        <v>91</v>
      </c>
      <c r="L42" s="66" t="s">
        <v>88</v>
      </c>
      <c r="M42" s="66" t="s">
        <v>90</v>
      </c>
      <c r="N42" s="66" t="s">
        <v>89</v>
      </c>
      <c r="O42" s="66" t="s">
        <v>91</v>
      </c>
      <c r="P42" s="66" t="s">
        <v>89</v>
      </c>
      <c r="Q42" s="66" t="s">
        <v>90</v>
      </c>
      <c r="R42" s="66" t="s">
        <v>88</v>
      </c>
      <c r="S42" s="66" t="s">
        <v>91</v>
      </c>
      <c r="T42" s="66" t="s">
        <v>90</v>
      </c>
      <c r="U42" s="66" t="s">
        <v>89</v>
      </c>
      <c r="V42" s="66" t="s">
        <v>89</v>
      </c>
      <c r="W42" s="66" t="s">
        <v>89</v>
      </c>
      <c r="X42" s="79">
        <f t="array" ref="X42">IF($D$12="","",(SUMPRODUCT(($D$12:$W$12=Sabana17[[#This Row],[Columna4]:[Columna23]])*1)))</f>
        <v>9</v>
      </c>
      <c r="Y42" s="74">
        <f t="shared" si="1"/>
        <v>0.45</v>
      </c>
      <c r="Z42" s="74">
        <f>IF(Y42="","",COUNTIF(Sabana17[[#This Row],[Columna4]:[Columna23]],"O")/20)</f>
        <v>0</v>
      </c>
    </row>
    <row r="43" spans="2:26" x14ac:dyDescent="0.25">
      <c r="B43" s="46">
        <v>34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79">
        <f t="array" ref="X43">IF($D$12="","",(SUMPRODUCT(($D$12:$W$12=Sabana17[[#This Row],[Columna4]:[Columna23]])*1)))</f>
        <v>0</v>
      </c>
      <c r="Y43" s="74">
        <f t="shared" si="1"/>
        <v>0</v>
      </c>
      <c r="Z43" s="74">
        <f>IF(Y43="","",COUNTIF(Sabana17[[#This Row],[Columna4]:[Columna23]],"O")/20)</f>
        <v>0</v>
      </c>
    </row>
    <row r="44" spans="2:26" x14ac:dyDescent="0.25">
      <c r="B44" s="46">
        <v>35</v>
      </c>
      <c r="D44" s="66" t="s">
        <v>90</v>
      </c>
      <c r="E44" s="66" t="s">
        <v>88</v>
      </c>
      <c r="F44" s="66" t="s">
        <v>91</v>
      </c>
      <c r="G44" s="66" t="s">
        <v>90</v>
      </c>
      <c r="H44" s="66" t="s">
        <v>89</v>
      </c>
      <c r="I44" s="66" t="s">
        <v>88</v>
      </c>
      <c r="J44" s="66" t="s">
        <v>89</v>
      </c>
      <c r="K44" s="66" t="s">
        <v>90</v>
      </c>
      <c r="L44" s="66" t="s">
        <v>89</v>
      </c>
      <c r="M44" s="66" t="s">
        <v>89</v>
      </c>
      <c r="N44" s="66" t="s">
        <v>89</v>
      </c>
      <c r="O44" s="66" t="s">
        <v>88</v>
      </c>
      <c r="P44" s="66" t="s">
        <v>89</v>
      </c>
      <c r="Q44" s="66" t="s">
        <v>88</v>
      </c>
      <c r="R44" s="66" t="s">
        <v>91</v>
      </c>
      <c r="S44" s="66" t="s">
        <v>88</v>
      </c>
      <c r="T44" s="66" t="s">
        <v>89</v>
      </c>
      <c r="U44" s="66" t="s">
        <v>88</v>
      </c>
      <c r="V44" s="66" t="s">
        <v>91</v>
      </c>
      <c r="W44" s="66" t="s">
        <v>90</v>
      </c>
      <c r="X44" s="79">
        <f t="array" ref="X44">IF($D$12="","",(SUMPRODUCT(($D$12:$W$12=Sabana17[[#This Row],[Columna4]:[Columna23]])*1)))</f>
        <v>9</v>
      </c>
      <c r="Y44" s="74">
        <f t="shared" si="1"/>
        <v>0.45</v>
      </c>
      <c r="Z44" s="74">
        <f>IF(Y44="","",COUNTIF(Sabana17[[#This Row],[Columna4]:[Columna23]],"O")/20)</f>
        <v>0</v>
      </c>
    </row>
    <row r="45" spans="2:26" x14ac:dyDescent="0.25">
      <c r="B45" s="46">
        <v>36</v>
      </c>
      <c r="D45" s="66" t="s">
        <v>88</v>
      </c>
      <c r="E45" s="66" t="s">
        <v>88</v>
      </c>
      <c r="F45" s="66" t="s">
        <v>90</v>
      </c>
      <c r="G45" s="66" t="s">
        <v>89</v>
      </c>
      <c r="H45" s="66" t="s">
        <v>88</v>
      </c>
      <c r="I45" s="66" t="s">
        <v>88</v>
      </c>
      <c r="J45" s="66" t="s">
        <v>90</v>
      </c>
      <c r="K45" s="66" t="s">
        <v>88</v>
      </c>
      <c r="L45" s="66" t="s">
        <v>89</v>
      </c>
      <c r="M45" s="66" t="s">
        <v>88</v>
      </c>
      <c r="N45" s="66" t="s">
        <v>89</v>
      </c>
      <c r="O45" s="66" t="s">
        <v>90</v>
      </c>
      <c r="P45" s="66" t="s">
        <v>88</v>
      </c>
      <c r="Q45" s="66" t="s">
        <v>90</v>
      </c>
      <c r="R45" s="66" t="s">
        <v>89</v>
      </c>
      <c r="S45" s="66" t="s">
        <v>89</v>
      </c>
      <c r="T45" s="66" t="s">
        <v>88</v>
      </c>
      <c r="U45" s="66" t="s">
        <v>89</v>
      </c>
      <c r="V45" s="66" t="s">
        <v>90</v>
      </c>
      <c r="W45" s="66" t="s">
        <v>88</v>
      </c>
      <c r="X45" s="79">
        <f t="array" ref="X45">IF($D$12="","",(SUMPRODUCT(($D$12:$W$12=Sabana17[[#This Row],[Columna4]:[Columna23]])*1)))</f>
        <v>4</v>
      </c>
      <c r="Y45" s="74">
        <f t="shared" si="1"/>
        <v>0.2</v>
      </c>
      <c r="Z45" s="74">
        <f>IF(Y45="","",COUNTIF(Sabana17[[#This Row],[Columna4]:[Columna23]],"O")/20)</f>
        <v>0</v>
      </c>
    </row>
    <row r="46" spans="2:26" x14ac:dyDescent="0.25">
      <c r="B46" s="46">
        <v>37</v>
      </c>
      <c r="D46" s="66" t="s">
        <v>91</v>
      </c>
      <c r="E46" s="66" t="s">
        <v>91</v>
      </c>
      <c r="F46" s="66" t="s">
        <v>89</v>
      </c>
      <c r="G46" s="66" t="s">
        <v>89</v>
      </c>
      <c r="H46" s="66" t="s">
        <v>106</v>
      </c>
      <c r="I46" s="66" t="s">
        <v>91</v>
      </c>
      <c r="J46" s="66" t="s">
        <v>91</v>
      </c>
      <c r="K46" s="66" t="s">
        <v>89</v>
      </c>
      <c r="L46" s="66" t="s">
        <v>89</v>
      </c>
      <c r="M46" s="66" t="s">
        <v>89</v>
      </c>
      <c r="N46" s="66" t="s">
        <v>90</v>
      </c>
      <c r="O46" s="66" t="s">
        <v>88</v>
      </c>
      <c r="P46" s="66" t="s">
        <v>90</v>
      </c>
      <c r="Q46" s="66" t="s">
        <v>89</v>
      </c>
      <c r="R46" s="66" t="s">
        <v>91</v>
      </c>
      <c r="S46" s="66" t="s">
        <v>91</v>
      </c>
      <c r="T46" s="66" t="s">
        <v>90</v>
      </c>
      <c r="U46" s="66" t="s">
        <v>89</v>
      </c>
      <c r="V46" s="66" t="s">
        <v>90</v>
      </c>
      <c r="W46" s="66" t="s">
        <v>90</v>
      </c>
      <c r="X46" s="79">
        <f t="array" ref="X46">IF($D$12="","",(SUMPRODUCT(($D$12:$W$12=Sabana17[[#This Row],[Columna4]:[Columna23]])*1)))</f>
        <v>9</v>
      </c>
      <c r="Y46" s="74">
        <f t="shared" si="1"/>
        <v>0.45</v>
      </c>
      <c r="Z46" s="74">
        <f>IF(Y46="","",COUNTIF(Sabana17[[#This Row],[Columna4]:[Columna23]],"O")/20)</f>
        <v>0.05</v>
      </c>
    </row>
    <row r="47" spans="2:26" x14ac:dyDescent="0.25">
      <c r="B47" s="46">
        <v>38</v>
      </c>
      <c r="D47" s="66" t="s">
        <v>88</v>
      </c>
      <c r="E47" s="66" t="s">
        <v>88</v>
      </c>
      <c r="F47" s="66" t="s">
        <v>91</v>
      </c>
      <c r="G47" s="66" t="s">
        <v>90</v>
      </c>
      <c r="H47" s="66" t="s">
        <v>89</v>
      </c>
      <c r="I47" s="66" t="s">
        <v>90</v>
      </c>
      <c r="J47" s="66" t="s">
        <v>91</v>
      </c>
      <c r="K47" s="66" t="s">
        <v>89</v>
      </c>
      <c r="L47" s="66" t="s">
        <v>89</v>
      </c>
      <c r="M47" s="66" t="s">
        <v>88</v>
      </c>
      <c r="N47" s="66" t="s">
        <v>91</v>
      </c>
      <c r="O47" s="66" t="s">
        <v>90</v>
      </c>
      <c r="P47" s="66" t="s">
        <v>88</v>
      </c>
      <c r="Q47" s="66" t="s">
        <v>89</v>
      </c>
      <c r="R47" s="66" t="s">
        <v>90</v>
      </c>
      <c r="S47" s="66" t="s">
        <v>91</v>
      </c>
      <c r="T47" s="66" t="s">
        <v>89</v>
      </c>
      <c r="U47" s="66" t="s">
        <v>88</v>
      </c>
      <c r="V47" s="66" t="s">
        <v>91</v>
      </c>
      <c r="W47" s="66" t="s">
        <v>88</v>
      </c>
      <c r="X47" s="79">
        <f t="array" ref="X47">IF($D$12="","",(SUMPRODUCT(($D$12:$W$12=Sabana17[[#This Row],[Columna4]:[Columna23]])*1)))</f>
        <v>5</v>
      </c>
      <c r="Y47" s="74">
        <f t="shared" si="1"/>
        <v>0.25</v>
      </c>
      <c r="Z47" s="74">
        <f>IF(Y47="","",COUNTIF(Sabana17[[#This Row],[Columna4]:[Columna23]],"O")/20)</f>
        <v>0</v>
      </c>
    </row>
    <row r="48" spans="2:26" x14ac:dyDescent="0.25">
      <c r="B48" s="46">
        <v>39</v>
      </c>
      <c r="C48" s="68"/>
      <c r="D48" s="68" t="s">
        <v>88</v>
      </c>
      <c r="E48" s="68" t="s">
        <v>88</v>
      </c>
      <c r="F48" s="68" t="s">
        <v>89</v>
      </c>
      <c r="G48" s="68" t="s">
        <v>90</v>
      </c>
      <c r="H48" s="68" t="s">
        <v>91</v>
      </c>
      <c r="I48" s="68" t="s">
        <v>88</v>
      </c>
      <c r="J48" s="68" t="s">
        <v>89</v>
      </c>
      <c r="K48" s="68" t="s">
        <v>88</v>
      </c>
      <c r="L48" s="68" t="s">
        <v>91</v>
      </c>
      <c r="M48" s="68" t="s">
        <v>90</v>
      </c>
      <c r="N48" s="68" t="s">
        <v>89</v>
      </c>
      <c r="O48" s="68" t="s">
        <v>90</v>
      </c>
      <c r="P48" s="68" t="s">
        <v>89</v>
      </c>
      <c r="Q48" s="68" t="s">
        <v>89</v>
      </c>
      <c r="R48" s="68" t="s">
        <v>90</v>
      </c>
      <c r="S48" s="68" t="s">
        <v>88</v>
      </c>
      <c r="T48" s="68" t="s">
        <v>88</v>
      </c>
      <c r="U48" s="68" t="s">
        <v>88</v>
      </c>
      <c r="V48" s="68" t="s">
        <v>88</v>
      </c>
      <c r="W48" s="68" t="s">
        <v>88</v>
      </c>
      <c r="X48" s="79">
        <f t="array" ref="X48">IF($D$12="","",(SUMPRODUCT(($D$12:$W$12=Sabana17[[#This Row],[Columna4]:[Columna23]])*1)))</f>
        <v>6</v>
      </c>
      <c r="Y48" s="74">
        <f t="shared" si="1"/>
        <v>0.3</v>
      </c>
      <c r="Z48" s="74">
        <f>IF(Y48="","",COUNTIF(Sabana17[[#This Row],[Columna4]:[Columna23]],"O")/20)</f>
        <v>0</v>
      </c>
    </row>
    <row r="49" spans="2:26" x14ac:dyDescent="0.25">
      <c r="B49" s="46">
        <v>40</v>
      </c>
      <c r="C49" s="68"/>
      <c r="D49" s="68" t="s">
        <v>88</v>
      </c>
      <c r="E49" s="68" t="s">
        <v>89</v>
      </c>
      <c r="F49" s="68" t="s">
        <v>89</v>
      </c>
      <c r="G49" s="68" t="s">
        <v>88</v>
      </c>
      <c r="H49" s="68" t="s">
        <v>88</v>
      </c>
      <c r="I49" s="68" t="s">
        <v>90</v>
      </c>
      <c r="J49" s="68" t="s">
        <v>90</v>
      </c>
      <c r="K49" s="68" t="s">
        <v>88</v>
      </c>
      <c r="L49" s="68" t="s">
        <v>90</v>
      </c>
      <c r="M49" s="68" t="s">
        <v>89</v>
      </c>
      <c r="N49" s="68" t="s">
        <v>89</v>
      </c>
      <c r="O49" s="68" t="s">
        <v>90</v>
      </c>
      <c r="P49" s="68" t="s">
        <v>89</v>
      </c>
      <c r="Q49" s="68" t="s">
        <v>88</v>
      </c>
      <c r="R49" s="68" t="s">
        <v>88</v>
      </c>
      <c r="S49" s="68" t="s">
        <v>91</v>
      </c>
      <c r="T49" s="68" t="s">
        <v>88</v>
      </c>
      <c r="U49" s="68" t="s">
        <v>90</v>
      </c>
      <c r="V49" s="68" t="s">
        <v>88</v>
      </c>
      <c r="W49" s="68" t="s">
        <v>90</v>
      </c>
      <c r="X49" s="79">
        <f t="array" ref="X49">IF($D$12="","",(SUMPRODUCT(($D$12:$W$12=Sabana17[[#This Row],[Columna4]:[Columna23]])*1)))</f>
        <v>3</v>
      </c>
      <c r="Y49" s="74">
        <f t="shared" si="1"/>
        <v>0.15</v>
      </c>
      <c r="Z49" s="74">
        <f>IF(Y49="","",COUNTIF(Sabana17[[#This Row],[Columna4]:[Columna23]],"O")/20)</f>
        <v>0</v>
      </c>
    </row>
    <row r="50" spans="2:26" x14ac:dyDescent="0.25">
      <c r="B50" s="46">
        <v>41</v>
      </c>
      <c r="C50" s="68"/>
      <c r="D50" s="68" t="s">
        <v>91</v>
      </c>
      <c r="E50" s="68" t="s">
        <v>91</v>
      </c>
      <c r="F50" s="68" t="s">
        <v>91</v>
      </c>
      <c r="G50" s="68" t="s">
        <v>90</v>
      </c>
      <c r="H50" s="68" t="s">
        <v>89</v>
      </c>
      <c r="I50" s="68" t="s">
        <v>88</v>
      </c>
      <c r="J50" s="68" t="s">
        <v>91</v>
      </c>
      <c r="K50" s="68" t="s">
        <v>90</v>
      </c>
      <c r="L50" s="68" t="s">
        <v>91</v>
      </c>
      <c r="M50" s="68" t="s">
        <v>89</v>
      </c>
      <c r="N50" s="68" t="s">
        <v>88</v>
      </c>
      <c r="O50" s="68" t="s">
        <v>88</v>
      </c>
      <c r="P50" s="68" t="s">
        <v>90</v>
      </c>
      <c r="Q50" s="68" t="s">
        <v>90</v>
      </c>
      <c r="R50" s="68" t="s">
        <v>91</v>
      </c>
      <c r="S50" s="68" t="s">
        <v>90</v>
      </c>
      <c r="T50" s="68" t="s">
        <v>89</v>
      </c>
      <c r="U50" s="68" t="s">
        <v>90</v>
      </c>
      <c r="V50" s="68" t="s">
        <v>88</v>
      </c>
      <c r="W50" s="68" t="s">
        <v>91</v>
      </c>
      <c r="X50" s="79">
        <f t="array" ref="X50">IF($D$12="","",(SUMPRODUCT(($D$12:$W$12=Sabana17[[#This Row],[Columna4]:[Columna23]])*1)))</f>
        <v>7</v>
      </c>
      <c r="Y50" s="74">
        <f t="shared" si="1"/>
        <v>0.35</v>
      </c>
      <c r="Z50" s="74">
        <f>IF(Y50="","",COUNTIF(Sabana17[[#This Row],[Columna4]:[Columna23]],"O")/20)</f>
        <v>0</v>
      </c>
    </row>
    <row r="51" spans="2:26" ht="14.25" customHeight="1" x14ac:dyDescent="0.25">
      <c r="B51" s="46">
        <v>42</v>
      </c>
      <c r="C51" s="68"/>
      <c r="D51" s="68" t="s">
        <v>89</v>
      </c>
      <c r="E51" s="68" t="s">
        <v>89</v>
      </c>
      <c r="F51" s="68" t="s">
        <v>91</v>
      </c>
      <c r="G51" s="68" t="s">
        <v>89</v>
      </c>
      <c r="H51" s="68" t="s">
        <v>89</v>
      </c>
      <c r="I51" s="68" t="s">
        <v>91</v>
      </c>
      <c r="J51" s="68" t="s">
        <v>90</v>
      </c>
      <c r="K51" s="68" t="s">
        <v>89</v>
      </c>
      <c r="L51" s="68" t="s">
        <v>91</v>
      </c>
      <c r="M51" s="68" t="s">
        <v>88</v>
      </c>
      <c r="N51" s="68" t="s">
        <v>89</v>
      </c>
      <c r="O51" s="68" t="s">
        <v>88</v>
      </c>
      <c r="P51" s="68" t="s">
        <v>89</v>
      </c>
      <c r="Q51" s="68" t="s">
        <v>89</v>
      </c>
      <c r="R51" s="68" t="s">
        <v>90</v>
      </c>
      <c r="S51" s="68" t="s">
        <v>88</v>
      </c>
      <c r="T51" s="68" t="s">
        <v>91</v>
      </c>
      <c r="U51" s="68" t="s">
        <v>88</v>
      </c>
      <c r="V51" s="68" t="s">
        <v>89</v>
      </c>
      <c r="W51" s="68" t="s">
        <v>90</v>
      </c>
      <c r="X51" s="79">
        <f t="array" ref="X51">IF($D$12="","",(SUMPRODUCT(($D$12:$W$12=Sabana17[[#This Row],[Columna4]:[Columna23]])*1)))</f>
        <v>6</v>
      </c>
      <c r="Y51" s="74">
        <f t="shared" si="1"/>
        <v>0.3</v>
      </c>
      <c r="Z51" s="74">
        <f>IF(Y51="","",COUNTIF(Sabana17[[#This Row],[Columna4]:[Columna23]],"O")/20)</f>
        <v>0</v>
      </c>
    </row>
    <row r="52" spans="2:26" x14ac:dyDescent="0.25">
      <c r="B52" s="46">
        <v>43</v>
      </c>
      <c r="D52" s="13" t="s">
        <v>90</v>
      </c>
      <c r="E52" s="13" t="s">
        <v>88</v>
      </c>
      <c r="F52" s="13" t="s">
        <v>91</v>
      </c>
      <c r="G52" s="13" t="s">
        <v>90</v>
      </c>
      <c r="H52" s="13" t="s">
        <v>89</v>
      </c>
      <c r="I52" s="13" t="s">
        <v>88</v>
      </c>
      <c r="J52" s="13" t="s">
        <v>89</v>
      </c>
      <c r="K52" s="13" t="s">
        <v>88</v>
      </c>
      <c r="L52" s="13" t="s">
        <v>91</v>
      </c>
      <c r="M52" s="13" t="s">
        <v>90</v>
      </c>
      <c r="N52" s="13" t="s">
        <v>89</v>
      </c>
      <c r="O52" s="13" t="s">
        <v>88</v>
      </c>
      <c r="P52" s="13" t="s">
        <v>90</v>
      </c>
      <c r="Q52" s="13" t="s">
        <v>89</v>
      </c>
      <c r="R52" s="13" t="s">
        <v>89</v>
      </c>
      <c r="S52" s="13" t="s">
        <v>90</v>
      </c>
      <c r="T52" s="13" t="s">
        <v>91</v>
      </c>
      <c r="U52" s="13" t="s">
        <v>89</v>
      </c>
      <c r="V52" s="13" t="s">
        <v>88</v>
      </c>
      <c r="W52" s="13" t="s">
        <v>91</v>
      </c>
      <c r="X52" s="79">
        <f t="array" ref="X52">IF($D$12="","",(SUMPRODUCT(($D$12:$W$12=Sabana17[[#This Row],[Columna4]:[Columna23]])*1)))</f>
        <v>12</v>
      </c>
      <c r="Y52" s="74">
        <f t="shared" si="1"/>
        <v>0.6</v>
      </c>
      <c r="Z52" s="74">
        <f>IF(Y52="","",COUNTIF(Sabana17[[#This Row],[Columna4]:[Columna23]],"O")/20)</f>
        <v>0</v>
      </c>
    </row>
    <row r="53" spans="2:26" x14ac:dyDescent="0.25">
      <c r="B53" s="46">
        <v>44</v>
      </c>
      <c r="D53" s="13" t="s">
        <v>91</v>
      </c>
      <c r="E53" s="13" t="s">
        <v>88</v>
      </c>
      <c r="F53" s="13" t="s">
        <v>91</v>
      </c>
      <c r="G53" s="13" t="s">
        <v>90</v>
      </c>
      <c r="H53" s="13" t="s">
        <v>91</v>
      </c>
      <c r="I53" s="13" t="s">
        <v>88</v>
      </c>
      <c r="J53" s="13" t="s">
        <v>89</v>
      </c>
      <c r="K53" s="13" t="s">
        <v>89</v>
      </c>
      <c r="L53" s="13" t="s">
        <v>91</v>
      </c>
      <c r="M53" s="13" t="s">
        <v>89</v>
      </c>
      <c r="N53" s="13" t="s">
        <v>89</v>
      </c>
      <c r="O53" s="13" t="s">
        <v>88</v>
      </c>
      <c r="P53" s="13" t="s">
        <v>90</v>
      </c>
      <c r="Q53" s="13" t="s">
        <v>89</v>
      </c>
      <c r="R53" s="13" t="s">
        <v>88</v>
      </c>
      <c r="S53" s="13" t="s">
        <v>90</v>
      </c>
      <c r="T53" s="13" t="s">
        <v>91</v>
      </c>
      <c r="U53" s="13" t="s">
        <v>89</v>
      </c>
      <c r="V53" s="13" t="s">
        <v>91</v>
      </c>
      <c r="W53" s="13" t="s">
        <v>90</v>
      </c>
      <c r="X53" s="79">
        <f t="array" ref="X53">IF($D$12="","",(SUMPRODUCT(($D$12:$W$12=Sabana17[[#This Row],[Columna4]:[Columna23]])*1)))</f>
        <v>12</v>
      </c>
      <c r="Y53" s="74">
        <f t="shared" si="1"/>
        <v>0.6</v>
      </c>
      <c r="Z53" s="74">
        <f>IF(Y53="","",COUNTIF(Sabana17[[#This Row],[Columna4]:[Columna23]],"O")/20)</f>
        <v>0</v>
      </c>
    </row>
    <row r="54" spans="2:26" x14ac:dyDescent="0.25">
      <c r="B54" s="46">
        <v>45</v>
      </c>
      <c r="D54" s="13" t="s">
        <v>91</v>
      </c>
      <c r="E54" s="13" t="s">
        <v>88</v>
      </c>
      <c r="F54" s="13" t="s">
        <v>91</v>
      </c>
      <c r="G54" s="13" t="s">
        <v>90</v>
      </c>
      <c r="H54" s="13" t="s">
        <v>90</v>
      </c>
      <c r="I54" s="13" t="s">
        <v>91</v>
      </c>
      <c r="J54" s="13" t="s">
        <v>89</v>
      </c>
      <c r="K54" s="13" t="s">
        <v>89</v>
      </c>
      <c r="L54" s="13" t="s">
        <v>90</v>
      </c>
      <c r="M54" s="13" t="s">
        <v>90</v>
      </c>
      <c r="N54" s="13" t="s">
        <v>89</v>
      </c>
      <c r="O54" s="13" t="s">
        <v>88</v>
      </c>
      <c r="P54" s="13" t="s">
        <v>90</v>
      </c>
      <c r="Q54" s="13" t="s">
        <v>89</v>
      </c>
      <c r="R54" s="13" t="s">
        <v>91</v>
      </c>
      <c r="S54" s="13" t="s">
        <v>90</v>
      </c>
      <c r="T54" s="13" t="s">
        <v>88</v>
      </c>
      <c r="U54" s="13" t="s">
        <v>89</v>
      </c>
      <c r="V54" s="13" t="s">
        <v>89</v>
      </c>
      <c r="W54" s="13" t="s">
        <v>90</v>
      </c>
      <c r="X54" s="79">
        <f t="array" ref="X54">IF($D$12="","",(SUMPRODUCT(($D$12:$W$12=Sabana17[[#This Row],[Columna4]:[Columna23]])*1)))</f>
        <v>15</v>
      </c>
      <c r="Y54" s="74">
        <f t="shared" si="1"/>
        <v>0.75</v>
      </c>
      <c r="Z54" s="74">
        <f>IF(Y54="","",COUNTIF(Sabana17[[#This Row],[Columna4]:[Columna23]],"O")/20)</f>
        <v>0</v>
      </c>
    </row>
    <row r="55" spans="2:26" x14ac:dyDescent="0.25">
      <c r="B55" s="46">
        <v>46</v>
      </c>
      <c r="D55" s="13" t="s">
        <v>90</v>
      </c>
      <c r="E55" s="13" t="s">
        <v>88</v>
      </c>
      <c r="F55" s="13" t="s">
        <v>91</v>
      </c>
      <c r="G55" s="13" t="s">
        <v>90</v>
      </c>
      <c r="H55" s="13" t="s">
        <v>89</v>
      </c>
      <c r="I55" s="13" t="s">
        <v>88</v>
      </c>
      <c r="J55" s="13" t="s">
        <v>89</v>
      </c>
      <c r="K55" s="13" t="s">
        <v>88</v>
      </c>
      <c r="L55" s="13" t="s">
        <v>91</v>
      </c>
      <c r="M55" s="13" t="s">
        <v>90</v>
      </c>
      <c r="N55" s="13" t="s">
        <v>89</v>
      </c>
      <c r="O55" s="13" t="s">
        <v>88</v>
      </c>
      <c r="P55" s="13" t="s">
        <v>90</v>
      </c>
      <c r="Q55" s="13" t="s">
        <v>89</v>
      </c>
      <c r="R55" s="13" t="s">
        <v>91</v>
      </c>
      <c r="S55" s="13" t="s">
        <v>90</v>
      </c>
      <c r="T55" s="13" t="s">
        <v>91</v>
      </c>
      <c r="U55" s="13" t="s">
        <v>89</v>
      </c>
      <c r="V55" s="13" t="s">
        <v>88</v>
      </c>
      <c r="W55" s="13" t="s">
        <v>90</v>
      </c>
      <c r="X55" s="79">
        <f t="array" ref="X55">IF($D$12="","",(SUMPRODUCT(($D$12:$W$12=Sabana17[[#This Row],[Columna4]:[Columna23]])*1)))</f>
        <v>14</v>
      </c>
      <c r="Y55" s="74">
        <f t="shared" si="1"/>
        <v>0.7</v>
      </c>
      <c r="Z55" s="74">
        <f>IF(Y55="","",COUNTIF(Sabana17[[#This Row],[Columna4]:[Columna23]],"O")/20)</f>
        <v>0</v>
      </c>
    </row>
    <row r="56" spans="2:26" x14ac:dyDescent="0.25">
      <c r="B56" s="46">
        <v>47</v>
      </c>
      <c r="D56" s="13" t="s">
        <v>91</v>
      </c>
      <c r="E56" s="13" t="s">
        <v>88</v>
      </c>
      <c r="F56" s="13" t="s">
        <v>91</v>
      </c>
      <c r="G56" s="13" t="s">
        <v>90</v>
      </c>
      <c r="H56" s="13" t="s">
        <v>91</v>
      </c>
      <c r="I56" s="13" t="s">
        <v>91</v>
      </c>
      <c r="J56" s="13" t="s">
        <v>89</v>
      </c>
      <c r="K56" s="13" t="s">
        <v>90</v>
      </c>
      <c r="L56" s="13" t="s">
        <v>88</v>
      </c>
      <c r="M56" s="13" t="s">
        <v>90</v>
      </c>
      <c r="N56" s="13" t="s">
        <v>90</v>
      </c>
      <c r="O56" s="13" t="s">
        <v>88</v>
      </c>
      <c r="P56" s="13" t="s">
        <v>90</v>
      </c>
      <c r="Q56" s="13" t="s">
        <v>90</v>
      </c>
      <c r="R56" s="13" t="s">
        <v>91</v>
      </c>
      <c r="S56" s="13" t="s">
        <v>90</v>
      </c>
      <c r="T56" s="13" t="s">
        <v>91</v>
      </c>
      <c r="U56" s="13" t="s">
        <v>89</v>
      </c>
      <c r="V56" s="13" t="s">
        <v>88</v>
      </c>
      <c r="W56" s="13" t="s">
        <v>91</v>
      </c>
      <c r="X56" s="79">
        <f t="array" ref="X56">IF($D$12="","",(SUMPRODUCT(($D$12:$W$12=Sabana17[[#This Row],[Columna4]:[Columna23]])*1)))</f>
        <v>11</v>
      </c>
      <c r="Y56" s="74">
        <f t="shared" si="1"/>
        <v>0.55000000000000004</v>
      </c>
      <c r="Z56" s="74">
        <f>IF(Y56="","",COUNTIF(Sabana17[[#This Row],[Columna4]:[Columna23]],"O")/20)</f>
        <v>0</v>
      </c>
    </row>
    <row r="57" spans="2:26" x14ac:dyDescent="0.25">
      <c r="B57" s="46">
        <v>48</v>
      </c>
      <c r="D57" s="13" t="s">
        <v>88</v>
      </c>
      <c r="E57" s="13" t="s">
        <v>88</v>
      </c>
      <c r="F57" s="13" t="s">
        <v>91</v>
      </c>
      <c r="G57" s="13" t="s">
        <v>90</v>
      </c>
      <c r="H57" s="13" t="s">
        <v>89</v>
      </c>
      <c r="I57" s="13" t="s">
        <v>91</v>
      </c>
      <c r="J57" s="13" t="s">
        <v>89</v>
      </c>
      <c r="K57" s="13" t="s">
        <v>89</v>
      </c>
      <c r="L57" s="13" t="s">
        <v>91</v>
      </c>
      <c r="M57" s="13" t="s">
        <v>88</v>
      </c>
      <c r="N57" s="13" t="s">
        <v>89</v>
      </c>
      <c r="O57" s="13" t="s">
        <v>88</v>
      </c>
      <c r="P57" s="13" t="s">
        <v>89</v>
      </c>
      <c r="Q57" s="13" t="s">
        <v>90</v>
      </c>
      <c r="R57" s="13" t="s">
        <v>90</v>
      </c>
      <c r="S57" s="13" t="s">
        <v>88</v>
      </c>
      <c r="T57" s="13" t="s">
        <v>91</v>
      </c>
      <c r="U57" s="13" t="s">
        <v>88</v>
      </c>
      <c r="V57" s="13" t="s">
        <v>89</v>
      </c>
      <c r="W57" s="13" t="s">
        <v>90</v>
      </c>
      <c r="X57" s="79">
        <f t="array" ref="X57">IF($D$12="","",(SUMPRODUCT(($D$12:$W$12=Sabana17[[#This Row],[Columna4]:[Columna23]])*1)))</f>
        <v>8</v>
      </c>
      <c r="Y57" s="74">
        <f t="shared" si="1"/>
        <v>0.4</v>
      </c>
      <c r="Z57" s="74">
        <f>IF(Y57="","",COUNTIF(Sabana17[[#This Row],[Columna4]:[Columna23]],"O")/20)</f>
        <v>0</v>
      </c>
    </row>
    <row r="58" spans="2:26" x14ac:dyDescent="0.25">
      <c r="B58" s="46">
        <v>49</v>
      </c>
      <c r="D58" s="13" t="s">
        <v>90</v>
      </c>
      <c r="E58" s="13" t="s">
        <v>88</v>
      </c>
      <c r="F58" s="13" t="s">
        <v>90</v>
      </c>
      <c r="G58" s="13" t="s">
        <v>90</v>
      </c>
      <c r="H58" s="13" t="s">
        <v>88</v>
      </c>
      <c r="I58" s="13" t="s">
        <v>90</v>
      </c>
      <c r="J58" s="13" t="s">
        <v>90</v>
      </c>
      <c r="K58" s="13" t="s">
        <v>90</v>
      </c>
      <c r="L58" s="13" t="s">
        <v>90</v>
      </c>
      <c r="M58" s="13" t="s">
        <v>90</v>
      </c>
      <c r="N58" s="13" t="s">
        <v>89</v>
      </c>
      <c r="O58" s="13" t="s">
        <v>88</v>
      </c>
      <c r="P58" s="13" t="s">
        <v>90</v>
      </c>
      <c r="Q58" s="13" t="s">
        <v>88</v>
      </c>
      <c r="R58" s="13" t="s">
        <v>88</v>
      </c>
      <c r="S58" s="13" t="s">
        <v>88</v>
      </c>
      <c r="T58" s="13" t="s">
        <v>90</v>
      </c>
      <c r="U58" s="13" t="s">
        <v>90</v>
      </c>
      <c r="V58" s="13" t="s">
        <v>89</v>
      </c>
      <c r="W58" s="13" t="s">
        <v>90</v>
      </c>
      <c r="X58" s="79">
        <f t="array" ref="X58">IF($D$12="","",(SUMPRODUCT(($D$12:$W$12=Sabana17[[#This Row],[Columna4]:[Columna23]])*1)))</f>
        <v>11</v>
      </c>
      <c r="Y58" s="74">
        <f t="shared" si="1"/>
        <v>0.55000000000000004</v>
      </c>
      <c r="Z58" s="74">
        <f>IF(Y58="","",COUNTIF(Sabana17[[#This Row],[Columna4]:[Columna23]],"O")/20)</f>
        <v>0</v>
      </c>
    </row>
    <row r="59" spans="2:26" x14ac:dyDescent="0.25">
      <c r="B59" s="46">
        <v>50</v>
      </c>
      <c r="D59" s="13" t="s">
        <v>91</v>
      </c>
      <c r="E59" s="13" t="s">
        <v>90</v>
      </c>
      <c r="F59" s="13" t="s">
        <v>90</v>
      </c>
      <c r="G59" s="13" t="s">
        <v>90</v>
      </c>
      <c r="H59" s="13" t="s">
        <v>89</v>
      </c>
      <c r="I59" s="13" t="s">
        <v>91</v>
      </c>
      <c r="J59" s="13" t="s">
        <v>89</v>
      </c>
      <c r="K59" s="13" t="s">
        <v>89</v>
      </c>
      <c r="L59" s="13" t="s">
        <v>88</v>
      </c>
      <c r="M59" s="13" t="s">
        <v>90</v>
      </c>
      <c r="N59" s="13" t="s">
        <v>89</v>
      </c>
      <c r="O59" s="13" t="s">
        <v>89</v>
      </c>
      <c r="P59" s="13" t="s">
        <v>89</v>
      </c>
      <c r="Q59" s="13" t="s">
        <v>90</v>
      </c>
      <c r="R59" s="13" t="s">
        <v>90</v>
      </c>
      <c r="S59" s="13" t="s">
        <v>90</v>
      </c>
      <c r="T59" s="13" t="s">
        <v>90</v>
      </c>
      <c r="U59" s="13" t="s">
        <v>88</v>
      </c>
      <c r="V59" s="13" t="s">
        <v>88</v>
      </c>
      <c r="W59" s="13" t="s">
        <v>91</v>
      </c>
      <c r="X59" s="79">
        <f t="array" ref="X59">IF($D$12="","",(SUMPRODUCT(($D$12:$W$12=Sabana17[[#This Row],[Columna4]:[Columna23]])*1)))</f>
        <v>6</v>
      </c>
      <c r="Y59" s="74">
        <f t="shared" si="1"/>
        <v>0.3</v>
      </c>
      <c r="Z59" s="74">
        <f>IF(Y59="","",COUNTIF(Sabana17[[#This Row],[Columna4]:[Columna23]],"O")/20)</f>
        <v>0</v>
      </c>
    </row>
    <row r="60" spans="2:26" x14ac:dyDescent="0.25">
      <c r="B60" s="46">
        <v>51</v>
      </c>
      <c r="D60" s="13" t="s">
        <v>91</v>
      </c>
      <c r="E60" s="13" t="s">
        <v>90</v>
      </c>
      <c r="F60" s="13" t="s">
        <v>90</v>
      </c>
      <c r="G60" s="13" t="s">
        <v>89</v>
      </c>
      <c r="H60" s="13" t="s">
        <v>89</v>
      </c>
      <c r="I60" s="13" t="s">
        <v>89</v>
      </c>
      <c r="J60" s="13" t="s">
        <v>89</v>
      </c>
      <c r="K60" s="13" t="s">
        <v>89</v>
      </c>
      <c r="L60" s="13" t="s">
        <v>89</v>
      </c>
      <c r="M60" s="13" t="s">
        <v>88</v>
      </c>
      <c r="N60" s="13" t="s">
        <v>91</v>
      </c>
      <c r="O60" s="13" t="s">
        <v>90</v>
      </c>
      <c r="P60" s="13" t="s">
        <v>89</v>
      </c>
      <c r="Q60" s="13" t="s">
        <v>90</v>
      </c>
      <c r="R60" s="13" t="s">
        <v>91</v>
      </c>
      <c r="S60" s="13" t="s">
        <v>88</v>
      </c>
      <c r="T60" s="13" t="s">
        <v>88</v>
      </c>
      <c r="U60" s="13" t="s">
        <v>91</v>
      </c>
      <c r="V60" s="13" t="s">
        <v>91</v>
      </c>
      <c r="W60" s="13" t="s">
        <v>91</v>
      </c>
      <c r="X60" s="79">
        <f t="array" ref="X60">IF($D$12="","",(SUMPRODUCT(($D$12:$W$12=Sabana17[[#This Row],[Columna4]:[Columna23]])*1)))</f>
        <v>3</v>
      </c>
      <c r="Y60" s="74">
        <f t="shared" si="1"/>
        <v>0.15</v>
      </c>
      <c r="Z60" s="74">
        <f>IF(Y60="","",COUNTIF(Sabana17[[#This Row],[Columna4]:[Columna23]],"O")/20)</f>
        <v>0</v>
      </c>
    </row>
    <row r="61" spans="2:26" x14ac:dyDescent="0.25">
      <c r="B61" s="46">
        <v>52</v>
      </c>
      <c r="D61" s="13" t="s">
        <v>91</v>
      </c>
      <c r="E61" s="13" t="s">
        <v>88</v>
      </c>
      <c r="F61" s="13" t="s">
        <v>91</v>
      </c>
      <c r="G61" s="13" t="s">
        <v>90</v>
      </c>
      <c r="H61" s="13" t="s">
        <v>89</v>
      </c>
      <c r="I61" s="13" t="s">
        <v>88</v>
      </c>
      <c r="J61" s="13" t="s">
        <v>89</v>
      </c>
      <c r="K61" s="13" t="s">
        <v>90</v>
      </c>
      <c r="L61" s="13" t="s">
        <v>88</v>
      </c>
      <c r="M61" s="13" t="s">
        <v>88</v>
      </c>
      <c r="N61" s="13" t="s">
        <v>90</v>
      </c>
      <c r="O61" s="13" t="s">
        <v>88</v>
      </c>
      <c r="P61" s="13" t="s">
        <v>90</v>
      </c>
      <c r="Q61" s="13" t="s">
        <v>89</v>
      </c>
      <c r="R61" s="13" t="s">
        <v>91</v>
      </c>
      <c r="S61" s="13" t="s">
        <v>90</v>
      </c>
      <c r="T61" s="13" t="s">
        <v>90</v>
      </c>
      <c r="U61" s="13" t="s">
        <v>91</v>
      </c>
      <c r="V61" s="13" t="s">
        <v>89</v>
      </c>
      <c r="W61" s="13" t="s">
        <v>90</v>
      </c>
      <c r="X61" s="79">
        <f t="array" ref="X61">IF($D$12="","",(SUMPRODUCT(($D$12:$W$12=Sabana17[[#This Row],[Columna4]:[Columna23]])*1)))</f>
        <v>14</v>
      </c>
      <c r="Y61" s="74">
        <f t="shared" si="1"/>
        <v>0.7</v>
      </c>
      <c r="Z61" s="74">
        <f>IF(Y61="","",COUNTIF(Sabana17[[#This Row],[Columna4]:[Columna23]],"O")/20)</f>
        <v>0</v>
      </c>
    </row>
    <row r="62" spans="2:26" x14ac:dyDescent="0.25">
      <c r="B62" s="46">
        <v>53</v>
      </c>
      <c r="D62" s="13" t="s">
        <v>89</v>
      </c>
      <c r="E62" s="13" t="s">
        <v>88</v>
      </c>
      <c r="F62" s="13" t="s">
        <v>91</v>
      </c>
      <c r="G62" s="13" t="s">
        <v>90</v>
      </c>
      <c r="H62" s="13" t="s">
        <v>91</v>
      </c>
      <c r="I62" s="13" t="s">
        <v>89</v>
      </c>
      <c r="J62" s="13" t="s">
        <v>89</v>
      </c>
      <c r="K62" s="13" t="s">
        <v>89</v>
      </c>
      <c r="L62" s="13" t="s">
        <v>89</v>
      </c>
      <c r="M62" s="13" t="s">
        <v>89</v>
      </c>
      <c r="N62" s="13" t="s">
        <v>91</v>
      </c>
      <c r="O62" s="13" t="s">
        <v>88</v>
      </c>
      <c r="P62" s="13" t="s">
        <v>91</v>
      </c>
      <c r="Q62" s="13" t="s">
        <v>90</v>
      </c>
      <c r="R62" s="13" t="s">
        <v>91</v>
      </c>
      <c r="S62" s="13" t="s">
        <v>91</v>
      </c>
      <c r="T62" s="13" t="s">
        <v>89</v>
      </c>
      <c r="U62" s="13" t="s">
        <v>89</v>
      </c>
      <c r="V62" s="13" t="s">
        <v>89</v>
      </c>
      <c r="W62" s="13" t="s">
        <v>90</v>
      </c>
      <c r="X62" s="79">
        <f t="array" ref="X62">IF($D$12="","",(SUMPRODUCT(($D$12:$W$12=Sabana17[[#This Row],[Columna4]:[Columna23]])*1)))</f>
        <v>10</v>
      </c>
      <c r="Y62" s="74">
        <f t="shared" si="1"/>
        <v>0.5</v>
      </c>
      <c r="Z62" s="74">
        <f>IF(Y62="","",COUNTIF(Sabana17[[#This Row],[Columna4]:[Columna23]],"O")/20)</f>
        <v>0</v>
      </c>
    </row>
    <row r="63" spans="2:26" x14ac:dyDescent="0.25">
      <c r="B63" s="46">
        <v>54</v>
      </c>
      <c r="D63" s="13" t="s">
        <v>88</v>
      </c>
      <c r="E63" s="13" t="s">
        <v>90</v>
      </c>
      <c r="F63" s="13" t="s">
        <v>91</v>
      </c>
      <c r="G63" s="13" t="s">
        <v>89</v>
      </c>
      <c r="H63" s="13" t="s">
        <v>106</v>
      </c>
      <c r="I63" s="13" t="s">
        <v>91</v>
      </c>
      <c r="J63" s="13" t="s">
        <v>88</v>
      </c>
      <c r="K63" s="13" t="s">
        <v>88</v>
      </c>
      <c r="L63" s="13" t="s">
        <v>88</v>
      </c>
      <c r="M63" s="13" t="s">
        <v>89</v>
      </c>
      <c r="N63" s="13" t="s">
        <v>89</v>
      </c>
      <c r="O63" s="13" t="s">
        <v>89</v>
      </c>
      <c r="P63" s="13" t="s">
        <v>90</v>
      </c>
      <c r="Q63" s="13" t="s">
        <v>88</v>
      </c>
      <c r="R63" s="13" t="s">
        <v>89</v>
      </c>
      <c r="S63" s="13" t="s">
        <v>90</v>
      </c>
      <c r="T63" s="13" t="s">
        <v>88</v>
      </c>
      <c r="U63" s="13" t="s">
        <v>91</v>
      </c>
      <c r="V63" s="13" t="s">
        <v>89</v>
      </c>
      <c r="W63" s="13" t="s">
        <v>89</v>
      </c>
      <c r="X63" s="79">
        <f t="array" ref="X63">IF($D$12="","",(SUMPRODUCT(($D$12:$W$12=Sabana17[[#This Row],[Columna4]:[Columna23]])*1)))</f>
        <v>4</v>
      </c>
      <c r="Y63" s="74">
        <f t="shared" si="1"/>
        <v>0.2</v>
      </c>
      <c r="Z63" s="74">
        <f>IF(Y63="","",COUNTIF(Sabana17[[#This Row],[Columna4]:[Columna23]],"O")/20)</f>
        <v>0.05</v>
      </c>
    </row>
    <row r="64" spans="2:26" x14ac:dyDescent="0.25">
      <c r="B64" s="46">
        <v>55</v>
      </c>
      <c r="D64" s="13" t="s">
        <v>90</v>
      </c>
      <c r="E64" s="13" t="s">
        <v>88</v>
      </c>
      <c r="F64" s="13" t="s">
        <v>91</v>
      </c>
      <c r="G64" s="13" t="s">
        <v>90</v>
      </c>
      <c r="H64" s="13" t="s">
        <v>89</v>
      </c>
      <c r="I64" s="13" t="s">
        <v>88</v>
      </c>
      <c r="J64" s="13" t="s">
        <v>89</v>
      </c>
      <c r="K64" s="13" t="s">
        <v>88</v>
      </c>
      <c r="L64" s="13" t="s">
        <v>91</v>
      </c>
      <c r="M64" s="13" t="s">
        <v>90</v>
      </c>
      <c r="N64" s="13" t="s">
        <v>89</v>
      </c>
      <c r="O64" s="13" t="s">
        <v>88</v>
      </c>
      <c r="P64" s="13" t="s">
        <v>90</v>
      </c>
      <c r="Q64" s="13" t="s">
        <v>89</v>
      </c>
      <c r="R64" s="13" t="s">
        <v>91</v>
      </c>
      <c r="S64" s="13" t="s">
        <v>90</v>
      </c>
      <c r="T64" s="13" t="s">
        <v>91</v>
      </c>
      <c r="U64" s="13" t="s">
        <v>89</v>
      </c>
      <c r="V64" s="13" t="s">
        <v>88</v>
      </c>
      <c r="W64" s="13" t="s">
        <v>91</v>
      </c>
      <c r="X64" s="79">
        <f t="array" ref="X64">IF($D$12="","",(SUMPRODUCT(($D$12:$W$12=Sabana17[[#This Row],[Columna4]:[Columna23]])*1)))</f>
        <v>13</v>
      </c>
      <c r="Y64" s="74">
        <f t="shared" si="1"/>
        <v>0.65</v>
      </c>
      <c r="Z64" s="74">
        <f>IF(Y64="","",COUNTIF(Sabana17[[#This Row],[Columna4]:[Columna23]],"O")/20)</f>
        <v>0</v>
      </c>
    </row>
    <row r="65" spans="2:26" x14ac:dyDescent="0.25">
      <c r="B65" s="46">
        <v>56</v>
      </c>
      <c r="D65" s="13" t="s">
        <v>88</v>
      </c>
      <c r="E65" s="13" t="s">
        <v>88</v>
      </c>
      <c r="F65" s="13" t="s">
        <v>89</v>
      </c>
      <c r="G65" s="13" t="s">
        <v>90</v>
      </c>
      <c r="H65" s="13" t="s">
        <v>89</v>
      </c>
      <c r="I65" s="13" t="s">
        <v>91</v>
      </c>
      <c r="J65" s="13" t="s">
        <v>89</v>
      </c>
      <c r="K65" s="13" t="s">
        <v>89</v>
      </c>
      <c r="L65" s="13" t="s">
        <v>91</v>
      </c>
      <c r="M65" s="13" t="s">
        <v>88</v>
      </c>
      <c r="N65" s="13" t="s">
        <v>91</v>
      </c>
      <c r="O65" s="13" t="s">
        <v>88</v>
      </c>
      <c r="P65" s="13" t="s">
        <v>89</v>
      </c>
      <c r="Q65" s="13" t="s">
        <v>90</v>
      </c>
      <c r="R65" s="13" t="s">
        <v>90</v>
      </c>
      <c r="S65" s="13" t="s">
        <v>91</v>
      </c>
      <c r="T65" s="13" t="s">
        <v>91</v>
      </c>
      <c r="U65" s="13" t="s">
        <v>88</v>
      </c>
      <c r="V65" s="13" t="s">
        <v>89</v>
      </c>
      <c r="W65" s="13" t="s">
        <v>90</v>
      </c>
      <c r="X65" s="79">
        <f t="array" ref="X65">IF($D$12="","",(SUMPRODUCT(($D$12:$W$12=Sabana17[[#This Row],[Columna4]:[Columna23]])*1)))</f>
        <v>7</v>
      </c>
      <c r="Y65" s="74">
        <f t="shared" si="1"/>
        <v>0.35</v>
      </c>
      <c r="Z65" s="74">
        <f>IF(Y65="","",COUNTIF(Sabana17[[#This Row],[Columna4]:[Columna23]],"O")/20)</f>
        <v>0</v>
      </c>
    </row>
    <row r="66" spans="2:26" x14ac:dyDescent="0.25">
      <c r="B66" s="46">
        <v>57</v>
      </c>
      <c r="D66" s="13" t="s">
        <v>88</v>
      </c>
      <c r="E66" s="13" t="s">
        <v>90</v>
      </c>
      <c r="F66" s="13" t="s">
        <v>106</v>
      </c>
      <c r="G66" s="13" t="s">
        <v>91</v>
      </c>
      <c r="H66" s="13" t="s">
        <v>106</v>
      </c>
      <c r="I66" s="13" t="s">
        <v>88</v>
      </c>
      <c r="J66" s="13" t="s">
        <v>90</v>
      </c>
      <c r="K66" s="13" t="s">
        <v>88</v>
      </c>
      <c r="L66" s="13" t="s">
        <v>88</v>
      </c>
      <c r="M66" s="13" t="s">
        <v>90</v>
      </c>
      <c r="N66" s="13" t="s">
        <v>90</v>
      </c>
      <c r="O66" s="13" t="s">
        <v>90</v>
      </c>
      <c r="P66" s="13" t="s">
        <v>88</v>
      </c>
      <c r="Q66" s="13" t="s">
        <v>89</v>
      </c>
      <c r="R66" s="13" t="s">
        <v>88</v>
      </c>
      <c r="S66" s="13" t="s">
        <v>88</v>
      </c>
      <c r="T66" s="13" t="s">
        <v>89</v>
      </c>
      <c r="U66" s="13" t="s">
        <v>89</v>
      </c>
      <c r="V66" s="13" t="s">
        <v>88</v>
      </c>
      <c r="W66" s="13" t="s">
        <v>91</v>
      </c>
      <c r="X66" s="79">
        <f t="array" ref="X66">IF($D$12="","",(SUMPRODUCT(($D$12:$W$12=Sabana17[[#This Row],[Columna4]:[Columna23]])*1)))</f>
        <v>5</v>
      </c>
      <c r="Y66" s="74">
        <f t="shared" si="1"/>
        <v>0.25</v>
      </c>
      <c r="Z66" s="74">
        <f>IF(Y66="","",COUNTIF(Sabana17[[#This Row],[Columna4]:[Columna23]],"O")/20)</f>
        <v>0.1</v>
      </c>
    </row>
    <row r="67" spans="2:26" x14ac:dyDescent="0.25">
      <c r="B67" s="46">
        <v>58</v>
      </c>
      <c r="D67" s="13" t="s">
        <v>90</v>
      </c>
      <c r="E67" s="13" t="s">
        <v>88</v>
      </c>
      <c r="F67" s="13" t="s">
        <v>91</v>
      </c>
      <c r="G67" s="13" t="s">
        <v>90</v>
      </c>
      <c r="H67" s="13" t="s">
        <v>90</v>
      </c>
      <c r="I67" s="13" t="s">
        <v>91</v>
      </c>
      <c r="J67" s="13" t="s">
        <v>89</v>
      </c>
      <c r="K67" s="13" t="s">
        <v>90</v>
      </c>
      <c r="L67" s="13" t="s">
        <v>89</v>
      </c>
      <c r="M67" s="13" t="s">
        <v>89</v>
      </c>
      <c r="N67" s="13" t="s">
        <v>90</v>
      </c>
      <c r="O67" s="13" t="s">
        <v>88</v>
      </c>
      <c r="P67" s="13" t="s">
        <v>90</v>
      </c>
      <c r="Q67" s="13" t="s">
        <v>88</v>
      </c>
      <c r="R67" s="13" t="s">
        <v>91</v>
      </c>
      <c r="S67" s="13" t="s">
        <v>88</v>
      </c>
      <c r="T67" s="13" t="s">
        <v>91</v>
      </c>
      <c r="U67" s="13" t="s">
        <v>88</v>
      </c>
      <c r="V67" s="13" t="s">
        <v>91</v>
      </c>
      <c r="W67" s="13" t="s">
        <v>90</v>
      </c>
      <c r="X67" s="79">
        <f t="array" ref="X67">IF($D$12="","",(SUMPRODUCT(($D$12:$W$12=Sabana17[[#This Row],[Columna4]:[Columna23]])*1)))</f>
        <v>10</v>
      </c>
      <c r="Y67" s="74">
        <f t="shared" si="1"/>
        <v>0.5</v>
      </c>
      <c r="Z67" s="74">
        <f>IF(Y67="","",COUNTIF(Sabana17[[#This Row],[Columna4]:[Columna23]],"O")/20)</f>
        <v>0</v>
      </c>
    </row>
    <row r="68" spans="2:26" x14ac:dyDescent="0.25">
      <c r="B68" s="46">
        <v>59</v>
      </c>
      <c r="D68" s="13" t="s">
        <v>88</v>
      </c>
      <c r="E68" s="13" t="s">
        <v>88</v>
      </c>
      <c r="F68" s="13" t="s">
        <v>91</v>
      </c>
      <c r="G68" s="13" t="s">
        <v>90</v>
      </c>
      <c r="H68" s="13" t="s">
        <v>89</v>
      </c>
      <c r="I68" s="13" t="s">
        <v>106</v>
      </c>
      <c r="J68" s="13" t="s">
        <v>89</v>
      </c>
      <c r="K68" s="13" t="s">
        <v>89</v>
      </c>
      <c r="L68" s="13" t="s">
        <v>89</v>
      </c>
      <c r="M68" s="13" t="s">
        <v>90</v>
      </c>
      <c r="N68" s="13" t="s">
        <v>89</v>
      </c>
      <c r="O68" s="13" t="s">
        <v>88</v>
      </c>
      <c r="P68" s="13" t="s">
        <v>90</v>
      </c>
      <c r="Q68" s="13" t="s">
        <v>90</v>
      </c>
      <c r="R68" s="13" t="s">
        <v>91</v>
      </c>
      <c r="S68" s="13" t="s">
        <v>90</v>
      </c>
      <c r="T68" s="13" t="s">
        <v>90</v>
      </c>
      <c r="U68" s="13" t="s">
        <v>89</v>
      </c>
      <c r="V68" s="13" t="s">
        <v>90</v>
      </c>
      <c r="W68" s="13" t="s">
        <v>90</v>
      </c>
      <c r="X68" s="79">
        <f t="array" ref="X68">IF($D$12="","",(SUMPRODUCT(($D$12:$W$12=Sabana17[[#This Row],[Columna4]:[Columna23]])*1)))</f>
        <v>13</v>
      </c>
      <c r="Y68" s="74">
        <f t="shared" si="1"/>
        <v>0.65</v>
      </c>
      <c r="Z68" s="74">
        <f>IF(Y68="","",COUNTIF(Sabana17[[#This Row],[Columna4]:[Columna23]],"O")/20)</f>
        <v>0.05</v>
      </c>
    </row>
    <row r="69" spans="2:26" x14ac:dyDescent="0.25">
      <c r="B69" s="46">
        <v>60</v>
      </c>
      <c r="D69" s="13" t="s">
        <v>89</v>
      </c>
      <c r="E69" s="13" t="s">
        <v>88</v>
      </c>
      <c r="F69" s="13" t="s">
        <v>88</v>
      </c>
      <c r="G69" s="13" t="s">
        <v>90</v>
      </c>
      <c r="H69" s="13" t="s">
        <v>89</v>
      </c>
      <c r="I69" s="13" t="s">
        <v>90</v>
      </c>
      <c r="J69" s="13" t="s">
        <v>90</v>
      </c>
      <c r="K69" s="13" t="s">
        <v>90</v>
      </c>
      <c r="L69" s="13" t="s">
        <v>88</v>
      </c>
      <c r="M69" s="13" t="s">
        <v>89</v>
      </c>
      <c r="N69" s="13" t="s">
        <v>88</v>
      </c>
      <c r="O69" s="13" t="s">
        <v>88</v>
      </c>
      <c r="P69" s="13" t="s">
        <v>91</v>
      </c>
      <c r="Q69" s="13" t="s">
        <v>90</v>
      </c>
      <c r="R69" s="13" t="s">
        <v>89</v>
      </c>
      <c r="S69" s="13" t="s">
        <v>89</v>
      </c>
      <c r="T69" s="13" t="s">
        <v>90</v>
      </c>
      <c r="U69" s="13" t="s">
        <v>91</v>
      </c>
      <c r="V69" s="13" t="s">
        <v>89</v>
      </c>
      <c r="W69" s="13" t="s">
        <v>91</v>
      </c>
      <c r="X69" s="79">
        <f t="array" ref="X69">IF($D$12="","",(SUMPRODUCT(($D$12:$W$12=Sabana17[[#This Row],[Columna4]:[Columna23]])*1)))</f>
        <v>5</v>
      </c>
      <c r="Y69" s="74">
        <f t="shared" si="1"/>
        <v>0.25</v>
      </c>
      <c r="Z69" s="74">
        <f>IF(Y69="","",COUNTIF(Sabana17[[#This Row],[Columna4]:[Columna23]],"O")/20)</f>
        <v>0</v>
      </c>
    </row>
    <row r="70" spans="2:26" x14ac:dyDescent="0.25">
      <c r="B70" s="46">
        <v>61</v>
      </c>
      <c r="D70" s="13" t="s">
        <v>88</v>
      </c>
      <c r="E70" s="13" t="s">
        <v>89</v>
      </c>
      <c r="F70" s="13" t="s">
        <v>88</v>
      </c>
      <c r="G70" s="13" t="s">
        <v>90</v>
      </c>
      <c r="H70" s="13" t="s">
        <v>90</v>
      </c>
      <c r="I70" s="13" t="s">
        <v>90</v>
      </c>
      <c r="J70" s="13" t="s">
        <v>90</v>
      </c>
      <c r="K70" s="13" t="s">
        <v>90</v>
      </c>
      <c r="L70" s="13" t="s">
        <v>90</v>
      </c>
      <c r="M70" s="13" t="s">
        <v>90</v>
      </c>
      <c r="N70" s="13" t="s">
        <v>88</v>
      </c>
      <c r="O70" s="13" t="s">
        <v>89</v>
      </c>
      <c r="P70" s="13" t="s">
        <v>91</v>
      </c>
      <c r="Q70" s="13" t="s">
        <v>91</v>
      </c>
      <c r="R70" s="13" t="s">
        <v>89</v>
      </c>
      <c r="S70" s="13" t="s">
        <v>88</v>
      </c>
      <c r="T70" s="13" t="s">
        <v>89</v>
      </c>
      <c r="U70" s="13" t="s">
        <v>91</v>
      </c>
      <c r="V70" s="13" t="s">
        <v>89</v>
      </c>
      <c r="W70" s="13" t="s">
        <v>88</v>
      </c>
      <c r="X70" s="79">
        <f t="array" ref="X70">IF($D$12="","",(SUMPRODUCT(($D$12:$W$12=Sabana17[[#This Row],[Columna4]:[Columna23]])*1)))</f>
        <v>4</v>
      </c>
      <c r="Y70" s="74">
        <f t="shared" si="1"/>
        <v>0.2</v>
      </c>
      <c r="Z70" s="74">
        <f>IF(Y70="","",COUNTIF(Sabana17[[#This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IF($D$12="","",(SUMPRODUCT(($D$12:$W$12=Sabana17[[#This Row],[Columna4]:[Columna23]])*1)))</f>
        <v>0</v>
      </c>
      <c r="Y71" s="74">
        <f t="shared" si="1"/>
        <v>0</v>
      </c>
      <c r="Z71" s="74">
        <f>IF(Y71="","",COUNTIF(Sabana17[[#This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IF($D$12="","",(SUMPRODUCT(($D$12:$W$12=Sabana17[[#This Row],[Columna4]:[Columna23]])*1)))</f>
        <v>0</v>
      </c>
      <c r="Y72" s="74">
        <f t="shared" si="1"/>
        <v>0</v>
      </c>
      <c r="Z72" s="74">
        <f>IF(Y72="","",COUNTIF(Sabana17[[#This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IF($D$12="","",(SUMPRODUCT(($D$12:$W$12=Sabana17[[#This Row],[Columna4]:[Columna23]])*1)))</f>
        <v>0</v>
      </c>
      <c r="Y73" s="74">
        <f t="shared" si="1"/>
        <v>0</v>
      </c>
      <c r="Z73" s="74">
        <f>IF(Y73="","",COUNTIF(Sabana17[[#This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IF($D$12="","",(SUMPRODUCT(($D$12:$W$12=Sabana17[[#This Row],[Columna4]:[Columna23]])*1)))</f>
        <v>0</v>
      </c>
      <c r="Y74" s="74">
        <f t="shared" si="1"/>
        <v>0</v>
      </c>
      <c r="Z74" s="74">
        <f>IF(Y74="","",COUNTIF(Sabana17[[#This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IF($D$12="","",(SUMPRODUCT(($D$12:$W$12=Sabana17[[#This Row],[Columna4]:[Columna23]])*1)))</f>
        <v>0</v>
      </c>
      <c r="Y75" s="74">
        <f t="shared" si="1"/>
        <v>0</v>
      </c>
      <c r="Z75" s="74">
        <f>IF(Y75="","",COUNTIF(Sabana17[[#This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IF($D$12="","",(SUMPRODUCT(($D$12:$W$12=Sabana17[[#This Row],[Columna4]:[Columna23]])*1)))</f>
        <v>0</v>
      </c>
      <c r="Y76" s="74">
        <f t="shared" si="1"/>
        <v>0</v>
      </c>
      <c r="Z76" s="74">
        <f>IF(Y76="","",COUNTIF(Sabana17[[#This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IF($D$12="","",(SUMPRODUCT(($D$12:$W$12=Sabana17[[#This Row],[Columna4]:[Columna23]])*1)))</f>
        <v>0</v>
      </c>
      <c r="Y77" s="74">
        <f t="shared" si="1"/>
        <v>0</v>
      </c>
      <c r="Z77" s="74">
        <f>IF(Y77="","",COUNTIF(Sabana17[[#This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IF($D$12="","",(SUMPRODUCT(($D$12:$W$12=Sabana17[[#This Row],[Columna4]:[Columna23]])*1)))</f>
        <v>0</v>
      </c>
      <c r="Y78" s="74">
        <f t="shared" si="1"/>
        <v>0</v>
      </c>
      <c r="Z78" s="74">
        <f>IF(Y78="","",COUNTIF(Sabana17[[#This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IF($D$12="","",(SUMPRODUCT(($D$12:$W$12=Sabana17[[#This Row],[Columna4]:[Columna23]])*1)))</f>
        <v>0</v>
      </c>
      <c r="Y79" s="74">
        <f t="shared" si="1"/>
        <v>0</v>
      </c>
      <c r="Z79" s="74">
        <f>IF(Y79="","",COUNTIF(Sabana17[[#This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IF($D$12="","",(SUMPRODUCT(($D$12:$W$12=Sabana17[[#This Row],[Columna4]:[Columna23]])*1)))</f>
        <v>0</v>
      </c>
      <c r="Y80" s="74">
        <f t="shared" si="1"/>
        <v>0</v>
      </c>
      <c r="Z80" s="74">
        <f>IF(Y80="","",COUNTIF(Sabana17[[#This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IF($D$12="","",(SUMPRODUCT(($D$12:$W$12=Sabana17[[#This Row],[Columna4]:[Columna23]])*1)))</f>
        <v>0</v>
      </c>
      <c r="Y81" s="74">
        <f t="shared" si="1"/>
        <v>0</v>
      </c>
      <c r="Z81" s="74">
        <f>IF(Y81="","",COUNTIF(Sabana17[[#This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IF($D$12="","",(SUMPRODUCT(($D$12:$W$12=Sabana17[[#This Row],[Columna4]:[Columna23]])*1)))</f>
        <v>0</v>
      </c>
      <c r="Y82" s="74">
        <f t="shared" ref="Y82:Y145" si="2">IF(X82="","",(X82/20))</f>
        <v>0</v>
      </c>
      <c r="Z82" s="74">
        <f>IF(Y82="","",COUNTIF(Sabana17[[#This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IF($D$12="","",(SUMPRODUCT(($D$12:$W$12=Sabana17[[#This Row],[Columna4]:[Columna23]])*1)))</f>
        <v>0</v>
      </c>
      <c r="Y83" s="74">
        <f t="shared" si="2"/>
        <v>0</v>
      </c>
      <c r="Z83" s="74">
        <f>IF(Y83="","",COUNTIF(Sabana17[[#This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IF($D$12="","",(SUMPRODUCT(($D$12:$W$12=Sabana17[[#This Row],[Columna4]:[Columna23]])*1)))</f>
        <v>0</v>
      </c>
      <c r="Y84" s="74">
        <f t="shared" si="2"/>
        <v>0</v>
      </c>
      <c r="Z84" s="74">
        <f>IF(Y84="","",COUNTIF(Sabana17[[#This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IF($D$12="","",(SUMPRODUCT(($D$12:$W$12=Sabana17[[#This Row],[Columna4]:[Columna23]])*1)))</f>
        <v>0</v>
      </c>
      <c r="Y85" s="74">
        <f t="shared" si="2"/>
        <v>0</v>
      </c>
      <c r="Z85" s="74">
        <f>IF(Y85="","",COUNTIF(Sabana17[[#This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IF($D$12="","",(SUMPRODUCT(($D$12:$W$12=Sabana17[[#This Row],[Columna4]:[Columna23]])*1)))</f>
        <v>0</v>
      </c>
      <c r="Y86" s="74">
        <f t="shared" si="2"/>
        <v>0</v>
      </c>
      <c r="Z86" s="74">
        <f>IF(Y86="","",COUNTIF(Sabana17[[#This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IF($D$12="","",(SUMPRODUCT(($D$12:$W$12=Sabana17[[#This Row],[Columna4]:[Columna23]])*1)))</f>
        <v>0</v>
      </c>
      <c r="Y87" s="74">
        <f t="shared" si="2"/>
        <v>0</v>
      </c>
      <c r="Z87" s="74">
        <f>IF(Y87="","",COUNTIF(Sabana17[[#This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IF($D$12="","",(SUMPRODUCT(($D$12:$W$12=Sabana17[[#This Row],[Columna4]:[Columna23]])*1)))</f>
        <v>0</v>
      </c>
      <c r="Y88" s="74">
        <f t="shared" si="2"/>
        <v>0</v>
      </c>
      <c r="Z88" s="74">
        <f>IF(Y88="","",COUNTIF(Sabana17[[#This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IF($D$12="","",(SUMPRODUCT(($D$12:$W$12=Sabana17[[#This Row],[Columna4]:[Columna23]])*1)))</f>
        <v>0</v>
      </c>
      <c r="Y89" s="74">
        <f t="shared" si="2"/>
        <v>0</v>
      </c>
      <c r="Z89" s="74">
        <f>IF(Y89="","",COUNTIF(Sabana17[[#This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IF($D$12="","",(SUMPRODUCT(($D$12:$W$12=Sabana17[[#This Row],[Columna4]:[Columna23]])*1)))</f>
        <v>0</v>
      </c>
      <c r="Y90" s="74">
        <f t="shared" si="2"/>
        <v>0</v>
      </c>
      <c r="Z90" s="74">
        <f>IF(Y90="","",COUNTIF(Sabana17[[#This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IF($D$12="","",(SUMPRODUCT(($D$12:$W$12=Sabana17[[#This Row],[Columna4]:[Columna23]])*1)))</f>
        <v>0</v>
      </c>
      <c r="Y91" s="74">
        <f t="shared" si="2"/>
        <v>0</v>
      </c>
      <c r="Z91" s="74">
        <f>IF(Y91="","",COUNTIF(Sabana17[[#This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IF($D$12="","",(SUMPRODUCT(($D$12:$W$12=Sabana17[[#This Row],[Columna4]:[Columna23]])*1)))</f>
        <v>0</v>
      </c>
      <c r="Y92" s="74">
        <f t="shared" si="2"/>
        <v>0</v>
      </c>
      <c r="Z92" s="74">
        <f>IF(Y92="","",COUNTIF(Sabana17[[#This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IF($D$12="","",(SUMPRODUCT(($D$12:$W$12=Sabana17[[#This Row],[Columna4]:[Columna23]])*1)))</f>
        <v>0</v>
      </c>
      <c r="Y93" s="74">
        <f t="shared" si="2"/>
        <v>0</v>
      </c>
      <c r="Z93" s="74">
        <f>IF(Y93="","",COUNTIF(Sabana17[[#This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IF($D$12="","",(SUMPRODUCT(($D$12:$W$12=Sabana17[[#This Row],[Columna4]:[Columna23]])*1)))</f>
        <v>0</v>
      </c>
      <c r="Y94" s="74">
        <f t="shared" si="2"/>
        <v>0</v>
      </c>
      <c r="Z94" s="74">
        <f>IF(Y94="","",COUNTIF(Sabana17[[#This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IF($D$12="","",(SUMPRODUCT(($D$12:$W$12=Sabana17[[#This Row],[Columna4]:[Columna23]])*1)))</f>
        <v>0</v>
      </c>
      <c r="Y95" s="74">
        <f t="shared" si="2"/>
        <v>0</v>
      </c>
      <c r="Z95" s="74">
        <f>IF(Y95="","",COUNTIF(Sabana17[[#This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IF($D$12="","",(SUMPRODUCT(($D$12:$W$12=Sabana17[[#This Row],[Columna4]:[Columna23]])*1)))</f>
        <v>0</v>
      </c>
      <c r="Y96" s="74">
        <f t="shared" si="2"/>
        <v>0</v>
      </c>
      <c r="Z96" s="74">
        <f>IF(Y96="","",COUNTIF(Sabana17[[#This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IF($D$12="","",(SUMPRODUCT(($D$12:$W$12=Sabana17[[#This Row],[Columna4]:[Columna23]])*1)))</f>
        <v>0</v>
      </c>
      <c r="Y97" s="74">
        <f t="shared" si="2"/>
        <v>0</v>
      </c>
      <c r="Z97" s="74">
        <f>IF(Y97="","",COUNTIF(Sabana17[[#This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IF($D$12="","",(SUMPRODUCT(($D$12:$W$12=Sabana17[[#This Row],[Columna4]:[Columna23]])*1)))</f>
        <v>0</v>
      </c>
      <c r="Y98" s="74">
        <f t="shared" si="2"/>
        <v>0</v>
      </c>
      <c r="Z98" s="74">
        <f>IF(Y98="","",COUNTIF(Sabana17[[#This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IF($D$12="","",(SUMPRODUCT(($D$12:$W$12=Sabana17[[#This Row],[Columna4]:[Columna23]])*1)))</f>
        <v>0</v>
      </c>
      <c r="Y99" s="74">
        <f t="shared" si="2"/>
        <v>0</v>
      </c>
      <c r="Z99" s="74">
        <f>IF(Y99="","",COUNTIF(Sabana17[[#This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IF($D$12="","",(SUMPRODUCT(($D$12:$W$12=Sabana17[[#This Row],[Columna4]:[Columna23]])*1)))</f>
        <v>0</v>
      </c>
      <c r="Y100" s="74">
        <f t="shared" si="2"/>
        <v>0</v>
      </c>
      <c r="Z100" s="74">
        <f>IF(Y100="","",COUNTIF(Sabana17[[#This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IF($D$12="","",(SUMPRODUCT(($D$12:$W$12=Sabana17[[#This Row],[Columna4]:[Columna23]])*1)))</f>
        <v>0</v>
      </c>
      <c r="Y101" s="74">
        <f t="shared" si="2"/>
        <v>0</v>
      </c>
      <c r="Z101" s="74">
        <f>IF(Y101="","",COUNTIF(Sabana17[[#This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IF($D$12="","",(SUMPRODUCT(($D$12:$W$12=Sabana17[[#This Row],[Columna4]:[Columna23]])*1)))</f>
        <v>0</v>
      </c>
      <c r="Y102" s="74">
        <f t="shared" si="2"/>
        <v>0</v>
      </c>
      <c r="Z102" s="74">
        <f>IF(Y102="","",COUNTIF(Sabana17[[#This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IF($D$12="","",(SUMPRODUCT(($D$12:$W$12=Sabana17[[#This Row],[Columna4]:[Columna23]])*1)))</f>
        <v>0</v>
      </c>
      <c r="Y103" s="74">
        <f t="shared" si="2"/>
        <v>0</v>
      </c>
      <c r="Z103" s="74">
        <f>IF(Y103="","",COUNTIF(Sabana17[[#This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IF($D$12="","",(SUMPRODUCT(($D$12:$W$12=Sabana17[[#This Row],[Columna4]:[Columna23]])*1)))</f>
        <v>0</v>
      </c>
      <c r="Y104" s="74">
        <f t="shared" si="2"/>
        <v>0</v>
      </c>
      <c r="Z104" s="74">
        <f>IF(Y104="","",COUNTIF(Sabana17[[#This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IF($D$12="","",(SUMPRODUCT(($D$12:$W$12=Sabana17[[#This Row],[Columna4]:[Columna23]])*1)))</f>
        <v>0</v>
      </c>
      <c r="Y105" s="74">
        <f t="shared" si="2"/>
        <v>0</v>
      </c>
      <c r="Z105" s="74">
        <f>IF(Y105="","",COUNTIF(Sabana17[[#This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IF($D$12="","",(SUMPRODUCT(($D$12:$W$12=Sabana17[[#This Row],[Columna4]:[Columna23]])*1)))</f>
        <v>0</v>
      </c>
      <c r="Y106" s="74">
        <f t="shared" si="2"/>
        <v>0</v>
      </c>
      <c r="Z106" s="74">
        <f>IF(Y106="","",COUNTIF(Sabana17[[#This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IF($D$12="","",(SUMPRODUCT(($D$12:$W$12=Sabana17[[#This Row],[Columna4]:[Columna23]])*1)))</f>
        <v>0</v>
      </c>
      <c r="Y107" s="74">
        <f t="shared" si="2"/>
        <v>0</v>
      </c>
      <c r="Z107" s="74">
        <f>IF(Y107="","",COUNTIF(Sabana17[[#This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IF($D$12="","",(SUMPRODUCT(($D$12:$W$12=Sabana17[[#This Row],[Columna4]:[Columna23]])*1)))</f>
        <v>0</v>
      </c>
      <c r="Y108" s="74">
        <f t="shared" si="2"/>
        <v>0</v>
      </c>
      <c r="Z108" s="74">
        <f>IF(Y108="","",COUNTIF(Sabana17[[#This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IF($D$12="","",(SUMPRODUCT(($D$12:$W$12=Sabana17[[#This Row],[Columna4]:[Columna23]])*1)))</f>
        <v>0</v>
      </c>
      <c r="Y109" s="74">
        <f t="shared" si="2"/>
        <v>0</v>
      </c>
      <c r="Z109" s="74">
        <f>IF(Y109="","",COUNTIF(Sabana17[[#This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IF($D$12="","",(SUMPRODUCT(($D$12:$W$12=Sabana17[[#This Row],[Columna4]:[Columna23]])*1)))</f>
        <v>0</v>
      </c>
      <c r="Y110" s="74">
        <f t="shared" si="2"/>
        <v>0</v>
      </c>
      <c r="Z110" s="74">
        <f>IF(Y110="","",COUNTIF(Sabana17[[#This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IF($D$12="","",(SUMPRODUCT(($D$12:$W$12=Sabana17[[#This Row],[Columna4]:[Columna23]])*1)))</f>
        <v>0</v>
      </c>
      <c r="Y111" s="74">
        <f t="shared" si="2"/>
        <v>0</v>
      </c>
      <c r="Z111" s="74">
        <f>IF(Y111="","",COUNTIF(Sabana17[[#This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IF($D$12="","",(SUMPRODUCT(($D$12:$W$12=Sabana17[[#This Row],[Columna4]:[Columna23]])*1)))</f>
        <v>0</v>
      </c>
      <c r="Y112" s="74">
        <f t="shared" si="2"/>
        <v>0</v>
      </c>
      <c r="Z112" s="74">
        <f>IF(Y112="","",COUNTIF(Sabana17[[#This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IF($D$12="","",(SUMPRODUCT(($D$12:$W$12=Sabana17[[#This Row],[Columna4]:[Columna23]])*1)))</f>
        <v>0</v>
      </c>
      <c r="Y113" s="74">
        <f t="shared" si="2"/>
        <v>0</v>
      </c>
      <c r="Z113" s="74">
        <f>IF(Y113="","",COUNTIF(Sabana17[[#This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IF($D$12="","",(SUMPRODUCT(($D$12:$W$12=Sabana17[[#This Row],[Columna4]:[Columna23]])*1)))</f>
        <v>0</v>
      </c>
      <c r="Y114" s="74">
        <f t="shared" si="2"/>
        <v>0</v>
      </c>
      <c r="Z114" s="74">
        <f>IF(Y114="","",COUNTIF(Sabana17[[#This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IF($D$12="","",(SUMPRODUCT(($D$12:$W$12=Sabana17[[#This Row],[Columna4]:[Columna23]])*1)))</f>
        <v>0</v>
      </c>
      <c r="Y115" s="74">
        <f t="shared" si="2"/>
        <v>0</v>
      </c>
      <c r="Z115" s="74">
        <f>IF(Y115="","",COUNTIF(Sabana17[[#This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IF($D$12="","",(SUMPRODUCT(($D$12:$W$12=Sabana17[[#This Row],[Columna4]:[Columna23]])*1)))</f>
        <v>0</v>
      </c>
      <c r="Y116" s="74">
        <f t="shared" si="2"/>
        <v>0</v>
      </c>
      <c r="Z116" s="74">
        <f>IF(Y116="","",COUNTIF(Sabana17[[#This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IF($D$12="","",(SUMPRODUCT(($D$12:$W$12=Sabana17[[#This Row],[Columna4]:[Columna23]])*1)))</f>
        <v>0</v>
      </c>
      <c r="Y117" s="74">
        <f t="shared" si="2"/>
        <v>0</v>
      </c>
      <c r="Z117" s="74">
        <f>IF(Y117="","",COUNTIF(Sabana17[[#This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IF($D$12="","",(SUMPRODUCT(($D$12:$W$12=Sabana17[[#This Row],[Columna4]:[Columna23]])*1)))</f>
        <v>0</v>
      </c>
      <c r="Y118" s="74">
        <f t="shared" si="2"/>
        <v>0</v>
      </c>
      <c r="Z118" s="74">
        <f>IF(Y118="","",COUNTIF(Sabana17[[#This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IF($D$12="","",(SUMPRODUCT(($D$12:$W$12=Sabana17[[#This Row],[Columna4]:[Columna23]])*1)))</f>
        <v>0</v>
      </c>
      <c r="Y119" s="74">
        <f t="shared" si="2"/>
        <v>0</v>
      </c>
      <c r="Z119" s="74">
        <f>IF(Y119="","",COUNTIF(Sabana17[[#This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IF($D$12="","",(SUMPRODUCT(($D$12:$W$12=Sabana17[[#This Row],[Columna4]:[Columna23]])*1)))</f>
        <v>0</v>
      </c>
      <c r="Y120" s="74">
        <f t="shared" si="2"/>
        <v>0</v>
      </c>
      <c r="Z120" s="74">
        <f>IF(Y120="","",COUNTIF(Sabana17[[#This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IF($D$12="","",(SUMPRODUCT(($D$12:$W$12=Sabana17[[#This Row],[Columna4]:[Columna23]])*1)))</f>
        <v>0</v>
      </c>
      <c r="Y121" s="74">
        <f t="shared" si="2"/>
        <v>0</v>
      </c>
      <c r="Z121" s="74">
        <f>IF(Y121="","",COUNTIF(Sabana17[[#This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IF($D$12="","",(SUMPRODUCT(($D$12:$W$12=Sabana17[[#This Row],[Columna4]:[Columna23]])*1)))</f>
        <v>0</v>
      </c>
      <c r="Y122" s="74">
        <f t="shared" si="2"/>
        <v>0</v>
      </c>
      <c r="Z122" s="74">
        <f>IF(Y122="","",COUNTIF(Sabana17[[#This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IF($D$12="","",(SUMPRODUCT(($D$12:$W$12=Sabana17[[#This Row],[Columna4]:[Columna23]])*1)))</f>
        <v>0</v>
      </c>
      <c r="Y123" s="74">
        <f t="shared" si="2"/>
        <v>0</v>
      </c>
      <c r="Z123" s="74">
        <f>IF(Y123="","",COUNTIF(Sabana17[[#This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IF($D$12="","",(SUMPRODUCT(($D$12:$W$12=Sabana17[[#This Row],[Columna4]:[Columna23]])*1)))</f>
        <v>0</v>
      </c>
      <c r="Y124" s="74">
        <f t="shared" si="2"/>
        <v>0</v>
      </c>
      <c r="Z124" s="74">
        <f>IF(Y124="","",COUNTIF(Sabana17[[#This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IF($D$12="","",(SUMPRODUCT(($D$12:$W$12=Sabana17[[#This Row],[Columna4]:[Columna23]])*1)))</f>
        <v>0</v>
      </c>
      <c r="Y125" s="74">
        <f t="shared" si="2"/>
        <v>0</v>
      </c>
      <c r="Z125" s="74">
        <f>IF(Y125="","",COUNTIF(Sabana17[[#This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IF($D$12="","",(SUMPRODUCT(($D$12:$W$12=Sabana17[[#This Row],[Columna4]:[Columna23]])*1)))</f>
        <v>0</v>
      </c>
      <c r="Y126" s="74">
        <f t="shared" si="2"/>
        <v>0</v>
      </c>
      <c r="Z126" s="74">
        <f>IF(Y126="","",COUNTIF(Sabana17[[#This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IF($D$12="","",(SUMPRODUCT(($D$12:$W$12=Sabana17[[#This Row],[Columna4]:[Columna23]])*1)))</f>
        <v>0</v>
      </c>
      <c r="Y127" s="74">
        <f t="shared" si="2"/>
        <v>0</v>
      </c>
      <c r="Z127" s="74">
        <f>IF(Y127="","",COUNTIF(Sabana17[[#This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IF($D$12="","",(SUMPRODUCT(($D$12:$W$12=Sabana17[[#This Row],[Columna4]:[Columna23]])*1)))</f>
        <v>0</v>
      </c>
      <c r="Y128" s="74">
        <f t="shared" si="2"/>
        <v>0</v>
      </c>
      <c r="Z128" s="74">
        <f>IF(Y128="","",COUNTIF(Sabana17[[#This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IF($D$12="","",(SUMPRODUCT(($D$12:$W$12=Sabana17[[#This Row],[Columna4]:[Columna23]])*1)))</f>
        <v>0</v>
      </c>
      <c r="Y129" s="74">
        <f t="shared" si="2"/>
        <v>0</v>
      </c>
      <c r="Z129" s="74">
        <f>IF(Y129="","",COUNTIF(Sabana17[[#This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IF($D$12="","",(SUMPRODUCT(($D$12:$W$12=Sabana17[[#This Row],[Columna4]:[Columna23]])*1)))</f>
        <v>0</v>
      </c>
      <c r="Y130" s="74">
        <f t="shared" si="2"/>
        <v>0</v>
      </c>
      <c r="Z130" s="74">
        <f>IF(Y130="","",COUNTIF(Sabana17[[#This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IF($D$12="","",(SUMPRODUCT(($D$12:$W$12=Sabana17[[#This Row],[Columna4]:[Columna23]])*1)))</f>
        <v>0</v>
      </c>
      <c r="Y131" s="74">
        <f t="shared" si="2"/>
        <v>0</v>
      </c>
      <c r="Z131" s="74">
        <f>IF(Y131="","",COUNTIF(Sabana17[[#This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IF($D$12="","",(SUMPRODUCT(($D$12:$W$12=Sabana17[[#This Row],[Columna4]:[Columna23]])*1)))</f>
        <v>0</v>
      </c>
      <c r="Y132" s="74">
        <f t="shared" si="2"/>
        <v>0</v>
      </c>
      <c r="Z132" s="74">
        <f>IF(Y132="","",COUNTIF(Sabana17[[#This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IF($D$12="","",(SUMPRODUCT(($D$12:$W$12=Sabana17[[#This Row],[Columna4]:[Columna23]])*1)))</f>
        <v>0</v>
      </c>
      <c r="Y133" s="74">
        <f t="shared" si="2"/>
        <v>0</v>
      </c>
      <c r="Z133" s="74">
        <f>IF(Y133="","",COUNTIF(Sabana17[[#This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IF($D$12="","",(SUMPRODUCT(($D$12:$W$12=Sabana17[[#This Row],[Columna4]:[Columna23]])*1)))</f>
        <v>0</v>
      </c>
      <c r="Y134" s="74">
        <f t="shared" si="2"/>
        <v>0</v>
      </c>
      <c r="Z134" s="74">
        <f>IF(Y134="","",COUNTIF(Sabana17[[#This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IF($D$12="","",(SUMPRODUCT(($D$12:$W$12=Sabana17[[#This Row],[Columna4]:[Columna23]])*1)))</f>
        <v>0</v>
      </c>
      <c r="Y135" s="74">
        <f t="shared" si="2"/>
        <v>0</v>
      </c>
      <c r="Z135" s="74">
        <f>IF(Y135="","",COUNTIF(Sabana17[[#This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IF($D$12="","",(SUMPRODUCT(($D$12:$W$12=Sabana17[[#This Row],[Columna4]:[Columna23]])*1)))</f>
        <v>0</v>
      </c>
      <c r="Y136" s="74">
        <f t="shared" si="2"/>
        <v>0</v>
      </c>
      <c r="Z136" s="74">
        <f>IF(Y136="","",COUNTIF(Sabana17[[#This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IF($D$12="","",(SUMPRODUCT(($D$12:$W$12=Sabana17[[#This Row],[Columna4]:[Columna23]])*1)))</f>
        <v>0</v>
      </c>
      <c r="Y137" s="74">
        <f t="shared" si="2"/>
        <v>0</v>
      </c>
      <c r="Z137" s="74">
        <f>IF(Y137="","",COUNTIF(Sabana17[[#This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IF($D$12="","",(SUMPRODUCT(($D$12:$W$12=Sabana17[[#This Row],[Columna4]:[Columna23]])*1)))</f>
        <v>0</v>
      </c>
      <c r="Y138" s="74">
        <f t="shared" si="2"/>
        <v>0</v>
      </c>
      <c r="Z138" s="74">
        <f>IF(Y138="","",COUNTIF(Sabana17[[#This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IF($D$12="","",(SUMPRODUCT(($D$12:$W$12=Sabana17[[#This Row],[Columna4]:[Columna23]])*1)))</f>
        <v>0</v>
      </c>
      <c r="Y139" s="74">
        <f t="shared" si="2"/>
        <v>0</v>
      </c>
      <c r="Z139" s="74">
        <f>IF(Y139="","",COUNTIF(Sabana17[[#This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IF($D$12="","",(SUMPRODUCT(($D$12:$W$12=Sabana17[[#This Row],[Columna4]:[Columna23]])*1)))</f>
        <v>0</v>
      </c>
      <c r="Y140" s="74">
        <f t="shared" si="2"/>
        <v>0</v>
      </c>
      <c r="Z140" s="74">
        <f>IF(Y140="","",COUNTIF(Sabana17[[#This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IF($D$12="","",(SUMPRODUCT(($D$12:$W$12=Sabana17[[#This Row],[Columna4]:[Columna23]])*1)))</f>
        <v>0</v>
      </c>
      <c r="Y141" s="74">
        <f t="shared" si="2"/>
        <v>0</v>
      </c>
      <c r="Z141" s="74">
        <f>IF(Y141="","",COUNTIF(Sabana17[[#This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IF($D$12="","",(SUMPRODUCT(($D$12:$W$12=Sabana17[[#This Row],[Columna4]:[Columna23]])*1)))</f>
        <v>0</v>
      </c>
      <c r="Y142" s="74">
        <f t="shared" si="2"/>
        <v>0</v>
      </c>
      <c r="Z142" s="74">
        <f>IF(Y142="","",COUNTIF(Sabana17[[#This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IF($D$12="","",(SUMPRODUCT(($D$12:$W$12=Sabana17[[#This Row],[Columna4]:[Columna23]])*1)))</f>
        <v>0</v>
      </c>
      <c r="Y143" s="74">
        <f t="shared" si="2"/>
        <v>0</v>
      </c>
      <c r="Z143" s="74">
        <f>IF(Y143="","",COUNTIF(Sabana17[[#This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IF($D$12="","",(SUMPRODUCT(($D$12:$W$12=Sabana17[[#This Row],[Columna4]:[Columna23]])*1)))</f>
        <v>0</v>
      </c>
      <c r="Y144" s="74">
        <f t="shared" si="2"/>
        <v>0</v>
      </c>
      <c r="Z144" s="74">
        <f>IF(Y144="","",COUNTIF(Sabana17[[#This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IF($D$12="","",(SUMPRODUCT(($D$12:$W$12=Sabana17[[#This Row],[Columna4]:[Columna23]])*1)))</f>
        <v>0</v>
      </c>
      <c r="Y145" s="74">
        <f t="shared" si="2"/>
        <v>0</v>
      </c>
      <c r="Z145" s="74">
        <f>IF(Y145="","",COUNTIF(Sabana17[[#This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IF($D$12="","",(SUMPRODUCT(($D$12:$W$12=Sabana17[[#This Row],[Columna4]:[Columna23]])*1)))</f>
        <v>0</v>
      </c>
      <c r="Y146" s="74">
        <f t="shared" ref="Y146:Y209" si="3">IF(X146="","",(X146/20))</f>
        <v>0</v>
      </c>
      <c r="Z146" s="74">
        <f>IF(Y146="","",COUNTIF(Sabana17[[#This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IF($D$12="","",(SUMPRODUCT(($D$12:$W$12=Sabana17[[#This Row],[Columna4]:[Columna23]])*1)))</f>
        <v>0</v>
      </c>
      <c r="Y147" s="74">
        <f t="shared" si="3"/>
        <v>0</v>
      </c>
      <c r="Z147" s="74">
        <f>IF(Y147="","",COUNTIF(Sabana17[[#This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IF($D$12="","",(SUMPRODUCT(($D$12:$W$12=Sabana17[[#This Row],[Columna4]:[Columna23]])*1)))</f>
        <v>0</v>
      </c>
      <c r="Y148" s="74">
        <f t="shared" si="3"/>
        <v>0</v>
      </c>
      <c r="Z148" s="74">
        <f>IF(Y148="","",COUNTIF(Sabana17[[#This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IF($D$12="","",(SUMPRODUCT(($D$12:$W$12=Sabana17[[#This Row],[Columna4]:[Columna23]])*1)))</f>
        <v>0</v>
      </c>
      <c r="Y149" s="74">
        <f t="shared" si="3"/>
        <v>0</v>
      </c>
      <c r="Z149" s="74">
        <f>IF(Y149="","",COUNTIF(Sabana17[[#This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IF($D$12="","",(SUMPRODUCT(($D$12:$W$12=Sabana17[[#This Row],[Columna4]:[Columna23]])*1)))</f>
        <v>0</v>
      </c>
      <c r="Y150" s="74">
        <f t="shared" si="3"/>
        <v>0</v>
      </c>
      <c r="Z150" s="74">
        <f>IF(Y150="","",COUNTIF(Sabana17[[#This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IF($D$12="","",(SUMPRODUCT(($D$12:$W$12=Sabana17[[#This Row],[Columna4]:[Columna23]])*1)))</f>
        <v>0</v>
      </c>
      <c r="Y151" s="74">
        <f t="shared" si="3"/>
        <v>0</v>
      </c>
      <c r="Z151" s="74">
        <f>IF(Y151="","",COUNTIF(Sabana17[[#This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IF($D$12="","",(SUMPRODUCT(($D$12:$W$12=Sabana17[[#This Row],[Columna4]:[Columna23]])*1)))</f>
        <v>0</v>
      </c>
      <c r="Y152" s="74">
        <f t="shared" si="3"/>
        <v>0</v>
      </c>
      <c r="Z152" s="74">
        <f>IF(Y152="","",COUNTIF(Sabana17[[#This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IF($D$12="","",(SUMPRODUCT(($D$12:$W$12=Sabana17[[#This Row],[Columna4]:[Columna23]])*1)))</f>
        <v>0</v>
      </c>
      <c r="Y153" s="74">
        <f t="shared" si="3"/>
        <v>0</v>
      </c>
      <c r="Z153" s="74">
        <f>IF(Y153="","",COUNTIF(Sabana17[[#This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IF($D$12="","",(SUMPRODUCT(($D$12:$W$12=Sabana17[[#This Row],[Columna4]:[Columna23]])*1)))</f>
        <v>0</v>
      </c>
      <c r="Y154" s="74">
        <f t="shared" si="3"/>
        <v>0</v>
      </c>
      <c r="Z154" s="74">
        <f>IF(Y154="","",COUNTIF(Sabana17[[#This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IF($D$12="","",(SUMPRODUCT(($D$12:$W$12=Sabana17[[#This Row],[Columna4]:[Columna23]])*1)))</f>
        <v>0</v>
      </c>
      <c r="Y155" s="74">
        <f t="shared" si="3"/>
        <v>0</v>
      </c>
      <c r="Z155" s="74">
        <f>IF(Y155="","",COUNTIF(Sabana17[[#This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IF($D$12="","",(SUMPRODUCT(($D$12:$W$12=Sabana17[[#This Row],[Columna4]:[Columna23]])*1)))</f>
        <v>0</v>
      </c>
      <c r="Y156" s="74">
        <f t="shared" si="3"/>
        <v>0</v>
      </c>
      <c r="Z156" s="74">
        <f>IF(Y156="","",COUNTIF(Sabana17[[#This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IF($D$12="","",(SUMPRODUCT(($D$12:$W$12=Sabana17[[#This Row],[Columna4]:[Columna23]])*1)))</f>
        <v>0</v>
      </c>
      <c r="Y157" s="74">
        <f t="shared" si="3"/>
        <v>0</v>
      </c>
      <c r="Z157" s="74">
        <f>IF(Y157="","",COUNTIF(Sabana17[[#This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IF($D$12="","",(SUMPRODUCT(($D$12:$W$12=Sabana17[[#This Row],[Columna4]:[Columna23]])*1)))</f>
        <v>0</v>
      </c>
      <c r="Y158" s="74">
        <f t="shared" si="3"/>
        <v>0</v>
      </c>
      <c r="Z158" s="74">
        <f>IF(Y158="","",COUNTIF(Sabana17[[#This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IF($D$12="","",(SUMPRODUCT(($D$12:$W$12=Sabana17[[#This Row],[Columna4]:[Columna23]])*1)))</f>
        <v>0</v>
      </c>
      <c r="Y159" s="74">
        <f t="shared" si="3"/>
        <v>0</v>
      </c>
      <c r="Z159" s="74">
        <f>IF(Y159="","",COUNTIF(Sabana17[[#This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IF($D$12="","",(SUMPRODUCT(($D$12:$W$12=Sabana17[[#This Row],[Columna4]:[Columna23]])*1)))</f>
        <v>0</v>
      </c>
      <c r="Y160" s="74">
        <f t="shared" si="3"/>
        <v>0</v>
      </c>
      <c r="Z160" s="74">
        <f>IF(Y160="","",COUNTIF(Sabana17[[#This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IF($D$12="","",(SUMPRODUCT(($D$12:$W$12=Sabana17[[#This Row],[Columna4]:[Columna23]])*1)))</f>
        <v>0</v>
      </c>
      <c r="Y161" s="74">
        <f t="shared" si="3"/>
        <v>0</v>
      </c>
      <c r="Z161" s="74">
        <f>IF(Y161="","",COUNTIF(Sabana17[[#This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IF($D$12="","",(SUMPRODUCT(($D$12:$W$12=Sabana17[[#This Row],[Columna4]:[Columna23]])*1)))</f>
        <v>0</v>
      </c>
      <c r="Y162" s="74">
        <f t="shared" si="3"/>
        <v>0</v>
      </c>
      <c r="Z162" s="74">
        <f>IF(Y162="","",COUNTIF(Sabana17[[#This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IF($D$12="","",(SUMPRODUCT(($D$12:$W$12=Sabana17[[#This Row],[Columna4]:[Columna23]])*1)))</f>
        <v>0</v>
      </c>
      <c r="Y163" s="74">
        <f t="shared" si="3"/>
        <v>0</v>
      </c>
      <c r="Z163" s="74">
        <f>IF(Y163="","",COUNTIF(Sabana17[[#This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IF($D$12="","",(SUMPRODUCT(($D$12:$W$12=Sabana17[[#This Row],[Columna4]:[Columna23]])*1)))</f>
        <v>0</v>
      </c>
      <c r="Y164" s="74">
        <f t="shared" si="3"/>
        <v>0</v>
      </c>
      <c r="Z164" s="74">
        <f>IF(Y164="","",COUNTIF(Sabana17[[#This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IF($D$12="","",(SUMPRODUCT(($D$12:$W$12=Sabana17[[#This Row],[Columna4]:[Columna23]])*1)))</f>
        <v>0</v>
      </c>
      <c r="Y165" s="74">
        <f t="shared" si="3"/>
        <v>0</v>
      </c>
      <c r="Z165" s="74">
        <f>IF(Y165="","",COUNTIF(Sabana17[[#This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IF($D$12="","",(SUMPRODUCT(($D$12:$W$12=Sabana17[[#This Row],[Columna4]:[Columna23]])*1)))</f>
        <v>0</v>
      </c>
      <c r="Y166" s="74">
        <f t="shared" si="3"/>
        <v>0</v>
      </c>
      <c r="Z166" s="74">
        <f>IF(Y166="","",COUNTIF(Sabana17[[#This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IF($D$12="","",(SUMPRODUCT(($D$12:$W$12=Sabana17[[#This Row],[Columna4]:[Columna23]])*1)))</f>
        <v>0</v>
      </c>
      <c r="Y167" s="74">
        <f t="shared" si="3"/>
        <v>0</v>
      </c>
      <c r="Z167" s="74">
        <f>IF(Y167="","",COUNTIF(Sabana17[[#This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IF($D$12="","",(SUMPRODUCT(($D$12:$W$12=Sabana17[[#This Row],[Columna4]:[Columna23]])*1)))</f>
        <v>0</v>
      </c>
      <c r="Y168" s="74">
        <f t="shared" si="3"/>
        <v>0</v>
      </c>
      <c r="Z168" s="74">
        <f>IF(Y168="","",COUNTIF(Sabana17[[#This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IF($D$12="","",(SUMPRODUCT(($D$12:$W$12=Sabana17[[#This Row],[Columna4]:[Columna23]])*1)))</f>
        <v>0</v>
      </c>
      <c r="Y169" s="74">
        <f t="shared" si="3"/>
        <v>0</v>
      </c>
      <c r="Z169" s="74">
        <f>IF(Y169="","",COUNTIF(Sabana17[[#This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IF($D$12="","",(SUMPRODUCT(($D$12:$W$12=Sabana17[[#This Row],[Columna4]:[Columna23]])*1)))</f>
        <v>0</v>
      </c>
      <c r="Y170" s="74">
        <f t="shared" si="3"/>
        <v>0</v>
      </c>
      <c r="Z170" s="74">
        <f>IF(Y170="","",COUNTIF(Sabana17[[#This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IF($D$12="","",(SUMPRODUCT(($D$12:$W$12=Sabana17[[#This Row],[Columna4]:[Columna23]])*1)))</f>
        <v>0</v>
      </c>
      <c r="Y171" s="74">
        <f t="shared" si="3"/>
        <v>0</v>
      </c>
      <c r="Z171" s="74">
        <f>IF(Y171="","",COUNTIF(Sabana17[[#This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IF($D$12="","",(SUMPRODUCT(($D$12:$W$12=Sabana17[[#This Row],[Columna4]:[Columna23]])*1)))</f>
        <v>0</v>
      </c>
      <c r="Y172" s="74">
        <f t="shared" si="3"/>
        <v>0</v>
      </c>
      <c r="Z172" s="74">
        <f>IF(Y172="","",COUNTIF(Sabana17[[#This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IF($D$12="","",(SUMPRODUCT(($D$12:$W$12=Sabana17[[#This Row],[Columna4]:[Columna23]])*1)))</f>
        <v>0</v>
      </c>
      <c r="Y173" s="74">
        <f t="shared" si="3"/>
        <v>0</v>
      </c>
      <c r="Z173" s="74">
        <f>IF(Y173="","",COUNTIF(Sabana17[[#This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IF($D$12="","",(SUMPRODUCT(($D$12:$W$12=Sabana17[[#This Row],[Columna4]:[Columna23]])*1)))</f>
        <v>0</v>
      </c>
      <c r="Y174" s="74">
        <f t="shared" si="3"/>
        <v>0</v>
      </c>
      <c r="Z174" s="74">
        <f>IF(Y174="","",COUNTIF(Sabana17[[#This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IF($D$12="","",(SUMPRODUCT(($D$12:$W$12=Sabana17[[#This Row],[Columna4]:[Columna23]])*1)))</f>
        <v>0</v>
      </c>
      <c r="Y175" s="74">
        <f t="shared" si="3"/>
        <v>0</v>
      </c>
      <c r="Z175" s="74">
        <f>IF(Y175="","",COUNTIF(Sabana17[[#This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IF($D$12="","",(SUMPRODUCT(($D$12:$W$12=Sabana17[[#This Row],[Columna4]:[Columna23]])*1)))</f>
        <v>0</v>
      </c>
      <c r="Y176" s="74">
        <f t="shared" si="3"/>
        <v>0</v>
      </c>
      <c r="Z176" s="74">
        <f>IF(Y176="","",COUNTIF(Sabana17[[#This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IF($D$12="","",(SUMPRODUCT(($D$12:$W$12=Sabana17[[#This Row],[Columna4]:[Columna23]])*1)))</f>
        <v>0</v>
      </c>
      <c r="Y177" s="74">
        <f t="shared" si="3"/>
        <v>0</v>
      </c>
      <c r="Z177" s="74">
        <f>IF(Y177="","",COUNTIF(Sabana17[[#This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IF($D$12="","",(SUMPRODUCT(($D$12:$W$12=Sabana17[[#This Row],[Columna4]:[Columna23]])*1)))</f>
        <v>0</v>
      </c>
      <c r="Y178" s="74">
        <f t="shared" si="3"/>
        <v>0</v>
      </c>
      <c r="Z178" s="74">
        <f>IF(Y178="","",COUNTIF(Sabana17[[#This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IF($D$12="","",(SUMPRODUCT(($D$12:$W$12=Sabana17[[#This Row],[Columna4]:[Columna23]])*1)))</f>
        <v>0</v>
      </c>
      <c r="Y179" s="74">
        <f t="shared" si="3"/>
        <v>0</v>
      </c>
      <c r="Z179" s="74">
        <f>IF(Y179="","",COUNTIF(Sabana17[[#This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IF($D$12="","",(SUMPRODUCT(($D$12:$W$12=Sabana17[[#This Row],[Columna4]:[Columna23]])*1)))</f>
        <v>0</v>
      </c>
      <c r="Y180" s="74">
        <f t="shared" si="3"/>
        <v>0</v>
      </c>
      <c r="Z180" s="74">
        <f>IF(Y180="","",COUNTIF(Sabana17[[#This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IF($D$12="","",(SUMPRODUCT(($D$12:$W$12=Sabana17[[#This Row],[Columna4]:[Columna23]])*1)))</f>
        <v>0</v>
      </c>
      <c r="Y181" s="74">
        <f t="shared" si="3"/>
        <v>0</v>
      </c>
      <c r="Z181" s="74">
        <f>IF(Y181="","",COUNTIF(Sabana17[[#This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IF($D$12="","",(SUMPRODUCT(($D$12:$W$12=Sabana17[[#This Row],[Columna4]:[Columna23]])*1)))</f>
        <v>0</v>
      </c>
      <c r="Y182" s="74">
        <f t="shared" si="3"/>
        <v>0</v>
      </c>
      <c r="Z182" s="74">
        <f>IF(Y182="","",COUNTIF(Sabana17[[#This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IF($D$12="","",(SUMPRODUCT(($D$12:$W$12=Sabana17[[#This Row],[Columna4]:[Columna23]])*1)))</f>
        <v>0</v>
      </c>
      <c r="Y183" s="74">
        <f t="shared" si="3"/>
        <v>0</v>
      </c>
      <c r="Z183" s="74">
        <f>IF(Y183="","",COUNTIF(Sabana17[[#This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IF($D$12="","",(SUMPRODUCT(($D$12:$W$12=Sabana17[[#This Row],[Columna4]:[Columna23]])*1)))</f>
        <v>0</v>
      </c>
      <c r="Y184" s="74">
        <f t="shared" si="3"/>
        <v>0</v>
      </c>
      <c r="Z184" s="74">
        <f>IF(Y184="","",COUNTIF(Sabana17[[#This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IF($D$12="","",(SUMPRODUCT(($D$12:$W$12=Sabana17[[#This Row],[Columna4]:[Columna23]])*1)))</f>
        <v>0</v>
      </c>
      <c r="Y185" s="74">
        <f t="shared" si="3"/>
        <v>0</v>
      </c>
      <c r="Z185" s="74">
        <f>IF(Y185="","",COUNTIF(Sabana17[[#This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IF($D$12="","",(SUMPRODUCT(($D$12:$W$12=Sabana17[[#This Row],[Columna4]:[Columna23]])*1)))</f>
        <v>0</v>
      </c>
      <c r="Y186" s="74">
        <f t="shared" si="3"/>
        <v>0</v>
      </c>
      <c r="Z186" s="74">
        <f>IF(Y186="","",COUNTIF(Sabana17[[#This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IF($D$12="","",(SUMPRODUCT(($D$12:$W$12=Sabana17[[#This Row],[Columna4]:[Columna23]])*1)))</f>
        <v>0</v>
      </c>
      <c r="Y187" s="74">
        <f t="shared" si="3"/>
        <v>0</v>
      </c>
      <c r="Z187" s="74">
        <f>IF(Y187="","",COUNTIF(Sabana17[[#This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IF($D$12="","",(SUMPRODUCT(($D$12:$W$12=Sabana17[[#This Row],[Columna4]:[Columna23]])*1)))</f>
        <v>0</v>
      </c>
      <c r="Y188" s="74">
        <f t="shared" si="3"/>
        <v>0</v>
      </c>
      <c r="Z188" s="74">
        <f>IF(Y188="","",COUNTIF(Sabana17[[#This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IF($D$12="","",(SUMPRODUCT(($D$12:$W$12=Sabana17[[#This Row],[Columna4]:[Columna23]])*1)))</f>
        <v>0</v>
      </c>
      <c r="Y189" s="74">
        <f t="shared" si="3"/>
        <v>0</v>
      </c>
      <c r="Z189" s="74">
        <f>IF(Y189="","",COUNTIF(Sabana17[[#This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IF($D$12="","",(SUMPRODUCT(($D$12:$W$12=Sabana17[[#This Row],[Columna4]:[Columna23]])*1)))</f>
        <v>0</v>
      </c>
      <c r="Y190" s="74">
        <f t="shared" si="3"/>
        <v>0</v>
      </c>
      <c r="Z190" s="74">
        <f>IF(Y190="","",COUNTIF(Sabana17[[#This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IF($D$12="","",(SUMPRODUCT(($D$12:$W$12=Sabana17[[#This Row],[Columna4]:[Columna23]])*1)))</f>
        <v>0</v>
      </c>
      <c r="Y191" s="74">
        <f t="shared" si="3"/>
        <v>0</v>
      </c>
      <c r="Z191" s="74">
        <f>IF(Y191="","",COUNTIF(Sabana17[[#This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IF($D$12="","",(SUMPRODUCT(($D$12:$W$12=Sabana17[[#This Row],[Columna4]:[Columna23]])*1)))</f>
        <v>0</v>
      </c>
      <c r="Y192" s="74">
        <f t="shared" si="3"/>
        <v>0</v>
      </c>
      <c r="Z192" s="74">
        <f>IF(Y192="","",COUNTIF(Sabana17[[#This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IF($D$12="","",(SUMPRODUCT(($D$12:$W$12=Sabana17[[#This Row],[Columna4]:[Columna23]])*1)))</f>
        <v>0</v>
      </c>
      <c r="Y193" s="74">
        <f t="shared" si="3"/>
        <v>0</v>
      </c>
      <c r="Z193" s="74">
        <f>IF(Y193="","",COUNTIF(Sabana17[[#This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IF($D$12="","",(SUMPRODUCT(($D$12:$W$12=Sabana17[[#This Row],[Columna4]:[Columna23]])*1)))</f>
        <v>0</v>
      </c>
      <c r="Y194" s="74">
        <f t="shared" si="3"/>
        <v>0</v>
      </c>
      <c r="Z194" s="74">
        <f>IF(Y194="","",COUNTIF(Sabana17[[#This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IF($D$12="","",(SUMPRODUCT(($D$12:$W$12=Sabana17[[#This Row],[Columna4]:[Columna23]])*1)))</f>
        <v>0</v>
      </c>
      <c r="Y195" s="74">
        <f t="shared" si="3"/>
        <v>0</v>
      </c>
      <c r="Z195" s="74">
        <f>IF(Y195="","",COUNTIF(Sabana17[[#This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IF($D$12="","",(SUMPRODUCT(($D$12:$W$12=Sabana17[[#This Row],[Columna4]:[Columna23]])*1)))</f>
        <v>0</v>
      </c>
      <c r="Y196" s="74">
        <f t="shared" si="3"/>
        <v>0</v>
      </c>
      <c r="Z196" s="74">
        <f>IF(Y196="","",COUNTIF(Sabana17[[#This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IF($D$12="","",(SUMPRODUCT(($D$12:$W$12=Sabana17[[#This Row],[Columna4]:[Columna23]])*1)))</f>
        <v>0</v>
      </c>
      <c r="Y197" s="74">
        <f t="shared" si="3"/>
        <v>0</v>
      </c>
      <c r="Z197" s="74">
        <f>IF(Y197="","",COUNTIF(Sabana17[[#This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IF($D$12="","",(SUMPRODUCT(($D$12:$W$12=Sabana17[[#This Row],[Columna4]:[Columna23]])*1)))</f>
        <v>0</v>
      </c>
      <c r="Y198" s="74">
        <f t="shared" si="3"/>
        <v>0</v>
      </c>
      <c r="Z198" s="74">
        <f>IF(Y198="","",COUNTIF(Sabana17[[#This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IF($D$12="","",(SUMPRODUCT(($D$12:$W$12=Sabana17[[#This Row],[Columna4]:[Columna23]])*1)))</f>
        <v>0</v>
      </c>
      <c r="Y199" s="74">
        <f t="shared" si="3"/>
        <v>0</v>
      </c>
      <c r="Z199" s="74">
        <f>IF(Y199="","",COUNTIF(Sabana17[[#This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IF($D$12="","",(SUMPRODUCT(($D$12:$W$12=Sabana17[[#This Row],[Columna4]:[Columna23]])*1)))</f>
        <v>0</v>
      </c>
      <c r="Y200" s="74">
        <f t="shared" si="3"/>
        <v>0</v>
      </c>
      <c r="Z200" s="74">
        <f>IF(Y200="","",COUNTIF(Sabana17[[#This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IF($D$12="","",(SUMPRODUCT(($D$12:$W$12=Sabana17[[#This Row],[Columna4]:[Columna23]])*1)))</f>
        <v>0</v>
      </c>
      <c r="Y201" s="74">
        <f t="shared" si="3"/>
        <v>0</v>
      </c>
      <c r="Z201" s="74">
        <f>IF(Y201="","",COUNTIF(Sabana17[[#This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IF($D$12="","",(SUMPRODUCT(($D$12:$W$12=Sabana17[[#This Row],[Columna4]:[Columna23]])*1)))</f>
        <v>0</v>
      </c>
      <c r="Y202" s="74">
        <f t="shared" si="3"/>
        <v>0</v>
      </c>
      <c r="Z202" s="74">
        <f>IF(Y202="","",COUNTIF(Sabana17[[#This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IF($D$12="","",(SUMPRODUCT(($D$12:$W$12=Sabana17[[#This Row],[Columna4]:[Columna23]])*1)))</f>
        <v>0</v>
      </c>
      <c r="Y203" s="74">
        <f t="shared" si="3"/>
        <v>0</v>
      </c>
      <c r="Z203" s="74">
        <f>IF(Y203="","",COUNTIF(Sabana17[[#This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IF($D$12="","",(SUMPRODUCT(($D$12:$W$12=Sabana17[[#This Row],[Columna4]:[Columna23]])*1)))</f>
        <v>0</v>
      </c>
      <c r="Y204" s="74">
        <f t="shared" si="3"/>
        <v>0</v>
      </c>
      <c r="Z204" s="74">
        <f>IF(Y204="","",COUNTIF(Sabana17[[#This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IF($D$12="","",(SUMPRODUCT(($D$12:$W$12=Sabana17[[#This Row],[Columna4]:[Columna23]])*1)))</f>
        <v>0</v>
      </c>
      <c r="Y205" s="74">
        <f t="shared" si="3"/>
        <v>0</v>
      </c>
      <c r="Z205" s="74">
        <f>IF(Y205="","",COUNTIF(Sabana17[[#This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IF($D$12="","",(SUMPRODUCT(($D$12:$W$12=Sabana17[[#This Row],[Columna4]:[Columna23]])*1)))</f>
        <v>0</v>
      </c>
      <c r="Y206" s="74">
        <f t="shared" si="3"/>
        <v>0</v>
      </c>
      <c r="Z206" s="74">
        <f>IF(Y206="","",COUNTIF(Sabana17[[#This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IF($D$12="","",(SUMPRODUCT(($D$12:$W$12=Sabana17[[#This Row],[Columna4]:[Columna23]])*1)))</f>
        <v>0</v>
      </c>
      <c r="Y207" s="74">
        <f t="shared" si="3"/>
        <v>0</v>
      </c>
      <c r="Z207" s="74">
        <f>IF(Y207="","",COUNTIF(Sabana17[[#This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IF($D$12="","",(SUMPRODUCT(($D$12:$W$12=Sabana17[[#This Row],[Columna4]:[Columna23]])*1)))</f>
        <v>0</v>
      </c>
      <c r="Y208" s="74">
        <f t="shared" si="3"/>
        <v>0</v>
      </c>
      <c r="Z208" s="74">
        <f>IF(Y208="","",COUNTIF(Sabana17[[#This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IF($D$12="","",(SUMPRODUCT(($D$12:$W$12=Sabana17[[#This Row],[Columna4]:[Columna23]])*1)))</f>
        <v>0</v>
      </c>
      <c r="Y209" s="74">
        <f t="shared" si="3"/>
        <v>0</v>
      </c>
      <c r="Z209" s="74">
        <f>IF(Y209="","",COUNTIF(Sabana17[[#This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IF($D$12="","",(SUMPRODUCT(($D$12:$W$12=Sabana17[[#This Row],[Columna4]:[Columna23]])*1)))</f>
        <v>0</v>
      </c>
      <c r="Y210" s="74">
        <f t="shared" ref="Y210:Y273" si="4">IF(X210="","",(X210/20))</f>
        <v>0</v>
      </c>
      <c r="Z210" s="74">
        <f>IF(Y210="","",COUNTIF(Sabana17[[#This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IF($D$12="","",(SUMPRODUCT(($D$12:$W$12=Sabana17[[#This Row],[Columna4]:[Columna23]])*1)))</f>
        <v>0</v>
      </c>
      <c r="Y211" s="74">
        <f t="shared" si="4"/>
        <v>0</v>
      </c>
      <c r="Z211" s="74">
        <f>IF(Y211="","",COUNTIF(Sabana17[[#This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IF($D$12="","",(SUMPRODUCT(($D$12:$W$12=Sabana17[[#This Row],[Columna4]:[Columna23]])*1)))</f>
        <v>0</v>
      </c>
      <c r="Y212" s="74">
        <f t="shared" si="4"/>
        <v>0</v>
      </c>
      <c r="Z212" s="74">
        <f>IF(Y212="","",COUNTIF(Sabana17[[#This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IF($D$12="","",(SUMPRODUCT(($D$12:$W$12=Sabana17[[#This Row],[Columna4]:[Columna23]])*1)))</f>
        <v>0</v>
      </c>
      <c r="Y213" s="74">
        <f t="shared" si="4"/>
        <v>0</v>
      </c>
      <c r="Z213" s="74">
        <f>IF(Y213="","",COUNTIF(Sabana17[[#This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IF($D$12="","",(SUMPRODUCT(($D$12:$W$12=Sabana17[[#This Row],[Columna4]:[Columna23]])*1)))</f>
        <v>0</v>
      </c>
      <c r="Y214" s="74">
        <f t="shared" si="4"/>
        <v>0</v>
      </c>
      <c r="Z214" s="74">
        <f>IF(Y214="","",COUNTIF(Sabana17[[#This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IF($D$12="","",(SUMPRODUCT(($D$12:$W$12=Sabana17[[#This Row],[Columna4]:[Columna23]])*1)))</f>
        <v>0</v>
      </c>
      <c r="Y215" s="74">
        <f t="shared" si="4"/>
        <v>0</v>
      </c>
      <c r="Z215" s="74">
        <f>IF(Y215="","",COUNTIF(Sabana17[[#This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IF($D$12="","",(SUMPRODUCT(($D$12:$W$12=Sabana17[[#This Row],[Columna4]:[Columna23]])*1)))</f>
        <v>0</v>
      </c>
      <c r="Y216" s="74">
        <f t="shared" si="4"/>
        <v>0</v>
      </c>
      <c r="Z216" s="74">
        <f>IF(Y216="","",COUNTIF(Sabana17[[#This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IF($D$12="","",(SUMPRODUCT(($D$12:$W$12=Sabana17[[#This Row],[Columna4]:[Columna23]])*1)))</f>
        <v>0</v>
      </c>
      <c r="Y217" s="74">
        <f t="shared" si="4"/>
        <v>0</v>
      </c>
      <c r="Z217" s="74">
        <f>IF(Y217="","",COUNTIF(Sabana17[[#This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IF($D$12="","",(SUMPRODUCT(($D$12:$W$12=Sabana17[[#This Row],[Columna4]:[Columna23]])*1)))</f>
        <v>0</v>
      </c>
      <c r="Y218" s="74">
        <f t="shared" si="4"/>
        <v>0</v>
      </c>
      <c r="Z218" s="74">
        <f>IF(Y218="","",COUNTIF(Sabana17[[#This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IF($D$12="","",(SUMPRODUCT(($D$12:$W$12=Sabana17[[#This Row],[Columna4]:[Columna23]])*1)))</f>
        <v>0</v>
      </c>
      <c r="Y219" s="74">
        <f t="shared" si="4"/>
        <v>0</v>
      </c>
      <c r="Z219" s="74">
        <f>IF(Y219="","",COUNTIF(Sabana17[[#This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IF($D$12="","",(SUMPRODUCT(($D$12:$W$12=Sabana17[[#This Row],[Columna4]:[Columna23]])*1)))</f>
        <v>0</v>
      </c>
      <c r="Y220" s="74">
        <f t="shared" si="4"/>
        <v>0</v>
      </c>
      <c r="Z220" s="74">
        <f>IF(Y220="","",COUNTIF(Sabana17[[#This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IF($D$12="","",(SUMPRODUCT(($D$12:$W$12=Sabana17[[#This Row],[Columna4]:[Columna23]])*1)))</f>
        <v>0</v>
      </c>
      <c r="Y221" s="74">
        <f t="shared" si="4"/>
        <v>0</v>
      </c>
      <c r="Z221" s="74">
        <f>IF(Y221="","",COUNTIF(Sabana17[[#This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IF($D$12="","",(SUMPRODUCT(($D$12:$W$12=Sabana17[[#This Row],[Columna4]:[Columna23]])*1)))</f>
        <v>0</v>
      </c>
      <c r="Y222" s="74">
        <f t="shared" si="4"/>
        <v>0</v>
      </c>
      <c r="Z222" s="74">
        <f>IF(Y222="","",COUNTIF(Sabana17[[#This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IF($D$12="","",(SUMPRODUCT(($D$12:$W$12=Sabana17[[#This Row],[Columna4]:[Columna23]])*1)))</f>
        <v>0</v>
      </c>
      <c r="Y223" s="74">
        <f t="shared" si="4"/>
        <v>0</v>
      </c>
      <c r="Z223" s="74">
        <f>IF(Y223="","",COUNTIF(Sabana17[[#This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IF($D$12="","",(SUMPRODUCT(($D$12:$W$12=Sabana17[[#This Row],[Columna4]:[Columna23]])*1)))</f>
        <v>0</v>
      </c>
      <c r="Y224" s="74">
        <f t="shared" si="4"/>
        <v>0</v>
      </c>
      <c r="Z224" s="74">
        <f>IF(Y224="","",COUNTIF(Sabana17[[#This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IF($D$12="","",(SUMPRODUCT(($D$12:$W$12=Sabana17[[#This Row],[Columna4]:[Columna23]])*1)))</f>
        <v>0</v>
      </c>
      <c r="Y225" s="74">
        <f t="shared" si="4"/>
        <v>0</v>
      </c>
      <c r="Z225" s="74">
        <f>IF(Y225="","",COUNTIF(Sabana17[[#This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IF($D$12="","",(SUMPRODUCT(($D$12:$W$12=Sabana17[[#This Row],[Columna4]:[Columna23]])*1)))</f>
        <v>0</v>
      </c>
      <c r="Y226" s="74">
        <f t="shared" si="4"/>
        <v>0</v>
      </c>
      <c r="Z226" s="74">
        <f>IF(Y226="","",COUNTIF(Sabana17[[#This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IF($D$12="","",(SUMPRODUCT(($D$12:$W$12=Sabana17[[#This Row],[Columna4]:[Columna23]])*1)))</f>
        <v>0</v>
      </c>
      <c r="Y227" s="74">
        <f t="shared" si="4"/>
        <v>0</v>
      </c>
      <c r="Z227" s="74">
        <f>IF(Y227="","",COUNTIF(Sabana17[[#This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IF($D$12="","",(SUMPRODUCT(($D$12:$W$12=Sabana17[[#This Row],[Columna4]:[Columna23]])*1)))</f>
        <v>0</v>
      </c>
      <c r="Y228" s="74">
        <f t="shared" si="4"/>
        <v>0</v>
      </c>
      <c r="Z228" s="74">
        <f>IF(Y228="","",COUNTIF(Sabana17[[#This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IF($D$12="","",(SUMPRODUCT(($D$12:$W$12=Sabana17[[#This Row],[Columna4]:[Columna23]])*1)))</f>
        <v>0</v>
      </c>
      <c r="Y229" s="74">
        <f t="shared" si="4"/>
        <v>0</v>
      </c>
      <c r="Z229" s="74">
        <f>IF(Y229="","",COUNTIF(Sabana17[[#This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IF($D$12="","",(SUMPRODUCT(($D$12:$W$12=Sabana17[[#This Row],[Columna4]:[Columna23]])*1)))</f>
        <v>0</v>
      </c>
      <c r="Y230" s="74">
        <f t="shared" si="4"/>
        <v>0</v>
      </c>
      <c r="Z230" s="74">
        <f>IF(Y230="","",COUNTIF(Sabana17[[#This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IF($D$12="","",(SUMPRODUCT(($D$12:$W$12=Sabana17[[#This Row],[Columna4]:[Columna23]])*1)))</f>
        <v>0</v>
      </c>
      <c r="Y231" s="74">
        <f t="shared" si="4"/>
        <v>0</v>
      </c>
      <c r="Z231" s="74">
        <f>IF(Y231="","",COUNTIF(Sabana17[[#This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IF($D$12="","",(SUMPRODUCT(($D$12:$W$12=Sabana17[[#This Row],[Columna4]:[Columna23]])*1)))</f>
        <v>0</v>
      </c>
      <c r="Y232" s="74">
        <f t="shared" si="4"/>
        <v>0</v>
      </c>
      <c r="Z232" s="74">
        <f>IF(Y232="","",COUNTIF(Sabana17[[#This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IF($D$12="","",(SUMPRODUCT(($D$12:$W$12=Sabana17[[#This Row],[Columna4]:[Columna23]])*1)))</f>
        <v>0</v>
      </c>
      <c r="Y233" s="74">
        <f t="shared" si="4"/>
        <v>0</v>
      </c>
      <c r="Z233" s="74">
        <f>IF(Y233="","",COUNTIF(Sabana17[[#This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IF($D$12="","",(SUMPRODUCT(($D$12:$W$12=Sabana17[[#This Row],[Columna4]:[Columna23]])*1)))</f>
        <v>0</v>
      </c>
      <c r="Y234" s="74">
        <f t="shared" si="4"/>
        <v>0</v>
      </c>
      <c r="Z234" s="74">
        <f>IF(Y234="","",COUNTIF(Sabana17[[#This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IF($D$12="","",(SUMPRODUCT(($D$12:$W$12=Sabana17[[#This Row],[Columna4]:[Columna23]])*1)))</f>
        <v>0</v>
      </c>
      <c r="Y235" s="74">
        <f t="shared" si="4"/>
        <v>0</v>
      </c>
      <c r="Z235" s="74">
        <f>IF(Y235="","",COUNTIF(Sabana17[[#This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IF($D$12="","",(SUMPRODUCT(($D$12:$W$12=Sabana17[[#This Row],[Columna4]:[Columna23]])*1)))</f>
        <v>0</v>
      </c>
      <c r="Y236" s="74">
        <f t="shared" si="4"/>
        <v>0</v>
      </c>
      <c r="Z236" s="74">
        <f>IF(Y236="","",COUNTIF(Sabana17[[#This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IF($D$12="","",(SUMPRODUCT(($D$12:$W$12=Sabana17[[#This Row],[Columna4]:[Columna23]])*1)))</f>
        <v>0</v>
      </c>
      <c r="Y237" s="74">
        <f t="shared" si="4"/>
        <v>0</v>
      </c>
      <c r="Z237" s="74">
        <f>IF(Y237="","",COUNTIF(Sabana17[[#This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IF($D$12="","",(SUMPRODUCT(($D$12:$W$12=Sabana17[[#This Row],[Columna4]:[Columna23]])*1)))</f>
        <v>0</v>
      </c>
      <c r="Y238" s="74">
        <f t="shared" si="4"/>
        <v>0</v>
      </c>
      <c r="Z238" s="74">
        <f>IF(Y238="","",COUNTIF(Sabana17[[#This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IF($D$12="","",(SUMPRODUCT(($D$12:$W$12=Sabana17[[#This Row],[Columna4]:[Columna23]])*1)))</f>
        <v>0</v>
      </c>
      <c r="Y239" s="74">
        <f t="shared" si="4"/>
        <v>0</v>
      </c>
      <c r="Z239" s="74">
        <f>IF(Y239="","",COUNTIF(Sabana17[[#This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IF($D$12="","",(SUMPRODUCT(($D$12:$W$12=Sabana17[[#This Row],[Columna4]:[Columna23]])*1)))</f>
        <v>0</v>
      </c>
      <c r="Y240" s="74">
        <f t="shared" si="4"/>
        <v>0</v>
      </c>
      <c r="Z240" s="74">
        <f>IF(Y240="","",COUNTIF(Sabana17[[#This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IF($D$12="","",(SUMPRODUCT(($D$12:$W$12=Sabana17[[#This Row],[Columna4]:[Columna23]])*1)))</f>
        <v>0</v>
      </c>
      <c r="Y241" s="74">
        <f t="shared" si="4"/>
        <v>0</v>
      </c>
      <c r="Z241" s="74">
        <f>IF(Y241="","",COUNTIF(Sabana17[[#This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IF($D$12="","",(SUMPRODUCT(($D$12:$W$12=Sabana17[[#This Row],[Columna4]:[Columna23]])*1)))</f>
        <v>0</v>
      </c>
      <c r="Y242" s="74">
        <f t="shared" si="4"/>
        <v>0</v>
      </c>
      <c r="Z242" s="74">
        <f>IF(Y242="","",COUNTIF(Sabana17[[#This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IF($D$12="","",(SUMPRODUCT(($D$12:$W$12=Sabana17[[#This Row],[Columna4]:[Columna23]])*1)))</f>
        <v>0</v>
      </c>
      <c r="Y243" s="74">
        <f t="shared" si="4"/>
        <v>0</v>
      </c>
      <c r="Z243" s="74">
        <f>IF(Y243="","",COUNTIF(Sabana17[[#This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IF($D$12="","",(SUMPRODUCT(($D$12:$W$12=Sabana17[[#This Row],[Columna4]:[Columna23]])*1)))</f>
        <v>0</v>
      </c>
      <c r="Y244" s="74">
        <f t="shared" si="4"/>
        <v>0</v>
      </c>
      <c r="Z244" s="74">
        <f>IF(Y244="","",COUNTIF(Sabana17[[#This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IF($D$12="","",(SUMPRODUCT(($D$12:$W$12=Sabana17[[#This Row],[Columna4]:[Columna23]])*1)))</f>
        <v>0</v>
      </c>
      <c r="Y245" s="74">
        <f t="shared" si="4"/>
        <v>0</v>
      </c>
      <c r="Z245" s="74">
        <f>IF(Y245="","",COUNTIF(Sabana17[[#This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IF($D$12="","",(SUMPRODUCT(($D$12:$W$12=Sabana17[[#This Row],[Columna4]:[Columna23]])*1)))</f>
        <v>0</v>
      </c>
      <c r="Y246" s="74">
        <f t="shared" si="4"/>
        <v>0</v>
      </c>
      <c r="Z246" s="74">
        <f>IF(Y246="","",COUNTIF(Sabana17[[#This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IF($D$12="","",(SUMPRODUCT(($D$12:$W$12=Sabana17[[#This Row],[Columna4]:[Columna23]])*1)))</f>
        <v>0</v>
      </c>
      <c r="Y247" s="74">
        <f t="shared" si="4"/>
        <v>0</v>
      </c>
      <c r="Z247" s="74">
        <f>IF(Y247="","",COUNTIF(Sabana17[[#This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IF($D$12="","",(SUMPRODUCT(($D$12:$W$12=Sabana17[[#This Row],[Columna4]:[Columna23]])*1)))</f>
        <v>0</v>
      </c>
      <c r="Y248" s="74">
        <f t="shared" si="4"/>
        <v>0</v>
      </c>
      <c r="Z248" s="74">
        <f>IF(Y248="","",COUNTIF(Sabana17[[#This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IF($D$12="","",(SUMPRODUCT(($D$12:$W$12=Sabana17[[#This Row],[Columna4]:[Columna23]])*1)))</f>
        <v>0</v>
      </c>
      <c r="Y249" s="74">
        <f t="shared" si="4"/>
        <v>0</v>
      </c>
      <c r="Z249" s="74">
        <f>IF(Y249="","",COUNTIF(Sabana17[[#This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IF($D$12="","",(SUMPRODUCT(($D$12:$W$12=Sabana17[[#This Row],[Columna4]:[Columna23]])*1)))</f>
        <v>0</v>
      </c>
      <c r="Y250" s="74">
        <f t="shared" si="4"/>
        <v>0</v>
      </c>
      <c r="Z250" s="74">
        <f>IF(Y250="","",COUNTIF(Sabana17[[#This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IF($D$12="","",(SUMPRODUCT(($D$12:$W$12=Sabana17[[#This Row],[Columna4]:[Columna23]])*1)))</f>
        <v>0</v>
      </c>
      <c r="Y251" s="74">
        <f t="shared" si="4"/>
        <v>0</v>
      </c>
      <c r="Z251" s="74">
        <f>IF(Y251="","",COUNTIF(Sabana17[[#This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IF($D$12="","",(SUMPRODUCT(($D$12:$W$12=Sabana17[[#This Row],[Columna4]:[Columna23]])*1)))</f>
        <v>0</v>
      </c>
      <c r="Y252" s="74">
        <f t="shared" si="4"/>
        <v>0</v>
      </c>
      <c r="Z252" s="74">
        <f>IF(Y252="","",COUNTIF(Sabana17[[#This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IF($D$12="","",(SUMPRODUCT(($D$12:$W$12=Sabana17[[#This Row],[Columna4]:[Columna23]])*1)))</f>
        <v>0</v>
      </c>
      <c r="Y253" s="74">
        <f t="shared" si="4"/>
        <v>0</v>
      </c>
      <c r="Z253" s="74">
        <f>IF(Y253="","",COUNTIF(Sabana17[[#This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IF($D$12="","",(SUMPRODUCT(($D$12:$W$12=Sabana17[[#This Row],[Columna4]:[Columna23]])*1)))</f>
        <v>0</v>
      </c>
      <c r="Y254" s="74">
        <f t="shared" si="4"/>
        <v>0</v>
      </c>
      <c r="Z254" s="74">
        <f>IF(Y254="","",COUNTIF(Sabana17[[#This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IF($D$12="","",(SUMPRODUCT(($D$12:$W$12=Sabana17[[#This Row],[Columna4]:[Columna23]])*1)))</f>
        <v>0</v>
      </c>
      <c r="Y255" s="74">
        <f t="shared" si="4"/>
        <v>0</v>
      </c>
      <c r="Z255" s="74">
        <f>IF(Y255="","",COUNTIF(Sabana17[[#This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IF($D$12="","",(SUMPRODUCT(($D$12:$W$12=Sabana17[[#This Row],[Columna4]:[Columna23]])*1)))</f>
        <v>0</v>
      </c>
      <c r="Y256" s="74">
        <f t="shared" si="4"/>
        <v>0</v>
      </c>
      <c r="Z256" s="74">
        <f>IF(Y256="","",COUNTIF(Sabana17[[#This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IF($D$12="","",(SUMPRODUCT(($D$12:$W$12=Sabana17[[#This Row],[Columna4]:[Columna23]])*1)))</f>
        <v>0</v>
      </c>
      <c r="Y257" s="74">
        <f t="shared" si="4"/>
        <v>0</v>
      </c>
      <c r="Z257" s="74">
        <f>IF(Y257="","",COUNTIF(Sabana17[[#This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IF($D$12="","",(SUMPRODUCT(($D$12:$W$12=Sabana17[[#This Row],[Columna4]:[Columna23]])*1)))</f>
        <v>0</v>
      </c>
      <c r="Y258" s="74">
        <f t="shared" si="4"/>
        <v>0</v>
      </c>
      <c r="Z258" s="74">
        <f>IF(Y258="","",COUNTIF(Sabana17[[#This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IF($D$12="","",(SUMPRODUCT(($D$12:$W$12=Sabana17[[#This Row],[Columna4]:[Columna23]])*1)))</f>
        <v>0</v>
      </c>
      <c r="Y259" s="74">
        <f t="shared" si="4"/>
        <v>0</v>
      </c>
      <c r="Z259" s="74">
        <f>IF(Y259="","",COUNTIF(Sabana17[[#This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IF($D$12="","",(SUMPRODUCT(($D$12:$W$12=Sabana17[[#This Row],[Columna4]:[Columna23]])*1)))</f>
        <v>0</v>
      </c>
      <c r="Y260" s="74">
        <f t="shared" si="4"/>
        <v>0</v>
      </c>
      <c r="Z260" s="74">
        <f>IF(Y260="","",COUNTIF(Sabana17[[#This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IF($D$12="","",(SUMPRODUCT(($D$12:$W$12=Sabana17[[#This Row],[Columna4]:[Columna23]])*1)))</f>
        <v>0</v>
      </c>
      <c r="Y261" s="74">
        <f t="shared" si="4"/>
        <v>0</v>
      </c>
      <c r="Z261" s="74">
        <f>IF(Y261="","",COUNTIF(Sabana17[[#This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IF($D$12="","",(SUMPRODUCT(($D$12:$W$12=Sabana17[[#This Row],[Columna4]:[Columna23]])*1)))</f>
        <v>0</v>
      </c>
      <c r="Y262" s="74">
        <f t="shared" si="4"/>
        <v>0</v>
      </c>
      <c r="Z262" s="74">
        <f>IF(Y262="","",COUNTIF(Sabana17[[#This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IF($D$12="","",(SUMPRODUCT(($D$12:$W$12=Sabana17[[#This Row],[Columna4]:[Columna23]])*1)))</f>
        <v>0</v>
      </c>
      <c r="Y263" s="74">
        <f t="shared" si="4"/>
        <v>0</v>
      </c>
      <c r="Z263" s="74">
        <f>IF(Y263="","",COUNTIF(Sabana17[[#This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IF($D$12="","",(SUMPRODUCT(($D$12:$W$12=Sabana17[[#This Row],[Columna4]:[Columna23]])*1)))</f>
        <v>0</v>
      </c>
      <c r="Y264" s="74">
        <f t="shared" si="4"/>
        <v>0</v>
      </c>
      <c r="Z264" s="74">
        <f>IF(Y264="","",COUNTIF(Sabana17[[#This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IF($D$12="","",(SUMPRODUCT(($D$12:$W$12=Sabana17[[#This Row],[Columna4]:[Columna23]])*1)))</f>
        <v>0</v>
      </c>
      <c r="Y265" s="74">
        <f t="shared" si="4"/>
        <v>0</v>
      </c>
      <c r="Z265" s="74">
        <f>IF(Y265="","",COUNTIF(Sabana17[[#This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IF($D$12="","",(SUMPRODUCT(($D$12:$W$12=Sabana17[[#This Row],[Columna4]:[Columna23]])*1)))</f>
        <v>0</v>
      </c>
      <c r="Y266" s="74">
        <f t="shared" si="4"/>
        <v>0</v>
      </c>
      <c r="Z266" s="74">
        <f>IF(Y266="","",COUNTIF(Sabana17[[#This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IF($D$12="","",(SUMPRODUCT(($D$12:$W$12=Sabana17[[#This Row],[Columna4]:[Columna23]])*1)))</f>
        <v>0</v>
      </c>
      <c r="Y267" s="74">
        <f t="shared" si="4"/>
        <v>0</v>
      </c>
      <c r="Z267" s="74">
        <f>IF(Y267="","",COUNTIF(Sabana17[[#This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IF($D$12="","",(SUMPRODUCT(($D$12:$W$12=Sabana17[[#This Row],[Columna4]:[Columna23]])*1)))</f>
        <v>0</v>
      </c>
      <c r="Y268" s="74">
        <f t="shared" si="4"/>
        <v>0</v>
      </c>
      <c r="Z268" s="74">
        <f>IF(Y268="","",COUNTIF(Sabana17[[#This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IF($D$12="","",(SUMPRODUCT(($D$12:$W$12=Sabana17[[#This Row],[Columna4]:[Columna23]])*1)))</f>
        <v>0</v>
      </c>
      <c r="Y269" s="74">
        <f t="shared" si="4"/>
        <v>0</v>
      </c>
      <c r="Z269" s="74">
        <f>IF(Y269="","",COUNTIF(Sabana17[[#This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IF($D$12="","",(SUMPRODUCT(($D$12:$W$12=Sabana17[[#This Row],[Columna4]:[Columna23]])*1)))</f>
        <v>0</v>
      </c>
      <c r="Y270" s="74">
        <f t="shared" si="4"/>
        <v>0</v>
      </c>
      <c r="Z270" s="74">
        <f>IF(Y270="","",COUNTIF(Sabana17[[#This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IF($D$12="","",(SUMPRODUCT(($D$12:$W$12=Sabana17[[#This Row],[Columna4]:[Columna23]])*1)))</f>
        <v>0</v>
      </c>
      <c r="Y271" s="74">
        <f t="shared" si="4"/>
        <v>0</v>
      </c>
      <c r="Z271" s="74">
        <f>IF(Y271="","",COUNTIF(Sabana17[[#This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IF($D$12="","",(SUMPRODUCT(($D$12:$W$12=Sabana17[[#This Row],[Columna4]:[Columna23]])*1)))</f>
        <v>0</v>
      </c>
      <c r="Y272" s="74">
        <f t="shared" si="4"/>
        <v>0</v>
      </c>
      <c r="Z272" s="74">
        <f>IF(Y272="","",COUNTIF(Sabana17[[#This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IF($D$12="","",(SUMPRODUCT(($D$12:$W$12=Sabana17[[#This Row],[Columna4]:[Columna23]])*1)))</f>
        <v>0</v>
      </c>
      <c r="Y273" s="74">
        <f t="shared" si="4"/>
        <v>0</v>
      </c>
      <c r="Z273" s="74">
        <f>IF(Y273="","",COUNTIF(Sabana17[[#This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IF($D$12="","",(SUMPRODUCT(($D$12:$W$12=Sabana17[[#This Row],[Columna4]:[Columna23]])*1)))</f>
        <v>0</v>
      </c>
      <c r="Y274" s="74">
        <f t="shared" ref="Y274:Y337" si="5">IF(X274="","",(X274/20))</f>
        <v>0</v>
      </c>
      <c r="Z274" s="74">
        <f>IF(Y274="","",COUNTIF(Sabana17[[#This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IF($D$12="","",(SUMPRODUCT(($D$12:$W$12=Sabana17[[#This Row],[Columna4]:[Columna23]])*1)))</f>
        <v>0</v>
      </c>
      <c r="Y275" s="74">
        <f t="shared" si="5"/>
        <v>0</v>
      </c>
      <c r="Z275" s="74">
        <f>IF(Y275="","",COUNTIF(Sabana17[[#This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IF($D$12="","",(SUMPRODUCT(($D$12:$W$12=Sabana17[[#This Row],[Columna4]:[Columna23]])*1)))</f>
        <v>0</v>
      </c>
      <c r="Y276" s="74">
        <f t="shared" si="5"/>
        <v>0</v>
      </c>
      <c r="Z276" s="74">
        <f>IF(Y276="","",COUNTIF(Sabana17[[#This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IF($D$12="","",(SUMPRODUCT(($D$12:$W$12=Sabana17[[#This Row],[Columna4]:[Columna23]])*1)))</f>
        <v>0</v>
      </c>
      <c r="Y277" s="74">
        <f t="shared" si="5"/>
        <v>0</v>
      </c>
      <c r="Z277" s="74">
        <f>IF(Y277="","",COUNTIF(Sabana17[[#This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IF($D$12="","",(SUMPRODUCT(($D$12:$W$12=Sabana17[[#This Row],[Columna4]:[Columna23]])*1)))</f>
        <v>0</v>
      </c>
      <c r="Y278" s="74">
        <f t="shared" si="5"/>
        <v>0</v>
      </c>
      <c r="Z278" s="74">
        <f>IF(Y278="","",COUNTIF(Sabana17[[#This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IF($D$12="","",(SUMPRODUCT(($D$12:$W$12=Sabana17[[#This Row],[Columna4]:[Columna23]])*1)))</f>
        <v>0</v>
      </c>
      <c r="Y279" s="74">
        <f t="shared" si="5"/>
        <v>0</v>
      </c>
      <c r="Z279" s="74">
        <f>IF(Y279="","",COUNTIF(Sabana17[[#This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IF($D$12="","",(SUMPRODUCT(($D$12:$W$12=Sabana17[[#This Row],[Columna4]:[Columna23]])*1)))</f>
        <v>0</v>
      </c>
      <c r="Y280" s="74">
        <f t="shared" si="5"/>
        <v>0</v>
      </c>
      <c r="Z280" s="74">
        <f>IF(Y280="","",COUNTIF(Sabana17[[#This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IF($D$12="","",(SUMPRODUCT(($D$12:$W$12=Sabana17[[#This Row],[Columna4]:[Columna23]])*1)))</f>
        <v>0</v>
      </c>
      <c r="Y281" s="74">
        <f t="shared" si="5"/>
        <v>0</v>
      </c>
      <c r="Z281" s="74">
        <f>IF(Y281="","",COUNTIF(Sabana17[[#This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IF($D$12="","",(SUMPRODUCT(($D$12:$W$12=Sabana17[[#This Row],[Columna4]:[Columna23]])*1)))</f>
        <v>0</v>
      </c>
      <c r="Y282" s="74">
        <f t="shared" si="5"/>
        <v>0</v>
      </c>
      <c r="Z282" s="74">
        <f>IF(Y282="","",COUNTIF(Sabana17[[#This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IF($D$12="","",(SUMPRODUCT(($D$12:$W$12=Sabana17[[#This Row],[Columna4]:[Columna23]])*1)))</f>
        <v>0</v>
      </c>
      <c r="Y283" s="74">
        <f t="shared" si="5"/>
        <v>0</v>
      </c>
      <c r="Z283" s="74">
        <f>IF(Y283="","",COUNTIF(Sabana17[[#This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IF($D$12="","",(SUMPRODUCT(($D$12:$W$12=Sabana17[[#This Row],[Columna4]:[Columna23]])*1)))</f>
        <v>0</v>
      </c>
      <c r="Y284" s="74">
        <f t="shared" si="5"/>
        <v>0</v>
      </c>
      <c r="Z284" s="74">
        <f>IF(Y284="","",COUNTIF(Sabana17[[#This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IF($D$12="","",(SUMPRODUCT(($D$12:$W$12=Sabana17[[#This Row],[Columna4]:[Columna23]])*1)))</f>
        <v>0</v>
      </c>
      <c r="Y285" s="74">
        <f t="shared" si="5"/>
        <v>0</v>
      </c>
      <c r="Z285" s="74">
        <f>IF(Y285="","",COUNTIF(Sabana17[[#This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IF($D$12="","",(SUMPRODUCT(($D$12:$W$12=Sabana17[[#This Row],[Columna4]:[Columna23]])*1)))</f>
        <v>0</v>
      </c>
      <c r="Y286" s="74">
        <f t="shared" si="5"/>
        <v>0</v>
      </c>
      <c r="Z286" s="74">
        <f>IF(Y286="","",COUNTIF(Sabana17[[#This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IF($D$12="","",(SUMPRODUCT(($D$12:$W$12=Sabana17[[#This Row],[Columna4]:[Columna23]])*1)))</f>
        <v>0</v>
      </c>
      <c r="Y287" s="74">
        <f t="shared" si="5"/>
        <v>0</v>
      </c>
      <c r="Z287" s="74">
        <f>IF(Y287="","",COUNTIF(Sabana17[[#This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IF($D$12="","",(SUMPRODUCT(($D$12:$W$12=Sabana17[[#This Row],[Columna4]:[Columna23]])*1)))</f>
        <v>0</v>
      </c>
      <c r="Y288" s="74">
        <f t="shared" si="5"/>
        <v>0</v>
      </c>
      <c r="Z288" s="74">
        <f>IF(Y288="","",COUNTIF(Sabana17[[#This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IF($D$12="","",(SUMPRODUCT(($D$12:$W$12=Sabana17[[#This Row],[Columna4]:[Columna23]])*1)))</f>
        <v>0</v>
      </c>
      <c r="Y289" s="74">
        <f t="shared" si="5"/>
        <v>0</v>
      </c>
      <c r="Z289" s="74">
        <f>IF(Y289="","",COUNTIF(Sabana17[[#This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IF($D$12="","",(SUMPRODUCT(($D$12:$W$12=Sabana17[[#This Row],[Columna4]:[Columna23]])*1)))</f>
        <v>0</v>
      </c>
      <c r="Y290" s="74">
        <f t="shared" si="5"/>
        <v>0</v>
      </c>
      <c r="Z290" s="74">
        <f>IF(Y290="","",COUNTIF(Sabana17[[#This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IF($D$12="","",(SUMPRODUCT(($D$12:$W$12=Sabana17[[#This Row],[Columna4]:[Columna23]])*1)))</f>
        <v>0</v>
      </c>
      <c r="Y291" s="74">
        <f t="shared" si="5"/>
        <v>0</v>
      </c>
      <c r="Z291" s="74">
        <f>IF(Y291="","",COUNTIF(Sabana17[[#This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IF($D$12="","",(SUMPRODUCT(($D$12:$W$12=Sabana17[[#This Row],[Columna4]:[Columna23]])*1)))</f>
        <v>0</v>
      </c>
      <c r="Y292" s="74">
        <f t="shared" si="5"/>
        <v>0</v>
      </c>
      <c r="Z292" s="74">
        <f>IF(Y292="","",COUNTIF(Sabana17[[#This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IF($D$12="","",(SUMPRODUCT(($D$12:$W$12=Sabana17[[#This Row],[Columna4]:[Columna23]])*1)))</f>
        <v>0</v>
      </c>
      <c r="Y293" s="74">
        <f t="shared" si="5"/>
        <v>0</v>
      </c>
      <c r="Z293" s="74">
        <f>IF(Y293="","",COUNTIF(Sabana17[[#This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IF($D$12="","",(SUMPRODUCT(($D$12:$W$12=Sabana17[[#This Row],[Columna4]:[Columna23]])*1)))</f>
        <v>0</v>
      </c>
      <c r="Y294" s="74">
        <f t="shared" si="5"/>
        <v>0</v>
      </c>
      <c r="Z294" s="74">
        <f>IF(Y294="","",COUNTIF(Sabana17[[#This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IF($D$12="","",(SUMPRODUCT(($D$12:$W$12=Sabana17[[#This Row],[Columna4]:[Columna23]])*1)))</f>
        <v>0</v>
      </c>
      <c r="Y295" s="74">
        <f t="shared" si="5"/>
        <v>0</v>
      </c>
      <c r="Z295" s="74">
        <f>IF(Y295="","",COUNTIF(Sabana17[[#This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IF($D$12="","",(SUMPRODUCT(($D$12:$W$12=Sabana17[[#This Row],[Columna4]:[Columna23]])*1)))</f>
        <v>0</v>
      </c>
      <c r="Y296" s="74">
        <f t="shared" si="5"/>
        <v>0</v>
      </c>
      <c r="Z296" s="74">
        <f>IF(Y296="","",COUNTIF(Sabana17[[#This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IF($D$12="","",(SUMPRODUCT(($D$12:$W$12=Sabana17[[#This Row],[Columna4]:[Columna23]])*1)))</f>
        <v>0</v>
      </c>
      <c r="Y297" s="74">
        <f t="shared" si="5"/>
        <v>0</v>
      </c>
      <c r="Z297" s="74">
        <f>IF(Y297="","",COUNTIF(Sabana17[[#This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IF($D$12="","",(SUMPRODUCT(($D$12:$W$12=Sabana17[[#This Row],[Columna4]:[Columna23]])*1)))</f>
        <v>0</v>
      </c>
      <c r="Y298" s="74">
        <f t="shared" si="5"/>
        <v>0</v>
      </c>
      <c r="Z298" s="74">
        <f>IF(Y298="","",COUNTIF(Sabana17[[#This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IF($D$12="","",(SUMPRODUCT(($D$12:$W$12=Sabana17[[#This Row],[Columna4]:[Columna23]])*1)))</f>
        <v>0</v>
      </c>
      <c r="Y299" s="74">
        <f t="shared" si="5"/>
        <v>0</v>
      </c>
      <c r="Z299" s="74">
        <f>IF(Y299="","",COUNTIF(Sabana17[[#This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IF($D$12="","",(SUMPRODUCT(($D$12:$W$12=Sabana17[[#This Row],[Columna4]:[Columna23]])*1)))</f>
        <v>0</v>
      </c>
      <c r="Y300" s="74">
        <f t="shared" si="5"/>
        <v>0</v>
      </c>
      <c r="Z300" s="74">
        <f>IF(Y300="","",COUNTIF(Sabana17[[#This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IF($D$12="","",(SUMPRODUCT(($D$12:$W$12=Sabana17[[#This Row],[Columna4]:[Columna23]])*1)))</f>
        <v>0</v>
      </c>
      <c r="Y301" s="74">
        <f t="shared" si="5"/>
        <v>0</v>
      </c>
      <c r="Z301" s="74">
        <f>IF(Y301="","",COUNTIF(Sabana17[[#This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IF($D$12="","",(SUMPRODUCT(($D$12:$W$12=Sabana17[[#This Row],[Columna4]:[Columna23]])*1)))</f>
        <v>0</v>
      </c>
      <c r="Y302" s="74">
        <f t="shared" si="5"/>
        <v>0</v>
      </c>
      <c r="Z302" s="74">
        <f>IF(Y302="","",COUNTIF(Sabana17[[#This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IF($D$12="","",(SUMPRODUCT(($D$12:$W$12=Sabana17[[#This Row],[Columna4]:[Columna23]])*1)))</f>
        <v>0</v>
      </c>
      <c r="Y303" s="74">
        <f t="shared" si="5"/>
        <v>0</v>
      </c>
      <c r="Z303" s="74">
        <f>IF(Y303="","",COUNTIF(Sabana17[[#This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IF($D$12="","",(SUMPRODUCT(($D$12:$W$12=Sabana17[[#This Row],[Columna4]:[Columna23]])*1)))</f>
        <v>0</v>
      </c>
      <c r="Y304" s="74">
        <f t="shared" si="5"/>
        <v>0</v>
      </c>
      <c r="Z304" s="74">
        <f>IF(Y304="","",COUNTIF(Sabana17[[#This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IF($D$12="","",(SUMPRODUCT(($D$12:$W$12=Sabana17[[#This Row],[Columna4]:[Columna23]])*1)))</f>
        <v>0</v>
      </c>
      <c r="Y305" s="74">
        <f t="shared" si="5"/>
        <v>0</v>
      </c>
      <c r="Z305" s="74">
        <f>IF(Y305="","",COUNTIF(Sabana17[[#This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IF($D$12="","",(SUMPRODUCT(($D$12:$W$12=Sabana17[[#This Row],[Columna4]:[Columna23]])*1)))</f>
        <v>0</v>
      </c>
      <c r="Y306" s="74">
        <f t="shared" si="5"/>
        <v>0</v>
      </c>
      <c r="Z306" s="74">
        <f>IF(Y306="","",COUNTIF(Sabana17[[#This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IF($D$12="","",(SUMPRODUCT(($D$12:$W$12=Sabana17[[#This Row],[Columna4]:[Columna23]])*1)))</f>
        <v>0</v>
      </c>
      <c r="Y307" s="74">
        <f t="shared" si="5"/>
        <v>0</v>
      </c>
      <c r="Z307" s="74">
        <f>IF(Y307="","",COUNTIF(Sabana17[[#This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IF($D$12="","",(SUMPRODUCT(($D$12:$W$12=Sabana17[[#This Row],[Columna4]:[Columna23]])*1)))</f>
        <v>0</v>
      </c>
      <c r="Y308" s="74">
        <f t="shared" si="5"/>
        <v>0</v>
      </c>
      <c r="Z308" s="74">
        <f>IF(Y308="","",COUNTIF(Sabana17[[#This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IF($D$12="","",(SUMPRODUCT(($D$12:$W$12=Sabana17[[#This Row],[Columna4]:[Columna23]])*1)))</f>
        <v>0</v>
      </c>
      <c r="Y309" s="74">
        <f t="shared" si="5"/>
        <v>0</v>
      </c>
      <c r="Z309" s="74">
        <f>IF(Y309="","",COUNTIF(Sabana17[[#This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IF($D$12="","",(SUMPRODUCT(($D$12:$W$12=Sabana17[[#This Row],[Columna4]:[Columna23]])*1)))</f>
        <v>0</v>
      </c>
      <c r="Y310" s="74">
        <f t="shared" si="5"/>
        <v>0</v>
      </c>
      <c r="Z310" s="74">
        <f>IF(Y310="","",COUNTIF(Sabana17[[#This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IF($D$12="","",(SUMPRODUCT(($D$12:$W$12=Sabana17[[#This Row],[Columna4]:[Columna23]])*1)))</f>
        <v>0</v>
      </c>
      <c r="Y311" s="74">
        <f t="shared" si="5"/>
        <v>0</v>
      </c>
      <c r="Z311" s="74">
        <f>IF(Y311="","",COUNTIF(Sabana17[[#This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IF($D$12="","",(SUMPRODUCT(($D$12:$W$12=Sabana17[[#This Row],[Columna4]:[Columna23]])*1)))</f>
        <v>0</v>
      </c>
      <c r="Y312" s="74">
        <f t="shared" si="5"/>
        <v>0</v>
      </c>
      <c r="Z312" s="74">
        <f>IF(Y312="","",COUNTIF(Sabana17[[#This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IF($D$12="","",(SUMPRODUCT(($D$12:$W$12=Sabana17[[#This Row],[Columna4]:[Columna23]])*1)))</f>
        <v>0</v>
      </c>
      <c r="Y313" s="74">
        <f t="shared" si="5"/>
        <v>0</v>
      </c>
      <c r="Z313" s="74">
        <f>IF(Y313="","",COUNTIF(Sabana17[[#This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IF($D$12="","",(SUMPRODUCT(($D$12:$W$12=Sabana17[[#This Row],[Columna4]:[Columna23]])*1)))</f>
        <v>0</v>
      </c>
      <c r="Y314" s="74">
        <f t="shared" si="5"/>
        <v>0</v>
      </c>
      <c r="Z314" s="74">
        <f>IF(Y314="","",COUNTIF(Sabana17[[#This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IF($D$12="","",(SUMPRODUCT(($D$12:$W$12=Sabana17[[#This Row],[Columna4]:[Columna23]])*1)))</f>
        <v>0</v>
      </c>
      <c r="Y315" s="74">
        <f t="shared" si="5"/>
        <v>0</v>
      </c>
      <c r="Z315" s="74">
        <f>IF(Y315="","",COUNTIF(Sabana17[[#This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IF($D$12="","",(SUMPRODUCT(($D$12:$W$12=Sabana17[[#This Row],[Columna4]:[Columna23]])*1)))</f>
        <v>0</v>
      </c>
      <c r="Y316" s="74">
        <f t="shared" si="5"/>
        <v>0</v>
      </c>
      <c r="Z316" s="74">
        <f>IF(Y316="","",COUNTIF(Sabana17[[#This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IF($D$12="","",(SUMPRODUCT(($D$12:$W$12=Sabana17[[#This Row],[Columna4]:[Columna23]])*1)))</f>
        <v>0</v>
      </c>
      <c r="Y317" s="74">
        <f t="shared" si="5"/>
        <v>0</v>
      </c>
      <c r="Z317" s="74">
        <f>IF(Y317="","",COUNTIF(Sabana17[[#This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Sabana17[[#Headers],[Columna4]]</f>
        <v>Columna4</v>
      </c>
      <c r="E318" s="32" t="str">
        <f>Sabana17[[#Headers],[Columna5]]</f>
        <v>Columna5</v>
      </c>
      <c r="F318" s="32" t="str">
        <f>Sabana17[[#Headers],[Columna6]]</f>
        <v>Columna6</v>
      </c>
      <c r="G318" s="32" t="str">
        <f>Sabana17[[#Headers],[Columna7]]</f>
        <v>Columna7</v>
      </c>
      <c r="H318" s="32" t="str">
        <f>Sabana17[[#Headers],[Columna8]]</f>
        <v>Columna8</v>
      </c>
      <c r="I318" s="32" t="str">
        <f>Sabana17[[#Headers],[Columna9]]</f>
        <v>Columna9</v>
      </c>
      <c r="J318" s="32" t="str">
        <f>Sabana17[[#Headers],[Columna10]]</f>
        <v>Columna10</v>
      </c>
      <c r="K318" s="32" t="str">
        <f>Sabana17[[#Headers],[Columna11]]</f>
        <v>Columna11</v>
      </c>
      <c r="L318" s="32" t="str">
        <f>Sabana17[[#Headers],[Columna12]]</f>
        <v>Columna12</v>
      </c>
      <c r="M318" s="32" t="str">
        <f>Sabana17[[#Headers],[Columna13]]</f>
        <v>Columna13</v>
      </c>
      <c r="N318" s="32" t="str">
        <f>Sabana17[[#Headers],[Columna14]]</f>
        <v>Columna14</v>
      </c>
      <c r="O318" s="32" t="str">
        <f>Sabana17[[#Headers],[Columna15]]</f>
        <v>Columna15</v>
      </c>
      <c r="P318" s="32" t="str">
        <f>Sabana17[[#Headers],[Columna16]]</f>
        <v>Columna16</v>
      </c>
      <c r="Q318" s="32" t="str">
        <f>Sabana17[[#Headers],[Columna17]]</f>
        <v>Columna17</v>
      </c>
      <c r="R318" s="32" t="str">
        <f>Sabana17[[#Headers],[Columna18]]</f>
        <v>Columna18</v>
      </c>
      <c r="S318" s="32" t="str">
        <f>Sabana17[[#Headers],[Columna19]]</f>
        <v>Columna19</v>
      </c>
      <c r="T318" s="32" t="str">
        <f>Sabana17[[#Headers],[Columna20]]</f>
        <v>Columna20</v>
      </c>
      <c r="U318" s="32" t="str">
        <f>Sabana17[[#Headers],[Columna21]]</f>
        <v>Columna21</v>
      </c>
      <c r="V318" s="32" t="str">
        <f>Sabana17[[#Headers],[Columna22]]</f>
        <v>Columna22</v>
      </c>
      <c r="W318" s="33" t="str">
        <f>Sabana17[[#Headers],[Columna23]]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I_1885228</v>
      </c>
      <c r="E319" s="34" t="str">
        <f t="shared" si="6"/>
        <v>I_1885292</v>
      </c>
      <c r="F319" s="34" t="str">
        <f t="shared" si="6"/>
        <v>I_1885249</v>
      </c>
      <c r="G319" s="34" t="str">
        <f t="shared" si="6"/>
        <v>I_1885318</v>
      </c>
      <c r="H319" s="34" t="str">
        <f t="shared" si="6"/>
        <v>I_1887428</v>
      </c>
      <c r="I319" s="34" t="str">
        <f t="shared" si="6"/>
        <v>I_1885380</v>
      </c>
      <c r="J319" s="34" t="str">
        <f t="shared" si="6"/>
        <v>I_1885232</v>
      </c>
      <c r="K319" s="34" t="str">
        <f t="shared" si="6"/>
        <v>I_1885320</v>
      </c>
      <c r="L319" s="34" t="str">
        <f t="shared" si="6"/>
        <v>I_1887400</v>
      </c>
      <c r="M319" s="34" t="str">
        <f t="shared" si="6"/>
        <v>I_1885375</v>
      </c>
      <c r="N319" s="34" t="str">
        <f t="shared" si="6"/>
        <v>I_1887393</v>
      </c>
      <c r="O319" s="34" t="str">
        <f t="shared" si="6"/>
        <v>I_1887383</v>
      </c>
      <c r="P319" s="34" t="str">
        <f t="shared" si="6"/>
        <v>I_1885350</v>
      </c>
      <c r="Q319" s="34" t="str">
        <f t="shared" si="6"/>
        <v>I_1885306</v>
      </c>
      <c r="R319" s="34" t="str">
        <f t="shared" si="6"/>
        <v>I_1885252</v>
      </c>
      <c r="S319" s="34" t="str">
        <f t="shared" si="6"/>
        <v>I_1885361</v>
      </c>
      <c r="T319" s="34" t="str">
        <f t="shared" si="6"/>
        <v>I_1887411</v>
      </c>
      <c r="U319" s="34" t="str">
        <f t="shared" si="6"/>
        <v>I_1885285</v>
      </c>
      <c r="V319" s="34" t="str">
        <f t="shared" si="6"/>
        <v>I_1885348</v>
      </c>
      <c r="W319" s="35" t="str">
        <f t="shared" si="6"/>
        <v>I_1885260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 t="shared" ref="D320:W320" si="7">IF(D325="","",IF(D325&gt;=85%,"Muy Fácil",IF(D325&gt;=60%,"Facil",IF(D325&gt;=40%,"Dificultad Moderada",IF(D325&gt;=15%,"Dificil",IF(D325&gt;=0%,"Muy Difícil",""))))))</f>
        <v>Dificil</v>
      </c>
      <c r="E320" s="30" t="str">
        <f t="shared" si="7"/>
        <v>Facil</v>
      </c>
      <c r="F320" s="30" t="str">
        <f t="shared" si="7"/>
        <v>Dificultad Moderada</v>
      </c>
      <c r="G320" s="30" t="str">
        <f t="shared" si="7"/>
        <v>Facil</v>
      </c>
      <c r="H320" s="30" t="str">
        <f t="shared" si="7"/>
        <v>Dificil</v>
      </c>
      <c r="I320" s="30" t="str">
        <f t="shared" si="7"/>
        <v>Dificil</v>
      </c>
      <c r="J320" s="30" t="str">
        <f t="shared" si="7"/>
        <v>Dificultad Moderada</v>
      </c>
      <c r="K320" s="30" t="str">
        <f t="shared" si="7"/>
        <v>Dificultad Moderada</v>
      </c>
      <c r="L320" s="30" t="str">
        <f t="shared" si="7"/>
        <v>Muy Difícil</v>
      </c>
      <c r="M320" s="30" t="str">
        <f t="shared" si="7"/>
        <v>Dificultad Moderada</v>
      </c>
      <c r="N320" s="30" t="str">
        <f t="shared" si="7"/>
        <v>Dificil</v>
      </c>
      <c r="O320" s="30" t="str">
        <f t="shared" si="7"/>
        <v>Dificultad Moderada</v>
      </c>
      <c r="P320" s="30" t="str">
        <f t="shared" si="7"/>
        <v>Dificultad Moderada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Dificultad Moderada</v>
      </c>
      <c r="T320" s="30" t="str">
        <f t="shared" si="7"/>
        <v>Dificil</v>
      </c>
      <c r="U320" s="30" t="str">
        <f t="shared" si="7"/>
        <v>Dificultad Moderada</v>
      </c>
      <c r="V320" s="30" t="str">
        <f t="shared" si="7"/>
        <v>Dificil</v>
      </c>
      <c r="W320" s="53" t="str">
        <f t="shared" si="7"/>
        <v>Dificultad Moderada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C</v>
      </c>
      <c r="E321" s="36" t="str">
        <f t="shared" si="8"/>
        <v>B</v>
      </c>
      <c r="F321" s="36" t="str">
        <f t="shared" si="8"/>
        <v>D</v>
      </c>
      <c r="G321" s="36" t="str">
        <f t="shared" si="8"/>
        <v>C</v>
      </c>
      <c r="H321" s="36" t="str">
        <f t="shared" si="8"/>
        <v>B</v>
      </c>
      <c r="I321" s="36" t="str">
        <f t="shared" si="8"/>
        <v>B</v>
      </c>
      <c r="J321" s="36" t="str">
        <f t="shared" si="8"/>
        <v>A</v>
      </c>
      <c r="K321" s="36" t="str">
        <f t="shared" si="8"/>
        <v>A</v>
      </c>
      <c r="L321" s="36" t="str">
        <f t="shared" si="8"/>
        <v>C</v>
      </c>
      <c r="M321" s="36" t="str">
        <f t="shared" si="8"/>
        <v>C</v>
      </c>
      <c r="N321" s="36" t="str">
        <f t="shared" si="8"/>
        <v>C</v>
      </c>
      <c r="O321" s="36" t="str">
        <f t="shared" si="8"/>
        <v>B</v>
      </c>
      <c r="P321" s="36" t="str">
        <f t="shared" si="8"/>
        <v>C</v>
      </c>
      <c r="Q321" s="36" t="str">
        <f t="shared" si="8"/>
        <v>A</v>
      </c>
      <c r="R321" s="36" t="str">
        <f t="shared" si="8"/>
        <v>D</v>
      </c>
      <c r="S321" s="36" t="str">
        <f t="shared" si="8"/>
        <v>C</v>
      </c>
      <c r="T321" s="36" t="str">
        <f t="shared" si="8"/>
        <v>C</v>
      </c>
      <c r="U321" s="36" t="str">
        <f t="shared" si="8"/>
        <v>A</v>
      </c>
      <c r="V321" s="36" t="str">
        <f t="shared" si="8"/>
        <v>A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 t="shared" ref="D322:W322" si="9">IF(COUNTA(D18:D317)=0,"",IFERROR(COUNTIF(D$18:D$317,"=*"),""))</f>
        <v>52</v>
      </c>
      <c r="E322" s="38">
        <f t="shared" si="9"/>
        <v>52</v>
      </c>
      <c r="F322" s="38">
        <f t="shared" si="9"/>
        <v>52</v>
      </c>
      <c r="G322" s="38">
        <f t="shared" si="9"/>
        <v>52</v>
      </c>
      <c r="H322" s="38">
        <f t="shared" si="9"/>
        <v>52</v>
      </c>
      <c r="I322" s="38">
        <f t="shared" si="9"/>
        <v>52</v>
      </c>
      <c r="J322" s="38">
        <f t="shared" si="9"/>
        <v>52</v>
      </c>
      <c r="K322" s="38">
        <f t="shared" si="9"/>
        <v>52</v>
      </c>
      <c r="L322" s="38">
        <f t="shared" si="9"/>
        <v>52</v>
      </c>
      <c r="M322" s="38">
        <f t="shared" si="9"/>
        <v>52</v>
      </c>
      <c r="N322" s="38">
        <f t="shared" si="9"/>
        <v>52</v>
      </c>
      <c r="O322" s="38">
        <f t="shared" si="9"/>
        <v>52</v>
      </c>
      <c r="P322" s="38">
        <f t="shared" si="9"/>
        <v>52</v>
      </c>
      <c r="Q322" s="38">
        <f t="shared" si="9"/>
        <v>52</v>
      </c>
      <c r="R322" s="38">
        <f t="shared" si="9"/>
        <v>52</v>
      </c>
      <c r="S322" s="38">
        <f t="shared" si="9"/>
        <v>52</v>
      </c>
      <c r="T322" s="38">
        <f t="shared" si="9"/>
        <v>52</v>
      </c>
      <c r="U322" s="38">
        <f t="shared" si="9"/>
        <v>52</v>
      </c>
      <c r="V322" s="38">
        <f t="shared" si="9"/>
        <v>52</v>
      </c>
      <c r="W322" s="54">
        <f t="shared" si="9"/>
        <v>52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11</v>
      </c>
      <c r="E323" s="38">
        <f t="shared" si="10"/>
        <v>32</v>
      </c>
      <c r="F323" s="38">
        <f t="shared" si="10"/>
        <v>27</v>
      </c>
      <c r="G323" s="38">
        <f t="shared" si="10"/>
        <v>32</v>
      </c>
      <c r="H323" s="38">
        <f t="shared" si="10"/>
        <v>12</v>
      </c>
      <c r="I323" s="38">
        <f t="shared" si="10"/>
        <v>18</v>
      </c>
      <c r="J323" s="38">
        <f t="shared" si="10"/>
        <v>28</v>
      </c>
      <c r="K323" s="38">
        <f t="shared" si="10"/>
        <v>24</v>
      </c>
      <c r="L323" s="38">
        <f t="shared" si="10"/>
        <v>6</v>
      </c>
      <c r="M323" s="38">
        <f t="shared" si="10"/>
        <v>21</v>
      </c>
      <c r="N323" s="38">
        <f t="shared" si="10"/>
        <v>12</v>
      </c>
      <c r="O323" s="38">
        <f t="shared" si="10"/>
        <v>28</v>
      </c>
      <c r="P323" s="38">
        <f t="shared" si="10"/>
        <v>22</v>
      </c>
      <c r="Q323" s="38">
        <f t="shared" si="10"/>
        <v>18</v>
      </c>
      <c r="R323" s="38">
        <f t="shared" si="10"/>
        <v>20</v>
      </c>
      <c r="S323" s="38">
        <f t="shared" si="10"/>
        <v>22</v>
      </c>
      <c r="T323" s="38">
        <f t="shared" si="10"/>
        <v>15</v>
      </c>
      <c r="U323" s="38">
        <f t="shared" si="10"/>
        <v>23</v>
      </c>
      <c r="V323" s="38">
        <f t="shared" si="10"/>
        <v>16</v>
      </c>
      <c r="W323" s="54">
        <f t="shared" si="10"/>
        <v>27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41</v>
      </c>
      <c r="E324" s="50">
        <f t="shared" si="11"/>
        <v>20</v>
      </c>
      <c r="F324" s="50">
        <f t="shared" si="11"/>
        <v>25</v>
      </c>
      <c r="G324" s="50">
        <f t="shared" si="11"/>
        <v>20</v>
      </c>
      <c r="H324" s="50">
        <f t="shared" si="11"/>
        <v>40</v>
      </c>
      <c r="I324" s="50">
        <f t="shared" si="11"/>
        <v>34</v>
      </c>
      <c r="J324" s="50">
        <f t="shared" si="11"/>
        <v>24</v>
      </c>
      <c r="K324" s="50">
        <f t="shared" si="11"/>
        <v>28</v>
      </c>
      <c r="L324" s="50">
        <f t="shared" si="11"/>
        <v>46</v>
      </c>
      <c r="M324" s="50">
        <f t="shared" si="11"/>
        <v>31</v>
      </c>
      <c r="N324" s="50">
        <f t="shared" si="11"/>
        <v>40</v>
      </c>
      <c r="O324" s="50">
        <f t="shared" si="11"/>
        <v>24</v>
      </c>
      <c r="P324" s="50">
        <f t="shared" si="11"/>
        <v>30</v>
      </c>
      <c r="Q324" s="50">
        <f t="shared" si="11"/>
        <v>34</v>
      </c>
      <c r="R324" s="50">
        <f t="shared" si="11"/>
        <v>32</v>
      </c>
      <c r="S324" s="50">
        <f t="shared" si="11"/>
        <v>30</v>
      </c>
      <c r="T324" s="50">
        <f t="shared" si="11"/>
        <v>37</v>
      </c>
      <c r="U324" s="50">
        <f t="shared" si="11"/>
        <v>29</v>
      </c>
      <c r="V324" s="50">
        <f t="shared" si="11"/>
        <v>36</v>
      </c>
      <c r="W324" s="55">
        <f t="shared" si="11"/>
        <v>25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0.21153846153846154</v>
      </c>
      <c r="E325" s="31">
        <f t="shared" si="12"/>
        <v>0.61538461538461542</v>
      </c>
      <c r="F325" s="31">
        <f t="shared" si="12"/>
        <v>0.51923076923076927</v>
      </c>
      <c r="G325" s="31">
        <f t="shared" si="12"/>
        <v>0.61538461538461542</v>
      </c>
      <c r="H325" s="31">
        <f t="shared" si="12"/>
        <v>0.23076923076923078</v>
      </c>
      <c r="I325" s="31">
        <f t="shared" si="12"/>
        <v>0.34615384615384615</v>
      </c>
      <c r="J325" s="31">
        <f t="shared" si="12"/>
        <v>0.53846153846153844</v>
      </c>
      <c r="K325" s="31">
        <f t="shared" si="12"/>
        <v>0.46153846153846156</v>
      </c>
      <c r="L325" s="31">
        <f t="shared" si="12"/>
        <v>0.11538461538461539</v>
      </c>
      <c r="M325" s="31">
        <f t="shared" si="12"/>
        <v>0.40384615384615385</v>
      </c>
      <c r="N325" s="31">
        <f t="shared" si="12"/>
        <v>0.23076923076923078</v>
      </c>
      <c r="O325" s="31">
        <f t="shared" si="12"/>
        <v>0.53846153846153844</v>
      </c>
      <c r="P325" s="31">
        <f t="shared" si="12"/>
        <v>0.42307692307692307</v>
      </c>
      <c r="Q325" s="31">
        <f t="shared" si="12"/>
        <v>0.34615384615384615</v>
      </c>
      <c r="R325" s="31">
        <f t="shared" si="12"/>
        <v>0.38461538461538464</v>
      </c>
      <c r="S325" s="31">
        <f t="shared" si="12"/>
        <v>0.42307692307692307</v>
      </c>
      <c r="T325" s="31">
        <f t="shared" si="12"/>
        <v>0.28846153846153844</v>
      </c>
      <c r="U325" s="31">
        <f t="shared" si="12"/>
        <v>0.44230769230769229</v>
      </c>
      <c r="V325" s="31">
        <f t="shared" si="12"/>
        <v>0.30769230769230771</v>
      </c>
      <c r="W325" s="56">
        <f t="shared" si="12"/>
        <v>0.51923076923076927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1.9230769230769232E-2</v>
      </c>
      <c r="G326" s="31">
        <f t="shared" si="13"/>
        <v>0</v>
      </c>
      <c r="H326" s="31">
        <f t="shared" si="13"/>
        <v>9.6153846153846159E-2</v>
      </c>
      <c r="I326" s="31">
        <f t="shared" si="13"/>
        <v>1.9230769230769232E-2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0.21153846153846154</v>
      </c>
      <c r="E327" s="31">
        <f t="shared" si="14"/>
        <v>0.21153846153846154</v>
      </c>
      <c r="F327" s="31">
        <f t="shared" si="14"/>
        <v>0.15384615384615385</v>
      </c>
      <c r="G327" s="31">
        <f t="shared" si="14"/>
        <v>0.19230769230769232</v>
      </c>
      <c r="H327" s="31">
        <f t="shared" si="14"/>
        <v>0.34615384615384615</v>
      </c>
      <c r="I327" s="31">
        <f t="shared" si="14"/>
        <v>0.21153846153846154</v>
      </c>
      <c r="J327" s="31">
        <f t="shared" si="14"/>
        <v>0.53846153846153844</v>
      </c>
      <c r="K327" s="31">
        <f t="shared" si="14"/>
        <v>0.46153846153846156</v>
      </c>
      <c r="L327" s="31">
        <f t="shared" si="14"/>
        <v>0.30769230769230771</v>
      </c>
      <c r="M327" s="31">
        <f t="shared" si="14"/>
        <v>0.26923076923076922</v>
      </c>
      <c r="N327" s="31">
        <f t="shared" si="14"/>
        <v>0.44230769230769229</v>
      </c>
      <c r="O327" s="31">
        <f t="shared" si="14"/>
        <v>0.23076923076923078</v>
      </c>
      <c r="P327" s="31">
        <f t="shared" si="14"/>
        <v>0.32692307692307693</v>
      </c>
      <c r="Q327" s="31">
        <f t="shared" si="14"/>
        <v>0.34615384615384615</v>
      </c>
      <c r="R327" s="31">
        <f t="shared" si="14"/>
        <v>0.15384615384615385</v>
      </c>
      <c r="S327" s="31">
        <f t="shared" si="14"/>
        <v>0.15384615384615385</v>
      </c>
      <c r="T327" s="31">
        <f t="shared" si="14"/>
        <v>0.25</v>
      </c>
      <c r="U327" s="31">
        <f t="shared" si="14"/>
        <v>0.44230769230769229</v>
      </c>
      <c r="V327" s="31">
        <f t="shared" si="14"/>
        <v>0.30769230769230771</v>
      </c>
      <c r="W327" s="56">
        <f t="shared" si="14"/>
        <v>0.15384615384615385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0.38461538461538464</v>
      </c>
      <c r="E328" s="31">
        <f t="shared" si="15"/>
        <v>0.61538461538461542</v>
      </c>
      <c r="F328" s="31">
        <f t="shared" si="15"/>
        <v>9.6153846153846159E-2</v>
      </c>
      <c r="G328" s="31">
        <f t="shared" si="15"/>
        <v>0.17307692307692307</v>
      </c>
      <c r="H328" s="31">
        <f t="shared" si="15"/>
        <v>0.23076923076923078</v>
      </c>
      <c r="I328" s="31">
        <f t="shared" si="15"/>
        <v>0.34615384615384615</v>
      </c>
      <c r="J328" s="31">
        <f t="shared" si="15"/>
        <v>7.6923076923076927E-2</v>
      </c>
      <c r="K328" s="31">
        <f t="shared" si="15"/>
        <v>0.26923076923076922</v>
      </c>
      <c r="L328" s="31">
        <f t="shared" si="15"/>
        <v>0.32692307692307693</v>
      </c>
      <c r="M328" s="31">
        <f t="shared" si="15"/>
        <v>0.25</v>
      </c>
      <c r="N328" s="31">
        <f t="shared" si="15"/>
        <v>0.19230769230769232</v>
      </c>
      <c r="O328" s="31">
        <f t="shared" si="15"/>
        <v>0.53846153846153844</v>
      </c>
      <c r="P328" s="31">
        <f t="shared" si="15"/>
        <v>0.17307692307692307</v>
      </c>
      <c r="Q328" s="31">
        <f t="shared" si="15"/>
        <v>0.25</v>
      </c>
      <c r="R328" s="31">
        <f t="shared" si="15"/>
        <v>0.26923076923076922</v>
      </c>
      <c r="S328" s="31">
        <f t="shared" si="15"/>
        <v>0.25</v>
      </c>
      <c r="T328" s="31">
        <f t="shared" si="15"/>
        <v>0.25</v>
      </c>
      <c r="U328" s="31">
        <f t="shared" si="15"/>
        <v>0.32692307692307693</v>
      </c>
      <c r="V328" s="31">
        <f t="shared" si="15"/>
        <v>0.32692307692307693</v>
      </c>
      <c r="W328" s="56">
        <f t="shared" si="15"/>
        <v>0.17307692307692307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0.21153846153846154</v>
      </c>
      <c r="E329" s="31">
        <f t="shared" si="16"/>
        <v>9.6153846153846159E-2</v>
      </c>
      <c r="F329" s="31">
        <f t="shared" si="16"/>
        <v>0.21153846153846154</v>
      </c>
      <c r="G329" s="31">
        <f t="shared" si="16"/>
        <v>0.61538461538461542</v>
      </c>
      <c r="H329" s="31">
        <f t="shared" si="16"/>
        <v>0.11538461538461539</v>
      </c>
      <c r="I329" s="31">
        <f t="shared" si="16"/>
        <v>0.17307692307692307</v>
      </c>
      <c r="J329" s="31">
        <f t="shared" si="16"/>
        <v>0.25</v>
      </c>
      <c r="K329" s="31">
        <f t="shared" si="16"/>
        <v>0.19230769230769232</v>
      </c>
      <c r="L329" s="31">
        <f t="shared" si="16"/>
        <v>0.11538461538461539</v>
      </c>
      <c r="M329" s="31">
        <f t="shared" si="16"/>
        <v>0.40384615384615385</v>
      </c>
      <c r="N329" s="31">
        <f t="shared" si="16"/>
        <v>0.23076923076923078</v>
      </c>
      <c r="O329" s="31">
        <f t="shared" si="16"/>
        <v>0.15384615384615385</v>
      </c>
      <c r="P329" s="31">
        <f t="shared" si="16"/>
        <v>0.42307692307692307</v>
      </c>
      <c r="Q329" s="31">
        <f t="shared" si="16"/>
        <v>0.34615384615384615</v>
      </c>
      <c r="R329" s="31">
        <f t="shared" si="16"/>
        <v>0.19230769230769232</v>
      </c>
      <c r="S329" s="31">
        <f t="shared" si="16"/>
        <v>0.42307692307692307</v>
      </c>
      <c r="T329" s="31">
        <f t="shared" si="16"/>
        <v>0.28846153846153844</v>
      </c>
      <c r="U329" s="31">
        <f t="shared" si="16"/>
        <v>0.11538461538461539</v>
      </c>
      <c r="V329" s="31">
        <f t="shared" si="16"/>
        <v>0.17307692307692307</v>
      </c>
      <c r="W329" s="56">
        <f t="shared" si="16"/>
        <v>0.51923076923076927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0.19230769230769232</v>
      </c>
      <c r="E330" s="39">
        <f t="shared" si="17"/>
        <v>7.6923076923076927E-2</v>
      </c>
      <c r="F330" s="39">
        <f t="shared" si="17"/>
        <v>0.51923076923076927</v>
      </c>
      <c r="G330" s="39">
        <f t="shared" si="17"/>
        <v>1.9230769230769232E-2</v>
      </c>
      <c r="H330" s="39">
        <f t="shared" si="17"/>
        <v>0.21153846153846154</v>
      </c>
      <c r="I330" s="39">
        <f t="shared" si="17"/>
        <v>0.25</v>
      </c>
      <c r="J330" s="39">
        <f t="shared" si="17"/>
        <v>0.13461538461538461</v>
      </c>
      <c r="K330" s="39">
        <f t="shared" si="17"/>
        <v>7.6923076923076927E-2</v>
      </c>
      <c r="L330" s="39">
        <f t="shared" si="17"/>
        <v>0.25</v>
      </c>
      <c r="M330" s="39">
        <f t="shared" si="17"/>
        <v>7.6923076923076927E-2</v>
      </c>
      <c r="N330" s="39">
        <f t="shared" si="17"/>
        <v>0.13461538461538461</v>
      </c>
      <c r="O330" s="39">
        <f t="shared" si="17"/>
        <v>7.6923076923076927E-2</v>
      </c>
      <c r="P330" s="39">
        <f t="shared" si="17"/>
        <v>7.6923076923076927E-2</v>
      </c>
      <c r="Q330" s="39">
        <f t="shared" si="17"/>
        <v>5.7692307692307696E-2</v>
      </c>
      <c r="R330" s="39">
        <f t="shared" si="17"/>
        <v>0.38461538461538464</v>
      </c>
      <c r="S330" s="39">
        <f t="shared" si="17"/>
        <v>0.17307692307692307</v>
      </c>
      <c r="T330" s="39">
        <f t="shared" si="17"/>
        <v>0.21153846153846154</v>
      </c>
      <c r="U330" s="39">
        <f t="shared" si="17"/>
        <v>0.11538461538461539</v>
      </c>
      <c r="V330" s="39">
        <f t="shared" si="17"/>
        <v>0.19230769230769232</v>
      </c>
      <c r="W330" s="57">
        <f t="shared" si="17"/>
        <v>0.15384615384615385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354" priority="23" operator="containsText" text="Dificultad Moderada">
      <formula>NOT(ISERROR(SEARCH("Dificultad Moderada",D13)))</formula>
    </cfRule>
    <cfRule type="containsText" dxfId="353" priority="24" operator="containsText" text="Muy Fácil">
      <formula>NOT(ISERROR(SEARCH("Muy Fácil",D13)))</formula>
    </cfRule>
    <cfRule type="containsText" dxfId="352" priority="25" operator="containsText" text="Facil">
      <formula>NOT(ISERROR(SEARCH("Facil",D13)))</formula>
    </cfRule>
    <cfRule type="containsText" dxfId="351" priority="26" operator="containsText" text="Dificil">
      <formula>NOT(ISERROR(SEARCH("Dificil",D13)))</formula>
    </cfRule>
    <cfRule type="containsText" dxfId="350" priority="27" operator="containsText" text="Muy Difícil">
      <formula>NOT(ISERROR(SEARCH("Muy Difícil",D13)))</formula>
    </cfRule>
  </conditionalFormatting>
  <conditionalFormatting sqref="D321:W321">
    <cfRule type="cellIs" dxfId="349" priority="17" operator="equal">
      <formula>0</formula>
    </cfRule>
    <cfRule type="containsBlanks" dxfId="348" priority="22">
      <formula>LEN(TRIM(D321))=0</formula>
    </cfRule>
  </conditionalFormatting>
  <conditionalFormatting sqref="D18:W317">
    <cfRule type="cellIs" dxfId="347" priority="13" operator="equal">
      <formula>""</formula>
    </cfRule>
    <cfRule type="cellIs" dxfId="346" priority="14" operator="equal">
      <formula>D$321</formula>
    </cfRule>
    <cfRule type="cellIs" dxfId="345" priority="15" operator="equal">
      <formula>"O"</formula>
    </cfRule>
    <cfRule type="cellIs" dxfId="344" priority="16" operator="notEqual">
      <formula>"O(""O"";$D$110)"</formula>
    </cfRule>
  </conditionalFormatting>
  <conditionalFormatting sqref="D318:W318">
    <cfRule type="containsText" dxfId="343" priority="12" operator="containsText" text="Columna">
      <formula>NOT(ISERROR(SEARCH("Columna",D318)))</formula>
    </cfRule>
  </conditionalFormatting>
  <conditionalFormatting sqref="D319:W319">
    <cfRule type="cellIs" dxfId="342" priority="11" operator="equal">
      <formula>0</formula>
    </cfRule>
  </conditionalFormatting>
  <conditionalFormatting sqref="D320:W320">
    <cfRule type="containsText" dxfId="341" priority="6" operator="containsText" text="Dificultad Moderada">
      <formula>NOT(ISERROR(SEARCH("Dificultad Moderada",D320)))</formula>
    </cfRule>
    <cfRule type="containsText" dxfId="340" priority="7" operator="containsText" text="Muy Fácil">
      <formula>NOT(ISERROR(SEARCH("Muy Fácil",D320)))</formula>
    </cfRule>
    <cfRule type="containsText" dxfId="339" priority="8" operator="containsText" text="Facil">
      <formula>NOT(ISERROR(SEARCH("Facil",D320)))</formula>
    </cfRule>
    <cfRule type="containsText" dxfId="338" priority="9" operator="containsText" text="Dificil">
      <formula>NOT(ISERROR(SEARCH("Dificil",D320)))</formula>
    </cfRule>
    <cfRule type="containsText" dxfId="337" priority="10" operator="containsText" text="Muy Difícil">
      <formula>NOT(ISERROR(SEARCH("Muy Difícil",D320)))</formula>
    </cfRule>
  </conditionalFormatting>
  <conditionalFormatting sqref="D12:W12">
    <cfRule type="containsBlanks" dxfId="336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E0D46D5-75F1-4301-B97C-4A925C08D2BC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1BC528CE-B821-42BB-B27D-1C6193531DA7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A89EFC9A-F4B4-4181-BFF6-2DFB992E6D98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BE1C2621-BCC5-4D3E-801C-8E5D0598A313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A761A997-64C1-4F5A-A065-F96CC38B36B5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A82A198E-FDA8-4AE0-929C-C100C4B9E2C6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2E268967-9344-47CD-83C6-2886EC6AB056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7622523A-F822-4E13-8CA2-174411BB027D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D11" sqref="D11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'Sabana 7'!D5</f>
        <v>I.E. COLEGIO SAN BERNARDO</v>
      </c>
      <c r="E2" s="59"/>
      <c r="F2" s="59"/>
      <c r="G2" s="60"/>
      <c r="H2" s="42" t="s">
        <v>35</v>
      </c>
      <c r="I2" s="41" t="str">
        <f>'Sabana 7'!F5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'Sabana 7'!D6</f>
        <v>701</v>
      </c>
      <c r="E3" s="59"/>
      <c r="F3" s="59"/>
      <c r="G3" s="60"/>
      <c r="H3" s="61" t="s">
        <v>36</v>
      </c>
      <c r="I3" s="41" t="str">
        <f>'Sabana 7'!F6</f>
        <v>SÉPTIMO</v>
      </c>
      <c r="AF3" s="1"/>
    </row>
    <row r="4" spans="1:32" ht="14.45" customHeight="1" x14ac:dyDescent="0.25">
      <c r="B4"/>
      <c r="C4" s="61" t="s">
        <v>33</v>
      </c>
      <c r="D4" s="59" t="str">
        <f>'Sabana 7'!D7</f>
        <v>LENGUAJE</v>
      </c>
      <c r="E4" s="59"/>
      <c r="F4" s="59"/>
      <c r="G4" s="60"/>
      <c r="H4" s="61" t="s">
        <v>37</v>
      </c>
      <c r="I4" s="41">
        <f>'Sabana 7'!F7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IF(D11="","",IFERROR(HLOOKUP($D11,Sabana17[[#All],[Columna4]:[Columna23]],2,FALSE),""))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IF(D11="","",IFERROR(HLOOKUP($D11,Sabana17[[#All],[Columna4]:[Columna23]],3,FALSE),""))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IF(D11="","",IFERROR(HLOOKUP($D11,Sabana17[[#All],[Columna4]:[Columna23]],4,FALSE),""))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IF(D11="","",IFERROR(HLOOKUP($D11,Sabana17[[#All],[Columna4]:[Columna23]],5,FALSE),""))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IF(D11="","",IFERROR(HLOOKUP($D11,Sabana17[[#All],[Columna4]:[Columna23]],6,FALSE),""))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IF(D11="","",IFERROR(HLOOKUP($D11,Sabana17[[#All],[Columna4]:[Columna23]],7,FALSE),""))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IF(D11="","",IFERROR(HLOOKUP($D11,Sabana17[[#All],[Columna4]:[Columna23]],8,FALSE),""))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IF(D11="","",IFERROR(HLOOKUP($D11,Sabana17[[#All],[Columna4]:[Columna23]],313,FALSE),""))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IF(D11="","",IFERROR(HLOOKUP($D11,Sabana17[[#All],[Columna4]:[Columna23]],314,FALSE),""))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IF(D11="","",IFERROR(HLOOKUP($D11,Sabana17[[#All],[Columna4]:[Columna23]],315,FALSE),""))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IF(D11="","",IFERROR(HLOOKUP($D11,Sabana17[[#All],[Columna4]:[Columna23]],316,FALSE),""))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IF(D11="","",IFERROR(HLOOKUP($D11,Sabana17[[#All],[Columna4]:[Columna23]],317,FALSE),""))</f>
        <v/>
      </c>
      <c r="E25" s="25" t="str">
        <f>$D$9</f>
        <v/>
      </c>
      <c r="F25" s="25">
        <f>IF(Tabla47619[[#This Row],[Porcentajes de respuesta 
para cada una de las opciones   ]]&gt;$D$9,Tabla47619[[#This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IF(D11="","",IFERROR(HLOOKUP($D11,Sabana17[[#All],[Columna4]:[Columna23]],318,FALSE),""))</f>
        <v/>
      </c>
      <c r="E26" s="25" t="str">
        <f>$D$9</f>
        <v/>
      </c>
      <c r="F26" s="25">
        <f>IF(Tabla47619[[#This Row],[Porcentajes de respuesta 
para cada una de las opciones   ]]&gt;$D$9,Tabla47619[[#This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IF(D11="","",IFERROR(HLOOKUP($D11,Sabana17[[#All],[Columna4]:[Columna23]],319,FALSE),""))</f>
        <v/>
      </c>
      <c r="E27" s="25" t="str">
        <f>$D$9</f>
        <v/>
      </c>
      <c r="F27" s="25">
        <f>IF(Tabla47619[[#This Row],[Porcentajes de respuesta 
para cada una de las opciones   ]]&gt;$D$9,Tabla47619[[#This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IF(D11="","",IFERROR(HLOOKUP($D11,Sabana17[[#All],[Columna4]:[Columna23]],320,FALSE),""))</f>
        <v/>
      </c>
      <c r="E28" s="25" t="str">
        <f>$D$9</f>
        <v/>
      </c>
      <c r="F28" s="25">
        <f>IF(Tabla47619[[#This Row],[Porcentajes de respuesta 
para cada una de las opciones   ]]&gt;$D$9,Tabla47619[[#This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IF(D11="","",IFERROR(HLOOKUP($D11,Sabana17[[#All],[Columna4]:[Columna23]],321,FALSE),""))</f>
        <v/>
      </c>
      <c r="E29" s="25" t="str">
        <f>$D$9</f>
        <v/>
      </c>
      <c r="F29" s="25">
        <f>IF(Tabla47619[[#This Row],[Porcentajes de respuesta 
para cada una de las opciones   ]]&gt;$D$9,Tabla47619[[#This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300" priority="3" operator="containsText" text="Facil">
      <formula>NOT(ISERROR(SEARCH("Facil",D14)))</formula>
    </cfRule>
    <cfRule type="containsText" dxfId="299" priority="4" operator="containsText" text="Dificil">
      <formula>NOT(ISERROR(SEARCH("Dificil",D14)))</formula>
    </cfRule>
    <cfRule type="containsText" dxfId="298" priority="5" operator="containsText" text="Muy Difícil">
      <formula>NOT(ISERROR(SEARCH("Muy Difícil",D14)))</formula>
    </cfRule>
    <cfRule type="containsText" dxfId="297" priority="6" operator="containsText" text="Muy Fácil">
      <formula>NOT(ISERROR(SEARCH("Muy Fácil",D14)))</formula>
    </cfRule>
    <cfRule type="containsText" dxfId="296" priority="7" operator="containsText" text="Dificultad Moderada">
      <formula>NOT(ISERROR(SEARCH("Dificultad Moderada",D14)))</formula>
    </cfRule>
  </conditionalFormatting>
  <conditionalFormatting sqref="I2:I4">
    <cfRule type="cellIs" dxfId="295" priority="2" operator="equal">
      <formula>0</formula>
    </cfRule>
  </conditionalFormatting>
  <conditionalFormatting sqref="D2:D4">
    <cfRule type="cellIs" dxfId="294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AF335"/>
  <sheetViews>
    <sheetView showGridLines="0" topLeftCell="C1" zoomScale="70" zoomScaleNormal="70" zoomScaleSheetLayoutView="124" zoomScalePageLayoutView="96" workbookViewId="0">
      <selection activeCell="F7" sqref="F7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801</v>
      </c>
      <c r="E6" s="78" t="s">
        <v>23</v>
      </c>
      <c r="F6" s="76" t="s">
        <v>108</v>
      </c>
      <c r="G6" s="87"/>
    </row>
    <row r="7" spans="2:32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76</v>
      </c>
      <c r="M11" s="2" t="s">
        <v>77</v>
      </c>
      <c r="N11" s="2" t="s">
        <v>78</v>
      </c>
      <c r="O11" s="2" t="s">
        <v>79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86</v>
      </c>
      <c r="W11" s="2" t="s">
        <v>87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88</v>
      </c>
      <c r="E12" s="66" t="s">
        <v>89</v>
      </c>
      <c r="F12" s="66" t="s">
        <v>89</v>
      </c>
      <c r="G12" s="66" t="s">
        <v>90</v>
      </c>
      <c r="H12" s="66" t="s">
        <v>91</v>
      </c>
      <c r="I12" s="66" t="s">
        <v>88</v>
      </c>
      <c r="J12" s="66" t="s">
        <v>88</v>
      </c>
      <c r="K12" s="66" t="s">
        <v>90</v>
      </c>
      <c r="L12" s="66" t="s">
        <v>88</v>
      </c>
      <c r="M12" s="66" t="s">
        <v>88</v>
      </c>
      <c r="N12" s="66" t="s">
        <v>89</v>
      </c>
      <c r="O12" s="66" t="s">
        <v>91</v>
      </c>
      <c r="P12" s="66" t="s">
        <v>88</v>
      </c>
      <c r="Q12" s="66" t="s">
        <v>89</v>
      </c>
      <c r="R12" s="66" t="s">
        <v>90</v>
      </c>
      <c r="S12" s="66" t="s">
        <v>91</v>
      </c>
      <c r="T12" s="66" t="s">
        <v>88</v>
      </c>
      <c r="U12" s="66" t="s">
        <v>89</v>
      </c>
      <c r="V12" s="66" t="s">
        <v>88</v>
      </c>
      <c r="W12" s="66" t="s">
        <v>90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>D$320</f>
        <v>Muy Difícil</v>
      </c>
      <c r="E13" s="30" t="str">
        <f>E$320</f>
        <v>Dificil</v>
      </c>
      <c r="F13" s="30" t="str">
        <f t="shared" ref="F13:W13" si="0">F$320</f>
        <v>Facil</v>
      </c>
      <c r="G13" s="30" t="str">
        <f t="shared" si="0"/>
        <v>Dificil</v>
      </c>
      <c r="H13" s="30" t="str">
        <f t="shared" si="0"/>
        <v>Dificultad Moderada</v>
      </c>
      <c r="I13" s="30" t="str">
        <f t="shared" si="0"/>
        <v>Dificil</v>
      </c>
      <c r="J13" s="30" t="str">
        <f t="shared" si="0"/>
        <v>Facil</v>
      </c>
      <c r="K13" s="30" t="str">
        <f t="shared" si="0"/>
        <v>Dificultad Moderada</v>
      </c>
      <c r="L13" s="30" t="str">
        <f t="shared" si="0"/>
        <v>Dificil</v>
      </c>
      <c r="M13" s="30" t="str">
        <f t="shared" si="0"/>
        <v>Facil</v>
      </c>
      <c r="N13" s="30" t="str">
        <f t="shared" si="0"/>
        <v>Dificultad Moderada</v>
      </c>
      <c r="O13" s="30" t="str">
        <f t="shared" si="0"/>
        <v>Muy Difícil</v>
      </c>
      <c r="P13" s="30" t="str">
        <f t="shared" si="0"/>
        <v>Facil</v>
      </c>
      <c r="Q13" s="30" t="str">
        <f t="shared" si="0"/>
        <v>Facil</v>
      </c>
      <c r="R13" s="30" t="str">
        <f t="shared" si="0"/>
        <v>Facil</v>
      </c>
      <c r="S13" s="30" t="str">
        <f t="shared" si="0"/>
        <v>Dificultad Moderada</v>
      </c>
      <c r="T13" s="30" t="str">
        <f t="shared" si="0"/>
        <v>Dificil</v>
      </c>
      <c r="U13" s="30" t="str">
        <f t="shared" si="0"/>
        <v>Dificultad Moderada</v>
      </c>
      <c r="V13" s="30" t="str">
        <f t="shared" si="0"/>
        <v>Facil</v>
      </c>
      <c r="W13" s="30" t="str">
        <f t="shared" si="0"/>
        <v>Muy Difícil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94</v>
      </c>
      <c r="E16" s="2" t="s">
        <v>95</v>
      </c>
      <c r="F16" s="2" t="s">
        <v>95</v>
      </c>
      <c r="G16" s="2" t="s">
        <v>94</v>
      </c>
      <c r="H16" s="2" t="s">
        <v>95</v>
      </c>
      <c r="I16" s="2" t="s">
        <v>95</v>
      </c>
      <c r="J16" s="2" t="s">
        <v>95</v>
      </c>
      <c r="K16" s="2" t="s">
        <v>95</v>
      </c>
      <c r="L16" s="2" t="s">
        <v>95</v>
      </c>
      <c r="M16" s="2" t="s">
        <v>95</v>
      </c>
      <c r="N16" s="2" t="s">
        <v>96</v>
      </c>
      <c r="O16" s="2" t="s">
        <v>96</v>
      </c>
      <c r="P16" s="2" t="s">
        <v>94</v>
      </c>
      <c r="Q16" s="2" t="s">
        <v>95</v>
      </c>
      <c r="R16" s="2" t="s">
        <v>94</v>
      </c>
      <c r="S16" s="2" t="s">
        <v>96</v>
      </c>
      <c r="T16" s="2" t="s">
        <v>96</v>
      </c>
      <c r="U16" s="2" t="s">
        <v>94</v>
      </c>
      <c r="V16" s="2" t="s">
        <v>94</v>
      </c>
      <c r="W16" s="2" t="s">
        <v>96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97</v>
      </c>
      <c r="E17" s="2" t="s">
        <v>98</v>
      </c>
      <c r="F17" s="2" t="s">
        <v>99</v>
      </c>
      <c r="G17" s="2" t="s">
        <v>100</v>
      </c>
      <c r="H17" s="2" t="s">
        <v>98</v>
      </c>
      <c r="I17" s="2" t="s">
        <v>101</v>
      </c>
      <c r="J17" s="2" t="s">
        <v>102</v>
      </c>
      <c r="K17" s="2" t="s">
        <v>98</v>
      </c>
      <c r="L17" s="2" t="s">
        <v>99</v>
      </c>
      <c r="M17" s="2" t="s">
        <v>99</v>
      </c>
      <c r="N17" s="2" t="s">
        <v>103</v>
      </c>
      <c r="O17" s="2" t="s">
        <v>103</v>
      </c>
      <c r="P17" s="2" t="s">
        <v>100</v>
      </c>
      <c r="Q17" s="2" t="s">
        <v>101</v>
      </c>
      <c r="R17" s="2" t="s">
        <v>100</v>
      </c>
      <c r="S17" s="2" t="s">
        <v>104</v>
      </c>
      <c r="T17" s="2" t="s">
        <v>104</v>
      </c>
      <c r="U17" s="2" t="s">
        <v>100</v>
      </c>
      <c r="V17" s="2" t="s">
        <v>97</v>
      </c>
      <c r="W17" s="2" t="s">
        <v>104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91</v>
      </c>
      <c r="E18" s="66" t="s">
        <v>88</v>
      </c>
      <c r="F18" s="66" t="s">
        <v>89</v>
      </c>
      <c r="G18" s="66" t="s">
        <v>91</v>
      </c>
      <c r="H18" s="66" t="s">
        <v>89</v>
      </c>
      <c r="I18" s="66" t="s">
        <v>90</v>
      </c>
      <c r="J18" s="66" t="s">
        <v>88</v>
      </c>
      <c r="K18" s="66" t="s">
        <v>88</v>
      </c>
      <c r="L18" s="66" t="s">
        <v>90</v>
      </c>
      <c r="M18" s="66" t="s">
        <v>88</v>
      </c>
      <c r="N18" s="66" t="s">
        <v>91</v>
      </c>
      <c r="O18" s="66" t="s">
        <v>91</v>
      </c>
      <c r="P18" s="66" t="s">
        <v>88</v>
      </c>
      <c r="Q18" s="66" t="s">
        <v>88</v>
      </c>
      <c r="R18" s="66" t="s">
        <v>89</v>
      </c>
      <c r="S18" s="66" t="s">
        <v>91</v>
      </c>
      <c r="T18" s="66" t="s">
        <v>91</v>
      </c>
      <c r="U18" s="66" t="s">
        <v>91</v>
      </c>
      <c r="V18" s="66" t="s">
        <v>88</v>
      </c>
      <c r="W18" s="66" t="s">
        <v>89</v>
      </c>
      <c r="X18" s="79" cm="1">
        <f t="array" ref="X18">IF($D$12="","",(SUMPRODUCT(($D$12:$W$12=Sabana[[#This Row],[Columna4]:[Columna23]])*1)))</f>
        <v>7</v>
      </c>
      <c r="Y18" s="74">
        <f>IF(X18="","",(X18/20))</f>
        <v>0.35</v>
      </c>
      <c r="Z18" s="74">
        <f>IF(Y18="","",COUNTIF(Sabana[[#This Row],[Columna4]:[Columna23]],"O")/20)</f>
        <v>0</v>
      </c>
    </row>
    <row r="19" spans="2:32" x14ac:dyDescent="0.25">
      <c r="B19" s="46">
        <v>10</v>
      </c>
      <c r="D19" s="66" t="s">
        <v>91</v>
      </c>
      <c r="E19" s="66" t="s">
        <v>88</v>
      </c>
      <c r="F19" s="66" t="s">
        <v>89</v>
      </c>
      <c r="G19" s="66" t="s">
        <v>91</v>
      </c>
      <c r="H19" s="66" t="s">
        <v>89</v>
      </c>
      <c r="I19" s="66" t="s">
        <v>90</v>
      </c>
      <c r="J19" s="66" t="s">
        <v>88</v>
      </c>
      <c r="K19" s="66" t="s">
        <v>88</v>
      </c>
      <c r="L19" s="66" t="s">
        <v>90</v>
      </c>
      <c r="M19" s="66" t="s">
        <v>88</v>
      </c>
      <c r="N19" s="66" t="s">
        <v>91</v>
      </c>
      <c r="O19" s="66" t="s">
        <v>91</v>
      </c>
      <c r="P19" s="66" t="s">
        <v>88</v>
      </c>
      <c r="Q19" s="66" t="s">
        <v>88</v>
      </c>
      <c r="R19" s="66" t="s">
        <v>89</v>
      </c>
      <c r="S19" s="66" t="s">
        <v>88</v>
      </c>
      <c r="T19" s="66" t="s">
        <v>91</v>
      </c>
      <c r="U19" s="66" t="s">
        <v>91</v>
      </c>
      <c r="V19" s="66" t="s">
        <v>88</v>
      </c>
      <c r="W19" s="66" t="s">
        <v>89</v>
      </c>
      <c r="X19" s="79" cm="1">
        <f t="array" ref="X19">IF($D$12="","",(SUMPRODUCT(($D$12:$W$12=Sabana[[#This Row],[Columna4]:[Columna23]])*1)))</f>
        <v>6</v>
      </c>
      <c r="Y19" s="74">
        <f t="shared" ref="Y19:Y82" si="1">IF(X19="","",(X19/20))</f>
        <v>0.3</v>
      </c>
      <c r="Z19" s="74">
        <f>IF(Y19="","",COUNTIF(Sabana[[#This Row],[Columna4]:[Columna23]],"O")/20)</f>
        <v>0</v>
      </c>
    </row>
    <row r="20" spans="2:32" x14ac:dyDescent="0.25">
      <c r="B20" s="46">
        <v>11</v>
      </c>
      <c r="D20" s="66" t="s">
        <v>91</v>
      </c>
      <c r="E20" s="66" t="s">
        <v>91</v>
      </c>
      <c r="F20" s="66" t="s">
        <v>89</v>
      </c>
      <c r="G20" s="66" t="s">
        <v>91</v>
      </c>
      <c r="H20" s="66" t="s">
        <v>91</v>
      </c>
      <c r="I20" s="66" t="s">
        <v>90</v>
      </c>
      <c r="J20" s="66" t="s">
        <v>88</v>
      </c>
      <c r="K20" s="66" t="s">
        <v>88</v>
      </c>
      <c r="L20" s="66" t="s">
        <v>90</v>
      </c>
      <c r="M20" s="66" t="s">
        <v>88</v>
      </c>
      <c r="N20" s="66" t="s">
        <v>91</v>
      </c>
      <c r="O20" s="66" t="s">
        <v>90</v>
      </c>
      <c r="P20" s="66" t="s">
        <v>90</v>
      </c>
      <c r="Q20" s="66" t="s">
        <v>89</v>
      </c>
      <c r="R20" s="66" t="s">
        <v>88</v>
      </c>
      <c r="S20" s="66" t="s">
        <v>91</v>
      </c>
      <c r="T20" s="66" t="s">
        <v>89</v>
      </c>
      <c r="U20" s="66" t="s">
        <v>91</v>
      </c>
      <c r="V20" s="66" t="s">
        <v>88</v>
      </c>
      <c r="W20" s="66" t="s">
        <v>88</v>
      </c>
      <c r="X20" s="79" cm="1">
        <f t="array" ref="X20">IF($D$12="","",(SUMPRODUCT(($D$12:$W$12=Sabana[[#This Row],[Columna4]:[Columna23]])*1)))</f>
        <v>7</v>
      </c>
      <c r="Y20" s="74">
        <f t="shared" si="1"/>
        <v>0.35</v>
      </c>
      <c r="Z20" s="74">
        <f>IF(Y20="","",COUNTIF(Sabana[[#This Row],[Columna4]:[Columna23]],"O")/20)</f>
        <v>0</v>
      </c>
    </row>
    <row r="21" spans="2:32" x14ac:dyDescent="0.25">
      <c r="B21" s="46">
        <v>12</v>
      </c>
      <c r="D21" s="66" t="s">
        <v>89</v>
      </c>
      <c r="E21" s="66" t="s">
        <v>89</v>
      </c>
      <c r="F21" s="66" t="s">
        <v>89</v>
      </c>
      <c r="G21" s="66" t="s">
        <v>89</v>
      </c>
      <c r="H21" s="66" t="s">
        <v>91</v>
      </c>
      <c r="I21" s="66" t="s">
        <v>88</v>
      </c>
      <c r="J21" s="66" t="s">
        <v>88</v>
      </c>
      <c r="K21" s="66" t="s">
        <v>90</v>
      </c>
      <c r="L21" s="66" t="s">
        <v>88</v>
      </c>
      <c r="M21" s="66" t="s">
        <v>88</v>
      </c>
      <c r="N21" s="66" t="s">
        <v>89</v>
      </c>
      <c r="O21" s="66" t="s">
        <v>89</v>
      </c>
      <c r="P21" s="66" t="s">
        <v>88</v>
      </c>
      <c r="Q21" s="66" t="s">
        <v>89</v>
      </c>
      <c r="R21" s="66" t="s">
        <v>90</v>
      </c>
      <c r="S21" s="66" t="s">
        <v>91</v>
      </c>
      <c r="T21" s="66" t="s">
        <v>88</v>
      </c>
      <c r="U21" s="66" t="s">
        <v>89</v>
      </c>
      <c r="V21" s="66" t="s">
        <v>88</v>
      </c>
      <c r="W21" s="66" t="s">
        <v>91</v>
      </c>
      <c r="X21" s="79" cm="1">
        <f t="array" ref="X21">IF($D$12="","",(SUMPRODUCT(($D$12:$W$12=Sabana[[#This Row],[Columna4]:[Columna23]])*1)))</f>
        <v>16</v>
      </c>
      <c r="Y21" s="74">
        <f t="shared" si="1"/>
        <v>0.8</v>
      </c>
      <c r="Z21" s="74">
        <f>IF(Y21="","",COUNTIF(Sabana[[#This Row],[Columna4]:[Columna23]],"O")/20)</f>
        <v>0</v>
      </c>
    </row>
    <row r="22" spans="2:32" x14ac:dyDescent="0.25">
      <c r="B22" s="46">
        <v>13</v>
      </c>
      <c r="D22" s="66" t="s">
        <v>89</v>
      </c>
      <c r="E22" s="66" t="s">
        <v>90</v>
      </c>
      <c r="F22" s="66" t="s">
        <v>89</v>
      </c>
      <c r="G22" s="66" t="s">
        <v>90</v>
      </c>
      <c r="H22" s="66" t="s">
        <v>90</v>
      </c>
      <c r="I22" s="66" t="s">
        <v>91</v>
      </c>
      <c r="J22" s="66" t="s">
        <v>89</v>
      </c>
      <c r="K22" s="66" t="s">
        <v>88</v>
      </c>
      <c r="L22" s="66" t="s">
        <v>89</v>
      </c>
      <c r="M22" s="66" t="s">
        <v>88</v>
      </c>
      <c r="N22" s="66" t="s">
        <v>91</v>
      </c>
      <c r="O22" s="66" t="s">
        <v>90</v>
      </c>
      <c r="P22" s="66" t="s">
        <v>89</v>
      </c>
      <c r="Q22" s="66" t="s">
        <v>89</v>
      </c>
      <c r="R22" s="66" t="s">
        <v>90</v>
      </c>
      <c r="S22" s="66" t="s">
        <v>90</v>
      </c>
      <c r="T22" s="66" t="s">
        <v>90</v>
      </c>
      <c r="U22" s="66" t="s">
        <v>89</v>
      </c>
      <c r="V22" s="66" t="s">
        <v>88</v>
      </c>
      <c r="W22" s="66" t="s">
        <v>89</v>
      </c>
      <c r="X22" s="79" cm="1">
        <f t="array" ref="X22">IF($D$12="","",(SUMPRODUCT(($D$12:$W$12=Sabana[[#This Row],[Columna4]:[Columna23]])*1)))</f>
        <v>7</v>
      </c>
      <c r="Y22" s="74">
        <f t="shared" si="1"/>
        <v>0.35</v>
      </c>
      <c r="Z22" s="74">
        <f>IF(Y22="","",COUNTIF(Sabana[[#This Row],[Columna4]:[Columna23]],"O")/20)</f>
        <v>0</v>
      </c>
    </row>
    <row r="23" spans="2:32" x14ac:dyDescent="0.25">
      <c r="B23" s="46">
        <v>14</v>
      </c>
      <c r="D23" s="66" t="s">
        <v>90</v>
      </c>
      <c r="E23" s="66" t="s">
        <v>90</v>
      </c>
      <c r="F23" s="66" t="s">
        <v>89</v>
      </c>
      <c r="G23" s="66" t="s">
        <v>88</v>
      </c>
      <c r="H23" s="66" t="s">
        <v>90</v>
      </c>
      <c r="I23" s="66" t="s">
        <v>91</v>
      </c>
      <c r="J23" s="66" t="s">
        <v>88</v>
      </c>
      <c r="K23" s="66" t="s">
        <v>88</v>
      </c>
      <c r="L23" s="66" t="s">
        <v>90</v>
      </c>
      <c r="M23" s="66" t="s">
        <v>89</v>
      </c>
      <c r="N23" s="66" t="s">
        <v>88</v>
      </c>
      <c r="O23" s="66" t="s">
        <v>90</v>
      </c>
      <c r="P23" s="66" t="s">
        <v>91</v>
      </c>
      <c r="Q23" s="66" t="s">
        <v>89</v>
      </c>
      <c r="R23" s="66" t="s">
        <v>88</v>
      </c>
      <c r="S23" s="66" t="s">
        <v>90</v>
      </c>
      <c r="T23" s="66" t="s">
        <v>88</v>
      </c>
      <c r="U23" s="66" t="s">
        <v>88</v>
      </c>
      <c r="V23" s="66" t="s">
        <v>89</v>
      </c>
      <c r="W23" s="66" t="s">
        <v>90</v>
      </c>
      <c r="X23" s="79" cm="1">
        <f t="array" ref="X23">IF($D$12="","",(SUMPRODUCT(($D$12:$W$12=Sabana[[#This Row],[Columna4]:[Columna23]])*1)))</f>
        <v>5</v>
      </c>
      <c r="Y23" s="74">
        <f t="shared" si="1"/>
        <v>0.25</v>
      </c>
      <c r="Z23" s="74">
        <f>IF(Y23="","",COUNTIF(Sabana[[#This Row],[Columna4]:[Columna23]],"O")/20)</f>
        <v>0</v>
      </c>
    </row>
    <row r="24" spans="2:32" x14ac:dyDescent="0.25">
      <c r="B24" s="46">
        <v>15</v>
      </c>
      <c r="D24" s="66" t="s">
        <v>89</v>
      </c>
      <c r="E24" s="66" t="s">
        <v>90</v>
      </c>
      <c r="F24" s="66" t="s">
        <v>89</v>
      </c>
      <c r="G24" s="66" t="s">
        <v>90</v>
      </c>
      <c r="H24" s="66" t="s">
        <v>91</v>
      </c>
      <c r="I24" s="66" t="s">
        <v>88</v>
      </c>
      <c r="J24" s="66" t="s">
        <v>89</v>
      </c>
      <c r="K24" s="66" t="s">
        <v>88</v>
      </c>
      <c r="L24" s="66" t="s">
        <v>89</v>
      </c>
      <c r="M24" s="66" t="s">
        <v>88</v>
      </c>
      <c r="N24" s="66" t="s">
        <v>91</v>
      </c>
      <c r="O24" s="66" t="s">
        <v>89</v>
      </c>
      <c r="P24" s="66" t="s">
        <v>90</v>
      </c>
      <c r="Q24" s="66" t="s">
        <v>89</v>
      </c>
      <c r="R24" s="66" t="s">
        <v>90</v>
      </c>
      <c r="S24" s="66" t="s">
        <v>88</v>
      </c>
      <c r="T24" s="66" t="s">
        <v>89</v>
      </c>
      <c r="U24" s="66" t="s">
        <v>88</v>
      </c>
      <c r="V24" s="66" t="s">
        <v>88</v>
      </c>
      <c r="W24" s="66" t="s">
        <v>89</v>
      </c>
      <c r="X24" s="79" cm="1">
        <f t="array" ref="X24">IF($D$12="","",(SUMPRODUCT(($D$12:$W$12=Sabana[[#This Row],[Columna4]:[Columna23]])*1)))</f>
        <v>8</v>
      </c>
      <c r="Y24" s="74">
        <f t="shared" si="1"/>
        <v>0.4</v>
      </c>
      <c r="Z24" s="74">
        <f>IF(Y24="","",COUNTIF(Sabana[[#This Row],[Columna4]:[Columna23]],"O")/20)</f>
        <v>0</v>
      </c>
    </row>
    <row r="25" spans="2:32" x14ac:dyDescent="0.25">
      <c r="B25" s="46">
        <v>16</v>
      </c>
      <c r="D25" s="66" t="s">
        <v>91</v>
      </c>
      <c r="E25" s="66" t="s">
        <v>89</v>
      </c>
      <c r="F25" s="66" t="s">
        <v>89</v>
      </c>
      <c r="G25" s="66" t="s">
        <v>91</v>
      </c>
      <c r="H25" s="66" t="s">
        <v>89</v>
      </c>
      <c r="I25" s="66" t="s">
        <v>90</v>
      </c>
      <c r="J25" s="66" t="s">
        <v>88</v>
      </c>
      <c r="K25" s="66" t="s">
        <v>88</v>
      </c>
      <c r="L25" s="66" t="s">
        <v>91</v>
      </c>
      <c r="M25" s="66" t="s">
        <v>88</v>
      </c>
      <c r="N25" s="66" t="s">
        <v>89</v>
      </c>
      <c r="O25" s="66" t="s">
        <v>88</v>
      </c>
      <c r="P25" s="66" t="s">
        <v>88</v>
      </c>
      <c r="Q25" s="66" t="s">
        <v>88</v>
      </c>
      <c r="R25" s="66" t="s">
        <v>90</v>
      </c>
      <c r="S25" s="66" t="s">
        <v>88</v>
      </c>
      <c r="T25" s="66" t="s">
        <v>89</v>
      </c>
      <c r="U25" s="66" t="s">
        <v>89</v>
      </c>
      <c r="V25" s="66" t="s">
        <v>88</v>
      </c>
      <c r="W25" s="66" t="s">
        <v>89</v>
      </c>
      <c r="X25" s="79" cm="1">
        <f t="array" ref="X25">IF($D$12="","",(SUMPRODUCT(($D$12:$W$12=Sabana[[#This Row],[Columna4]:[Columna23]])*1)))</f>
        <v>9</v>
      </c>
      <c r="Y25" s="74">
        <f t="shared" si="1"/>
        <v>0.45</v>
      </c>
      <c r="Z25" s="74">
        <f>IF(Y25="","",COUNTIF(Sabana[[#This Row],[Columna4]:[Columna23]],"O")/20)</f>
        <v>0</v>
      </c>
    </row>
    <row r="26" spans="2:32" x14ac:dyDescent="0.25">
      <c r="B26" s="46">
        <v>17</v>
      </c>
      <c r="D26" s="66" t="s">
        <v>89</v>
      </c>
      <c r="E26" s="66" t="s">
        <v>89</v>
      </c>
      <c r="F26" s="66" t="s">
        <v>88</v>
      </c>
      <c r="G26" s="66" t="s">
        <v>91</v>
      </c>
      <c r="H26" s="66" t="s">
        <v>89</v>
      </c>
      <c r="I26" s="66" t="s">
        <v>91</v>
      </c>
      <c r="J26" s="66" t="s">
        <v>89</v>
      </c>
      <c r="K26" s="66" t="s">
        <v>91</v>
      </c>
      <c r="L26" s="66" t="s">
        <v>89</v>
      </c>
      <c r="M26" s="66" t="s">
        <v>88</v>
      </c>
      <c r="N26" s="66" t="s">
        <v>89</v>
      </c>
      <c r="O26" s="66" t="s">
        <v>88</v>
      </c>
      <c r="P26" s="66" t="s">
        <v>88</v>
      </c>
      <c r="Q26" s="66" t="s">
        <v>89</v>
      </c>
      <c r="R26" s="66" t="s">
        <v>90</v>
      </c>
      <c r="S26" s="66" t="s">
        <v>88</v>
      </c>
      <c r="T26" s="66" t="s">
        <v>89</v>
      </c>
      <c r="U26" s="66" t="s">
        <v>89</v>
      </c>
      <c r="V26" s="66" t="s">
        <v>88</v>
      </c>
      <c r="W26" s="66" t="s">
        <v>89</v>
      </c>
      <c r="X26" s="79" cm="1">
        <f t="array" ref="X26">IF($D$12="","",(SUMPRODUCT(($D$12:$W$12=Sabana[[#This Row],[Columna4]:[Columna23]])*1)))</f>
        <v>8</v>
      </c>
      <c r="Y26" s="74">
        <f t="shared" si="1"/>
        <v>0.4</v>
      </c>
      <c r="Z26" s="74">
        <f>IF(Y26="","",COUNTIF(Sabana[[#This Row],[Columna4]:[Columna23]],"O")/20)</f>
        <v>0</v>
      </c>
    </row>
    <row r="27" spans="2:32" x14ac:dyDescent="0.25">
      <c r="B27" s="46">
        <v>18</v>
      </c>
      <c r="D27" s="66" t="s">
        <v>89</v>
      </c>
      <c r="E27" s="66" t="s">
        <v>88</v>
      </c>
      <c r="F27" s="66" t="s">
        <v>89</v>
      </c>
      <c r="G27" s="66" t="s">
        <v>90</v>
      </c>
      <c r="H27" s="66" t="s">
        <v>91</v>
      </c>
      <c r="I27" s="66" t="s">
        <v>88</v>
      </c>
      <c r="J27" s="66" t="s">
        <v>88</v>
      </c>
      <c r="K27" s="66" t="s">
        <v>88</v>
      </c>
      <c r="L27" s="66" t="s">
        <v>88</v>
      </c>
      <c r="M27" s="66" t="s">
        <v>89</v>
      </c>
      <c r="N27" s="66" t="s">
        <v>88</v>
      </c>
      <c r="O27" s="66" t="s">
        <v>88</v>
      </c>
      <c r="P27" s="66" t="s">
        <v>88</v>
      </c>
      <c r="Q27" s="66" t="s">
        <v>89</v>
      </c>
      <c r="R27" s="66" t="s">
        <v>90</v>
      </c>
      <c r="S27" s="66" t="s">
        <v>90</v>
      </c>
      <c r="T27" s="66" t="s">
        <v>91</v>
      </c>
      <c r="U27" s="66" t="s">
        <v>90</v>
      </c>
      <c r="V27" s="66" t="s">
        <v>88</v>
      </c>
      <c r="W27" s="66" t="s">
        <v>91</v>
      </c>
      <c r="X27" s="79" cm="1">
        <f t="array" ref="X27">IF($D$12="","",(SUMPRODUCT(($D$12:$W$12=Sabana[[#This Row],[Columna4]:[Columna23]])*1)))</f>
        <v>10</v>
      </c>
      <c r="Y27" s="74">
        <f t="shared" si="1"/>
        <v>0.5</v>
      </c>
      <c r="Z27" s="74">
        <f>IF(Y27="","",COUNTIF(Sabana[[#This Row],[Columna4]:[Columna23]],"O")/20)</f>
        <v>0</v>
      </c>
    </row>
    <row r="28" spans="2:32" x14ac:dyDescent="0.25">
      <c r="B28" s="46">
        <v>19</v>
      </c>
      <c r="D28" s="66" t="s">
        <v>89</v>
      </c>
      <c r="E28" s="66" t="s">
        <v>89</v>
      </c>
      <c r="F28" s="66" t="s">
        <v>89</v>
      </c>
      <c r="G28" s="66" t="s">
        <v>91</v>
      </c>
      <c r="H28" s="66" t="s">
        <v>91</v>
      </c>
      <c r="I28" s="66" t="s">
        <v>88</v>
      </c>
      <c r="J28" s="66" t="s">
        <v>88</v>
      </c>
      <c r="K28" s="66" t="s">
        <v>91</v>
      </c>
      <c r="L28" s="66" t="s">
        <v>88</v>
      </c>
      <c r="M28" s="66" t="s">
        <v>88</v>
      </c>
      <c r="N28" s="66" t="s">
        <v>88</v>
      </c>
      <c r="O28" s="66" t="s">
        <v>89</v>
      </c>
      <c r="P28" s="66" t="s">
        <v>88</v>
      </c>
      <c r="Q28" s="66" t="s">
        <v>89</v>
      </c>
      <c r="R28" s="66" t="s">
        <v>90</v>
      </c>
      <c r="S28" s="66" t="s">
        <v>91</v>
      </c>
      <c r="T28" s="66" t="s">
        <v>89</v>
      </c>
      <c r="U28" s="66" t="s">
        <v>89</v>
      </c>
      <c r="V28" s="66" t="s">
        <v>88</v>
      </c>
      <c r="W28" s="66" t="s">
        <v>91</v>
      </c>
      <c r="X28" s="79" cm="1">
        <f t="array" ref="X28">IF($D$12="","",(SUMPRODUCT(($D$12:$W$12=Sabana[[#This Row],[Columna4]:[Columna23]])*1)))</f>
        <v>13</v>
      </c>
      <c r="Y28" s="74">
        <f t="shared" si="1"/>
        <v>0.65</v>
      </c>
      <c r="Z28" s="74">
        <f>IF(Y28="","",COUNTIF(Sabana[[#This Row],[Columna4]:[Columna23]],"O")/20)</f>
        <v>0</v>
      </c>
    </row>
    <row r="29" spans="2:32" x14ac:dyDescent="0.25">
      <c r="B29" s="46">
        <v>20</v>
      </c>
      <c r="D29" s="66" t="s">
        <v>91</v>
      </c>
      <c r="E29" s="66" t="s">
        <v>90</v>
      </c>
      <c r="F29" s="66" t="s">
        <v>89</v>
      </c>
      <c r="G29" s="66" t="s">
        <v>91</v>
      </c>
      <c r="H29" s="66" t="s">
        <v>89</v>
      </c>
      <c r="I29" s="66" t="s">
        <v>90</v>
      </c>
      <c r="J29" s="66" t="s">
        <v>88</v>
      </c>
      <c r="K29" s="66" t="s">
        <v>90</v>
      </c>
      <c r="L29" s="66" t="s">
        <v>88</v>
      </c>
      <c r="M29" s="66" t="s">
        <v>90</v>
      </c>
      <c r="N29" s="66" t="s">
        <v>88</v>
      </c>
      <c r="O29" s="66" t="s">
        <v>88</v>
      </c>
      <c r="P29" s="66" t="s">
        <v>88</v>
      </c>
      <c r="Q29" s="66" t="s">
        <v>90</v>
      </c>
      <c r="R29" s="66" t="s">
        <v>90</v>
      </c>
      <c r="S29" s="66" t="s">
        <v>90</v>
      </c>
      <c r="T29" s="66" t="s">
        <v>89</v>
      </c>
      <c r="U29" s="66" t="s">
        <v>89</v>
      </c>
      <c r="V29" s="66" t="s">
        <v>90</v>
      </c>
      <c r="W29" s="66" t="s">
        <v>91</v>
      </c>
      <c r="X29" s="79" cm="1">
        <f t="array" ref="X29">IF($D$12="","",(SUMPRODUCT(($D$12:$W$12=Sabana[[#This Row],[Columna4]:[Columna23]])*1)))</f>
        <v>7</v>
      </c>
      <c r="Y29" s="74">
        <f t="shared" si="1"/>
        <v>0.35</v>
      </c>
      <c r="Z29" s="74">
        <f>IF(Y29="","",COUNTIF(Sabana[[#This Row],[Columna4]:[Columna23]],"O")/20)</f>
        <v>0</v>
      </c>
    </row>
    <row r="30" spans="2:32" x14ac:dyDescent="0.25">
      <c r="B30" s="46">
        <v>21</v>
      </c>
      <c r="D30" s="66" t="s">
        <v>89</v>
      </c>
      <c r="E30" s="66" t="s">
        <v>88</v>
      </c>
      <c r="F30" s="66" t="s">
        <v>89</v>
      </c>
      <c r="G30" s="66" t="s">
        <v>90</v>
      </c>
      <c r="H30" s="66" t="s">
        <v>88</v>
      </c>
      <c r="I30" s="66" t="s">
        <v>88</v>
      </c>
      <c r="J30" s="66" t="s">
        <v>89</v>
      </c>
      <c r="K30" s="66" t="s">
        <v>88</v>
      </c>
      <c r="L30" s="66" t="s">
        <v>89</v>
      </c>
      <c r="M30" s="66" t="s">
        <v>90</v>
      </c>
      <c r="N30" s="66" t="s">
        <v>89</v>
      </c>
      <c r="O30" s="66" t="s">
        <v>88</v>
      </c>
      <c r="P30" s="66" t="s">
        <v>89</v>
      </c>
      <c r="Q30" s="66" t="s">
        <v>89</v>
      </c>
      <c r="R30" s="66" t="s">
        <v>90</v>
      </c>
      <c r="S30" s="66" t="s">
        <v>91</v>
      </c>
      <c r="T30" s="66" t="s">
        <v>89</v>
      </c>
      <c r="U30" s="66" t="s">
        <v>89</v>
      </c>
      <c r="V30" s="66" t="s">
        <v>88</v>
      </c>
      <c r="W30" s="66" t="s">
        <v>89</v>
      </c>
      <c r="X30" s="79" cm="1">
        <f t="array" ref="X30">IF($D$12="","",(SUMPRODUCT(($D$12:$W$12=Sabana[[#This Row],[Columna4]:[Columna23]])*1)))</f>
        <v>9</v>
      </c>
      <c r="Y30" s="74">
        <f t="shared" si="1"/>
        <v>0.45</v>
      </c>
      <c r="Z30" s="74">
        <f>IF(Y30="","",COUNTIF(Sabana[[#This Row],[Columna4]:[Columna23]],"O")/20)</f>
        <v>0</v>
      </c>
    </row>
    <row r="31" spans="2:32" x14ac:dyDescent="0.25">
      <c r="B31" s="46">
        <v>22</v>
      </c>
      <c r="D31" s="66" t="s">
        <v>89</v>
      </c>
      <c r="E31" s="66" t="s">
        <v>89</v>
      </c>
      <c r="F31" s="66" t="s">
        <v>89</v>
      </c>
      <c r="G31" s="66" t="s">
        <v>90</v>
      </c>
      <c r="H31" s="66" t="s">
        <v>91</v>
      </c>
      <c r="I31" s="66" t="s">
        <v>88</v>
      </c>
      <c r="J31" s="66" t="s">
        <v>89</v>
      </c>
      <c r="K31" s="66" t="s">
        <v>88</v>
      </c>
      <c r="L31" s="66" t="s">
        <v>89</v>
      </c>
      <c r="M31" s="66" t="s">
        <v>90</v>
      </c>
      <c r="N31" s="66" t="s">
        <v>89</v>
      </c>
      <c r="O31" s="66" t="s">
        <v>88</v>
      </c>
      <c r="P31" s="66" t="s">
        <v>88</v>
      </c>
      <c r="Q31" s="66" t="s">
        <v>89</v>
      </c>
      <c r="R31" s="66" t="s">
        <v>90</v>
      </c>
      <c r="S31" s="66" t="s">
        <v>90</v>
      </c>
      <c r="T31" s="66" t="s">
        <v>88</v>
      </c>
      <c r="U31" s="66" t="s">
        <v>89</v>
      </c>
      <c r="V31" s="66" t="s">
        <v>88</v>
      </c>
      <c r="W31" s="66" t="s">
        <v>89</v>
      </c>
      <c r="X31" s="79" cm="1">
        <f t="array" ref="X31">IF($D$12="","",(SUMPRODUCT(($D$12:$W$12=Sabana[[#This Row],[Columna4]:[Columna23]])*1)))</f>
        <v>12</v>
      </c>
      <c r="Y31" s="74">
        <f t="shared" si="1"/>
        <v>0.6</v>
      </c>
      <c r="Z31" s="74">
        <f>IF(Y31="","",COUNTIF(Sabana[[#This Row],[Columna4]:[Columna23]],"O")/20)</f>
        <v>0</v>
      </c>
    </row>
    <row r="32" spans="2:32" x14ac:dyDescent="0.25">
      <c r="B32" s="46">
        <v>23</v>
      </c>
      <c r="D32" s="66" t="s">
        <v>89</v>
      </c>
      <c r="E32" s="66" t="s">
        <v>89</v>
      </c>
      <c r="F32" s="66" t="s">
        <v>89</v>
      </c>
      <c r="G32" s="66" t="s">
        <v>89</v>
      </c>
      <c r="H32" s="66" t="s">
        <v>91</v>
      </c>
      <c r="I32" s="66" t="s">
        <v>88</v>
      </c>
      <c r="J32" s="66" t="s">
        <v>88</v>
      </c>
      <c r="K32" s="66" t="s">
        <v>90</v>
      </c>
      <c r="L32" s="66" t="s">
        <v>88</v>
      </c>
      <c r="M32" s="66" t="s">
        <v>88</v>
      </c>
      <c r="N32" s="66" t="s">
        <v>89</v>
      </c>
      <c r="O32" s="66" t="s">
        <v>88</v>
      </c>
      <c r="P32" s="66" t="s">
        <v>88</v>
      </c>
      <c r="Q32" s="66" t="s">
        <v>89</v>
      </c>
      <c r="R32" s="66" t="s">
        <v>90</v>
      </c>
      <c r="S32" s="66" t="s">
        <v>105</v>
      </c>
      <c r="T32" s="66" t="s">
        <v>88</v>
      </c>
      <c r="U32" s="66" t="s">
        <v>90</v>
      </c>
      <c r="V32" s="66" t="s">
        <v>88</v>
      </c>
      <c r="W32" s="66" t="s">
        <v>91</v>
      </c>
      <c r="X32" s="79" cm="1">
        <f t="array" ref="X32">IF($D$12="","",(SUMPRODUCT(($D$12:$W$12=Sabana[[#This Row],[Columna4]:[Columna23]])*1)))</f>
        <v>14</v>
      </c>
      <c r="Y32" s="74">
        <f t="shared" si="1"/>
        <v>0.7</v>
      </c>
      <c r="Z32" s="74">
        <f>IF(Y32="","",COUNTIF(Sabana[[#This Row],[Columna4]:[Columna23]],"O")/20)</f>
        <v>0</v>
      </c>
    </row>
    <row r="33" spans="2:26" x14ac:dyDescent="0.25">
      <c r="B33" s="46">
        <v>24</v>
      </c>
      <c r="D33" s="66" t="s">
        <v>91</v>
      </c>
      <c r="E33" s="66" t="s">
        <v>88</v>
      </c>
      <c r="F33" s="66" t="s">
        <v>89</v>
      </c>
      <c r="G33" s="66" t="s">
        <v>91</v>
      </c>
      <c r="H33" s="66" t="s">
        <v>89</v>
      </c>
      <c r="I33" s="66" t="s">
        <v>90</v>
      </c>
      <c r="J33" s="66" t="s">
        <v>88</v>
      </c>
      <c r="K33" s="66" t="s">
        <v>88</v>
      </c>
      <c r="L33" s="66" t="s">
        <v>90</v>
      </c>
      <c r="M33" s="66" t="s">
        <v>88</v>
      </c>
      <c r="N33" s="66" t="s">
        <v>91</v>
      </c>
      <c r="O33" s="66" t="s">
        <v>88</v>
      </c>
      <c r="P33" s="66" t="s">
        <v>88</v>
      </c>
      <c r="Q33" s="66" t="s">
        <v>88</v>
      </c>
      <c r="R33" s="66" t="s">
        <v>89</v>
      </c>
      <c r="S33" s="66" t="s">
        <v>88</v>
      </c>
      <c r="T33" s="66" t="s">
        <v>91</v>
      </c>
      <c r="U33" s="66" t="s">
        <v>89</v>
      </c>
      <c r="V33" s="66" t="s">
        <v>88</v>
      </c>
      <c r="W33" s="66" t="s">
        <v>89</v>
      </c>
      <c r="X33" s="79" cm="1">
        <f t="array" ref="X33">IF($D$12="","",(SUMPRODUCT(($D$12:$W$12=Sabana[[#This Row],[Columna4]:[Columna23]])*1)))</f>
        <v>6</v>
      </c>
      <c r="Y33" s="74">
        <f t="shared" si="1"/>
        <v>0.3</v>
      </c>
      <c r="Z33" s="74">
        <f>IF(Y33="","",COUNTIF(Sabana[[#This Row],[Columna4]:[Columna23]],"O")/20)</f>
        <v>0</v>
      </c>
    </row>
    <row r="34" spans="2:26" x14ac:dyDescent="0.25">
      <c r="B34" s="46">
        <v>25</v>
      </c>
      <c r="D34" s="66" t="s">
        <v>90</v>
      </c>
      <c r="E34" s="66" t="s">
        <v>88</v>
      </c>
      <c r="F34" s="66" t="s">
        <v>88</v>
      </c>
      <c r="G34" s="66" t="s">
        <v>91</v>
      </c>
      <c r="H34" s="66" t="s">
        <v>91</v>
      </c>
      <c r="I34" s="66" t="s">
        <v>90</v>
      </c>
      <c r="J34" s="66" t="s">
        <v>88</v>
      </c>
      <c r="K34" s="66" t="s">
        <v>90</v>
      </c>
      <c r="L34" s="66" t="s">
        <v>88</v>
      </c>
      <c r="M34" s="66" t="s">
        <v>88</v>
      </c>
      <c r="N34" s="66" t="s">
        <v>89</v>
      </c>
      <c r="O34" s="66" t="s">
        <v>89</v>
      </c>
      <c r="P34" s="66" t="s">
        <v>88</v>
      </c>
      <c r="Q34" s="66" t="s">
        <v>89</v>
      </c>
      <c r="R34" s="66" t="s">
        <v>90</v>
      </c>
      <c r="S34" s="66" t="s">
        <v>91</v>
      </c>
      <c r="T34" s="66" t="s">
        <v>89</v>
      </c>
      <c r="U34" s="66" t="s">
        <v>89</v>
      </c>
      <c r="V34" s="66" t="s">
        <v>90</v>
      </c>
      <c r="W34" s="66" t="s">
        <v>91</v>
      </c>
      <c r="X34" s="79" cm="1">
        <f t="array" ref="X34">IF($D$12="","",(SUMPRODUCT(($D$12:$W$12=Sabana[[#This Row],[Columna4]:[Columna23]])*1)))</f>
        <v>11</v>
      </c>
      <c r="Y34" s="74">
        <f t="shared" si="1"/>
        <v>0.55000000000000004</v>
      </c>
      <c r="Z34" s="74">
        <f>IF(Y34="","",COUNTIF(Sabana[[#This Row],[Columna4]:[Columna23]],"O")/20)</f>
        <v>0</v>
      </c>
    </row>
    <row r="35" spans="2:26" x14ac:dyDescent="0.25">
      <c r="B35" s="46">
        <v>26</v>
      </c>
      <c r="D35" s="66" t="s">
        <v>91</v>
      </c>
      <c r="E35" s="66" t="s">
        <v>88</v>
      </c>
      <c r="F35" s="66" t="s">
        <v>89</v>
      </c>
      <c r="G35" s="66" t="s">
        <v>91</v>
      </c>
      <c r="H35" s="66" t="s">
        <v>91</v>
      </c>
      <c r="I35" s="66" t="s">
        <v>88</v>
      </c>
      <c r="J35" s="66" t="s">
        <v>88</v>
      </c>
      <c r="K35" s="66" t="s">
        <v>90</v>
      </c>
      <c r="L35" s="66" t="s">
        <v>90</v>
      </c>
      <c r="M35" s="66" t="s">
        <v>89</v>
      </c>
      <c r="N35" s="66" t="s">
        <v>89</v>
      </c>
      <c r="O35" s="66" t="s">
        <v>89</v>
      </c>
      <c r="P35" s="66" t="s">
        <v>88</v>
      </c>
      <c r="Q35" s="66" t="s">
        <v>89</v>
      </c>
      <c r="R35" s="66" t="s">
        <v>90</v>
      </c>
      <c r="S35" s="66" t="s">
        <v>91</v>
      </c>
      <c r="T35" s="66" t="s">
        <v>91</v>
      </c>
      <c r="U35" s="66" t="s">
        <v>89</v>
      </c>
      <c r="V35" s="66" t="s">
        <v>88</v>
      </c>
      <c r="W35" s="75" t="s">
        <v>89</v>
      </c>
      <c r="X35" s="79" cm="1">
        <f t="array" ref="X35">IF($D$12="","",(SUMPRODUCT(($D$12:$W$12=Sabana[[#This Row],[Columna4]:[Columna23]])*1)))</f>
        <v>12</v>
      </c>
      <c r="Y35" s="74">
        <f t="shared" si="1"/>
        <v>0.6</v>
      </c>
      <c r="Z35" s="74">
        <f>IF(Y35="","",COUNTIF(Sabana[[#This Row],[Columna4]:[Columna23]],"O")/20)</f>
        <v>0</v>
      </c>
    </row>
    <row r="36" spans="2:26" x14ac:dyDescent="0.25">
      <c r="B36" s="46">
        <v>27</v>
      </c>
      <c r="D36" s="66" t="s">
        <v>89</v>
      </c>
      <c r="E36" s="66" t="s">
        <v>89</v>
      </c>
      <c r="F36" s="66" t="s">
        <v>89</v>
      </c>
      <c r="G36" s="66" t="s">
        <v>90</v>
      </c>
      <c r="H36" s="66" t="s">
        <v>90</v>
      </c>
      <c r="I36" s="66" t="s">
        <v>88</v>
      </c>
      <c r="J36" s="66" t="s">
        <v>88</v>
      </c>
      <c r="K36" s="66" t="s">
        <v>90</v>
      </c>
      <c r="L36" s="66" t="s">
        <v>91</v>
      </c>
      <c r="M36" s="66" t="s">
        <v>88</v>
      </c>
      <c r="N36" s="66" t="s">
        <v>89</v>
      </c>
      <c r="O36" s="66" t="s">
        <v>88</v>
      </c>
      <c r="P36" s="66" t="s">
        <v>89</v>
      </c>
      <c r="Q36" s="66" t="s">
        <v>89</v>
      </c>
      <c r="R36" s="66" t="s">
        <v>90</v>
      </c>
      <c r="S36" s="66" t="s">
        <v>91</v>
      </c>
      <c r="T36" s="66" t="s">
        <v>89</v>
      </c>
      <c r="U36" s="66" t="s">
        <v>90</v>
      </c>
      <c r="V36" s="66" t="s">
        <v>88</v>
      </c>
      <c r="W36" s="66" t="s">
        <v>91</v>
      </c>
      <c r="X36" s="79" cm="1">
        <f t="array" ref="X36">IF($D$12="","",(SUMPRODUCT(($D$12:$W$12=Sabana[[#This Row],[Columna4]:[Columna23]])*1)))</f>
        <v>12</v>
      </c>
      <c r="Y36" s="74">
        <f t="shared" si="1"/>
        <v>0.6</v>
      </c>
      <c r="Z36" s="74">
        <f>IF(Y36="","",COUNTIF(Sabana[[#This Row],[Columna4]:[Columna23]],"O")/20)</f>
        <v>0</v>
      </c>
    </row>
    <row r="37" spans="2:26" x14ac:dyDescent="0.25">
      <c r="B37" s="46">
        <v>28</v>
      </c>
      <c r="D37" s="66" t="s">
        <v>89</v>
      </c>
      <c r="E37" s="66" t="s">
        <v>89</v>
      </c>
      <c r="F37" s="66" t="s">
        <v>89</v>
      </c>
      <c r="G37" s="66" t="s">
        <v>90</v>
      </c>
      <c r="H37" s="66" t="s">
        <v>91</v>
      </c>
      <c r="I37" s="66" t="s">
        <v>88</v>
      </c>
      <c r="J37" s="66" t="s">
        <v>89</v>
      </c>
      <c r="K37" s="66" t="s">
        <v>90</v>
      </c>
      <c r="L37" s="66" t="s">
        <v>91</v>
      </c>
      <c r="M37" s="66" t="s">
        <v>88</v>
      </c>
      <c r="N37" s="66" t="s">
        <v>89</v>
      </c>
      <c r="O37" s="66" t="s">
        <v>89</v>
      </c>
      <c r="P37" s="66" t="s">
        <v>89</v>
      </c>
      <c r="Q37" s="66" t="s">
        <v>91</v>
      </c>
      <c r="R37" s="66" t="s">
        <v>90</v>
      </c>
      <c r="S37" s="66" t="s">
        <v>91</v>
      </c>
      <c r="T37" s="66" t="s">
        <v>89</v>
      </c>
      <c r="U37" s="66" t="s">
        <v>90</v>
      </c>
      <c r="V37" s="66" t="s">
        <v>88</v>
      </c>
      <c r="W37" s="66" t="s">
        <v>91</v>
      </c>
      <c r="X37" s="79" cm="1">
        <f t="array" ref="X37">IF($D$12="","",(SUMPRODUCT(($D$12:$W$12=Sabana[[#This Row],[Columna4]:[Columna23]])*1)))</f>
        <v>11</v>
      </c>
      <c r="Y37" s="74">
        <f t="shared" si="1"/>
        <v>0.55000000000000004</v>
      </c>
      <c r="Z37" s="74">
        <f>IF(Y37="","",COUNTIF(Sabana[[#This Row],[Columna4]:[Columna23]],"O")/20)</f>
        <v>0</v>
      </c>
    </row>
    <row r="38" spans="2:26" x14ac:dyDescent="0.25">
      <c r="B38" s="46">
        <v>29</v>
      </c>
      <c r="D38" s="66" t="s">
        <v>88</v>
      </c>
      <c r="E38" s="66" t="s">
        <v>91</v>
      </c>
      <c r="F38" s="66" t="s">
        <v>88</v>
      </c>
      <c r="G38" s="66" t="s">
        <v>90</v>
      </c>
      <c r="H38" s="66" t="s">
        <v>88</v>
      </c>
      <c r="I38" s="66" t="s">
        <v>91</v>
      </c>
      <c r="J38" s="66" t="s">
        <v>89</v>
      </c>
      <c r="K38" s="66" t="s">
        <v>90</v>
      </c>
      <c r="L38" s="66" t="s">
        <v>89</v>
      </c>
      <c r="M38" s="66" t="s">
        <v>90</v>
      </c>
      <c r="N38" s="66" t="s">
        <v>89</v>
      </c>
      <c r="O38" s="66" t="s">
        <v>88</v>
      </c>
      <c r="P38" s="66" t="s">
        <v>91</v>
      </c>
      <c r="Q38" s="66" t="s">
        <v>89</v>
      </c>
      <c r="R38" s="66" t="s">
        <v>90</v>
      </c>
      <c r="S38" s="66" t="s">
        <v>88</v>
      </c>
      <c r="T38" s="66" t="s">
        <v>91</v>
      </c>
      <c r="U38" s="66" t="s">
        <v>89</v>
      </c>
      <c r="V38" s="66" t="s">
        <v>90</v>
      </c>
      <c r="W38" s="66" t="s">
        <v>88</v>
      </c>
      <c r="X38" s="79" cm="1">
        <f t="array" ref="X38">IF($D$12="","",(SUMPRODUCT(($D$12:$W$12=Sabana[[#This Row],[Columna4]:[Columna23]])*1)))</f>
        <v>7</v>
      </c>
      <c r="Y38" s="74">
        <f t="shared" si="1"/>
        <v>0.35</v>
      </c>
      <c r="Z38" s="74">
        <f>IF(Y38="","",COUNTIF(Sabana[[#This Row],[Columna4]:[Columna23]],"O")/20)</f>
        <v>0</v>
      </c>
    </row>
    <row r="39" spans="2:26" x14ac:dyDescent="0.25">
      <c r="B39" s="46">
        <v>30</v>
      </c>
      <c r="D39" s="66" t="s">
        <v>88</v>
      </c>
      <c r="E39" s="66" t="s">
        <v>90</v>
      </c>
      <c r="F39" s="66" t="s">
        <v>88</v>
      </c>
      <c r="G39" s="66" t="s">
        <v>91</v>
      </c>
      <c r="H39" s="66" t="s">
        <v>89</v>
      </c>
      <c r="I39" s="66" t="s">
        <v>90</v>
      </c>
      <c r="J39" s="66" t="s">
        <v>88</v>
      </c>
      <c r="K39" s="66" t="s">
        <v>90</v>
      </c>
      <c r="L39" s="66" t="s">
        <v>88</v>
      </c>
      <c r="M39" s="66" t="s">
        <v>90</v>
      </c>
      <c r="N39" s="66" t="s">
        <v>89</v>
      </c>
      <c r="O39" s="66" t="s">
        <v>89</v>
      </c>
      <c r="P39" s="66" t="s">
        <v>89</v>
      </c>
      <c r="Q39" s="66" t="s">
        <v>89</v>
      </c>
      <c r="R39" s="66" t="s">
        <v>90</v>
      </c>
      <c r="S39" s="66" t="s">
        <v>88</v>
      </c>
      <c r="T39" s="66" t="s">
        <v>89</v>
      </c>
      <c r="U39" s="66" t="s">
        <v>88</v>
      </c>
      <c r="V39" s="66" t="s">
        <v>88</v>
      </c>
      <c r="W39" s="66" t="s">
        <v>88</v>
      </c>
      <c r="X39" s="79" cm="1">
        <f t="array" ref="X39">IF($D$12="","",(SUMPRODUCT(($D$12:$W$12=Sabana[[#This Row],[Columna4]:[Columna23]])*1)))</f>
        <v>8</v>
      </c>
      <c r="Y39" s="74">
        <f t="shared" si="1"/>
        <v>0.4</v>
      </c>
      <c r="Z39" s="74">
        <f>IF(Y39="","",COUNTIF(Sabana[[#This Row],[Columna4]:[Columna23]],"O")/20)</f>
        <v>0</v>
      </c>
    </row>
    <row r="40" spans="2:26" x14ac:dyDescent="0.25">
      <c r="B40" s="46">
        <v>31</v>
      </c>
      <c r="D40" s="66" t="s">
        <v>89</v>
      </c>
      <c r="E40" s="66" t="s">
        <v>89</v>
      </c>
      <c r="F40" s="66" t="s">
        <v>89</v>
      </c>
      <c r="G40" s="66" t="s">
        <v>90</v>
      </c>
      <c r="H40" s="66" t="s">
        <v>89</v>
      </c>
      <c r="I40" s="66" t="s">
        <v>88</v>
      </c>
      <c r="J40" s="66" t="s">
        <v>89</v>
      </c>
      <c r="K40" s="66" t="s">
        <v>89</v>
      </c>
      <c r="L40" s="66" t="s">
        <v>90</v>
      </c>
      <c r="M40" s="66" t="s">
        <v>88</v>
      </c>
      <c r="N40" s="66" t="s">
        <v>89</v>
      </c>
      <c r="O40" s="66" t="s">
        <v>89</v>
      </c>
      <c r="P40" s="66" t="s">
        <v>88</v>
      </c>
      <c r="Q40" s="66" t="s">
        <v>89</v>
      </c>
      <c r="R40" s="66" t="s">
        <v>90</v>
      </c>
      <c r="S40" s="66" t="s">
        <v>91</v>
      </c>
      <c r="T40" s="66" t="s">
        <v>91</v>
      </c>
      <c r="U40" s="66" t="s">
        <v>89</v>
      </c>
      <c r="V40" s="66" t="s">
        <v>88</v>
      </c>
      <c r="W40" s="66" t="s">
        <v>91</v>
      </c>
      <c r="X40" s="79" cm="1">
        <f t="array" ref="X40">IF($D$12="","",(SUMPRODUCT(($D$12:$W$12=Sabana[[#This Row],[Columna4]:[Columna23]])*1)))</f>
        <v>12</v>
      </c>
      <c r="Y40" s="74">
        <f t="shared" si="1"/>
        <v>0.6</v>
      </c>
      <c r="Z40" s="74">
        <f>IF(Y40="","",COUNTIF(Sabana[[#This Row],[Columna4]:[Columna23]],"O")/20)</f>
        <v>0</v>
      </c>
    </row>
    <row r="41" spans="2:26" x14ac:dyDescent="0.25">
      <c r="B41" s="46">
        <v>32</v>
      </c>
      <c r="D41" s="66" t="s">
        <v>88</v>
      </c>
      <c r="E41" s="66" t="s">
        <v>88</v>
      </c>
      <c r="F41" s="66" t="s">
        <v>88</v>
      </c>
      <c r="G41" s="66" t="s">
        <v>91</v>
      </c>
      <c r="H41" s="66" t="s">
        <v>90</v>
      </c>
      <c r="I41" s="66" t="s">
        <v>91</v>
      </c>
      <c r="J41" s="66" t="s">
        <v>89</v>
      </c>
      <c r="K41" s="66" t="s">
        <v>90</v>
      </c>
      <c r="L41" s="66" t="s">
        <v>88</v>
      </c>
      <c r="M41" s="66" t="s">
        <v>88</v>
      </c>
      <c r="N41" s="66" t="s">
        <v>89</v>
      </c>
      <c r="O41" s="66" t="s">
        <v>90</v>
      </c>
      <c r="P41" s="66" t="s">
        <v>90</v>
      </c>
      <c r="Q41" s="66" t="s">
        <v>91</v>
      </c>
      <c r="R41" s="66" t="s">
        <v>89</v>
      </c>
      <c r="S41" s="66" t="s">
        <v>91</v>
      </c>
      <c r="T41" s="66" t="s">
        <v>89</v>
      </c>
      <c r="U41" s="66" t="s">
        <v>91</v>
      </c>
      <c r="V41" s="66" t="s">
        <v>90</v>
      </c>
      <c r="W41" s="66" t="s">
        <v>91</v>
      </c>
      <c r="X41" s="79" cm="1">
        <f t="array" ref="X41">IF($D$12="","",(SUMPRODUCT(($D$12:$W$12=Sabana[[#This Row],[Columna4]:[Columna23]])*1)))</f>
        <v>6</v>
      </c>
      <c r="Y41" s="74">
        <f t="shared" si="1"/>
        <v>0.3</v>
      </c>
      <c r="Z41" s="74">
        <f>IF(Y41="","",COUNTIF(Sabana[[#This Row],[Columna4]:[Columna23]],"O")/20)</f>
        <v>0</v>
      </c>
    </row>
    <row r="42" spans="2:26" x14ac:dyDescent="0.25">
      <c r="B42" s="46">
        <v>33</v>
      </c>
      <c r="D42" s="66" t="s">
        <v>89</v>
      </c>
      <c r="E42" s="66" t="s">
        <v>91</v>
      </c>
      <c r="F42" s="66" t="s">
        <v>89</v>
      </c>
      <c r="G42" s="66" t="s">
        <v>90</v>
      </c>
      <c r="H42" s="66" t="s">
        <v>91</v>
      </c>
      <c r="I42" s="66" t="s">
        <v>90</v>
      </c>
      <c r="J42" s="66" t="s">
        <v>89</v>
      </c>
      <c r="K42" s="66" t="s">
        <v>90</v>
      </c>
      <c r="L42" s="66" t="s">
        <v>90</v>
      </c>
      <c r="M42" s="66" t="s">
        <v>89</v>
      </c>
      <c r="N42" s="66" t="s">
        <v>88</v>
      </c>
      <c r="O42" s="66" t="s">
        <v>89</v>
      </c>
      <c r="P42" s="66" t="s">
        <v>90</v>
      </c>
      <c r="Q42" s="66" t="s">
        <v>89</v>
      </c>
      <c r="R42" s="66" t="s">
        <v>90</v>
      </c>
      <c r="S42" s="66" t="s">
        <v>89</v>
      </c>
      <c r="T42" s="66" t="s">
        <v>88</v>
      </c>
      <c r="U42" s="66" t="s">
        <v>90</v>
      </c>
      <c r="V42" s="66" t="s">
        <v>88</v>
      </c>
      <c r="W42" s="66" t="s">
        <v>89</v>
      </c>
      <c r="X42" s="79" cm="1">
        <f t="array" ref="X42">IF($D$12="","",(SUMPRODUCT(($D$12:$W$12=Sabana[[#This Row],[Columna4]:[Columna23]])*1)))</f>
        <v>8</v>
      </c>
      <c r="Y42" s="74">
        <f t="shared" si="1"/>
        <v>0.4</v>
      </c>
      <c r="Z42" s="74">
        <f>IF(Y42="","",COUNTIF(Sabana[[#This Row],[Columna4]:[Columna23]],"O")/20)</f>
        <v>0</v>
      </c>
    </row>
    <row r="43" spans="2:26" x14ac:dyDescent="0.25">
      <c r="B43" s="46">
        <v>34</v>
      </c>
      <c r="D43" s="66" t="s">
        <v>89</v>
      </c>
      <c r="E43" s="66" t="s">
        <v>88</v>
      </c>
      <c r="F43" s="66" t="s">
        <v>88</v>
      </c>
      <c r="G43" s="66" t="s">
        <v>91</v>
      </c>
      <c r="H43" s="66" t="s">
        <v>88</v>
      </c>
      <c r="I43" s="66" t="s">
        <v>91</v>
      </c>
      <c r="J43" s="66" t="s">
        <v>88</v>
      </c>
      <c r="K43" s="66" t="s">
        <v>88</v>
      </c>
      <c r="L43" s="66" t="s">
        <v>91</v>
      </c>
      <c r="M43" s="66" t="s">
        <v>89</v>
      </c>
      <c r="N43" s="66" t="s">
        <v>90</v>
      </c>
      <c r="O43" s="66" t="s">
        <v>89</v>
      </c>
      <c r="P43" s="66" t="s">
        <v>88</v>
      </c>
      <c r="Q43" s="66" t="s">
        <v>89</v>
      </c>
      <c r="R43" s="66" t="s">
        <v>89</v>
      </c>
      <c r="S43" s="66" t="s">
        <v>91</v>
      </c>
      <c r="T43" s="66" t="s">
        <v>90</v>
      </c>
      <c r="U43" s="66" t="s">
        <v>88</v>
      </c>
      <c r="V43" s="66" t="s">
        <v>88</v>
      </c>
      <c r="W43" s="66" t="s">
        <v>89</v>
      </c>
      <c r="X43" s="79" cm="1">
        <f t="array" ref="X43">IF($D$12="","",(SUMPRODUCT(($D$12:$W$12=Sabana[[#This Row],[Columna4]:[Columna23]])*1)))</f>
        <v>5</v>
      </c>
      <c r="Y43" s="74">
        <f t="shared" si="1"/>
        <v>0.25</v>
      </c>
      <c r="Z43" s="74">
        <f>IF(Y43="","",COUNTIF(Sabana[[#This Row],[Columna4]:[Columna23]],"O")/20)</f>
        <v>0</v>
      </c>
    </row>
    <row r="44" spans="2:26" x14ac:dyDescent="0.25">
      <c r="B44" s="46">
        <v>35</v>
      </c>
      <c r="D44" s="66" t="s">
        <v>89</v>
      </c>
      <c r="E44" s="66" t="s">
        <v>89</v>
      </c>
      <c r="F44" s="66" t="s">
        <v>89</v>
      </c>
      <c r="G44" s="66" t="s">
        <v>91</v>
      </c>
      <c r="H44" s="66" t="s">
        <v>91</v>
      </c>
      <c r="I44" s="66" t="s">
        <v>90</v>
      </c>
      <c r="J44" s="66" t="s">
        <v>88</v>
      </c>
      <c r="K44" s="66" t="s">
        <v>88</v>
      </c>
      <c r="L44" s="66" t="s">
        <v>88</v>
      </c>
      <c r="M44" s="66" t="s">
        <v>88</v>
      </c>
      <c r="N44" s="66" t="s">
        <v>106</v>
      </c>
      <c r="O44" s="66" t="s">
        <v>91</v>
      </c>
      <c r="P44" s="66" t="s">
        <v>88</v>
      </c>
      <c r="Q44" s="66" t="s">
        <v>89</v>
      </c>
      <c r="R44" s="66" t="s">
        <v>91</v>
      </c>
      <c r="S44" s="66" t="s">
        <v>91</v>
      </c>
      <c r="T44" s="66" t="s">
        <v>89</v>
      </c>
      <c r="U44" s="66" t="s">
        <v>91</v>
      </c>
      <c r="V44" s="66" t="s">
        <v>88</v>
      </c>
      <c r="W44" s="66" t="s">
        <v>88</v>
      </c>
      <c r="X44" s="79" cm="1">
        <f t="array" ref="X44">IF($D$12="","",(SUMPRODUCT(($D$12:$W$12=Sabana[[#This Row],[Columna4]:[Columna23]])*1)))</f>
        <v>11</v>
      </c>
      <c r="Y44" s="74">
        <f t="shared" si="1"/>
        <v>0.55000000000000004</v>
      </c>
      <c r="Z44" s="74">
        <f>IF(Y44="","",COUNTIF(Sabana[[#This Row],[Columna4]:[Columna23]],"O")/20)</f>
        <v>0.05</v>
      </c>
    </row>
    <row r="45" spans="2:26" x14ac:dyDescent="0.25">
      <c r="B45" s="46">
        <v>36</v>
      </c>
      <c r="D45" s="66" t="s">
        <v>89</v>
      </c>
      <c r="E45" s="66" t="s">
        <v>90</v>
      </c>
      <c r="F45" s="66" t="s">
        <v>88</v>
      </c>
      <c r="G45" s="66" t="s">
        <v>88</v>
      </c>
      <c r="H45" s="66" t="s">
        <v>88</v>
      </c>
      <c r="I45" s="66" t="s">
        <v>90</v>
      </c>
      <c r="J45" s="66" t="s">
        <v>90</v>
      </c>
      <c r="K45" s="66" t="s">
        <v>90</v>
      </c>
      <c r="L45" s="66" t="s">
        <v>88</v>
      </c>
      <c r="M45" s="66" t="s">
        <v>88</v>
      </c>
      <c r="N45" s="66" t="s">
        <v>90</v>
      </c>
      <c r="O45" s="66" t="s">
        <v>88</v>
      </c>
      <c r="P45" s="66" t="s">
        <v>88</v>
      </c>
      <c r="Q45" s="66" t="s">
        <v>89</v>
      </c>
      <c r="R45" s="66" t="s">
        <v>88</v>
      </c>
      <c r="S45" s="66" t="s">
        <v>90</v>
      </c>
      <c r="T45" s="66" t="s">
        <v>90</v>
      </c>
      <c r="U45" s="66" t="s">
        <v>90</v>
      </c>
      <c r="V45" s="66" t="s">
        <v>88</v>
      </c>
      <c r="W45" s="66" t="s">
        <v>91</v>
      </c>
      <c r="X45" s="79" cm="1">
        <f t="array" ref="X45">IF($D$12="","",(SUMPRODUCT(($D$12:$W$12=Sabana[[#This Row],[Columna4]:[Columna23]])*1)))</f>
        <v>6</v>
      </c>
      <c r="Y45" s="74">
        <f t="shared" si="1"/>
        <v>0.3</v>
      </c>
      <c r="Z45" s="74">
        <f>IF(Y45="","",COUNTIF(Sabana[[#This Row],[Columna4]:[Columna23]],"O")/20)</f>
        <v>0</v>
      </c>
    </row>
    <row r="46" spans="2:26" x14ac:dyDescent="0.25">
      <c r="B46" s="46">
        <v>37</v>
      </c>
      <c r="D46" s="66" t="s">
        <v>91</v>
      </c>
      <c r="E46" s="66" t="s">
        <v>91</v>
      </c>
      <c r="F46" s="66" t="s">
        <v>89</v>
      </c>
      <c r="G46" s="66" t="s">
        <v>91</v>
      </c>
      <c r="H46" s="66" t="s">
        <v>91</v>
      </c>
      <c r="I46" s="66" t="s">
        <v>90</v>
      </c>
      <c r="J46" s="66" t="s">
        <v>88</v>
      </c>
      <c r="K46" s="66" t="s">
        <v>88</v>
      </c>
      <c r="L46" s="66" t="s">
        <v>90</v>
      </c>
      <c r="M46" s="66" t="s">
        <v>88</v>
      </c>
      <c r="N46" s="66" t="s">
        <v>91</v>
      </c>
      <c r="O46" s="66" t="s">
        <v>90</v>
      </c>
      <c r="P46" s="66" t="s">
        <v>90</v>
      </c>
      <c r="Q46" s="66" t="s">
        <v>89</v>
      </c>
      <c r="R46" s="66" t="s">
        <v>88</v>
      </c>
      <c r="S46" s="66" t="s">
        <v>91</v>
      </c>
      <c r="T46" s="66" t="s">
        <v>89</v>
      </c>
      <c r="U46" s="66" t="s">
        <v>91</v>
      </c>
      <c r="V46" s="66" t="s">
        <v>88</v>
      </c>
      <c r="W46" s="66" t="s">
        <v>88</v>
      </c>
      <c r="X46" s="79" cm="1">
        <f t="array" ref="X46">IF($D$12="","",(SUMPRODUCT(($D$12:$W$12=Sabana[[#This Row],[Columna4]:[Columna23]])*1)))</f>
        <v>7</v>
      </c>
      <c r="Y46" s="74">
        <f t="shared" si="1"/>
        <v>0.35</v>
      </c>
      <c r="Z46" s="74">
        <f>IF(Y46="","",COUNTIF(Sabana[[#This Row],[Columna4]:[Columna23]],"O")/20)</f>
        <v>0</v>
      </c>
    </row>
    <row r="47" spans="2:26" x14ac:dyDescent="0.25">
      <c r="B47" s="46">
        <v>38</v>
      </c>
      <c r="D47" s="66" t="s">
        <v>89</v>
      </c>
      <c r="E47" s="66" t="s">
        <v>91</v>
      </c>
      <c r="F47" s="66" t="s">
        <v>89</v>
      </c>
      <c r="G47" s="66" t="s">
        <v>91</v>
      </c>
      <c r="H47" s="66" t="s">
        <v>91</v>
      </c>
      <c r="I47" s="66" t="s">
        <v>90</v>
      </c>
      <c r="J47" s="66" t="s">
        <v>91</v>
      </c>
      <c r="K47" s="66" t="s">
        <v>91</v>
      </c>
      <c r="L47" s="66" t="s">
        <v>88</v>
      </c>
      <c r="M47" s="66" t="s">
        <v>88</v>
      </c>
      <c r="N47" s="66" t="s">
        <v>90</v>
      </c>
      <c r="O47" s="66" t="s">
        <v>88</v>
      </c>
      <c r="P47" s="66" t="s">
        <v>88</v>
      </c>
      <c r="Q47" s="66" t="s">
        <v>89</v>
      </c>
      <c r="R47" s="66" t="s">
        <v>90</v>
      </c>
      <c r="S47" s="66" t="s">
        <v>91</v>
      </c>
      <c r="T47" s="66" t="s">
        <v>89</v>
      </c>
      <c r="U47" s="66" t="s">
        <v>90</v>
      </c>
      <c r="V47" s="66" t="s">
        <v>88</v>
      </c>
      <c r="W47" s="66" t="s">
        <v>91</v>
      </c>
      <c r="X47" s="79" cm="1">
        <f t="array" ref="X47">IF($D$12="","",(SUMPRODUCT(($D$12:$W$12=Sabana[[#This Row],[Columna4]:[Columna23]])*1)))</f>
        <v>9</v>
      </c>
      <c r="Y47" s="74">
        <f t="shared" si="1"/>
        <v>0.45</v>
      </c>
      <c r="Z47" s="74">
        <f>IF(Y47="","",COUNTIF(Sabana[[#This Row],[Columna4]:[Columna23]],"O")/20)</f>
        <v>0</v>
      </c>
    </row>
    <row r="48" spans="2:26" x14ac:dyDescent="0.25">
      <c r="B48" s="46">
        <v>39</v>
      </c>
      <c r="C48" s="68"/>
      <c r="D48" s="68" t="s">
        <v>89</v>
      </c>
      <c r="E48" s="68" t="s">
        <v>89</v>
      </c>
      <c r="F48" s="68" t="s">
        <v>89</v>
      </c>
      <c r="G48" s="68" t="s">
        <v>89</v>
      </c>
      <c r="H48" s="68" t="s">
        <v>91</v>
      </c>
      <c r="I48" s="68" t="s">
        <v>88</v>
      </c>
      <c r="J48" s="68" t="s">
        <v>88</v>
      </c>
      <c r="K48" s="68" t="s">
        <v>90</v>
      </c>
      <c r="L48" s="68" t="s">
        <v>88</v>
      </c>
      <c r="M48" s="68" t="s">
        <v>88</v>
      </c>
      <c r="N48" s="68" t="s">
        <v>89</v>
      </c>
      <c r="O48" s="68" t="s">
        <v>88</v>
      </c>
      <c r="P48" s="68" t="s">
        <v>88</v>
      </c>
      <c r="Q48" s="68" t="s">
        <v>89</v>
      </c>
      <c r="R48" s="68" t="s">
        <v>90</v>
      </c>
      <c r="S48" s="68" t="s">
        <v>90</v>
      </c>
      <c r="T48" s="68" t="s">
        <v>88</v>
      </c>
      <c r="U48" s="68" t="s">
        <v>90</v>
      </c>
      <c r="V48" s="68" t="s">
        <v>88</v>
      </c>
      <c r="W48" s="68" t="s">
        <v>91</v>
      </c>
      <c r="X48" s="79" cm="1">
        <f t="array" ref="X48">IF($D$12="","",(SUMPRODUCT(($D$12:$W$12=Sabana[[#This Row],[Columna4]:[Columna23]])*1)))</f>
        <v>14</v>
      </c>
      <c r="Y48" s="74">
        <f t="shared" si="1"/>
        <v>0.7</v>
      </c>
      <c r="Z48" s="74">
        <f>IF(Y48="","",COUNTIF(Sabana[[#This Row],[Columna4]:[Columna23]],"O")/20)</f>
        <v>0</v>
      </c>
    </row>
    <row r="49" spans="2:26" x14ac:dyDescent="0.25">
      <c r="B49" s="46">
        <v>40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9" cm="1">
        <f t="array" ref="X49">IF($D$12="","",(SUMPRODUCT(($D$12:$W$12=Sabana[[#This Row],[Columna4]:[Columna23]])*1)))</f>
        <v>0</v>
      </c>
      <c r="Y49" s="74">
        <f t="shared" si="1"/>
        <v>0</v>
      </c>
      <c r="Z49" s="74">
        <f>IF(Y49="","",COUNTIF(Sabana[[#This Row],[Columna4]:[Columna23]],"O")/20)</f>
        <v>0</v>
      </c>
    </row>
    <row r="50" spans="2:26" x14ac:dyDescent="0.25">
      <c r="B50" s="46">
        <v>41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79" cm="1">
        <f t="array" ref="X50">IF($D$12="","",(SUMPRODUCT(($D$12:$W$12=Sabana[[#This Row],[Columna4]:[Columna23]])*1)))</f>
        <v>0</v>
      </c>
      <c r="Y50" s="74">
        <f t="shared" si="1"/>
        <v>0</v>
      </c>
      <c r="Z50" s="74">
        <f>IF(Y50="","",COUNTIF(Sabana[[#This Row],[Columna4]:[Columna23]],"O")/20)</f>
        <v>0</v>
      </c>
    </row>
    <row r="51" spans="2:26" ht="14.25" customHeight="1" x14ac:dyDescent="0.25">
      <c r="B51" s="46">
        <v>42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79" cm="1">
        <f t="array" ref="X51">IF($D$12="","",(SUMPRODUCT(($D$12:$W$12=Sabana[[#This Row],[Columna4]:[Columna23]])*1)))</f>
        <v>0</v>
      </c>
      <c r="Y51" s="74">
        <f t="shared" si="1"/>
        <v>0</v>
      </c>
      <c r="Z51" s="74">
        <f>IF(Y51="","",COUNTIF(Sabana[[#This Row],[Columna4]:[Columna23]],"O")/20)</f>
        <v>0</v>
      </c>
    </row>
    <row r="52" spans="2:26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9" cm="1">
        <f t="array" ref="X52">IF($D$12="","",(SUMPRODUCT(($D$12:$W$12=Sabana[[#This Row],[Columna4]:[Columna23]])*1)))</f>
        <v>0</v>
      </c>
      <c r="Y52" s="74">
        <f t="shared" si="1"/>
        <v>0</v>
      </c>
      <c r="Z52" s="74">
        <f>IF(Y52="","",COUNTIF(Sabana[[#This Row],[Columna4]:[Columna23]],"O")/20)</f>
        <v>0</v>
      </c>
    </row>
    <row r="53" spans="2:26" x14ac:dyDescent="0.25">
      <c r="B53" s="46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79" cm="1">
        <f t="array" ref="X53">IF($D$12="","",(SUMPRODUCT(($D$12:$W$12=Sabana[[#This Row],[Columna4]:[Columna23]])*1)))</f>
        <v>0</v>
      </c>
      <c r="Y53" s="74">
        <f t="shared" si="1"/>
        <v>0</v>
      </c>
      <c r="Z53" s="74">
        <f>IF(Y53="","",COUNTIF(Sabana[[#This Row],[Columna4]:[Columna23]],"O")/20)</f>
        <v>0</v>
      </c>
    </row>
    <row r="54" spans="2:26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9" cm="1">
        <f t="array" ref="X54">IF($D$12="","",(SUMPRODUCT(($D$12:$W$12=Sabana[[#This Row],[Columna4]:[Columna23]])*1)))</f>
        <v>0</v>
      </c>
      <c r="Y54" s="74">
        <f t="shared" si="1"/>
        <v>0</v>
      </c>
      <c r="Z54" s="74">
        <f>IF(Y54="","",COUNTIF(Sabana[[#This Row],[Columna4]:[Columna23]],"O")/20)</f>
        <v>0</v>
      </c>
    </row>
    <row r="55" spans="2:26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9" cm="1">
        <f t="array" ref="X55">IF($D$12="","",(SUMPRODUCT(($D$12:$W$12=Sabana[[#This Row],[Columna4]:[Columna23]])*1)))</f>
        <v>0</v>
      </c>
      <c r="Y55" s="74">
        <f t="shared" si="1"/>
        <v>0</v>
      </c>
      <c r="Z55" s="74">
        <f>IF(Y55="","",COUNTIF(Sabana[[#This Row],[Columna4]:[Columna23]],"O")/20)</f>
        <v>0</v>
      </c>
    </row>
    <row r="56" spans="2:26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9" cm="1">
        <f t="array" ref="X56">IF($D$12="","",(SUMPRODUCT(($D$12:$W$12=Sabana[[#This Row],[Columna4]:[Columna23]])*1)))</f>
        <v>0</v>
      </c>
      <c r="Y56" s="74">
        <f t="shared" si="1"/>
        <v>0</v>
      </c>
      <c r="Z56" s="74">
        <f>IF(Y56="","",COUNTIF(Sabana[[#This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9" cm="1">
        <f t="array" ref="X57">IF($D$12="","",(SUMPRODUCT(($D$12:$W$12=Sabana[[#This Row],[Columna4]:[Columna23]])*1)))</f>
        <v>0</v>
      </c>
      <c r="Y57" s="74">
        <f t="shared" si="1"/>
        <v>0</v>
      </c>
      <c r="Z57" s="74">
        <f>IF(Y57="","",COUNTIF(Sabana[[#This Row],[Columna4]:[Columna23]],"O")/20)</f>
        <v>0</v>
      </c>
    </row>
    <row r="58" spans="2:26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9" cm="1">
        <f t="array" ref="X58">IF($D$12="","",(SUMPRODUCT(($D$12:$W$12=Sabana[[#This Row],[Columna4]:[Columna23]])*1)))</f>
        <v>0</v>
      </c>
      <c r="Y58" s="74">
        <f t="shared" si="1"/>
        <v>0</v>
      </c>
      <c r="Z58" s="74">
        <f>IF(Y58="","",COUNTIF(Sabana[[#This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9" cm="1">
        <f t="array" ref="X59">IF($D$12="","",(SUMPRODUCT(($D$12:$W$12=Sabana[[#This Row],[Columna4]:[Columna23]])*1)))</f>
        <v>0</v>
      </c>
      <c r="Y59" s="74">
        <f t="shared" si="1"/>
        <v>0</v>
      </c>
      <c r="Z59" s="74">
        <f>IF(Y59="","",COUNTIF(Sabana[[#This Row],[Columna4]:[Columna23]],"O")/20)</f>
        <v>0</v>
      </c>
    </row>
    <row r="60" spans="2:26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9" cm="1">
        <f t="array" ref="X60">IF($D$12="","",(SUMPRODUCT(($D$12:$W$12=Sabana[[#This Row],[Columna4]:[Columna23]])*1)))</f>
        <v>0</v>
      </c>
      <c r="Y60" s="74">
        <f t="shared" si="1"/>
        <v>0</v>
      </c>
      <c r="Z60" s="74">
        <f>IF(Y60="","",COUNTIF(Sabana[[#This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 cm="1">
        <f t="array" ref="X61">IF($D$12="","",(SUMPRODUCT(($D$12:$W$12=Sabana[[#This Row],[Columna4]:[Columna23]])*1)))</f>
        <v>0</v>
      </c>
      <c r="Y61" s="74">
        <f t="shared" si="1"/>
        <v>0</v>
      </c>
      <c r="Z61" s="74">
        <f>IF(Y61="","",COUNTIF(Sabana[[#This Row],[Columna4]:[Columna23]],"O")/20)</f>
        <v>0</v>
      </c>
    </row>
    <row r="62" spans="2:26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9" cm="1">
        <f t="array" ref="X62">IF($D$12="","",(SUMPRODUCT(($D$12:$W$12=Sabana[[#This Row],[Columna4]:[Columna23]])*1)))</f>
        <v>0</v>
      </c>
      <c r="Y62" s="74">
        <f t="shared" si="1"/>
        <v>0</v>
      </c>
      <c r="Z62" s="74">
        <f>IF(Y62="","",COUNTIF(Sabana[[#This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 cm="1">
        <f t="array" ref="X63">IF($D$12="","",(SUMPRODUCT(($D$12:$W$12=Sabana[[#This Row],[Columna4]:[Columna23]])*1)))</f>
        <v>0</v>
      </c>
      <c r="Y63" s="74">
        <f t="shared" si="1"/>
        <v>0</v>
      </c>
      <c r="Z63" s="74">
        <f>IF(Y63="","",COUNTIF(Sabana[[#This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 cm="1">
        <f t="array" ref="X64">IF($D$12="","",(SUMPRODUCT(($D$12:$W$12=Sabana[[#This Row],[Columna4]:[Columna23]])*1)))</f>
        <v>0</v>
      </c>
      <c r="Y64" s="74">
        <f t="shared" si="1"/>
        <v>0</v>
      </c>
      <c r="Z64" s="74">
        <f>IF(Y64="","",COUNTIF(Sabana[[#This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 cm="1">
        <f t="array" ref="X65">IF($D$12="","",(SUMPRODUCT(($D$12:$W$12=Sabana[[#This Row],[Columna4]:[Columna23]])*1)))</f>
        <v>0</v>
      </c>
      <c r="Y65" s="74">
        <f t="shared" si="1"/>
        <v>0</v>
      </c>
      <c r="Z65" s="74">
        <f>IF(Y65="","",COUNTIF(Sabana[[#This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 cm="1">
        <f t="array" ref="X66">IF($D$12="","",(SUMPRODUCT(($D$12:$W$12=Sabana[[#This Row],[Columna4]:[Columna23]])*1)))</f>
        <v>0</v>
      </c>
      <c r="Y66" s="74">
        <f t="shared" si="1"/>
        <v>0</v>
      </c>
      <c r="Z66" s="74">
        <f>IF(Y66="","",COUNTIF(Sabana[[#This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 cm="1">
        <f t="array" ref="X67">IF($D$12="","",(SUMPRODUCT(($D$12:$W$12=Sabana[[#This Row],[Columna4]:[Columna23]])*1)))</f>
        <v>0</v>
      </c>
      <c r="Y67" s="74">
        <f t="shared" si="1"/>
        <v>0</v>
      </c>
      <c r="Z67" s="74">
        <f>IF(Y67="","",COUNTIF(Sabana[[#This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 cm="1">
        <f t="array" ref="X68">IF($D$12="","",(SUMPRODUCT(($D$12:$W$12=Sabana[[#This Row],[Columna4]:[Columna23]])*1)))</f>
        <v>0</v>
      </c>
      <c r="Y68" s="74">
        <f t="shared" si="1"/>
        <v>0</v>
      </c>
      <c r="Z68" s="74">
        <f>IF(Y68="","",COUNTIF(Sabana[[#This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 cm="1">
        <f t="array" ref="X69">IF($D$12="","",(SUMPRODUCT(($D$12:$W$12=Sabana[[#This Row],[Columna4]:[Columna23]])*1)))</f>
        <v>0</v>
      </c>
      <c r="Y69" s="74">
        <f t="shared" si="1"/>
        <v>0</v>
      </c>
      <c r="Z69" s="74">
        <f>IF(Y69="","",COUNTIF(Sabana[[#This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 cm="1">
        <f t="array" ref="X70">IF($D$12="","",(SUMPRODUCT(($D$12:$W$12=Sabana[[#This Row],[Columna4]:[Columna23]])*1)))</f>
        <v>0</v>
      </c>
      <c r="Y70" s="74">
        <f t="shared" si="1"/>
        <v>0</v>
      </c>
      <c r="Z70" s="74">
        <f>IF(Y70="","",COUNTIF(Sabana[[#This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 cm="1">
        <f t="array" ref="X71">IF($D$12="","",(SUMPRODUCT(($D$12:$W$12=Sabana[[#This Row],[Columna4]:[Columna23]])*1)))</f>
        <v>0</v>
      </c>
      <c r="Y71" s="74">
        <f t="shared" si="1"/>
        <v>0</v>
      </c>
      <c r="Z71" s="74">
        <f>IF(Y71="","",COUNTIF(Sabana[[#This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 cm="1">
        <f t="array" ref="X72">IF($D$12="","",(SUMPRODUCT(($D$12:$W$12=Sabana[[#This Row],[Columna4]:[Columna23]])*1)))</f>
        <v>0</v>
      </c>
      <c r="Y72" s="74">
        <f t="shared" si="1"/>
        <v>0</v>
      </c>
      <c r="Z72" s="74">
        <f>IF(Y72="","",COUNTIF(Sabana[[#This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 cm="1">
        <f t="array" ref="X73">IF($D$12="","",(SUMPRODUCT(($D$12:$W$12=Sabana[[#This Row],[Columna4]:[Columna23]])*1)))</f>
        <v>0</v>
      </c>
      <c r="Y73" s="74">
        <f t="shared" si="1"/>
        <v>0</v>
      </c>
      <c r="Z73" s="74">
        <f>IF(Y73="","",COUNTIF(Sabana[[#This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 cm="1">
        <f t="array" ref="X74">IF($D$12="","",(SUMPRODUCT(($D$12:$W$12=Sabana[[#This Row],[Columna4]:[Columna23]])*1)))</f>
        <v>0</v>
      </c>
      <c r="Y74" s="74">
        <f t="shared" si="1"/>
        <v>0</v>
      </c>
      <c r="Z74" s="74">
        <f>IF(Y74="","",COUNTIF(Sabana[[#This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 cm="1">
        <f t="array" ref="X75">IF($D$12="","",(SUMPRODUCT(($D$12:$W$12=Sabana[[#This Row],[Columna4]:[Columna23]])*1)))</f>
        <v>0</v>
      </c>
      <c r="Y75" s="74">
        <f t="shared" si="1"/>
        <v>0</v>
      </c>
      <c r="Z75" s="74">
        <f>IF(Y75="","",COUNTIF(Sabana[[#This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 cm="1">
        <f t="array" ref="X76">IF($D$12="","",(SUMPRODUCT(($D$12:$W$12=Sabana[[#This Row],[Columna4]:[Columna23]])*1)))</f>
        <v>0</v>
      </c>
      <c r="Y76" s="74">
        <f t="shared" si="1"/>
        <v>0</v>
      </c>
      <c r="Z76" s="74">
        <f>IF(Y76="","",COUNTIF(Sabana[[#This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 cm="1">
        <f t="array" ref="X77">IF($D$12="","",(SUMPRODUCT(($D$12:$W$12=Sabana[[#This Row],[Columna4]:[Columna23]])*1)))</f>
        <v>0</v>
      </c>
      <c r="Y77" s="74">
        <f t="shared" si="1"/>
        <v>0</v>
      </c>
      <c r="Z77" s="74">
        <f>IF(Y77="","",COUNTIF(Sabana[[#This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 cm="1">
        <f t="array" ref="X78">IF($D$12="","",(SUMPRODUCT(($D$12:$W$12=Sabana[[#This Row],[Columna4]:[Columna23]])*1)))</f>
        <v>0</v>
      </c>
      <c r="Y78" s="74">
        <f t="shared" si="1"/>
        <v>0</v>
      </c>
      <c r="Z78" s="74">
        <f>IF(Y78="","",COUNTIF(Sabana[[#This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 cm="1">
        <f t="array" ref="X79">IF($D$12="","",(SUMPRODUCT(($D$12:$W$12=Sabana[[#This Row],[Columna4]:[Columna23]])*1)))</f>
        <v>0</v>
      </c>
      <c r="Y79" s="74">
        <f t="shared" si="1"/>
        <v>0</v>
      </c>
      <c r="Z79" s="74">
        <f>IF(Y79="","",COUNTIF(Sabana[[#This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 cm="1">
        <f t="array" ref="X80">IF($D$12="","",(SUMPRODUCT(($D$12:$W$12=Sabana[[#This Row],[Columna4]:[Columna23]])*1)))</f>
        <v>0</v>
      </c>
      <c r="Y80" s="74">
        <f t="shared" si="1"/>
        <v>0</v>
      </c>
      <c r="Z80" s="74">
        <f>IF(Y80="","",COUNTIF(Sabana[[#This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 cm="1">
        <f t="array" ref="X81">IF($D$12="","",(SUMPRODUCT(($D$12:$W$12=Sabana[[#This Row],[Columna4]:[Columna23]])*1)))</f>
        <v>0</v>
      </c>
      <c r="Y81" s="74">
        <f t="shared" si="1"/>
        <v>0</v>
      </c>
      <c r="Z81" s="74">
        <f>IF(Y81="","",COUNTIF(Sabana[[#This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 cm="1">
        <f t="array" ref="X82">IF($D$12="","",(SUMPRODUCT(($D$12:$W$12=Sabana[[#This Row],[Columna4]:[Columna23]])*1)))</f>
        <v>0</v>
      </c>
      <c r="Y82" s="74">
        <f t="shared" si="1"/>
        <v>0</v>
      </c>
      <c r="Z82" s="74">
        <f>IF(Y82="","",COUNTIF(Sabana[[#This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 cm="1">
        <f t="array" ref="X83">IF($D$12="","",(SUMPRODUCT(($D$12:$W$12=Sabana[[#This Row],[Columna4]:[Columna23]])*1)))</f>
        <v>0</v>
      </c>
      <c r="Y83" s="74">
        <f t="shared" ref="Y83:Y146" si="2">IF(X83="","",(X83/20))</f>
        <v>0</v>
      </c>
      <c r="Z83" s="74">
        <f>IF(Y83="","",COUNTIF(Sabana[[#This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 cm="1">
        <f t="array" ref="X84">IF($D$12="","",(SUMPRODUCT(($D$12:$W$12=Sabana[[#This Row],[Columna4]:[Columna23]])*1)))</f>
        <v>0</v>
      </c>
      <c r="Y84" s="74">
        <f t="shared" si="2"/>
        <v>0</v>
      </c>
      <c r="Z84" s="74">
        <f>IF(Y84="","",COUNTIF(Sabana[[#This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 cm="1">
        <f t="array" ref="X85">IF($D$12="","",(SUMPRODUCT(($D$12:$W$12=Sabana[[#This Row],[Columna4]:[Columna23]])*1)))</f>
        <v>0</v>
      </c>
      <c r="Y85" s="74">
        <f t="shared" si="2"/>
        <v>0</v>
      </c>
      <c r="Z85" s="74">
        <f>IF(Y85="","",COUNTIF(Sabana[[#This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 cm="1">
        <f t="array" ref="X86">IF($D$12="","",(SUMPRODUCT(($D$12:$W$12=Sabana[[#This Row],[Columna4]:[Columna23]])*1)))</f>
        <v>0</v>
      </c>
      <c r="Y86" s="74">
        <f t="shared" si="2"/>
        <v>0</v>
      </c>
      <c r="Z86" s="74">
        <f>IF(Y86="","",COUNTIF(Sabana[[#This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 cm="1">
        <f t="array" ref="X87">IF($D$12="","",(SUMPRODUCT(($D$12:$W$12=Sabana[[#This Row],[Columna4]:[Columna23]])*1)))</f>
        <v>0</v>
      </c>
      <c r="Y87" s="74">
        <f t="shared" si="2"/>
        <v>0</v>
      </c>
      <c r="Z87" s="74">
        <f>IF(Y87="","",COUNTIF(Sabana[[#This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 cm="1">
        <f t="array" ref="X88">IF($D$12="","",(SUMPRODUCT(($D$12:$W$12=Sabana[[#This Row],[Columna4]:[Columna23]])*1)))</f>
        <v>0</v>
      </c>
      <c r="Y88" s="74">
        <f t="shared" si="2"/>
        <v>0</v>
      </c>
      <c r="Z88" s="74">
        <f>IF(Y88="","",COUNTIF(Sabana[[#This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 cm="1">
        <f t="array" ref="X89">IF($D$12="","",(SUMPRODUCT(($D$12:$W$12=Sabana[[#This Row],[Columna4]:[Columna23]])*1)))</f>
        <v>0</v>
      </c>
      <c r="Y89" s="74">
        <f t="shared" si="2"/>
        <v>0</v>
      </c>
      <c r="Z89" s="74">
        <f>IF(Y89="","",COUNTIF(Sabana[[#This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 cm="1">
        <f t="array" ref="X90">IF($D$12="","",(SUMPRODUCT(($D$12:$W$12=Sabana[[#This Row],[Columna4]:[Columna23]])*1)))</f>
        <v>0</v>
      </c>
      <c r="Y90" s="74">
        <f t="shared" si="2"/>
        <v>0</v>
      </c>
      <c r="Z90" s="74">
        <f>IF(Y90="","",COUNTIF(Sabana[[#This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 cm="1">
        <f t="array" ref="X91">IF($D$12="","",(SUMPRODUCT(($D$12:$W$12=Sabana[[#This Row],[Columna4]:[Columna23]])*1)))</f>
        <v>0</v>
      </c>
      <c r="Y91" s="74">
        <f t="shared" si="2"/>
        <v>0</v>
      </c>
      <c r="Z91" s="74">
        <f>IF(Y91="","",COUNTIF(Sabana[[#This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 cm="1">
        <f t="array" ref="X92">IF($D$12="","",(SUMPRODUCT(($D$12:$W$12=Sabana[[#This Row],[Columna4]:[Columna23]])*1)))</f>
        <v>0</v>
      </c>
      <c r="Y92" s="74">
        <f t="shared" si="2"/>
        <v>0</v>
      </c>
      <c r="Z92" s="74">
        <f>IF(Y92="","",COUNTIF(Sabana[[#This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 cm="1">
        <f t="array" ref="X93">IF($D$12="","",(SUMPRODUCT(($D$12:$W$12=Sabana[[#This Row],[Columna4]:[Columna23]])*1)))</f>
        <v>0</v>
      </c>
      <c r="Y93" s="74">
        <f t="shared" si="2"/>
        <v>0</v>
      </c>
      <c r="Z93" s="74">
        <f>IF(Y93="","",COUNTIF(Sabana[[#This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 cm="1">
        <f t="array" ref="X94">IF($D$12="","",(SUMPRODUCT(($D$12:$W$12=Sabana[[#This Row],[Columna4]:[Columna23]])*1)))</f>
        <v>0</v>
      </c>
      <c r="Y94" s="74">
        <f t="shared" si="2"/>
        <v>0</v>
      </c>
      <c r="Z94" s="74">
        <f>IF(Y94="","",COUNTIF(Sabana[[#This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 cm="1">
        <f t="array" ref="X95">IF($D$12="","",(SUMPRODUCT(($D$12:$W$12=Sabana[[#This Row],[Columna4]:[Columna23]])*1)))</f>
        <v>0</v>
      </c>
      <c r="Y95" s="74">
        <f t="shared" si="2"/>
        <v>0</v>
      </c>
      <c r="Z95" s="74">
        <f>IF(Y95="","",COUNTIF(Sabana[[#This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 cm="1">
        <f t="array" ref="X96">IF($D$12="","",(SUMPRODUCT(($D$12:$W$12=Sabana[[#This Row],[Columna4]:[Columna23]])*1)))</f>
        <v>0</v>
      </c>
      <c r="Y96" s="74">
        <f t="shared" si="2"/>
        <v>0</v>
      </c>
      <c r="Z96" s="74">
        <f>IF(Y96="","",COUNTIF(Sabana[[#This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 cm="1">
        <f t="array" ref="X97">IF($D$12="","",(SUMPRODUCT(($D$12:$W$12=Sabana[[#This Row],[Columna4]:[Columna23]])*1)))</f>
        <v>0</v>
      </c>
      <c r="Y97" s="74">
        <f t="shared" si="2"/>
        <v>0</v>
      </c>
      <c r="Z97" s="74">
        <f>IF(Y97="","",COUNTIF(Sabana[[#This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 cm="1">
        <f t="array" ref="X98">IF($D$12="","",(SUMPRODUCT(($D$12:$W$12=Sabana[[#This Row],[Columna4]:[Columna23]])*1)))</f>
        <v>0</v>
      </c>
      <c r="Y98" s="74">
        <f t="shared" si="2"/>
        <v>0</v>
      </c>
      <c r="Z98" s="74">
        <f>IF(Y98="","",COUNTIF(Sabana[[#This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 cm="1">
        <f t="array" ref="X99">IF($D$12="","",(SUMPRODUCT(($D$12:$W$12=Sabana[[#This Row],[Columna4]:[Columna23]])*1)))</f>
        <v>0</v>
      </c>
      <c r="Y99" s="74">
        <f t="shared" si="2"/>
        <v>0</v>
      </c>
      <c r="Z99" s="74">
        <f>IF(Y99="","",COUNTIF(Sabana[[#This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 cm="1">
        <f t="array" ref="X100">IF($D$12="","",(SUMPRODUCT(($D$12:$W$12=Sabana[[#This Row],[Columna4]:[Columna23]])*1)))</f>
        <v>0</v>
      </c>
      <c r="Y100" s="74">
        <f t="shared" si="2"/>
        <v>0</v>
      </c>
      <c r="Z100" s="74">
        <f>IF(Y100="","",COUNTIF(Sabana[[#This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 cm="1">
        <f t="array" ref="X101">IF($D$12="","",(SUMPRODUCT(($D$12:$W$12=Sabana[[#This Row],[Columna4]:[Columna23]])*1)))</f>
        <v>0</v>
      </c>
      <c r="Y101" s="74">
        <f t="shared" si="2"/>
        <v>0</v>
      </c>
      <c r="Z101" s="74">
        <f>IF(Y101="","",COUNTIF(Sabana[[#This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 cm="1">
        <f t="array" ref="X102">IF($D$12="","",(SUMPRODUCT(($D$12:$W$12=Sabana[[#This Row],[Columna4]:[Columna23]])*1)))</f>
        <v>0</v>
      </c>
      <c r="Y102" s="74">
        <f t="shared" si="2"/>
        <v>0</v>
      </c>
      <c r="Z102" s="74">
        <f>IF(Y102="","",COUNTIF(Sabana[[#This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 cm="1">
        <f t="array" ref="X103">IF($D$12="","",(SUMPRODUCT(($D$12:$W$12=Sabana[[#This Row],[Columna4]:[Columna23]])*1)))</f>
        <v>0</v>
      </c>
      <c r="Y103" s="74">
        <f t="shared" si="2"/>
        <v>0</v>
      </c>
      <c r="Z103" s="74">
        <f>IF(Y103="","",COUNTIF(Sabana[[#This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 cm="1">
        <f t="array" ref="X104">IF($D$12="","",(SUMPRODUCT(($D$12:$W$12=Sabana[[#This Row],[Columna4]:[Columna23]])*1)))</f>
        <v>0</v>
      </c>
      <c r="Y104" s="74">
        <f t="shared" si="2"/>
        <v>0</v>
      </c>
      <c r="Z104" s="74">
        <f>IF(Y104="","",COUNTIF(Sabana[[#This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 cm="1">
        <f t="array" ref="X105">IF($D$12="","",(SUMPRODUCT(($D$12:$W$12=Sabana[[#This Row],[Columna4]:[Columna23]])*1)))</f>
        <v>0</v>
      </c>
      <c r="Y105" s="74">
        <f t="shared" si="2"/>
        <v>0</v>
      </c>
      <c r="Z105" s="74">
        <f>IF(Y105="","",COUNTIF(Sabana[[#This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 cm="1">
        <f t="array" ref="X106">IF($D$12="","",(SUMPRODUCT(($D$12:$W$12=Sabana[[#This Row],[Columna4]:[Columna23]])*1)))</f>
        <v>0</v>
      </c>
      <c r="Y106" s="74">
        <f t="shared" si="2"/>
        <v>0</v>
      </c>
      <c r="Z106" s="74">
        <f>IF(Y106="","",COUNTIF(Sabana[[#This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 cm="1">
        <f t="array" ref="X107">IF($D$12="","",(SUMPRODUCT(($D$12:$W$12=Sabana[[#This Row],[Columna4]:[Columna23]])*1)))</f>
        <v>0</v>
      </c>
      <c r="Y107" s="74">
        <f t="shared" si="2"/>
        <v>0</v>
      </c>
      <c r="Z107" s="74">
        <f>IF(Y107="","",COUNTIF(Sabana[[#This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 cm="1">
        <f t="array" ref="X108">IF($D$12="","",(SUMPRODUCT(($D$12:$W$12=Sabana[[#This Row],[Columna4]:[Columna23]])*1)))</f>
        <v>0</v>
      </c>
      <c r="Y108" s="74">
        <f t="shared" si="2"/>
        <v>0</v>
      </c>
      <c r="Z108" s="74">
        <f>IF(Y108="","",COUNTIF(Sabana[[#This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 cm="1">
        <f t="array" ref="X109">IF($D$12="","",(SUMPRODUCT(($D$12:$W$12=Sabana[[#This Row],[Columna4]:[Columna23]])*1)))</f>
        <v>0</v>
      </c>
      <c r="Y109" s="74">
        <f t="shared" si="2"/>
        <v>0</v>
      </c>
      <c r="Z109" s="74">
        <f>IF(Y109="","",COUNTIF(Sabana[[#This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 cm="1">
        <f t="array" ref="X110">IF($D$12="","",(SUMPRODUCT(($D$12:$W$12=Sabana[[#This Row],[Columna4]:[Columna23]])*1)))</f>
        <v>0</v>
      </c>
      <c r="Y110" s="74">
        <f t="shared" si="2"/>
        <v>0</v>
      </c>
      <c r="Z110" s="74">
        <f>IF(Y110="","",COUNTIF(Sabana[[#This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 cm="1">
        <f t="array" ref="X111">IF($D$12="","",(SUMPRODUCT(($D$12:$W$12=Sabana[[#This Row],[Columna4]:[Columna23]])*1)))</f>
        <v>0</v>
      </c>
      <c r="Y111" s="74">
        <f t="shared" si="2"/>
        <v>0</v>
      </c>
      <c r="Z111" s="74">
        <f>IF(Y111="","",COUNTIF(Sabana[[#This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 cm="1">
        <f t="array" ref="X112">IF($D$12="","",(SUMPRODUCT(($D$12:$W$12=Sabana[[#This Row],[Columna4]:[Columna23]])*1)))</f>
        <v>0</v>
      </c>
      <c r="Y112" s="74">
        <f t="shared" si="2"/>
        <v>0</v>
      </c>
      <c r="Z112" s="74">
        <f>IF(Y112="","",COUNTIF(Sabana[[#This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 cm="1">
        <f t="array" ref="X113">IF($D$12="","",(SUMPRODUCT(($D$12:$W$12=Sabana[[#This Row],[Columna4]:[Columna23]])*1)))</f>
        <v>0</v>
      </c>
      <c r="Y113" s="74">
        <f t="shared" si="2"/>
        <v>0</v>
      </c>
      <c r="Z113" s="74">
        <f>IF(Y113="","",COUNTIF(Sabana[[#This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 cm="1">
        <f t="array" ref="X114">IF($D$12="","",(SUMPRODUCT(($D$12:$W$12=Sabana[[#This Row],[Columna4]:[Columna23]])*1)))</f>
        <v>0</v>
      </c>
      <c r="Y114" s="74">
        <f t="shared" si="2"/>
        <v>0</v>
      </c>
      <c r="Z114" s="74">
        <f>IF(Y114="","",COUNTIF(Sabana[[#This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 cm="1">
        <f t="array" ref="X115">IF($D$12="","",(SUMPRODUCT(($D$12:$W$12=Sabana[[#This Row],[Columna4]:[Columna23]])*1)))</f>
        <v>0</v>
      </c>
      <c r="Y115" s="74">
        <f t="shared" si="2"/>
        <v>0</v>
      </c>
      <c r="Z115" s="74">
        <f>IF(Y115="","",COUNTIF(Sabana[[#This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 cm="1">
        <f t="array" ref="X116">IF($D$12="","",(SUMPRODUCT(($D$12:$W$12=Sabana[[#This Row],[Columna4]:[Columna23]])*1)))</f>
        <v>0</v>
      </c>
      <c r="Y116" s="74">
        <f t="shared" si="2"/>
        <v>0</v>
      </c>
      <c r="Z116" s="74">
        <f>IF(Y116="","",COUNTIF(Sabana[[#This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 cm="1">
        <f t="array" ref="X117">IF($D$12="","",(SUMPRODUCT(($D$12:$W$12=Sabana[[#This Row],[Columna4]:[Columna23]])*1)))</f>
        <v>0</v>
      </c>
      <c r="Y117" s="74">
        <f t="shared" si="2"/>
        <v>0</v>
      </c>
      <c r="Z117" s="74">
        <f>IF(Y117="","",COUNTIF(Sabana[[#This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 cm="1">
        <f t="array" ref="X118">IF($D$12="","",(SUMPRODUCT(($D$12:$W$12=Sabana[[#This Row],[Columna4]:[Columna23]])*1)))</f>
        <v>0</v>
      </c>
      <c r="Y118" s="74">
        <f t="shared" si="2"/>
        <v>0</v>
      </c>
      <c r="Z118" s="74">
        <f>IF(Y118="","",COUNTIF(Sabana[[#This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 cm="1">
        <f t="array" ref="X119">IF($D$12="","",(SUMPRODUCT(($D$12:$W$12=Sabana[[#This Row],[Columna4]:[Columna23]])*1)))</f>
        <v>0</v>
      </c>
      <c r="Y119" s="74">
        <f t="shared" si="2"/>
        <v>0</v>
      </c>
      <c r="Z119" s="74">
        <f>IF(Y119="","",COUNTIF(Sabana[[#This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 cm="1">
        <f t="array" ref="X120">IF($D$12="","",(SUMPRODUCT(($D$12:$W$12=Sabana[[#This Row],[Columna4]:[Columna23]])*1)))</f>
        <v>0</v>
      </c>
      <c r="Y120" s="74">
        <f t="shared" si="2"/>
        <v>0</v>
      </c>
      <c r="Z120" s="74">
        <f>IF(Y120="","",COUNTIF(Sabana[[#This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 cm="1">
        <f t="array" ref="X121">IF($D$12="","",(SUMPRODUCT(($D$12:$W$12=Sabana[[#This Row],[Columna4]:[Columna23]])*1)))</f>
        <v>0</v>
      </c>
      <c r="Y121" s="74">
        <f t="shared" si="2"/>
        <v>0</v>
      </c>
      <c r="Z121" s="74">
        <f>IF(Y121="","",COUNTIF(Sabana[[#This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 cm="1">
        <f t="array" ref="X122">IF($D$12="","",(SUMPRODUCT(($D$12:$W$12=Sabana[[#This Row],[Columna4]:[Columna23]])*1)))</f>
        <v>0</v>
      </c>
      <c r="Y122" s="74">
        <f t="shared" si="2"/>
        <v>0</v>
      </c>
      <c r="Z122" s="74">
        <f>IF(Y122="","",COUNTIF(Sabana[[#This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 cm="1">
        <f t="array" ref="X123">IF($D$12="","",(SUMPRODUCT(($D$12:$W$12=Sabana[[#This Row],[Columna4]:[Columna23]])*1)))</f>
        <v>0</v>
      </c>
      <c r="Y123" s="74">
        <f t="shared" si="2"/>
        <v>0</v>
      </c>
      <c r="Z123" s="74">
        <f>IF(Y123="","",COUNTIF(Sabana[[#This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 cm="1">
        <f t="array" ref="X124">IF($D$12="","",(SUMPRODUCT(($D$12:$W$12=Sabana[[#This Row],[Columna4]:[Columna23]])*1)))</f>
        <v>0</v>
      </c>
      <c r="Y124" s="74">
        <f t="shared" si="2"/>
        <v>0</v>
      </c>
      <c r="Z124" s="74">
        <f>IF(Y124="","",COUNTIF(Sabana[[#This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 cm="1">
        <f t="array" ref="X125">IF($D$12="","",(SUMPRODUCT(($D$12:$W$12=Sabana[[#This Row],[Columna4]:[Columna23]])*1)))</f>
        <v>0</v>
      </c>
      <c r="Y125" s="74">
        <f t="shared" si="2"/>
        <v>0</v>
      </c>
      <c r="Z125" s="74">
        <f>IF(Y125="","",COUNTIF(Sabana[[#This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 cm="1">
        <f t="array" ref="X126">IF($D$12="","",(SUMPRODUCT(($D$12:$W$12=Sabana[[#This Row],[Columna4]:[Columna23]])*1)))</f>
        <v>0</v>
      </c>
      <c r="Y126" s="74">
        <f t="shared" si="2"/>
        <v>0</v>
      </c>
      <c r="Z126" s="74">
        <f>IF(Y126="","",COUNTIF(Sabana[[#This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 cm="1">
        <f t="array" ref="X127">IF($D$12="","",(SUMPRODUCT(($D$12:$W$12=Sabana[[#This Row],[Columna4]:[Columna23]])*1)))</f>
        <v>0</v>
      </c>
      <c r="Y127" s="74">
        <f t="shared" si="2"/>
        <v>0</v>
      </c>
      <c r="Z127" s="74">
        <f>IF(Y127="","",COUNTIF(Sabana[[#This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 cm="1">
        <f t="array" ref="X128">IF($D$12="","",(SUMPRODUCT(($D$12:$W$12=Sabana[[#This Row],[Columna4]:[Columna23]])*1)))</f>
        <v>0</v>
      </c>
      <c r="Y128" s="74">
        <f t="shared" si="2"/>
        <v>0</v>
      </c>
      <c r="Z128" s="74">
        <f>IF(Y128="","",COUNTIF(Sabana[[#This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 cm="1">
        <f t="array" ref="X129">IF($D$12="","",(SUMPRODUCT(($D$12:$W$12=Sabana[[#This Row],[Columna4]:[Columna23]])*1)))</f>
        <v>0</v>
      </c>
      <c r="Y129" s="74">
        <f t="shared" si="2"/>
        <v>0</v>
      </c>
      <c r="Z129" s="74">
        <f>IF(Y129="","",COUNTIF(Sabana[[#This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 cm="1">
        <f t="array" ref="X130">IF($D$12="","",(SUMPRODUCT(($D$12:$W$12=Sabana[[#This Row],[Columna4]:[Columna23]])*1)))</f>
        <v>0</v>
      </c>
      <c r="Y130" s="74">
        <f t="shared" si="2"/>
        <v>0</v>
      </c>
      <c r="Z130" s="74">
        <f>IF(Y130="","",COUNTIF(Sabana[[#This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 cm="1">
        <f t="array" ref="X131">IF($D$12="","",(SUMPRODUCT(($D$12:$W$12=Sabana[[#This Row],[Columna4]:[Columna23]])*1)))</f>
        <v>0</v>
      </c>
      <c r="Y131" s="74">
        <f t="shared" si="2"/>
        <v>0</v>
      </c>
      <c r="Z131" s="74">
        <f>IF(Y131="","",COUNTIF(Sabana[[#This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 cm="1">
        <f t="array" ref="X132">IF($D$12="","",(SUMPRODUCT(($D$12:$W$12=Sabana[[#This Row],[Columna4]:[Columna23]])*1)))</f>
        <v>0</v>
      </c>
      <c r="Y132" s="74">
        <f t="shared" si="2"/>
        <v>0</v>
      </c>
      <c r="Z132" s="74">
        <f>IF(Y132="","",COUNTIF(Sabana[[#This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 cm="1">
        <f t="array" ref="X133">IF($D$12="","",(SUMPRODUCT(($D$12:$W$12=Sabana[[#This Row],[Columna4]:[Columna23]])*1)))</f>
        <v>0</v>
      </c>
      <c r="Y133" s="74">
        <f t="shared" si="2"/>
        <v>0</v>
      </c>
      <c r="Z133" s="74">
        <f>IF(Y133="","",COUNTIF(Sabana[[#This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 cm="1">
        <f t="array" ref="X134">IF($D$12="","",(SUMPRODUCT(($D$12:$W$12=Sabana[[#This Row],[Columna4]:[Columna23]])*1)))</f>
        <v>0</v>
      </c>
      <c r="Y134" s="74">
        <f t="shared" si="2"/>
        <v>0</v>
      </c>
      <c r="Z134" s="74">
        <f>IF(Y134="","",COUNTIF(Sabana[[#This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 cm="1">
        <f t="array" ref="X135">IF($D$12="","",(SUMPRODUCT(($D$12:$W$12=Sabana[[#This Row],[Columna4]:[Columna23]])*1)))</f>
        <v>0</v>
      </c>
      <c r="Y135" s="74">
        <f t="shared" si="2"/>
        <v>0</v>
      </c>
      <c r="Z135" s="74">
        <f>IF(Y135="","",COUNTIF(Sabana[[#This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 cm="1">
        <f t="array" ref="X136">IF($D$12="","",(SUMPRODUCT(($D$12:$W$12=Sabana[[#This Row],[Columna4]:[Columna23]])*1)))</f>
        <v>0</v>
      </c>
      <c r="Y136" s="74">
        <f t="shared" si="2"/>
        <v>0</v>
      </c>
      <c r="Z136" s="74">
        <f>IF(Y136="","",COUNTIF(Sabana[[#This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 cm="1">
        <f t="array" ref="X137">IF($D$12="","",(SUMPRODUCT(($D$12:$W$12=Sabana[[#This Row],[Columna4]:[Columna23]])*1)))</f>
        <v>0</v>
      </c>
      <c r="Y137" s="74">
        <f t="shared" si="2"/>
        <v>0</v>
      </c>
      <c r="Z137" s="74">
        <f>IF(Y137="","",COUNTIF(Sabana[[#This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 cm="1">
        <f t="array" ref="X138">IF($D$12="","",(SUMPRODUCT(($D$12:$W$12=Sabana[[#This Row],[Columna4]:[Columna23]])*1)))</f>
        <v>0</v>
      </c>
      <c r="Y138" s="74">
        <f t="shared" si="2"/>
        <v>0</v>
      </c>
      <c r="Z138" s="74">
        <f>IF(Y138="","",COUNTIF(Sabana[[#This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 cm="1">
        <f t="array" ref="X139">IF($D$12="","",(SUMPRODUCT(($D$12:$W$12=Sabana[[#This Row],[Columna4]:[Columna23]])*1)))</f>
        <v>0</v>
      </c>
      <c r="Y139" s="74">
        <f t="shared" si="2"/>
        <v>0</v>
      </c>
      <c r="Z139" s="74">
        <f>IF(Y139="","",COUNTIF(Sabana[[#This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 cm="1">
        <f t="array" ref="X140">IF($D$12="","",(SUMPRODUCT(($D$12:$W$12=Sabana[[#This Row],[Columna4]:[Columna23]])*1)))</f>
        <v>0</v>
      </c>
      <c r="Y140" s="74">
        <f t="shared" si="2"/>
        <v>0</v>
      </c>
      <c r="Z140" s="74">
        <f>IF(Y140="","",COUNTIF(Sabana[[#This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 cm="1">
        <f t="array" ref="X141">IF($D$12="","",(SUMPRODUCT(($D$12:$W$12=Sabana[[#This Row],[Columna4]:[Columna23]])*1)))</f>
        <v>0</v>
      </c>
      <c r="Y141" s="74">
        <f t="shared" si="2"/>
        <v>0</v>
      </c>
      <c r="Z141" s="74">
        <f>IF(Y141="","",COUNTIF(Sabana[[#This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 cm="1">
        <f t="array" ref="X142">IF($D$12="","",(SUMPRODUCT(($D$12:$W$12=Sabana[[#This Row],[Columna4]:[Columna23]])*1)))</f>
        <v>0</v>
      </c>
      <c r="Y142" s="74">
        <f t="shared" si="2"/>
        <v>0</v>
      </c>
      <c r="Z142" s="74">
        <f>IF(Y142="","",COUNTIF(Sabana[[#This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 cm="1">
        <f t="array" ref="X143">IF($D$12="","",(SUMPRODUCT(($D$12:$W$12=Sabana[[#This Row],[Columna4]:[Columna23]])*1)))</f>
        <v>0</v>
      </c>
      <c r="Y143" s="74">
        <f t="shared" si="2"/>
        <v>0</v>
      </c>
      <c r="Z143" s="74">
        <f>IF(Y143="","",COUNTIF(Sabana[[#This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 cm="1">
        <f t="array" ref="X144">IF($D$12="","",(SUMPRODUCT(($D$12:$W$12=Sabana[[#This Row],[Columna4]:[Columna23]])*1)))</f>
        <v>0</v>
      </c>
      <c r="Y144" s="74">
        <f t="shared" si="2"/>
        <v>0</v>
      </c>
      <c r="Z144" s="74">
        <f>IF(Y144="","",COUNTIF(Sabana[[#This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 cm="1">
        <f t="array" ref="X145">IF($D$12="","",(SUMPRODUCT(($D$12:$W$12=Sabana[[#This Row],[Columna4]:[Columna23]])*1)))</f>
        <v>0</v>
      </c>
      <c r="Y145" s="74">
        <f t="shared" si="2"/>
        <v>0</v>
      </c>
      <c r="Z145" s="74">
        <f>IF(Y145="","",COUNTIF(Sabana[[#This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 cm="1">
        <f t="array" ref="X146">IF($D$12="","",(SUMPRODUCT(($D$12:$W$12=Sabana[[#This Row],[Columna4]:[Columna23]])*1)))</f>
        <v>0</v>
      </c>
      <c r="Y146" s="74">
        <f t="shared" si="2"/>
        <v>0</v>
      </c>
      <c r="Z146" s="74">
        <f>IF(Y146="","",COUNTIF(Sabana[[#This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 cm="1">
        <f t="array" ref="X147">IF($D$12="","",(SUMPRODUCT(($D$12:$W$12=Sabana[[#This Row],[Columna4]:[Columna23]])*1)))</f>
        <v>0</v>
      </c>
      <c r="Y147" s="74">
        <f t="shared" ref="Y147:Y210" si="3">IF(X147="","",(X147/20))</f>
        <v>0</v>
      </c>
      <c r="Z147" s="74">
        <f>IF(Y147="","",COUNTIF(Sabana[[#This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 cm="1">
        <f t="array" ref="X148">IF($D$12="","",(SUMPRODUCT(($D$12:$W$12=Sabana[[#This Row],[Columna4]:[Columna23]])*1)))</f>
        <v>0</v>
      </c>
      <c r="Y148" s="74">
        <f t="shared" si="3"/>
        <v>0</v>
      </c>
      <c r="Z148" s="74">
        <f>IF(Y148="","",COUNTIF(Sabana[[#This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 cm="1">
        <f t="array" ref="X149">IF($D$12="","",(SUMPRODUCT(($D$12:$W$12=Sabana[[#This Row],[Columna4]:[Columna23]])*1)))</f>
        <v>0</v>
      </c>
      <c r="Y149" s="74">
        <f t="shared" si="3"/>
        <v>0</v>
      </c>
      <c r="Z149" s="74">
        <f>IF(Y149="","",COUNTIF(Sabana[[#This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 cm="1">
        <f t="array" ref="X150">IF($D$12="","",(SUMPRODUCT(($D$12:$W$12=Sabana[[#This Row],[Columna4]:[Columna23]])*1)))</f>
        <v>0</v>
      </c>
      <c r="Y150" s="74">
        <f t="shared" si="3"/>
        <v>0</v>
      </c>
      <c r="Z150" s="74">
        <f>IF(Y150="","",COUNTIF(Sabana[[#This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 cm="1">
        <f t="array" ref="X151">IF($D$12="","",(SUMPRODUCT(($D$12:$W$12=Sabana[[#This Row],[Columna4]:[Columna23]])*1)))</f>
        <v>0</v>
      </c>
      <c r="Y151" s="74">
        <f t="shared" si="3"/>
        <v>0</v>
      </c>
      <c r="Z151" s="74">
        <f>IF(Y151="","",COUNTIF(Sabana[[#This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 cm="1">
        <f t="array" ref="X152">IF($D$12="","",(SUMPRODUCT(($D$12:$W$12=Sabana[[#This Row],[Columna4]:[Columna23]])*1)))</f>
        <v>0</v>
      </c>
      <c r="Y152" s="74">
        <f t="shared" si="3"/>
        <v>0</v>
      </c>
      <c r="Z152" s="74">
        <f>IF(Y152="","",COUNTIF(Sabana[[#This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 cm="1">
        <f t="array" ref="X153">IF($D$12="","",(SUMPRODUCT(($D$12:$W$12=Sabana[[#This Row],[Columna4]:[Columna23]])*1)))</f>
        <v>0</v>
      </c>
      <c r="Y153" s="74">
        <f t="shared" si="3"/>
        <v>0</v>
      </c>
      <c r="Z153" s="74">
        <f>IF(Y153="","",COUNTIF(Sabana[[#This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 cm="1">
        <f t="array" ref="X154">IF($D$12="","",(SUMPRODUCT(($D$12:$W$12=Sabana[[#This Row],[Columna4]:[Columna23]])*1)))</f>
        <v>0</v>
      </c>
      <c r="Y154" s="74">
        <f t="shared" si="3"/>
        <v>0</v>
      </c>
      <c r="Z154" s="74">
        <f>IF(Y154="","",COUNTIF(Sabana[[#This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 cm="1">
        <f t="array" ref="X155">IF($D$12="","",(SUMPRODUCT(($D$12:$W$12=Sabana[[#This Row],[Columna4]:[Columna23]])*1)))</f>
        <v>0</v>
      </c>
      <c r="Y155" s="74">
        <f t="shared" si="3"/>
        <v>0</v>
      </c>
      <c r="Z155" s="74">
        <f>IF(Y155="","",COUNTIF(Sabana[[#This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 cm="1">
        <f t="array" ref="X156">IF($D$12="","",(SUMPRODUCT(($D$12:$W$12=Sabana[[#This Row],[Columna4]:[Columna23]])*1)))</f>
        <v>0</v>
      </c>
      <c r="Y156" s="74">
        <f t="shared" si="3"/>
        <v>0</v>
      </c>
      <c r="Z156" s="74">
        <f>IF(Y156="","",COUNTIF(Sabana[[#This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 cm="1">
        <f t="array" ref="X157">IF($D$12="","",(SUMPRODUCT(($D$12:$W$12=Sabana[[#This Row],[Columna4]:[Columna23]])*1)))</f>
        <v>0</v>
      </c>
      <c r="Y157" s="74">
        <f t="shared" si="3"/>
        <v>0</v>
      </c>
      <c r="Z157" s="74">
        <f>IF(Y157="","",COUNTIF(Sabana[[#This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 cm="1">
        <f t="array" ref="X158">IF($D$12="","",(SUMPRODUCT(($D$12:$W$12=Sabana[[#This Row],[Columna4]:[Columna23]])*1)))</f>
        <v>0</v>
      </c>
      <c r="Y158" s="74">
        <f t="shared" si="3"/>
        <v>0</v>
      </c>
      <c r="Z158" s="74">
        <f>IF(Y158="","",COUNTIF(Sabana[[#This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 cm="1">
        <f t="array" ref="X159">IF($D$12="","",(SUMPRODUCT(($D$12:$W$12=Sabana[[#This Row],[Columna4]:[Columna23]])*1)))</f>
        <v>0</v>
      </c>
      <c r="Y159" s="74">
        <f t="shared" si="3"/>
        <v>0</v>
      </c>
      <c r="Z159" s="74">
        <f>IF(Y159="","",COUNTIF(Sabana[[#This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 cm="1">
        <f t="array" ref="X160">IF($D$12="","",(SUMPRODUCT(($D$12:$W$12=Sabana[[#This Row],[Columna4]:[Columna23]])*1)))</f>
        <v>0</v>
      </c>
      <c r="Y160" s="74">
        <f t="shared" si="3"/>
        <v>0</v>
      </c>
      <c r="Z160" s="74">
        <f>IF(Y160="","",COUNTIF(Sabana[[#This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 cm="1">
        <f t="array" ref="X161">IF($D$12="","",(SUMPRODUCT(($D$12:$W$12=Sabana[[#This Row],[Columna4]:[Columna23]])*1)))</f>
        <v>0</v>
      </c>
      <c r="Y161" s="74">
        <f t="shared" si="3"/>
        <v>0</v>
      </c>
      <c r="Z161" s="74">
        <f>IF(Y161="","",COUNTIF(Sabana[[#This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 cm="1">
        <f t="array" ref="X162">IF($D$12="","",(SUMPRODUCT(($D$12:$W$12=Sabana[[#This Row],[Columna4]:[Columna23]])*1)))</f>
        <v>0</v>
      </c>
      <c r="Y162" s="74">
        <f t="shared" si="3"/>
        <v>0</v>
      </c>
      <c r="Z162" s="74">
        <f>IF(Y162="","",COUNTIF(Sabana[[#This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 cm="1">
        <f t="array" ref="X163">IF($D$12="","",(SUMPRODUCT(($D$12:$W$12=Sabana[[#This Row],[Columna4]:[Columna23]])*1)))</f>
        <v>0</v>
      </c>
      <c r="Y163" s="74">
        <f t="shared" si="3"/>
        <v>0</v>
      </c>
      <c r="Z163" s="74">
        <f>IF(Y163="","",COUNTIF(Sabana[[#This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 cm="1">
        <f t="array" ref="X164">IF($D$12="","",(SUMPRODUCT(($D$12:$W$12=Sabana[[#This Row],[Columna4]:[Columna23]])*1)))</f>
        <v>0</v>
      </c>
      <c r="Y164" s="74">
        <f t="shared" si="3"/>
        <v>0</v>
      </c>
      <c r="Z164" s="74">
        <f>IF(Y164="","",COUNTIF(Sabana[[#This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 cm="1">
        <f t="array" ref="X165">IF($D$12="","",(SUMPRODUCT(($D$12:$W$12=Sabana[[#This Row],[Columna4]:[Columna23]])*1)))</f>
        <v>0</v>
      </c>
      <c r="Y165" s="74">
        <f t="shared" si="3"/>
        <v>0</v>
      </c>
      <c r="Z165" s="74">
        <f>IF(Y165="","",COUNTIF(Sabana[[#This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 cm="1">
        <f t="array" ref="X166">IF($D$12="","",(SUMPRODUCT(($D$12:$W$12=Sabana[[#This Row],[Columna4]:[Columna23]])*1)))</f>
        <v>0</v>
      </c>
      <c r="Y166" s="74">
        <f t="shared" si="3"/>
        <v>0</v>
      </c>
      <c r="Z166" s="74">
        <f>IF(Y166="","",COUNTIF(Sabana[[#This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 cm="1">
        <f t="array" ref="X167">IF($D$12="","",(SUMPRODUCT(($D$12:$W$12=Sabana[[#This Row],[Columna4]:[Columna23]])*1)))</f>
        <v>0</v>
      </c>
      <c r="Y167" s="74">
        <f t="shared" si="3"/>
        <v>0</v>
      </c>
      <c r="Z167" s="74">
        <f>IF(Y167="","",COUNTIF(Sabana[[#This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 cm="1">
        <f t="array" ref="X168">IF($D$12="","",(SUMPRODUCT(($D$12:$W$12=Sabana[[#This Row],[Columna4]:[Columna23]])*1)))</f>
        <v>0</v>
      </c>
      <c r="Y168" s="74">
        <f t="shared" si="3"/>
        <v>0</v>
      </c>
      <c r="Z168" s="74">
        <f>IF(Y168="","",COUNTIF(Sabana[[#This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 cm="1">
        <f t="array" ref="X169">IF($D$12="","",(SUMPRODUCT(($D$12:$W$12=Sabana[[#This Row],[Columna4]:[Columna23]])*1)))</f>
        <v>0</v>
      </c>
      <c r="Y169" s="74">
        <f t="shared" si="3"/>
        <v>0</v>
      </c>
      <c r="Z169" s="74">
        <f>IF(Y169="","",COUNTIF(Sabana[[#This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 cm="1">
        <f t="array" ref="X170">IF($D$12="","",(SUMPRODUCT(($D$12:$W$12=Sabana[[#This Row],[Columna4]:[Columna23]])*1)))</f>
        <v>0</v>
      </c>
      <c r="Y170" s="74">
        <f t="shared" si="3"/>
        <v>0</v>
      </c>
      <c r="Z170" s="74">
        <f>IF(Y170="","",COUNTIF(Sabana[[#This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 cm="1">
        <f t="array" ref="X171">IF($D$12="","",(SUMPRODUCT(($D$12:$W$12=Sabana[[#This Row],[Columna4]:[Columna23]])*1)))</f>
        <v>0</v>
      </c>
      <c r="Y171" s="74">
        <f t="shared" si="3"/>
        <v>0</v>
      </c>
      <c r="Z171" s="74">
        <f>IF(Y171="","",COUNTIF(Sabana[[#This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 cm="1">
        <f t="array" ref="X172">IF($D$12="","",(SUMPRODUCT(($D$12:$W$12=Sabana[[#This Row],[Columna4]:[Columna23]])*1)))</f>
        <v>0</v>
      </c>
      <c r="Y172" s="74">
        <f t="shared" si="3"/>
        <v>0</v>
      </c>
      <c r="Z172" s="74">
        <f>IF(Y172="","",COUNTIF(Sabana[[#This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 cm="1">
        <f t="array" ref="X173">IF($D$12="","",(SUMPRODUCT(($D$12:$W$12=Sabana[[#This Row],[Columna4]:[Columna23]])*1)))</f>
        <v>0</v>
      </c>
      <c r="Y173" s="74">
        <f t="shared" si="3"/>
        <v>0</v>
      </c>
      <c r="Z173" s="74">
        <f>IF(Y173="","",COUNTIF(Sabana[[#This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 cm="1">
        <f t="array" ref="X174">IF($D$12="","",(SUMPRODUCT(($D$12:$W$12=Sabana[[#This Row],[Columna4]:[Columna23]])*1)))</f>
        <v>0</v>
      </c>
      <c r="Y174" s="74">
        <f t="shared" si="3"/>
        <v>0</v>
      </c>
      <c r="Z174" s="74">
        <f>IF(Y174="","",COUNTIF(Sabana[[#This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 cm="1">
        <f t="array" ref="X175">IF($D$12="","",(SUMPRODUCT(($D$12:$W$12=Sabana[[#This Row],[Columna4]:[Columna23]])*1)))</f>
        <v>0</v>
      </c>
      <c r="Y175" s="74">
        <f t="shared" si="3"/>
        <v>0</v>
      </c>
      <c r="Z175" s="74">
        <f>IF(Y175="","",COUNTIF(Sabana[[#This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 cm="1">
        <f t="array" ref="X176">IF($D$12="","",(SUMPRODUCT(($D$12:$W$12=Sabana[[#This Row],[Columna4]:[Columna23]])*1)))</f>
        <v>0</v>
      </c>
      <c r="Y176" s="74">
        <f t="shared" si="3"/>
        <v>0</v>
      </c>
      <c r="Z176" s="74">
        <f>IF(Y176="","",COUNTIF(Sabana[[#This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 cm="1">
        <f t="array" ref="X177">IF($D$12="","",(SUMPRODUCT(($D$12:$W$12=Sabana[[#This Row],[Columna4]:[Columna23]])*1)))</f>
        <v>0</v>
      </c>
      <c r="Y177" s="74">
        <f t="shared" si="3"/>
        <v>0</v>
      </c>
      <c r="Z177" s="74">
        <f>IF(Y177="","",COUNTIF(Sabana[[#This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 cm="1">
        <f t="array" ref="X178">IF($D$12="","",(SUMPRODUCT(($D$12:$W$12=Sabana[[#This Row],[Columna4]:[Columna23]])*1)))</f>
        <v>0</v>
      </c>
      <c r="Y178" s="74">
        <f t="shared" si="3"/>
        <v>0</v>
      </c>
      <c r="Z178" s="74">
        <f>IF(Y178="","",COUNTIF(Sabana[[#This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 cm="1">
        <f t="array" ref="X179">IF($D$12="","",(SUMPRODUCT(($D$12:$W$12=Sabana[[#This Row],[Columna4]:[Columna23]])*1)))</f>
        <v>0</v>
      </c>
      <c r="Y179" s="74">
        <f t="shared" si="3"/>
        <v>0</v>
      </c>
      <c r="Z179" s="74">
        <f>IF(Y179="","",COUNTIF(Sabana[[#This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 cm="1">
        <f t="array" ref="X180">IF($D$12="","",(SUMPRODUCT(($D$12:$W$12=Sabana[[#This Row],[Columna4]:[Columna23]])*1)))</f>
        <v>0</v>
      </c>
      <c r="Y180" s="74">
        <f t="shared" si="3"/>
        <v>0</v>
      </c>
      <c r="Z180" s="74">
        <f>IF(Y180="","",COUNTIF(Sabana[[#This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 cm="1">
        <f t="array" ref="X181">IF($D$12="","",(SUMPRODUCT(($D$12:$W$12=Sabana[[#This Row],[Columna4]:[Columna23]])*1)))</f>
        <v>0</v>
      </c>
      <c r="Y181" s="74">
        <f t="shared" si="3"/>
        <v>0</v>
      </c>
      <c r="Z181" s="74">
        <f>IF(Y181="","",COUNTIF(Sabana[[#This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 cm="1">
        <f t="array" ref="X182">IF($D$12="","",(SUMPRODUCT(($D$12:$W$12=Sabana[[#This Row],[Columna4]:[Columna23]])*1)))</f>
        <v>0</v>
      </c>
      <c r="Y182" s="74">
        <f t="shared" si="3"/>
        <v>0</v>
      </c>
      <c r="Z182" s="74">
        <f>IF(Y182="","",COUNTIF(Sabana[[#This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 cm="1">
        <f t="array" ref="X183">IF($D$12="","",(SUMPRODUCT(($D$12:$W$12=Sabana[[#This Row],[Columna4]:[Columna23]])*1)))</f>
        <v>0</v>
      </c>
      <c r="Y183" s="74">
        <f t="shared" si="3"/>
        <v>0</v>
      </c>
      <c r="Z183" s="74">
        <f>IF(Y183="","",COUNTIF(Sabana[[#This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 cm="1">
        <f t="array" ref="X184">IF($D$12="","",(SUMPRODUCT(($D$12:$W$12=Sabana[[#This Row],[Columna4]:[Columna23]])*1)))</f>
        <v>0</v>
      </c>
      <c r="Y184" s="74">
        <f t="shared" si="3"/>
        <v>0</v>
      </c>
      <c r="Z184" s="74">
        <f>IF(Y184="","",COUNTIF(Sabana[[#This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 cm="1">
        <f t="array" ref="X185">IF($D$12="","",(SUMPRODUCT(($D$12:$W$12=Sabana[[#This Row],[Columna4]:[Columna23]])*1)))</f>
        <v>0</v>
      </c>
      <c r="Y185" s="74">
        <f t="shared" si="3"/>
        <v>0</v>
      </c>
      <c r="Z185" s="74">
        <f>IF(Y185="","",COUNTIF(Sabana[[#This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 cm="1">
        <f t="array" ref="X186">IF($D$12="","",(SUMPRODUCT(($D$12:$W$12=Sabana[[#This Row],[Columna4]:[Columna23]])*1)))</f>
        <v>0</v>
      </c>
      <c r="Y186" s="74">
        <f t="shared" si="3"/>
        <v>0</v>
      </c>
      <c r="Z186" s="74">
        <f>IF(Y186="","",COUNTIF(Sabana[[#This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 cm="1">
        <f t="array" ref="X187">IF($D$12="","",(SUMPRODUCT(($D$12:$W$12=Sabana[[#This Row],[Columna4]:[Columna23]])*1)))</f>
        <v>0</v>
      </c>
      <c r="Y187" s="74">
        <f t="shared" si="3"/>
        <v>0</v>
      </c>
      <c r="Z187" s="74">
        <f>IF(Y187="","",COUNTIF(Sabana[[#This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 cm="1">
        <f t="array" ref="X188">IF($D$12="","",(SUMPRODUCT(($D$12:$W$12=Sabana[[#This Row],[Columna4]:[Columna23]])*1)))</f>
        <v>0</v>
      </c>
      <c r="Y188" s="74">
        <f t="shared" si="3"/>
        <v>0</v>
      </c>
      <c r="Z188" s="74">
        <f>IF(Y188="","",COUNTIF(Sabana[[#This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 cm="1">
        <f t="array" ref="X189">IF($D$12="","",(SUMPRODUCT(($D$12:$W$12=Sabana[[#This Row],[Columna4]:[Columna23]])*1)))</f>
        <v>0</v>
      </c>
      <c r="Y189" s="74">
        <f t="shared" si="3"/>
        <v>0</v>
      </c>
      <c r="Z189" s="74">
        <f>IF(Y189="","",COUNTIF(Sabana[[#This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 cm="1">
        <f t="array" ref="X190">IF($D$12="","",(SUMPRODUCT(($D$12:$W$12=Sabana[[#This Row],[Columna4]:[Columna23]])*1)))</f>
        <v>0</v>
      </c>
      <c r="Y190" s="74">
        <f t="shared" si="3"/>
        <v>0</v>
      </c>
      <c r="Z190" s="74">
        <f>IF(Y190="","",COUNTIF(Sabana[[#This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 cm="1">
        <f t="array" ref="X191">IF($D$12="","",(SUMPRODUCT(($D$12:$W$12=Sabana[[#This Row],[Columna4]:[Columna23]])*1)))</f>
        <v>0</v>
      </c>
      <c r="Y191" s="74">
        <f t="shared" si="3"/>
        <v>0</v>
      </c>
      <c r="Z191" s="74">
        <f>IF(Y191="","",COUNTIF(Sabana[[#This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 cm="1">
        <f t="array" ref="X192">IF($D$12="","",(SUMPRODUCT(($D$12:$W$12=Sabana[[#This Row],[Columna4]:[Columna23]])*1)))</f>
        <v>0</v>
      </c>
      <c r="Y192" s="74">
        <f t="shared" si="3"/>
        <v>0</v>
      </c>
      <c r="Z192" s="74">
        <f>IF(Y192="","",COUNTIF(Sabana[[#This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 cm="1">
        <f t="array" ref="X193">IF($D$12="","",(SUMPRODUCT(($D$12:$W$12=Sabana[[#This Row],[Columna4]:[Columna23]])*1)))</f>
        <v>0</v>
      </c>
      <c r="Y193" s="74">
        <f t="shared" si="3"/>
        <v>0</v>
      </c>
      <c r="Z193" s="74">
        <f>IF(Y193="","",COUNTIF(Sabana[[#This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 cm="1">
        <f t="array" ref="X194">IF($D$12="","",(SUMPRODUCT(($D$12:$W$12=Sabana[[#This Row],[Columna4]:[Columna23]])*1)))</f>
        <v>0</v>
      </c>
      <c r="Y194" s="74">
        <f t="shared" si="3"/>
        <v>0</v>
      </c>
      <c r="Z194" s="74">
        <f>IF(Y194="","",COUNTIF(Sabana[[#This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 cm="1">
        <f t="array" ref="X195">IF($D$12="","",(SUMPRODUCT(($D$12:$W$12=Sabana[[#This Row],[Columna4]:[Columna23]])*1)))</f>
        <v>0</v>
      </c>
      <c r="Y195" s="74">
        <f t="shared" si="3"/>
        <v>0</v>
      </c>
      <c r="Z195" s="74">
        <f>IF(Y195="","",COUNTIF(Sabana[[#This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 cm="1">
        <f t="array" ref="X196">IF($D$12="","",(SUMPRODUCT(($D$12:$W$12=Sabana[[#This Row],[Columna4]:[Columna23]])*1)))</f>
        <v>0</v>
      </c>
      <c r="Y196" s="74">
        <f t="shared" si="3"/>
        <v>0</v>
      </c>
      <c r="Z196" s="74">
        <f>IF(Y196="","",COUNTIF(Sabana[[#This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 cm="1">
        <f t="array" ref="X197">IF($D$12="","",(SUMPRODUCT(($D$12:$W$12=Sabana[[#This Row],[Columna4]:[Columna23]])*1)))</f>
        <v>0</v>
      </c>
      <c r="Y197" s="74">
        <f t="shared" si="3"/>
        <v>0</v>
      </c>
      <c r="Z197" s="74">
        <f>IF(Y197="","",COUNTIF(Sabana[[#This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 cm="1">
        <f t="array" ref="X198">IF($D$12="","",(SUMPRODUCT(($D$12:$W$12=Sabana[[#This Row],[Columna4]:[Columna23]])*1)))</f>
        <v>0</v>
      </c>
      <c r="Y198" s="74">
        <f t="shared" si="3"/>
        <v>0</v>
      </c>
      <c r="Z198" s="74">
        <f>IF(Y198="","",COUNTIF(Sabana[[#This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 cm="1">
        <f t="array" ref="X199">IF($D$12="","",(SUMPRODUCT(($D$12:$W$12=Sabana[[#This Row],[Columna4]:[Columna23]])*1)))</f>
        <v>0</v>
      </c>
      <c r="Y199" s="74">
        <f t="shared" si="3"/>
        <v>0</v>
      </c>
      <c r="Z199" s="74">
        <f>IF(Y199="","",COUNTIF(Sabana[[#This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 cm="1">
        <f t="array" ref="X200">IF($D$12="","",(SUMPRODUCT(($D$12:$W$12=Sabana[[#This Row],[Columna4]:[Columna23]])*1)))</f>
        <v>0</v>
      </c>
      <c r="Y200" s="74">
        <f t="shared" si="3"/>
        <v>0</v>
      </c>
      <c r="Z200" s="74">
        <f>IF(Y200="","",COUNTIF(Sabana[[#This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 cm="1">
        <f t="array" ref="X201">IF($D$12="","",(SUMPRODUCT(($D$12:$W$12=Sabana[[#This Row],[Columna4]:[Columna23]])*1)))</f>
        <v>0</v>
      </c>
      <c r="Y201" s="74">
        <f t="shared" si="3"/>
        <v>0</v>
      </c>
      <c r="Z201" s="74">
        <f>IF(Y201="","",COUNTIF(Sabana[[#This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 cm="1">
        <f t="array" ref="X202">IF($D$12="","",(SUMPRODUCT(($D$12:$W$12=Sabana[[#This Row],[Columna4]:[Columna23]])*1)))</f>
        <v>0</v>
      </c>
      <c r="Y202" s="74">
        <f t="shared" si="3"/>
        <v>0</v>
      </c>
      <c r="Z202" s="74">
        <f>IF(Y202="","",COUNTIF(Sabana[[#This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 cm="1">
        <f t="array" ref="X203">IF($D$12="","",(SUMPRODUCT(($D$12:$W$12=Sabana[[#This Row],[Columna4]:[Columna23]])*1)))</f>
        <v>0</v>
      </c>
      <c r="Y203" s="74">
        <f t="shared" si="3"/>
        <v>0</v>
      </c>
      <c r="Z203" s="74">
        <f>IF(Y203="","",COUNTIF(Sabana[[#This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 cm="1">
        <f t="array" ref="X204">IF($D$12="","",(SUMPRODUCT(($D$12:$W$12=Sabana[[#This Row],[Columna4]:[Columna23]])*1)))</f>
        <v>0</v>
      </c>
      <c r="Y204" s="74">
        <f t="shared" si="3"/>
        <v>0</v>
      </c>
      <c r="Z204" s="74">
        <f>IF(Y204="","",COUNTIF(Sabana[[#This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 cm="1">
        <f t="array" ref="X205">IF($D$12="","",(SUMPRODUCT(($D$12:$W$12=Sabana[[#This Row],[Columna4]:[Columna23]])*1)))</f>
        <v>0</v>
      </c>
      <c r="Y205" s="74">
        <f t="shared" si="3"/>
        <v>0</v>
      </c>
      <c r="Z205" s="74">
        <f>IF(Y205="","",COUNTIF(Sabana[[#This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 cm="1">
        <f t="array" ref="X206">IF($D$12="","",(SUMPRODUCT(($D$12:$W$12=Sabana[[#This Row],[Columna4]:[Columna23]])*1)))</f>
        <v>0</v>
      </c>
      <c r="Y206" s="74">
        <f t="shared" si="3"/>
        <v>0</v>
      </c>
      <c r="Z206" s="74">
        <f>IF(Y206="","",COUNTIF(Sabana[[#This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 cm="1">
        <f t="array" ref="X207">IF($D$12="","",(SUMPRODUCT(($D$12:$W$12=Sabana[[#This Row],[Columna4]:[Columna23]])*1)))</f>
        <v>0</v>
      </c>
      <c r="Y207" s="74">
        <f t="shared" si="3"/>
        <v>0</v>
      </c>
      <c r="Z207" s="74">
        <f>IF(Y207="","",COUNTIF(Sabana[[#This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 cm="1">
        <f t="array" ref="X208">IF($D$12="","",(SUMPRODUCT(($D$12:$W$12=Sabana[[#This Row],[Columna4]:[Columna23]])*1)))</f>
        <v>0</v>
      </c>
      <c r="Y208" s="74">
        <f t="shared" si="3"/>
        <v>0</v>
      </c>
      <c r="Z208" s="74">
        <f>IF(Y208="","",COUNTIF(Sabana[[#This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 cm="1">
        <f t="array" ref="X209">IF($D$12="","",(SUMPRODUCT(($D$12:$W$12=Sabana[[#This Row],[Columna4]:[Columna23]])*1)))</f>
        <v>0</v>
      </c>
      <c r="Y209" s="74">
        <f t="shared" si="3"/>
        <v>0</v>
      </c>
      <c r="Z209" s="74">
        <f>IF(Y209="","",COUNTIF(Sabana[[#This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 cm="1">
        <f t="array" ref="X210">IF($D$12="","",(SUMPRODUCT(($D$12:$W$12=Sabana[[#This Row],[Columna4]:[Columna23]])*1)))</f>
        <v>0</v>
      </c>
      <c r="Y210" s="74">
        <f t="shared" si="3"/>
        <v>0</v>
      </c>
      <c r="Z210" s="74">
        <f>IF(Y210="","",COUNTIF(Sabana[[#This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 cm="1">
        <f t="array" ref="X211">IF($D$12="","",(SUMPRODUCT(($D$12:$W$12=Sabana[[#This Row],[Columna4]:[Columna23]])*1)))</f>
        <v>0</v>
      </c>
      <c r="Y211" s="74">
        <f t="shared" ref="Y211:Y274" si="4">IF(X211="","",(X211/20))</f>
        <v>0</v>
      </c>
      <c r="Z211" s="74">
        <f>IF(Y211="","",COUNTIF(Sabana[[#This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 cm="1">
        <f t="array" ref="X212">IF($D$12="","",(SUMPRODUCT(($D$12:$W$12=Sabana[[#This Row],[Columna4]:[Columna23]])*1)))</f>
        <v>0</v>
      </c>
      <c r="Y212" s="74">
        <f t="shared" si="4"/>
        <v>0</v>
      </c>
      <c r="Z212" s="74">
        <f>IF(Y212="","",COUNTIF(Sabana[[#This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 cm="1">
        <f t="array" ref="X213">IF($D$12="","",(SUMPRODUCT(($D$12:$W$12=Sabana[[#This Row],[Columna4]:[Columna23]])*1)))</f>
        <v>0</v>
      </c>
      <c r="Y213" s="74">
        <f t="shared" si="4"/>
        <v>0</v>
      </c>
      <c r="Z213" s="74">
        <f>IF(Y213="","",COUNTIF(Sabana[[#This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 cm="1">
        <f t="array" ref="X214">IF($D$12="","",(SUMPRODUCT(($D$12:$W$12=Sabana[[#This Row],[Columna4]:[Columna23]])*1)))</f>
        <v>0</v>
      </c>
      <c r="Y214" s="74">
        <f t="shared" si="4"/>
        <v>0</v>
      </c>
      <c r="Z214" s="74">
        <f>IF(Y214="","",COUNTIF(Sabana[[#This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 cm="1">
        <f t="array" ref="X215">IF($D$12="","",(SUMPRODUCT(($D$12:$W$12=Sabana[[#This Row],[Columna4]:[Columna23]])*1)))</f>
        <v>0</v>
      </c>
      <c r="Y215" s="74">
        <f t="shared" si="4"/>
        <v>0</v>
      </c>
      <c r="Z215" s="74">
        <f>IF(Y215="","",COUNTIF(Sabana[[#This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 cm="1">
        <f t="array" ref="X216">IF($D$12="","",(SUMPRODUCT(($D$12:$W$12=Sabana[[#This Row],[Columna4]:[Columna23]])*1)))</f>
        <v>0</v>
      </c>
      <c r="Y216" s="74">
        <f t="shared" si="4"/>
        <v>0</v>
      </c>
      <c r="Z216" s="74">
        <f>IF(Y216="","",COUNTIF(Sabana[[#This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 cm="1">
        <f t="array" ref="X217">IF($D$12="","",(SUMPRODUCT(($D$12:$W$12=Sabana[[#This Row],[Columna4]:[Columna23]])*1)))</f>
        <v>0</v>
      </c>
      <c r="Y217" s="74">
        <f t="shared" si="4"/>
        <v>0</v>
      </c>
      <c r="Z217" s="74">
        <f>IF(Y217="","",COUNTIF(Sabana[[#This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 cm="1">
        <f t="array" ref="X218">IF($D$12="","",(SUMPRODUCT(($D$12:$W$12=Sabana[[#This Row],[Columna4]:[Columna23]])*1)))</f>
        <v>0</v>
      </c>
      <c r="Y218" s="74">
        <f t="shared" si="4"/>
        <v>0</v>
      </c>
      <c r="Z218" s="74">
        <f>IF(Y218="","",COUNTIF(Sabana[[#This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 cm="1">
        <f t="array" ref="X219">IF($D$12="","",(SUMPRODUCT(($D$12:$W$12=Sabana[[#This Row],[Columna4]:[Columna23]])*1)))</f>
        <v>0</v>
      </c>
      <c r="Y219" s="74">
        <f t="shared" si="4"/>
        <v>0</v>
      </c>
      <c r="Z219" s="74">
        <f>IF(Y219="","",COUNTIF(Sabana[[#This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 cm="1">
        <f t="array" ref="X220">IF($D$12="","",(SUMPRODUCT(($D$12:$W$12=Sabana[[#This Row],[Columna4]:[Columna23]])*1)))</f>
        <v>0</v>
      </c>
      <c r="Y220" s="74">
        <f t="shared" si="4"/>
        <v>0</v>
      </c>
      <c r="Z220" s="74">
        <f>IF(Y220="","",COUNTIF(Sabana[[#This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 cm="1">
        <f t="array" ref="X221">IF($D$12="","",(SUMPRODUCT(($D$12:$W$12=Sabana[[#This Row],[Columna4]:[Columna23]])*1)))</f>
        <v>0</v>
      </c>
      <c r="Y221" s="74">
        <f t="shared" si="4"/>
        <v>0</v>
      </c>
      <c r="Z221" s="74">
        <f>IF(Y221="","",COUNTIF(Sabana[[#This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 cm="1">
        <f t="array" ref="X222">IF($D$12="","",(SUMPRODUCT(($D$12:$W$12=Sabana[[#This Row],[Columna4]:[Columna23]])*1)))</f>
        <v>0</v>
      </c>
      <c r="Y222" s="74">
        <f t="shared" si="4"/>
        <v>0</v>
      </c>
      <c r="Z222" s="74">
        <f>IF(Y222="","",COUNTIF(Sabana[[#This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 cm="1">
        <f t="array" ref="X223">IF($D$12="","",(SUMPRODUCT(($D$12:$W$12=Sabana[[#This Row],[Columna4]:[Columna23]])*1)))</f>
        <v>0</v>
      </c>
      <c r="Y223" s="74">
        <f t="shared" si="4"/>
        <v>0</v>
      </c>
      <c r="Z223" s="74">
        <f>IF(Y223="","",COUNTIF(Sabana[[#This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 cm="1">
        <f t="array" ref="X224">IF($D$12="","",(SUMPRODUCT(($D$12:$W$12=Sabana[[#This Row],[Columna4]:[Columna23]])*1)))</f>
        <v>0</v>
      </c>
      <c r="Y224" s="74">
        <f t="shared" si="4"/>
        <v>0</v>
      </c>
      <c r="Z224" s="74">
        <f>IF(Y224="","",COUNTIF(Sabana[[#This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 cm="1">
        <f t="array" ref="X225">IF($D$12="","",(SUMPRODUCT(($D$12:$W$12=Sabana[[#This Row],[Columna4]:[Columna23]])*1)))</f>
        <v>0</v>
      </c>
      <c r="Y225" s="74">
        <f t="shared" si="4"/>
        <v>0</v>
      </c>
      <c r="Z225" s="74">
        <f>IF(Y225="","",COUNTIF(Sabana[[#This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 cm="1">
        <f t="array" ref="X226">IF($D$12="","",(SUMPRODUCT(($D$12:$W$12=Sabana[[#This Row],[Columna4]:[Columna23]])*1)))</f>
        <v>0</v>
      </c>
      <c r="Y226" s="74">
        <f t="shared" si="4"/>
        <v>0</v>
      </c>
      <c r="Z226" s="74">
        <f>IF(Y226="","",COUNTIF(Sabana[[#This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 cm="1">
        <f t="array" ref="X227">IF($D$12="","",(SUMPRODUCT(($D$12:$W$12=Sabana[[#This Row],[Columna4]:[Columna23]])*1)))</f>
        <v>0</v>
      </c>
      <c r="Y227" s="74">
        <f t="shared" si="4"/>
        <v>0</v>
      </c>
      <c r="Z227" s="74">
        <f>IF(Y227="","",COUNTIF(Sabana[[#This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 cm="1">
        <f t="array" ref="X228">IF($D$12="","",(SUMPRODUCT(($D$12:$W$12=Sabana[[#This Row],[Columna4]:[Columna23]])*1)))</f>
        <v>0</v>
      </c>
      <c r="Y228" s="74">
        <f t="shared" si="4"/>
        <v>0</v>
      </c>
      <c r="Z228" s="74">
        <f>IF(Y228="","",COUNTIF(Sabana[[#This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 cm="1">
        <f t="array" ref="X229">IF($D$12="","",(SUMPRODUCT(($D$12:$W$12=Sabana[[#This Row],[Columna4]:[Columna23]])*1)))</f>
        <v>0</v>
      </c>
      <c r="Y229" s="74">
        <f t="shared" si="4"/>
        <v>0</v>
      </c>
      <c r="Z229" s="74">
        <f>IF(Y229="","",COUNTIF(Sabana[[#This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 cm="1">
        <f t="array" ref="X230">IF($D$12="","",(SUMPRODUCT(($D$12:$W$12=Sabana[[#This Row],[Columna4]:[Columna23]])*1)))</f>
        <v>0</v>
      </c>
      <c r="Y230" s="74">
        <f t="shared" si="4"/>
        <v>0</v>
      </c>
      <c r="Z230" s="74">
        <f>IF(Y230="","",COUNTIF(Sabana[[#This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 cm="1">
        <f t="array" ref="X231">IF($D$12="","",(SUMPRODUCT(($D$12:$W$12=Sabana[[#This Row],[Columna4]:[Columna23]])*1)))</f>
        <v>0</v>
      </c>
      <c r="Y231" s="74">
        <f t="shared" si="4"/>
        <v>0</v>
      </c>
      <c r="Z231" s="74">
        <f>IF(Y231="","",COUNTIF(Sabana[[#This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 cm="1">
        <f t="array" ref="X232">IF($D$12="","",(SUMPRODUCT(($D$12:$W$12=Sabana[[#This Row],[Columna4]:[Columna23]])*1)))</f>
        <v>0</v>
      </c>
      <c r="Y232" s="74">
        <f t="shared" si="4"/>
        <v>0</v>
      </c>
      <c r="Z232" s="74">
        <f>IF(Y232="","",COUNTIF(Sabana[[#This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 cm="1">
        <f t="array" ref="X233">IF($D$12="","",(SUMPRODUCT(($D$12:$W$12=Sabana[[#This Row],[Columna4]:[Columna23]])*1)))</f>
        <v>0</v>
      </c>
      <c r="Y233" s="74">
        <f t="shared" si="4"/>
        <v>0</v>
      </c>
      <c r="Z233" s="74">
        <f>IF(Y233="","",COUNTIF(Sabana[[#This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 cm="1">
        <f t="array" ref="X234">IF($D$12="","",(SUMPRODUCT(($D$12:$W$12=Sabana[[#This Row],[Columna4]:[Columna23]])*1)))</f>
        <v>0</v>
      </c>
      <c r="Y234" s="74">
        <f t="shared" si="4"/>
        <v>0</v>
      </c>
      <c r="Z234" s="74">
        <f>IF(Y234="","",COUNTIF(Sabana[[#This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 cm="1">
        <f t="array" ref="X235">IF($D$12="","",(SUMPRODUCT(($D$12:$W$12=Sabana[[#This Row],[Columna4]:[Columna23]])*1)))</f>
        <v>0</v>
      </c>
      <c r="Y235" s="74">
        <f t="shared" si="4"/>
        <v>0</v>
      </c>
      <c r="Z235" s="74">
        <f>IF(Y235="","",COUNTIF(Sabana[[#This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 cm="1">
        <f t="array" ref="X236">IF($D$12="","",(SUMPRODUCT(($D$12:$W$12=Sabana[[#This Row],[Columna4]:[Columna23]])*1)))</f>
        <v>0</v>
      </c>
      <c r="Y236" s="74">
        <f t="shared" si="4"/>
        <v>0</v>
      </c>
      <c r="Z236" s="74">
        <f>IF(Y236="","",COUNTIF(Sabana[[#This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 cm="1">
        <f t="array" ref="X237">IF($D$12="","",(SUMPRODUCT(($D$12:$W$12=Sabana[[#This Row],[Columna4]:[Columna23]])*1)))</f>
        <v>0</v>
      </c>
      <c r="Y237" s="74">
        <f t="shared" si="4"/>
        <v>0</v>
      </c>
      <c r="Z237" s="74">
        <f>IF(Y237="","",COUNTIF(Sabana[[#This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 cm="1">
        <f t="array" ref="X238">IF($D$12="","",(SUMPRODUCT(($D$12:$W$12=Sabana[[#This Row],[Columna4]:[Columna23]])*1)))</f>
        <v>0</v>
      </c>
      <c r="Y238" s="74">
        <f t="shared" si="4"/>
        <v>0</v>
      </c>
      <c r="Z238" s="74">
        <f>IF(Y238="","",COUNTIF(Sabana[[#This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 cm="1">
        <f t="array" ref="X239">IF($D$12="","",(SUMPRODUCT(($D$12:$W$12=Sabana[[#This Row],[Columna4]:[Columna23]])*1)))</f>
        <v>0</v>
      </c>
      <c r="Y239" s="74">
        <f t="shared" si="4"/>
        <v>0</v>
      </c>
      <c r="Z239" s="74">
        <f>IF(Y239="","",COUNTIF(Sabana[[#This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 cm="1">
        <f t="array" ref="X240">IF($D$12="","",(SUMPRODUCT(($D$12:$W$12=Sabana[[#This Row],[Columna4]:[Columna23]])*1)))</f>
        <v>0</v>
      </c>
      <c r="Y240" s="74">
        <f t="shared" si="4"/>
        <v>0</v>
      </c>
      <c r="Z240" s="74">
        <f>IF(Y240="","",COUNTIF(Sabana[[#This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 cm="1">
        <f t="array" ref="X241">IF($D$12="","",(SUMPRODUCT(($D$12:$W$12=Sabana[[#This Row],[Columna4]:[Columna23]])*1)))</f>
        <v>0</v>
      </c>
      <c r="Y241" s="74">
        <f t="shared" si="4"/>
        <v>0</v>
      </c>
      <c r="Z241" s="74">
        <f>IF(Y241="","",COUNTIF(Sabana[[#This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 cm="1">
        <f t="array" ref="X242">IF($D$12="","",(SUMPRODUCT(($D$12:$W$12=Sabana[[#This Row],[Columna4]:[Columna23]])*1)))</f>
        <v>0</v>
      </c>
      <c r="Y242" s="74">
        <f t="shared" si="4"/>
        <v>0</v>
      </c>
      <c r="Z242" s="74">
        <f>IF(Y242="","",COUNTIF(Sabana[[#This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 cm="1">
        <f t="array" ref="X243">IF($D$12="","",(SUMPRODUCT(($D$12:$W$12=Sabana[[#This Row],[Columna4]:[Columna23]])*1)))</f>
        <v>0</v>
      </c>
      <c r="Y243" s="74">
        <f t="shared" si="4"/>
        <v>0</v>
      </c>
      <c r="Z243" s="74">
        <f>IF(Y243="","",COUNTIF(Sabana[[#This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 cm="1">
        <f t="array" ref="X244">IF($D$12="","",(SUMPRODUCT(($D$12:$W$12=Sabana[[#This Row],[Columna4]:[Columna23]])*1)))</f>
        <v>0</v>
      </c>
      <c r="Y244" s="74">
        <f t="shared" si="4"/>
        <v>0</v>
      </c>
      <c r="Z244" s="74">
        <f>IF(Y244="","",COUNTIF(Sabana[[#This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 cm="1">
        <f t="array" ref="X245">IF($D$12="","",(SUMPRODUCT(($D$12:$W$12=Sabana[[#This Row],[Columna4]:[Columna23]])*1)))</f>
        <v>0</v>
      </c>
      <c r="Y245" s="74">
        <f t="shared" si="4"/>
        <v>0</v>
      </c>
      <c r="Z245" s="74">
        <f>IF(Y245="","",COUNTIF(Sabana[[#This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 cm="1">
        <f t="array" ref="X246">IF($D$12="","",(SUMPRODUCT(($D$12:$W$12=Sabana[[#This Row],[Columna4]:[Columna23]])*1)))</f>
        <v>0</v>
      </c>
      <c r="Y246" s="74">
        <f t="shared" si="4"/>
        <v>0</v>
      </c>
      <c r="Z246" s="74">
        <f>IF(Y246="","",COUNTIF(Sabana[[#This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 cm="1">
        <f t="array" ref="X247">IF($D$12="","",(SUMPRODUCT(($D$12:$W$12=Sabana[[#This Row],[Columna4]:[Columna23]])*1)))</f>
        <v>0</v>
      </c>
      <c r="Y247" s="74">
        <f t="shared" si="4"/>
        <v>0</v>
      </c>
      <c r="Z247" s="74">
        <f>IF(Y247="","",COUNTIF(Sabana[[#This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 cm="1">
        <f t="array" ref="X248">IF($D$12="","",(SUMPRODUCT(($D$12:$W$12=Sabana[[#This Row],[Columna4]:[Columna23]])*1)))</f>
        <v>0</v>
      </c>
      <c r="Y248" s="74">
        <f t="shared" si="4"/>
        <v>0</v>
      </c>
      <c r="Z248" s="74">
        <f>IF(Y248="","",COUNTIF(Sabana[[#This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 cm="1">
        <f t="array" ref="X249">IF($D$12="","",(SUMPRODUCT(($D$12:$W$12=Sabana[[#This Row],[Columna4]:[Columna23]])*1)))</f>
        <v>0</v>
      </c>
      <c r="Y249" s="74">
        <f t="shared" si="4"/>
        <v>0</v>
      </c>
      <c r="Z249" s="74">
        <f>IF(Y249="","",COUNTIF(Sabana[[#This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 cm="1">
        <f t="array" ref="X250">IF($D$12="","",(SUMPRODUCT(($D$12:$W$12=Sabana[[#This Row],[Columna4]:[Columna23]])*1)))</f>
        <v>0</v>
      </c>
      <c r="Y250" s="74">
        <f t="shared" si="4"/>
        <v>0</v>
      </c>
      <c r="Z250" s="74">
        <f>IF(Y250="","",COUNTIF(Sabana[[#This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 cm="1">
        <f t="array" ref="X251">IF($D$12="","",(SUMPRODUCT(($D$12:$W$12=Sabana[[#This Row],[Columna4]:[Columna23]])*1)))</f>
        <v>0</v>
      </c>
      <c r="Y251" s="74">
        <f t="shared" si="4"/>
        <v>0</v>
      </c>
      <c r="Z251" s="74">
        <f>IF(Y251="","",COUNTIF(Sabana[[#This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 cm="1">
        <f t="array" ref="X252">IF($D$12="","",(SUMPRODUCT(($D$12:$W$12=Sabana[[#This Row],[Columna4]:[Columna23]])*1)))</f>
        <v>0</v>
      </c>
      <c r="Y252" s="74">
        <f t="shared" si="4"/>
        <v>0</v>
      </c>
      <c r="Z252" s="74">
        <f>IF(Y252="","",COUNTIF(Sabana[[#This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 cm="1">
        <f t="array" ref="X253">IF($D$12="","",(SUMPRODUCT(($D$12:$W$12=Sabana[[#This Row],[Columna4]:[Columna23]])*1)))</f>
        <v>0</v>
      </c>
      <c r="Y253" s="74">
        <f t="shared" si="4"/>
        <v>0</v>
      </c>
      <c r="Z253" s="74">
        <f>IF(Y253="","",COUNTIF(Sabana[[#This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 cm="1">
        <f t="array" ref="X254">IF($D$12="","",(SUMPRODUCT(($D$12:$W$12=Sabana[[#This Row],[Columna4]:[Columna23]])*1)))</f>
        <v>0</v>
      </c>
      <c r="Y254" s="74">
        <f t="shared" si="4"/>
        <v>0</v>
      </c>
      <c r="Z254" s="74">
        <f>IF(Y254="","",COUNTIF(Sabana[[#This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 cm="1">
        <f t="array" ref="X255">IF($D$12="","",(SUMPRODUCT(($D$12:$W$12=Sabana[[#This Row],[Columna4]:[Columna23]])*1)))</f>
        <v>0</v>
      </c>
      <c r="Y255" s="74">
        <f t="shared" si="4"/>
        <v>0</v>
      </c>
      <c r="Z255" s="74">
        <f>IF(Y255="","",COUNTIF(Sabana[[#This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 cm="1">
        <f t="array" ref="X256">IF($D$12="","",(SUMPRODUCT(($D$12:$W$12=Sabana[[#This Row],[Columna4]:[Columna23]])*1)))</f>
        <v>0</v>
      </c>
      <c r="Y256" s="74">
        <f t="shared" si="4"/>
        <v>0</v>
      </c>
      <c r="Z256" s="74">
        <f>IF(Y256="","",COUNTIF(Sabana[[#This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 cm="1">
        <f t="array" ref="X257">IF($D$12="","",(SUMPRODUCT(($D$12:$W$12=Sabana[[#This Row],[Columna4]:[Columna23]])*1)))</f>
        <v>0</v>
      </c>
      <c r="Y257" s="74">
        <f t="shared" si="4"/>
        <v>0</v>
      </c>
      <c r="Z257" s="74">
        <f>IF(Y257="","",COUNTIF(Sabana[[#This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 cm="1">
        <f t="array" ref="X258">IF($D$12="","",(SUMPRODUCT(($D$12:$W$12=Sabana[[#This Row],[Columna4]:[Columna23]])*1)))</f>
        <v>0</v>
      </c>
      <c r="Y258" s="74">
        <f t="shared" si="4"/>
        <v>0</v>
      </c>
      <c r="Z258" s="74">
        <f>IF(Y258="","",COUNTIF(Sabana[[#This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 cm="1">
        <f t="array" ref="X259">IF($D$12="","",(SUMPRODUCT(($D$12:$W$12=Sabana[[#This Row],[Columna4]:[Columna23]])*1)))</f>
        <v>0</v>
      </c>
      <c r="Y259" s="74">
        <f t="shared" si="4"/>
        <v>0</v>
      </c>
      <c r="Z259" s="74">
        <f>IF(Y259="","",COUNTIF(Sabana[[#This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 cm="1">
        <f t="array" ref="X260">IF($D$12="","",(SUMPRODUCT(($D$12:$W$12=Sabana[[#This Row],[Columna4]:[Columna23]])*1)))</f>
        <v>0</v>
      </c>
      <c r="Y260" s="74">
        <f t="shared" si="4"/>
        <v>0</v>
      </c>
      <c r="Z260" s="74">
        <f>IF(Y260="","",COUNTIF(Sabana[[#This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 cm="1">
        <f t="array" ref="X261">IF($D$12="","",(SUMPRODUCT(($D$12:$W$12=Sabana[[#This Row],[Columna4]:[Columna23]])*1)))</f>
        <v>0</v>
      </c>
      <c r="Y261" s="74">
        <f t="shared" si="4"/>
        <v>0</v>
      </c>
      <c r="Z261" s="74">
        <f>IF(Y261="","",COUNTIF(Sabana[[#This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 cm="1">
        <f t="array" ref="X262">IF($D$12="","",(SUMPRODUCT(($D$12:$W$12=Sabana[[#This Row],[Columna4]:[Columna23]])*1)))</f>
        <v>0</v>
      </c>
      <c r="Y262" s="74">
        <f t="shared" si="4"/>
        <v>0</v>
      </c>
      <c r="Z262" s="74">
        <f>IF(Y262="","",COUNTIF(Sabana[[#This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 cm="1">
        <f t="array" ref="X263">IF($D$12="","",(SUMPRODUCT(($D$12:$W$12=Sabana[[#This Row],[Columna4]:[Columna23]])*1)))</f>
        <v>0</v>
      </c>
      <c r="Y263" s="74">
        <f t="shared" si="4"/>
        <v>0</v>
      </c>
      <c r="Z263" s="74">
        <f>IF(Y263="","",COUNTIF(Sabana[[#This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 cm="1">
        <f t="array" ref="X264">IF($D$12="","",(SUMPRODUCT(($D$12:$W$12=Sabana[[#This Row],[Columna4]:[Columna23]])*1)))</f>
        <v>0</v>
      </c>
      <c r="Y264" s="74">
        <f t="shared" si="4"/>
        <v>0</v>
      </c>
      <c r="Z264" s="74">
        <f>IF(Y264="","",COUNTIF(Sabana[[#This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 cm="1">
        <f t="array" ref="X265">IF($D$12="","",(SUMPRODUCT(($D$12:$W$12=Sabana[[#This Row],[Columna4]:[Columna23]])*1)))</f>
        <v>0</v>
      </c>
      <c r="Y265" s="74">
        <f t="shared" si="4"/>
        <v>0</v>
      </c>
      <c r="Z265" s="74">
        <f>IF(Y265="","",COUNTIF(Sabana[[#This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 cm="1">
        <f t="array" ref="X266">IF($D$12="","",(SUMPRODUCT(($D$12:$W$12=Sabana[[#This Row],[Columna4]:[Columna23]])*1)))</f>
        <v>0</v>
      </c>
      <c r="Y266" s="74">
        <f t="shared" si="4"/>
        <v>0</v>
      </c>
      <c r="Z266" s="74">
        <f>IF(Y266="","",COUNTIF(Sabana[[#This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 cm="1">
        <f t="array" ref="X267">IF($D$12="","",(SUMPRODUCT(($D$12:$W$12=Sabana[[#This Row],[Columna4]:[Columna23]])*1)))</f>
        <v>0</v>
      </c>
      <c r="Y267" s="74">
        <f t="shared" si="4"/>
        <v>0</v>
      </c>
      <c r="Z267" s="74">
        <f>IF(Y267="","",COUNTIF(Sabana[[#This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 cm="1">
        <f t="array" ref="X268">IF($D$12="","",(SUMPRODUCT(($D$12:$W$12=Sabana[[#This Row],[Columna4]:[Columna23]])*1)))</f>
        <v>0</v>
      </c>
      <c r="Y268" s="74">
        <f t="shared" si="4"/>
        <v>0</v>
      </c>
      <c r="Z268" s="74">
        <f>IF(Y268="","",COUNTIF(Sabana[[#This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 cm="1">
        <f t="array" ref="X269">IF($D$12="","",(SUMPRODUCT(($D$12:$W$12=Sabana[[#This Row],[Columna4]:[Columna23]])*1)))</f>
        <v>0</v>
      </c>
      <c r="Y269" s="74">
        <f t="shared" si="4"/>
        <v>0</v>
      </c>
      <c r="Z269" s="74">
        <f>IF(Y269="","",COUNTIF(Sabana[[#This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 cm="1">
        <f t="array" ref="X270">IF($D$12="","",(SUMPRODUCT(($D$12:$W$12=Sabana[[#This Row],[Columna4]:[Columna23]])*1)))</f>
        <v>0</v>
      </c>
      <c r="Y270" s="74">
        <f t="shared" si="4"/>
        <v>0</v>
      </c>
      <c r="Z270" s="74">
        <f>IF(Y270="","",COUNTIF(Sabana[[#This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 cm="1">
        <f t="array" ref="X271">IF($D$12="","",(SUMPRODUCT(($D$12:$W$12=Sabana[[#This Row],[Columna4]:[Columna23]])*1)))</f>
        <v>0</v>
      </c>
      <c r="Y271" s="74">
        <f t="shared" si="4"/>
        <v>0</v>
      </c>
      <c r="Z271" s="74">
        <f>IF(Y271="","",COUNTIF(Sabana[[#This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 cm="1">
        <f t="array" ref="X272">IF($D$12="","",(SUMPRODUCT(($D$12:$W$12=Sabana[[#This Row],[Columna4]:[Columna23]])*1)))</f>
        <v>0</v>
      </c>
      <c r="Y272" s="74">
        <f t="shared" si="4"/>
        <v>0</v>
      </c>
      <c r="Z272" s="74">
        <f>IF(Y272="","",COUNTIF(Sabana[[#This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 cm="1">
        <f t="array" ref="X273">IF($D$12="","",(SUMPRODUCT(($D$12:$W$12=Sabana[[#This Row],[Columna4]:[Columna23]])*1)))</f>
        <v>0</v>
      </c>
      <c r="Y273" s="74">
        <f t="shared" si="4"/>
        <v>0</v>
      </c>
      <c r="Z273" s="74">
        <f>IF(Y273="","",COUNTIF(Sabana[[#This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 cm="1">
        <f t="array" ref="X274">IF($D$12="","",(SUMPRODUCT(($D$12:$W$12=Sabana[[#This Row],[Columna4]:[Columna23]])*1)))</f>
        <v>0</v>
      </c>
      <c r="Y274" s="74">
        <f t="shared" si="4"/>
        <v>0</v>
      </c>
      <c r="Z274" s="74">
        <f>IF(Y274="","",COUNTIF(Sabana[[#This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 cm="1">
        <f t="array" ref="X275">IF($D$12="","",(SUMPRODUCT(($D$12:$W$12=Sabana[[#This Row],[Columna4]:[Columna23]])*1)))</f>
        <v>0</v>
      </c>
      <c r="Y275" s="74">
        <f t="shared" ref="Y275:Y317" si="5">IF(X275="","",(X275/20))</f>
        <v>0</v>
      </c>
      <c r="Z275" s="74">
        <f>IF(Y275="","",COUNTIF(Sabana[[#This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 cm="1">
        <f t="array" ref="X276">IF($D$12="","",(SUMPRODUCT(($D$12:$W$12=Sabana[[#This Row],[Columna4]:[Columna23]])*1)))</f>
        <v>0</v>
      </c>
      <c r="Y276" s="74">
        <f t="shared" si="5"/>
        <v>0</v>
      </c>
      <c r="Z276" s="74">
        <f>IF(Y276="","",COUNTIF(Sabana[[#This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 cm="1">
        <f t="array" ref="X277">IF($D$12="","",(SUMPRODUCT(($D$12:$W$12=Sabana[[#This Row],[Columna4]:[Columna23]])*1)))</f>
        <v>0</v>
      </c>
      <c r="Y277" s="74">
        <f t="shared" si="5"/>
        <v>0</v>
      </c>
      <c r="Z277" s="74">
        <f>IF(Y277="","",COUNTIF(Sabana[[#This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 cm="1">
        <f t="array" ref="X278">IF($D$12="","",(SUMPRODUCT(($D$12:$W$12=Sabana[[#This Row],[Columna4]:[Columna23]])*1)))</f>
        <v>0</v>
      </c>
      <c r="Y278" s="74">
        <f t="shared" si="5"/>
        <v>0</v>
      </c>
      <c r="Z278" s="74">
        <f>IF(Y278="","",COUNTIF(Sabana[[#This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 cm="1">
        <f t="array" ref="X279">IF($D$12="","",(SUMPRODUCT(($D$12:$W$12=Sabana[[#This Row],[Columna4]:[Columna23]])*1)))</f>
        <v>0</v>
      </c>
      <c r="Y279" s="74">
        <f t="shared" si="5"/>
        <v>0</v>
      </c>
      <c r="Z279" s="74">
        <f>IF(Y279="","",COUNTIF(Sabana[[#This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 cm="1">
        <f t="array" ref="X280">IF($D$12="","",(SUMPRODUCT(($D$12:$W$12=Sabana[[#This Row],[Columna4]:[Columna23]])*1)))</f>
        <v>0</v>
      </c>
      <c r="Y280" s="74">
        <f t="shared" si="5"/>
        <v>0</v>
      </c>
      <c r="Z280" s="74">
        <f>IF(Y280="","",COUNTIF(Sabana[[#This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 cm="1">
        <f t="array" ref="X281">IF($D$12="","",(SUMPRODUCT(($D$12:$W$12=Sabana[[#This Row],[Columna4]:[Columna23]])*1)))</f>
        <v>0</v>
      </c>
      <c r="Y281" s="74">
        <f t="shared" si="5"/>
        <v>0</v>
      </c>
      <c r="Z281" s="74">
        <f>IF(Y281="","",COUNTIF(Sabana[[#This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 cm="1">
        <f t="array" ref="X282">IF($D$12="","",(SUMPRODUCT(($D$12:$W$12=Sabana[[#This Row],[Columna4]:[Columna23]])*1)))</f>
        <v>0</v>
      </c>
      <c r="Y282" s="74">
        <f t="shared" si="5"/>
        <v>0</v>
      </c>
      <c r="Z282" s="74">
        <f>IF(Y282="","",COUNTIF(Sabana[[#This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 cm="1">
        <f t="array" ref="X283">IF($D$12="","",(SUMPRODUCT(($D$12:$W$12=Sabana[[#This Row],[Columna4]:[Columna23]])*1)))</f>
        <v>0</v>
      </c>
      <c r="Y283" s="74">
        <f t="shared" si="5"/>
        <v>0</v>
      </c>
      <c r="Z283" s="74">
        <f>IF(Y283="","",COUNTIF(Sabana[[#This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 cm="1">
        <f t="array" ref="X284">IF($D$12="","",(SUMPRODUCT(($D$12:$W$12=Sabana[[#This Row],[Columna4]:[Columna23]])*1)))</f>
        <v>0</v>
      </c>
      <c r="Y284" s="74">
        <f t="shared" si="5"/>
        <v>0</v>
      </c>
      <c r="Z284" s="74">
        <f>IF(Y284="","",COUNTIF(Sabana[[#This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 cm="1">
        <f t="array" ref="X285">IF($D$12="","",(SUMPRODUCT(($D$12:$W$12=Sabana[[#This Row],[Columna4]:[Columna23]])*1)))</f>
        <v>0</v>
      </c>
      <c r="Y285" s="74">
        <f t="shared" si="5"/>
        <v>0</v>
      </c>
      <c r="Z285" s="74">
        <f>IF(Y285="","",COUNTIF(Sabana[[#This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 cm="1">
        <f t="array" ref="X286">IF($D$12="","",(SUMPRODUCT(($D$12:$W$12=Sabana[[#This Row],[Columna4]:[Columna23]])*1)))</f>
        <v>0</v>
      </c>
      <c r="Y286" s="74">
        <f t="shared" si="5"/>
        <v>0</v>
      </c>
      <c r="Z286" s="74">
        <f>IF(Y286="","",COUNTIF(Sabana[[#This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 cm="1">
        <f t="array" ref="X287">IF($D$12="","",(SUMPRODUCT(($D$12:$W$12=Sabana[[#This Row],[Columna4]:[Columna23]])*1)))</f>
        <v>0</v>
      </c>
      <c r="Y287" s="74">
        <f t="shared" si="5"/>
        <v>0</v>
      </c>
      <c r="Z287" s="74">
        <f>IF(Y287="","",COUNTIF(Sabana[[#This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 cm="1">
        <f t="array" ref="X288">IF($D$12="","",(SUMPRODUCT(($D$12:$W$12=Sabana[[#This Row],[Columna4]:[Columna23]])*1)))</f>
        <v>0</v>
      </c>
      <c r="Y288" s="74">
        <f t="shared" si="5"/>
        <v>0</v>
      </c>
      <c r="Z288" s="74">
        <f>IF(Y288="","",COUNTIF(Sabana[[#This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 cm="1">
        <f t="array" ref="X289">IF($D$12="","",(SUMPRODUCT(($D$12:$W$12=Sabana[[#This Row],[Columna4]:[Columna23]])*1)))</f>
        <v>0</v>
      </c>
      <c r="Y289" s="74">
        <f t="shared" si="5"/>
        <v>0</v>
      </c>
      <c r="Z289" s="74">
        <f>IF(Y289="","",COUNTIF(Sabana[[#This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 cm="1">
        <f t="array" ref="X290">IF($D$12="","",(SUMPRODUCT(($D$12:$W$12=Sabana[[#This Row],[Columna4]:[Columna23]])*1)))</f>
        <v>0</v>
      </c>
      <c r="Y290" s="74">
        <f t="shared" si="5"/>
        <v>0</v>
      </c>
      <c r="Z290" s="74">
        <f>IF(Y290="","",COUNTIF(Sabana[[#This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 cm="1">
        <f t="array" ref="X291">IF($D$12="","",(SUMPRODUCT(($D$12:$W$12=Sabana[[#This Row],[Columna4]:[Columna23]])*1)))</f>
        <v>0</v>
      </c>
      <c r="Y291" s="74">
        <f t="shared" si="5"/>
        <v>0</v>
      </c>
      <c r="Z291" s="74">
        <f>IF(Y291="","",COUNTIF(Sabana[[#This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 cm="1">
        <f t="array" ref="X292">IF($D$12="","",(SUMPRODUCT(($D$12:$W$12=Sabana[[#This Row],[Columna4]:[Columna23]])*1)))</f>
        <v>0</v>
      </c>
      <c r="Y292" s="74">
        <f t="shared" si="5"/>
        <v>0</v>
      </c>
      <c r="Z292" s="74">
        <f>IF(Y292="","",COUNTIF(Sabana[[#This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 cm="1">
        <f t="array" ref="X293">IF($D$12="","",(SUMPRODUCT(($D$12:$W$12=Sabana[[#This Row],[Columna4]:[Columna23]])*1)))</f>
        <v>0</v>
      </c>
      <c r="Y293" s="74">
        <f t="shared" si="5"/>
        <v>0</v>
      </c>
      <c r="Z293" s="74">
        <f>IF(Y293="","",COUNTIF(Sabana[[#This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 cm="1">
        <f t="array" ref="X294">IF($D$12="","",(SUMPRODUCT(($D$12:$W$12=Sabana[[#This Row],[Columna4]:[Columna23]])*1)))</f>
        <v>0</v>
      </c>
      <c r="Y294" s="74">
        <f t="shared" si="5"/>
        <v>0</v>
      </c>
      <c r="Z294" s="74">
        <f>IF(Y294="","",COUNTIF(Sabana[[#This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 cm="1">
        <f t="array" ref="X295">IF($D$12="","",(SUMPRODUCT(($D$12:$W$12=Sabana[[#This Row],[Columna4]:[Columna23]])*1)))</f>
        <v>0</v>
      </c>
      <c r="Y295" s="74">
        <f t="shared" si="5"/>
        <v>0</v>
      </c>
      <c r="Z295" s="74">
        <f>IF(Y295="","",COUNTIF(Sabana[[#This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 cm="1">
        <f t="array" ref="X296">IF($D$12="","",(SUMPRODUCT(($D$12:$W$12=Sabana[[#This Row],[Columna4]:[Columna23]])*1)))</f>
        <v>0</v>
      </c>
      <c r="Y296" s="74">
        <f t="shared" si="5"/>
        <v>0</v>
      </c>
      <c r="Z296" s="74">
        <f>IF(Y296="","",COUNTIF(Sabana[[#This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 cm="1">
        <f t="array" ref="X297">IF($D$12="","",(SUMPRODUCT(($D$12:$W$12=Sabana[[#This Row],[Columna4]:[Columna23]])*1)))</f>
        <v>0</v>
      </c>
      <c r="Y297" s="74">
        <f t="shared" si="5"/>
        <v>0</v>
      </c>
      <c r="Z297" s="74">
        <f>IF(Y297="","",COUNTIF(Sabana[[#This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 cm="1">
        <f t="array" ref="X298">IF($D$12="","",(SUMPRODUCT(($D$12:$W$12=Sabana[[#This Row],[Columna4]:[Columna23]])*1)))</f>
        <v>0</v>
      </c>
      <c r="Y298" s="74">
        <f t="shared" si="5"/>
        <v>0</v>
      </c>
      <c r="Z298" s="74">
        <f>IF(Y298="","",COUNTIF(Sabana[[#This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 cm="1">
        <f t="array" ref="X299">IF($D$12="","",(SUMPRODUCT(($D$12:$W$12=Sabana[[#This Row],[Columna4]:[Columna23]])*1)))</f>
        <v>0</v>
      </c>
      <c r="Y299" s="74">
        <f t="shared" si="5"/>
        <v>0</v>
      </c>
      <c r="Z299" s="74">
        <f>IF(Y299="","",COUNTIF(Sabana[[#This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 cm="1">
        <f t="array" ref="X300">IF($D$12="","",(SUMPRODUCT(($D$12:$W$12=Sabana[[#This Row],[Columna4]:[Columna23]])*1)))</f>
        <v>0</v>
      </c>
      <c r="Y300" s="74">
        <f t="shared" si="5"/>
        <v>0</v>
      </c>
      <c r="Z300" s="74">
        <f>IF(Y300="","",COUNTIF(Sabana[[#This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 cm="1">
        <f t="array" ref="X301">IF($D$12="","",(SUMPRODUCT(($D$12:$W$12=Sabana[[#This Row],[Columna4]:[Columna23]])*1)))</f>
        <v>0</v>
      </c>
      <c r="Y301" s="74">
        <f t="shared" si="5"/>
        <v>0</v>
      </c>
      <c r="Z301" s="74">
        <f>IF(Y301="","",COUNTIF(Sabana[[#This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 cm="1">
        <f t="array" ref="X302">IF($D$12="","",(SUMPRODUCT(($D$12:$W$12=Sabana[[#This Row],[Columna4]:[Columna23]])*1)))</f>
        <v>0</v>
      </c>
      <c r="Y302" s="74">
        <f t="shared" si="5"/>
        <v>0</v>
      </c>
      <c r="Z302" s="74">
        <f>IF(Y302="","",COUNTIF(Sabana[[#This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 cm="1">
        <f t="array" ref="X303">IF($D$12="","",(SUMPRODUCT(($D$12:$W$12=Sabana[[#This Row],[Columna4]:[Columna23]])*1)))</f>
        <v>0</v>
      </c>
      <c r="Y303" s="74">
        <f t="shared" si="5"/>
        <v>0</v>
      </c>
      <c r="Z303" s="74">
        <f>IF(Y303="","",COUNTIF(Sabana[[#This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 cm="1">
        <f t="array" ref="X304">IF($D$12="","",(SUMPRODUCT(($D$12:$W$12=Sabana[[#This Row],[Columna4]:[Columna23]])*1)))</f>
        <v>0</v>
      </c>
      <c r="Y304" s="74">
        <f t="shared" si="5"/>
        <v>0</v>
      </c>
      <c r="Z304" s="74">
        <f>IF(Y304="","",COUNTIF(Sabana[[#This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 cm="1">
        <f t="array" ref="X305">IF($D$12="","",(SUMPRODUCT(($D$12:$W$12=Sabana[[#This Row],[Columna4]:[Columna23]])*1)))</f>
        <v>0</v>
      </c>
      <c r="Y305" s="74">
        <f t="shared" si="5"/>
        <v>0</v>
      </c>
      <c r="Z305" s="74">
        <f>IF(Y305="","",COUNTIF(Sabana[[#This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 cm="1">
        <f t="array" ref="X306">IF($D$12="","",(SUMPRODUCT(($D$12:$W$12=Sabana[[#This Row],[Columna4]:[Columna23]])*1)))</f>
        <v>0</v>
      </c>
      <c r="Y306" s="74">
        <f t="shared" si="5"/>
        <v>0</v>
      </c>
      <c r="Z306" s="74">
        <f>IF(Y306="","",COUNTIF(Sabana[[#This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 cm="1">
        <f t="array" ref="X307">IF($D$12="","",(SUMPRODUCT(($D$12:$W$12=Sabana[[#This Row],[Columna4]:[Columna23]])*1)))</f>
        <v>0</v>
      </c>
      <c r="Y307" s="74">
        <f t="shared" si="5"/>
        <v>0</v>
      </c>
      <c r="Z307" s="74">
        <f>IF(Y307="","",COUNTIF(Sabana[[#This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 cm="1">
        <f t="array" ref="X308">IF($D$12="","",(SUMPRODUCT(($D$12:$W$12=Sabana[[#This Row],[Columna4]:[Columna23]])*1)))</f>
        <v>0</v>
      </c>
      <c r="Y308" s="74">
        <f t="shared" si="5"/>
        <v>0</v>
      </c>
      <c r="Z308" s="74">
        <f>IF(Y308="","",COUNTIF(Sabana[[#This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 cm="1">
        <f t="array" ref="X309">IF($D$12="","",(SUMPRODUCT(($D$12:$W$12=Sabana[[#This Row],[Columna4]:[Columna23]])*1)))</f>
        <v>0</v>
      </c>
      <c r="Y309" s="74">
        <f t="shared" si="5"/>
        <v>0</v>
      </c>
      <c r="Z309" s="74">
        <f>IF(Y309="","",COUNTIF(Sabana[[#This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 cm="1">
        <f t="array" ref="X310">IF($D$12="","",(SUMPRODUCT(($D$12:$W$12=Sabana[[#This Row],[Columna4]:[Columna23]])*1)))</f>
        <v>0</v>
      </c>
      <c r="Y310" s="74">
        <f t="shared" si="5"/>
        <v>0</v>
      </c>
      <c r="Z310" s="74">
        <f>IF(Y310="","",COUNTIF(Sabana[[#This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 cm="1">
        <f t="array" ref="X311">IF($D$12="","",(SUMPRODUCT(($D$12:$W$12=Sabana[[#This Row],[Columna4]:[Columna23]])*1)))</f>
        <v>0</v>
      </c>
      <c r="Y311" s="74">
        <f t="shared" si="5"/>
        <v>0</v>
      </c>
      <c r="Z311" s="74">
        <f>IF(Y311="","",COUNTIF(Sabana[[#This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 cm="1">
        <f t="array" ref="X312">IF($D$12="","",(SUMPRODUCT(($D$12:$W$12=Sabana[[#This Row],[Columna4]:[Columna23]])*1)))</f>
        <v>0</v>
      </c>
      <c r="Y312" s="74">
        <f t="shared" si="5"/>
        <v>0</v>
      </c>
      <c r="Z312" s="74">
        <f>IF(Y312="","",COUNTIF(Sabana[[#This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 cm="1">
        <f t="array" ref="X313">IF($D$12="","",(SUMPRODUCT(($D$12:$W$12=Sabana[[#This Row],[Columna4]:[Columna23]])*1)))</f>
        <v>0</v>
      </c>
      <c r="Y313" s="74">
        <f t="shared" si="5"/>
        <v>0</v>
      </c>
      <c r="Z313" s="74">
        <f>IF(Y313="","",COUNTIF(Sabana[[#This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 cm="1">
        <f t="array" ref="X314">IF($D$12="","",(SUMPRODUCT(($D$12:$W$12=Sabana[[#This Row],[Columna4]:[Columna23]])*1)))</f>
        <v>0</v>
      </c>
      <c r="Y314" s="74">
        <f t="shared" si="5"/>
        <v>0</v>
      </c>
      <c r="Z314" s="74">
        <f>IF(Y314="","",COUNTIF(Sabana[[#This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 cm="1">
        <f t="array" ref="X315">IF($D$12="","",(SUMPRODUCT(($D$12:$W$12=Sabana[[#This Row],[Columna4]:[Columna23]])*1)))</f>
        <v>0</v>
      </c>
      <c r="Y315" s="74">
        <f t="shared" si="5"/>
        <v>0</v>
      </c>
      <c r="Z315" s="74">
        <f>IF(Y315="","",COUNTIF(Sabana[[#This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 cm="1">
        <f t="array" ref="X316">IF($D$12="","",(SUMPRODUCT(($D$12:$W$12=Sabana[[#This Row],[Columna4]:[Columna23]])*1)))</f>
        <v>0</v>
      </c>
      <c r="Y316" s="74">
        <f t="shared" si="5"/>
        <v>0</v>
      </c>
      <c r="Z316" s="74">
        <f>IF(Y316="","",COUNTIF(Sabana[[#This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 cm="1">
        <f t="array" ref="X317">IF($D$12="","",(SUMPRODUCT(($D$12:$W$12=Sabana[[#This Row],[Columna4]:[Columna23]])*1)))</f>
        <v>0</v>
      </c>
      <c r="Y317" s="74">
        <f t="shared" si="5"/>
        <v>0</v>
      </c>
      <c r="Z317" s="74">
        <f>IF(Y317="","",COUNTIF(Sabana[[#This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Sabana[[#Headers],[Columna4]]</f>
        <v>Columna4</v>
      </c>
      <c r="E318" s="32" t="str">
        <f>Sabana[[#Headers],[Columna5]]</f>
        <v>Columna5</v>
      </c>
      <c r="F318" s="32" t="str">
        <f>Sabana[[#Headers],[Columna6]]</f>
        <v>Columna6</v>
      </c>
      <c r="G318" s="32" t="str">
        <f>Sabana[[#Headers],[Columna7]]</f>
        <v>Columna7</v>
      </c>
      <c r="H318" s="32" t="str">
        <f>Sabana[[#Headers],[Columna8]]</f>
        <v>Columna8</v>
      </c>
      <c r="I318" s="32" t="str">
        <f>Sabana[[#Headers],[Columna9]]</f>
        <v>Columna9</v>
      </c>
      <c r="J318" s="32" t="str">
        <f>Sabana[[#Headers],[Columna10]]</f>
        <v>Columna10</v>
      </c>
      <c r="K318" s="32" t="str">
        <f>Sabana[[#Headers],[Columna11]]</f>
        <v>Columna11</v>
      </c>
      <c r="L318" s="32" t="str">
        <f>Sabana[[#Headers],[Columna12]]</f>
        <v>Columna12</v>
      </c>
      <c r="M318" s="32" t="str">
        <f>Sabana[[#Headers],[Columna13]]</f>
        <v>Columna13</v>
      </c>
      <c r="N318" s="32" t="str">
        <f>Sabana[[#Headers],[Columna14]]</f>
        <v>Columna14</v>
      </c>
      <c r="O318" s="32" t="str">
        <f>Sabana[[#Headers],[Columna15]]</f>
        <v>Columna15</v>
      </c>
      <c r="P318" s="32" t="str">
        <f>Sabana[[#Headers],[Columna16]]</f>
        <v>Columna16</v>
      </c>
      <c r="Q318" s="32" t="str">
        <f>Sabana[[#Headers],[Columna17]]</f>
        <v>Columna17</v>
      </c>
      <c r="R318" s="32" t="str">
        <f>Sabana[[#Headers],[Columna18]]</f>
        <v>Columna18</v>
      </c>
      <c r="S318" s="32" t="str">
        <f>Sabana[[#Headers],[Columna19]]</f>
        <v>Columna19</v>
      </c>
      <c r="T318" s="32" t="str">
        <f>Sabana[[#Headers],[Columna20]]</f>
        <v>Columna20</v>
      </c>
      <c r="U318" s="32" t="str">
        <f>Sabana[[#Headers],[Columna21]]</f>
        <v>Columna21</v>
      </c>
      <c r="V318" s="32" t="str">
        <f>Sabana[[#Headers],[Columna22]]</f>
        <v>Columna22</v>
      </c>
      <c r="W318" s="33" t="str">
        <f>Sabana[[#Headers],[Columna23]]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I_1885410</v>
      </c>
      <c r="E319" s="34" t="str">
        <f t="shared" si="6"/>
        <v>I_1887588</v>
      </c>
      <c r="F319" s="34" t="str">
        <f t="shared" si="6"/>
        <v>I_1887494</v>
      </c>
      <c r="G319" s="34" t="str">
        <f t="shared" si="6"/>
        <v>I_1887487</v>
      </c>
      <c r="H319" s="34" t="str">
        <f t="shared" si="6"/>
        <v>I_1887572</v>
      </c>
      <c r="I319" s="34" t="str">
        <f t="shared" si="6"/>
        <v>I_1887441</v>
      </c>
      <c r="J319" s="34" t="str">
        <f t="shared" si="6"/>
        <v>I_1887437</v>
      </c>
      <c r="K319" s="34" t="str">
        <f t="shared" si="6"/>
        <v>I_1887505</v>
      </c>
      <c r="L319" s="34" t="str">
        <f t="shared" si="6"/>
        <v>I_1887456</v>
      </c>
      <c r="M319" s="34" t="str">
        <f t="shared" si="6"/>
        <v>I_1887568</v>
      </c>
      <c r="N319" s="34" t="str">
        <f t="shared" si="6"/>
        <v>I_1887518</v>
      </c>
      <c r="O319" s="34" t="str">
        <f t="shared" si="6"/>
        <v>I_1887525</v>
      </c>
      <c r="P319" s="34" t="str">
        <f t="shared" si="6"/>
        <v>I_1885438</v>
      </c>
      <c r="Q319" s="34" t="str">
        <f t="shared" si="6"/>
        <v>I_1885444</v>
      </c>
      <c r="R319" s="34" t="str">
        <f t="shared" si="6"/>
        <v>I_1885424</v>
      </c>
      <c r="S319" s="34" t="str">
        <f t="shared" si="6"/>
        <v>I_1887598</v>
      </c>
      <c r="T319" s="34" t="str">
        <f t="shared" si="6"/>
        <v>I_1887465</v>
      </c>
      <c r="U319" s="34" t="str">
        <f t="shared" si="6"/>
        <v>I_1889857</v>
      </c>
      <c r="V319" s="34" t="str">
        <f t="shared" si="6"/>
        <v>I_1885406</v>
      </c>
      <c r="W319" s="35" t="str">
        <f t="shared" si="6"/>
        <v>I_1887471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>IF(D325="","",IF(D325&gt;=85%,"Muy Fácil",IF(D325&gt;=60%,"Facil",IF(D325&gt;=40%,"Dificultad Moderada",IF(D325&gt;=15%,"Dificil",IF(D325&gt;=0%,"Muy Difícil",""))))))</f>
        <v>Muy Difícil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Facil</v>
      </c>
      <c r="G320" s="30" t="str">
        <f t="shared" si="7"/>
        <v>Dificil</v>
      </c>
      <c r="H320" s="30" t="str">
        <f t="shared" si="7"/>
        <v>Dificultad Moderada</v>
      </c>
      <c r="I320" s="30" t="str">
        <f t="shared" si="7"/>
        <v>Dificil</v>
      </c>
      <c r="J320" s="30" t="str">
        <f t="shared" si="7"/>
        <v>Facil</v>
      </c>
      <c r="K320" s="30" t="str">
        <f t="shared" si="7"/>
        <v>Dificultad Moderada</v>
      </c>
      <c r="L320" s="30" t="str">
        <f t="shared" si="7"/>
        <v>Dificil</v>
      </c>
      <c r="M320" s="30" t="str">
        <f t="shared" si="7"/>
        <v>Facil</v>
      </c>
      <c r="N320" s="30" t="str">
        <f t="shared" si="7"/>
        <v>Dificultad Moderada</v>
      </c>
      <c r="O320" s="30" t="str">
        <f t="shared" si="7"/>
        <v>Muy Difícil</v>
      </c>
      <c r="P320" s="30" t="str">
        <f t="shared" si="7"/>
        <v>Facil</v>
      </c>
      <c r="Q320" s="30" t="str">
        <f t="shared" si="7"/>
        <v>Facil</v>
      </c>
      <c r="R320" s="30" t="str">
        <f t="shared" si="7"/>
        <v>Facil</v>
      </c>
      <c r="S320" s="30" t="str">
        <f t="shared" si="7"/>
        <v>Dificultad Moderada</v>
      </c>
      <c r="T320" s="30" t="str">
        <f t="shared" si="7"/>
        <v>Dificil</v>
      </c>
      <c r="U320" s="30" t="str">
        <f t="shared" si="7"/>
        <v>Dificultad Moderada</v>
      </c>
      <c r="V320" s="30" t="str">
        <f t="shared" si="7"/>
        <v>Facil</v>
      </c>
      <c r="W320" s="53" t="str">
        <f t="shared" si="7"/>
        <v>Muy Difícil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A</v>
      </c>
      <c r="F321" s="36" t="str">
        <f t="shared" si="8"/>
        <v>A</v>
      </c>
      <c r="G321" s="36" t="str">
        <f t="shared" si="8"/>
        <v>C</v>
      </c>
      <c r="H321" s="36" t="str">
        <f t="shared" si="8"/>
        <v>D</v>
      </c>
      <c r="I321" s="36" t="str">
        <f t="shared" si="8"/>
        <v>B</v>
      </c>
      <c r="J321" s="36" t="str">
        <f t="shared" si="8"/>
        <v>B</v>
      </c>
      <c r="K321" s="36" t="str">
        <f t="shared" si="8"/>
        <v>C</v>
      </c>
      <c r="L321" s="36" t="str">
        <f t="shared" si="8"/>
        <v>B</v>
      </c>
      <c r="M321" s="36" t="str">
        <f t="shared" si="8"/>
        <v>B</v>
      </c>
      <c r="N321" s="36" t="str">
        <f t="shared" si="8"/>
        <v>A</v>
      </c>
      <c r="O321" s="36" t="str">
        <f t="shared" si="8"/>
        <v>D</v>
      </c>
      <c r="P321" s="36" t="str">
        <f t="shared" si="8"/>
        <v>B</v>
      </c>
      <c r="Q321" s="36" t="str">
        <f t="shared" si="8"/>
        <v>A</v>
      </c>
      <c r="R321" s="36" t="str">
        <f t="shared" si="8"/>
        <v>C</v>
      </c>
      <c r="S321" s="36" t="str">
        <f t="shared" si="8"/>
        <v>D</v>
      </c>
      <c r="T321" s="36" t="str">
        <f t="shared" si="8"/>
        <v>B</v>
      </c>
      <c r="U321" s="36" t="str">
        <f t="shared" si="8"/>
        <v>A</v>
      </c>
      <c r="V321" s="36" t="str">
        <f t="shared" si="8"/>
        <v>B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31</v>
      </c>
      <c r="E322" s="38">
        <f t="shared" ref="E322:W322" si="9">IF(COUNTA(E18:E317)=0,"",IFERROR(COUNTIF(E$18:E$317,"=*"),""))</f>
        <v>31</v>
      </c>
      <c r="F322" s="38">
        <f t="shared" si="9"/>
        <v>31</v>
      </c>
      <c r="G322" s="38">
        <f t="shared" si="9"/>
        <v>31</v>
      </c>
      <c r="H322" s="38">
        <f t="shared" si="9"/>
        <v>31</v>
      </c>
      <c r="I322" s="38">
        <f t="shared" si="9"/>
        <v>31</v>
      </c>
      <c r="J322" s="38">
        <f t="shared" si="9"/>
        <v>31</v>
      </c>
      <c r="K322" s="38">
        <f t="shared" si="9"/>
        <v>31</v>
      </c>
      <c r="L322" s="38">
        <f t="shared" si="9"/>
        <v>31</v>
      </c>
      <c r="M322" s="38">
        <f t="shared" si="9"/>
        <v>31</v>
      </c>
      <c r="N322" s="38">
        <f t="shared" si="9"/>
        <v>31</v>
      </c>
      <c r="O322" s="38">
        <f t="shared" si="9"/>
        <v>31</v>
      </c>
      <c r="P322" s="38">
        <f t="shared" si="9"/>
        <v>31</v>
      </c>
      <c r="Q322" s="38">
        <f t="shared" si="9"/>
        <v>31</v>
      </c>
      <c r="R322" s="38">
        <f t="shared" si="9"/>
        <v>31</v>
      </c>
      <c r="S322" s="38">
        <f t="shared" si="9"/>
        <v>31</v>
      </c>
      <c r="T322" s="38">
        <f t="shared" si="9"/>
        <v>31</v>
      </c>
      <c r="U322" s="38">
        <f t="shared" si="9"/>
        <v>31</v>
      </c>
      <c r="V322" s="38">
        <f t="shared" si="9"/>
        <v>31</v>
      </c>
      <c r="W322" s="54">
        <f t="shared" si="9"/>
        <v>31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3</v>
      </c>
      <c r="E323" s="38">
        <f t="shared" si="10"/>
        <v>11</v>
      </c>
      <c r="F323" s="38">
        <f t="shared" si="10"/>
        <v>24</v>
      </c>
      <c r="G323" s="38">
        <f t="shared" si="10"/>
        <v>10</v>
      </c>
      <c r="H323" s="38">
        <f t="shared" si="10"/>
        <v>15</v>
      </c>
      <c r="I323" s="38">
        <f t="shared" si="10"/>
        <v>12</v>
      </c>
      <c r="J323" s="38">
        <f t="shared" si="10"/>
        <v>19</v>
      </c>
      <c r="K323" s="38">
        <f t="shared" si="10"/>
        <v>13</v>
      </c>
      <c r="L323" s="38">
        <f t="shared" si="10"/>
        <v>12</v>
      </c>
      <c r="M323" s="38">
        <f t="shared" si="10"/>
        <v>21</v>
      </c>
      <c r="N323" s="38">
        <f t="shared" si="10"/>
        <v>15</v>
      </c>
      <c r="O323" s="38">
        <f t="shared" si="10"/>
        <v>3</v>
      </c>
      <c r="P323" s="38">
        <f t="shared" si="10"/>
        <v>19</v>
      </c>
      <c r="Q323" s="38">
        <f t="shared" si="10"/>
        <v>24</v>
      </c>
      <c r="R323" s="38">
        <f t="shared" si="10"/>
        <v>21</v>
      </c>
      <c r="S323" s="38">
        <f t="shared" si="10"/>
        <v>15</v>
      </c>
      <c r="T323" s="38">
        <f t="shared" si="10"/>
        <v>6</v>
      </c>
      <c r="U323" s="38">
        <f t="shared" si="10"/>
        <v>13</v>
      </c>
      <c r="V323" s="38">
        <f t="shared" si="10"/>
        <v>26</v>
      </c>
      <c r="W323" s="54">
        <f t="shared" si="10"/>
        <v>1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28</v>
      </c>
      <c r="E324" s="50">
        <f t="shared" si="11"/>
        <v>20</v>
      </c>
      <c r="F324" s="50">
        <f t="shared" si="11"/>
        <v>7</v>
      </c>
      <c r="G324" s="50">
        <f t="shared" si="11"/>
        <v>21</v>
      </c>
      <c r="H324" s="50">
        <f t="shared" si="11"/>
        <v>16</v>
      </c>
      <c r="I324" s="50">
        <f t="shared" si="11"/>
        <v>19</v>
      </c>
      <c r="J324" s="50">
        <f t="shared" si="11"/>
        <v>12</v>
      </c>
      <c r="K324" s="50">
        <f t="shared" si="11"/>
        <v>18</v>
      </c>
      <c r="L324" s="50">
        <f t="shared" si="11"/>
        <v>19</v>
      </c>
      <c r="M324" s="50">
        <f t="shared" si="11"/>
        <v>10</v>
      </c>
      <c r="N324" s="50">
        <f t="shared" si="11"/>
        <v>16</v>
      </c>
      <c r="O324" s="50">
        <f t="shared" si="11"/>
        <v>28</v>
      </c>
      <c r="P324" s="50">
        <f t="shared" si="11"/>
        <v>12</v>
      </c>
      <c r="Q324" s="50">
        <f t="shared" si="11"/>
        <v>7</v>
      </c>
      <c r="R324" s="50">
        <f t="shared" si="11"/>
        <v>10</v>
      </c>
      <c r="S324" s="50">
        <f t="shared" si="11"/>
        <v>16</v>
      </c>
      <c r="T324" s="50">
        <f t="shared" si="11"/>
        <v>25</v>
      </c>
      <c r="U324" s="50">
        <f t="shared" si="11"/>
        <v>18</v>
      </c>
      <c r="V324" s="50">
        <f t="shared" si="11"/>
        <v>5</v>
      </c>
      <c r="W324" s="55">
        <f t="shared" si="11"/>
        <v>30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9.6774193548387094E-2</v>
      </c>
      <c r="E325" s="31">
        <f t="shared" si="12"/>
        <v>0.35483870967741937</v>
      </c>
      <c r="F325" s="31">
        <f t="shared" si="12"/>
        <v>0.77419354838709675</v>
      </c>
      <c r="G325" s="31">
        <f t="shared" si="12"/>
        <v>0.32258064516129031</v>
      </c>
      <c r="H325" s="31">
        <f t="shared" si="12"/>
        <v>0.4838709677419355</v>
      </c>
      <c r="I325" s="31">
        <f t="shared" si="12"/>
        <v>0.38709677419354838</v>
      </c>
      <c r="J325" s="31">
        <f t="shared" si="12"/>
        <v>0.61290322580645162</v>
      </c>
      <c r="K325" s="31">
        <f t="shared" si="12"/>
        <v>0.41935483870967744</v>
      </c>
      <c r="L325" s="31">
        <f t="shared" si="12"/>
        <v>0.38709677419354838</v>
      </c>
      <c r="M325" s="31">
        <f t="shared" si="12"/>
        <v>0.67741935483870963</v>
      </c>
      <c r="N325" s="31">
        <f t="shared" si="12"/>
        <v>0.4838709677419355</v>
      </c>
      <c r="O325" s="31">
        <f t="shared" si="12"/>
        <v>9.6774193548387094E-2</v>
      </c>
      <c r="P325" s="31">
        <f t="shared" si="12"/>
        <v>0.61290322580645162</v>
      </c>
      <c r="Q325" s="31">
        <f t="shared" si="12"/>
        <v>0.77419354838709675</v>
      </c>
      <c r="R325" s="31">
        <f t="shared" si="12"/>
        <v>0.67741935483870963</v>
      </c>
      <c r="S325" s="31">
        <f t="shared" si="12"/>
        <v>0.4838709677419355</v>
      </c>
      <c r="T325" s="31">
        <f t="shared" si="12"/>
        <v>0.19354838709677419</v>
      </c>
      <c r="U325" s="31">
        <f t="shared" si="12"/>
        <v>0.41935483870967744</v>
      </c>
      <c r="V325" s="31">
        <f t="shared" si="12"/>
        <v>0.83870967741935487</v>
      </c>
      <c r="W325" s="56">
        <f t="shared" si="12"/>
        <v>3.2258064516129031E-2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3.2258064516129031E-2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0.58064516129032262</v>
      </c>
      <c r="E327" s="31">
        <f t="shared" si="14"/>
        <v>0.35483870967741937</v>
      </c>
      <c r="F327" s="31">
        <f t="shared" si="14"/>
        <v>0.77419354838709675</v>
      </c>
      <c r="G327" s="31">
        <f t="shared" si="14"/>
        <v>9.6774193548387094E-2</v>
      </c>
      <c r="H327" s="31">
        <f t="shared" si="14"/>
        <v>0.25806451612903225</v>
      </c>
      <c r="I327" s="31">
        <f t="shared" si="14"/>
        <v>0</v>
      </c>
      <c r="J327" s="31">
        <f t="shared" si="14"/>
        <v>0.32258064516129031</v>
      </c>
      <c r="K327" s="31">
        <f t="shared" si="14"/>
        <v>3.2258064516129031E-2</v>
      </c>
      <c r="L327" s="31">
        <f t="shared" si="14"/>
        <v>0.19354838709677419</v>
      </c>
      <c r="M327" s="31">
        <f t="shared" si="14"/>
        <v>0.16129032258064516</v>
      </c>
      <c r="N327" s="31">
        <f t="shared" si="14"/>
        <v>0.4838709677419355</v>
      </c>
      <c r="O327" s="31">
        <f t="shared" si="14"/>
        <v>0.32258064516129031</v>
      </c>
      <c r="P327" s="31">
        <f t="shared" si="14"/>
        <v>0.16129032258064516</v>
      </c>
      <c r="Q327" s="31">
        <f t="shared" si="14"/>
        <v>0.77419354838709675</v>
      </c>
      <c r="R327" s="31">
        <f t="shared" si="14"/>
        <v>0.16129032258064516</v>
      </c>
      <c r="S327" s="31">
        <f t="shared" si="14"/>
        <v>3.2258064516129031E-2</v>
      </c>
      <c r="T327" s="31">
        <f t="shared" si="14"/>
        <v>0.4838709677419355</v>
      </c>
      <c r="U327" s="31">
        <f t="shared" si="14"/>
        <v>0.41935483870967744</v>
      </c>
      <c r="V327" s="31">
        <f t="shared" si="14"/>
        <v>3.2258064516129031E-2</v>
      </c>
      <c r="W327" s="56">
        <f t="shared" si="14"/>
        <v>0.38709677419354838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9.6774193548387094E-2</v>
      </c>
      <c r="E328" s="31">
        <f t="shared" si="15"/>
        <v>0.29032258064516131</v>
      </c>
      <c r="F328" s="31">
        <f t="shared" si="15"/>
        <v>0.22580645161290322</v>
      </c>
      <c r="G328" s="31">
        <f t="shared" si="15"/>
        <v>6.4516129032258063E-2</v>
      </c>
      <c r="H328" s="31">
        <f t="shared" si="15"/>
        <v>0.12903225806451613</v>
      </c>
      <c r="I328" s="31">
        <f t="shared" si="15"/>
        <v>0.38709677419354838</v>
      </c>
      <c r="J328" s="31">
        <f t="shared" si="15"/>
        <v>0.61290322580645162</v>
      </c>
      <c r="K328" s="31">
        <f t="shared" si="15"/>
        <v>0.45161290322580644</v>
      </c>
      <c r="L328" s="31">
        <f t="shared" si="15"/>
        <v>0.38709677419354838</v>
      </c>
      <c r="M328" s="31">
        <f t="shared" si="15"/>
        <v>0.67741935483870963</v>
      </c>
      <c r="N328" s="31">
        <f t="shared" si="15"/>
        <v>0.16129032258064516</v>
      </c>
      <c r="O328" s="31">
        <f t="shared" si="15"/>
        <v>0.41935483870967744</v>
      </c>
      <c r="P328" s="31">
        <f t="shared" si="15"/>
        <v>0.61290322580645162</v>
      </c>
      <c r="Q328" s="31">
        <f t="shared" si="15"/>
        <v>0.12903225806451613</v>
      </c>
      <c r="R328" s="31">
        <f t="shared" si="15"/>
        <v>0.12903225806451613</v>
      </c>
      <c r="S328" s="31">
        <f t="shared" si="15"/>
        <v>0.22580645161290322</v>
      </c>
      <c r="T328" s="31">
        <f t="shared" si="15"/>
        <v>0.19354838709677419</v>
      </c>
      <c r="U328" s="31">
        <f t="shared" si="15"/>
        <v>0.12903225806451613</v>
      </c>
      <c r="V328" s="31">
        <f t="shared" si="15"/>
        <v>0.83870967741935487</v>
      </c>
      <c r="W328" s="56">
        <f t="shared" si="15"/>
        <v>0.16129032258064516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6.4516129032258063E-2</v>
      </c>
      <c r="E329" s="31">
        <f t="shared" si="16"/>
        <v>0.19354838709677419</v>
      </c>
      <c r="F329" s="31">
        <f t="shared" si="16"/>
        <v>0</v>
      </c>
      <c r="G329" s="31">
        <f t="shared" si="16"/>
        <v>0.32258064516129031</v>
      </c>
      <c r="H329" s="31">
        <f t="shared" si="16"/>
        <v>0.12903225806451613</v>
      </c>
      <c r="I329" s="31">
        <f t="shared" si="16"/>
        <v>0.41935483870967744</v>
      </c>
      <c r="J329" s="31">
        <f t="shared" si="16"/>
        <v>3.2258064516129031E-2</v>
      </c>
      <c r="K329" s="31">
        <f t="shared" si="16"/>
        <v>0.41935483870967744</v>
      </c>
      <c r="L329" s="31">
        <f t="shared" si="16"/>
        <v>0.29032258064516131</v>
      </c>
      <c r="M329" s="31">
        <f t="shared" si="16"/>
        <v>0.16129032258064516</v>
      </c>
      <c r="N329" s="31">
        <f t="shared" si="16"/>
        <v>9.6774193548387094E-2</v>
      </c>
      <c r="O329" s="31">
        <f t="shared" si="16"/>
        <v>0.16129032258064516</v>
      </c>
      <c r="P329" s="31">
        <f t="shared" si="16"/>
        <v>0.16129032258064516</v>
      </c>
      <c r="Q329" s="31">
        <f t="shared" si="16"/>
        <v>3.2258064516129031E-2</v>
      </c>
      <c r="R329" s="31">
        <f t="shared" si="16"/>
        <v>0.67741935483870963</v>
      </c>
      <c r="S329" s="31">
        <f t="shared" si="16"/>
        <v>0.22580645161290322</v>
      </c>
      <c r="T329" s="31">
        <f t="shared" si="16"/>
        <v>9.6774193548387094E-2</v>
      </c>
      <c r="U329" s="31">
        <f t="shared" si="16"/>
        <v>0.25806451612903225</v>
      </c>
      <c r="V329" s="31">
        <f t="shared" si="16"/>
        <v>0.12903225806451613</v>
      </c>
      <c r="W329" s="56">
        <f t="shared" si="16"/>
        <v>3.2258064516129031E-2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0.25806451612903225</v>
      </c>
      <c r="E330" s="39">
        <f t="shared" si="17"/>
        <v>0.16129032258064516</v>
      </c>
      <c r="F330" s="39">
        <f t="shared" si="17"/>
        <v>0</v>
      </c>
      <c r="G330" s="39">
        <f t="shared" si="17"/>
        <v>0.5161290322580645</v>
      </c>
      <c r="H330" s="39">
        <f t="shared" si="17"/>
        <v>0.4838709677419355</v>
      </c>
      <c r="I330" s="39">
        <f t="shared" si="17"/>
        <v>0.19354838709677419</v>
      </c>
      <c r="J330" s="39">
        <f t="shared" si="17"/>
        <v>3.2258064516129031E-2</v>
      </c>
      <c r="K330" s="39">
        <f t="shared" si="17"/>
        <v>9.6774193548387094E-2</v>
      </c>
      <c r="L330" s="39">
        <f t="shared" si="17"/>
        <v>0.12903225806451613</v>
      </c>
      <c r="M330" s="39">
        <f t="shared" si="17"/>
        <v>0</v>
      </c>
      <c r="N330" s="39">
        <f t="shared" si="17"/>
        <v>0.22580645161290322</v>
      </c>
      <c r="O330" s="39">
        <f t="shared" si="17"/>
        <v>9.6774193548387094E-2</v>
      </c>
      <c r="P330" s="39">
        <f t="shared" si="17"/>
        <v>6.4516129032258063E-2</v>
      </c>
      <c r="Q330" s="39">
        <f t="shared" si="17"/>
        <v>6.4516129032258063E-2</v>
      </c>
      <c r="R330" s="39">
        <f t="shared" si="17"/>
        <v>3.2258064516129031E-2</v>
      </c>
      <c r="S330" s="39">
        <f t="shared" si="17"/>
        <v>0.4838709677419355</v>
      </c>
      <c r="T330" s="39">
        <f t="shared" si="17"/>
        <v>0.22580645161290322</v>
      </c>
      <c r="U330" s="39">
        <f t="shared" si="17"/>
        <v>0.19354838709677419</v>
      </c>
      <c r="V330" s="39">
        <f t="shared" si="17"/>
        <v>0</v>
      </c>
      <c r="W330" s="57">
        <f t="shared" si="17"/>
        <v>0.41935483870967744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phoneticPr fontId="6" type="noConversion"/>
  <conditionalFormatting sqref="D13:W13">
    <cfRule type="containsText" dxfId="283" priority="251" operator="containsText" text="Dificultad Moderada">
      <formula>NOT(ISERROR(SEARCH("Dificultad Moderada",D13)))</formula>
    </cfRule>
    <cfRule type="containsText" dxfId="282" priority="252" operator="containsText" text="Muy Fácil">
      <formula>NOT(ISERROR(SEARCH("Muy Fácil",D13)))</formula>
    </cfRule>
    <cfRule type="containsText" dxfId="281" priority="253" operator="containsText" text="Facil">
      <formula>NOT(ISERROR(SEARCH("Facil",D13)))</formula>
    </cfRule>
    <cfRule type="containsText" dxfId="280" priority="254" operator="containsText" text="Dificil">
      <formula>NOT(ISERROR(SEARCH("Dificil",D13)))</formula>
    </cfRule>
    <cfRule type="containsText" dxfId="279" priority="255" operator="containsText" text="Muy Difícil">
      <formula>NOT(ISERROR(SEARCH("Muy Difícil",D13)))</formula>
    </cfRule>
  </conditionalFormatting>
  <conditionalFormatting sqref="D321:W321">
    <cfRule type="cellIs" dxfId="278" priority="46" operator="equal">
      <formula>0</formula>
    </cfRule>
    <cfRule type="containsBlanks" dxfId="277" priority="55">
      <formula>LEN(TRIM(D321))=0</formula>
    </cfRule>
  </conditionalFormatting>
  <conditionalFormatting sqref="D18:W317">
    <cfRule type="cellIs" dxfId="276" priority="37" operator="equal">
      <formula>""</formula>
    </cfRule>
    <cfRule type="cellIs" dxfId="275" priority="38" operator="equal">
      <formula>D$321</formula>
    </cfRule>
    <cfRule type="cellIs" dxfId="274" priority="39" operator="equal">
      <formula>"O"</formula>
    </cfRule>
    <cfRule type="cellIs" dxfId="273" priority="40" operator="notEqual">
      <formula>"O(""O"";$D$110)"</formula>
    </cfRule>
  </conditionalFormatting>
  <conditionalFormatting sqref="D318:W318">
    <cfRule type="containsText" dxfId="272" priority="36" operator="containsText" text="Columna">
      <formula>NOT(ISERROR(SEARCH("Columna",D318)))</formula>
    </cfRule>
  </conditionalFormatting>
  <conditionalFormatting sqref="D319:W319">
    <cfRule type="cellIs" dxfId="271" priority="35" operator="equal">
      <formula>0</formula>
    </cfRule>
  </conditionalFormatting>
  <conditionalFormatting sqref="D320:W320">
    <cfRule type="containsText" dxfId="270" priority="25" operator="containsText" text="Dificultad Moderada">
      <formula>NOT(ISERROR(SEARCH("Dificultad Moderada",D320)))</formula>
    </cfRule>
    <cfRule type="containsText" dxfId="269" priority="26" operator="containsText" text="Muy Fácil">
      <formula>NOT(ISERROR(SEARCH("Muy Fácil",D320)))</formula>
    </cfRule>
    <cfRule type="containsText" dxfId="268" priority="27" operator="containsText" text="Facil">
      <formula>NOT(ISERROR(SEARCH("Facil",D320)))</formula>
    </cfRule>
    <cfRule type="containsText" dxfId="267" priority="28" operator="containsText" text="Dificil">
      <formula>NOT(ISERROR(SEARCH("Dificil",D320)))</formula>
    </cfRule>
    <cfRule type="containsText" dxfId="266" priority="29" operator="containsText" text="Muy Difícil">
      <formula>NOT(ISERROR(SEARCH("Muy Difícil",D320)))</formula>
    </cfRule>
  </conditionalFormatting>
  <conditionalFormatting sqref="D12:W12">
    <cfRule type="containsBlanks" dxfId="265" priority="19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51131914-98F5-402F-9069-5F53EF5346AF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2" operator="containsText" id="{105680E2-CD63-4C98-BC83-59F46BB3BBEA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3" operator="containsText" id="{6B86DF52-B022-4B22-B702-A4057983EB61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4" operator="containsText" id="{48FF150A-5A23-40A4-9EF6-24130137ADD9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51" operator="containsText" id="{0C07A8C1-2C4D-4B16-8F13-7FF8C090BCFF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52" operator="containsText" id="{CDB7837E-242C-4B3A-B823-B4AB17874042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53" operator="containsText" id="{79ADFA3F-8A10-4572-933D-6083277218A6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54" operator="containsText" id="{D881D427-231F-4942-8BC4-F127C84E6B66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F32"/>
  <sheetViews>
    <sheetView showGridLines="0" topLeftCell="A4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 Sabana8'!D5</f>
        <v>I.E. COLEGIO SAN BERNARDO</v>
      </c>
      <c r="E2" s="59"/>
      <c r="F2" s="59"/>
      <c r="G2" s="60"/>
      <c r="H2" s="42" t="s">
        <v>35</v>
      </c>
      <c r="I2" s="41" t="str">
        <f>' Sabana8'!F5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 Sabana8'!D6</f>
        <v>801</v>
      </c>
      <c r="E3" s="59"/>
      <c r="F3" s="59"/>
      <c r="G3" s="60"/>
      <c r="H3" s="61" t="s">
        <v>36</v>
      </c>
      <c r="I3" s="41" t="str">
        <f>' Sabana8'!F6</f>
        <v>OCTAVO</v>
      </c>
      <c r="AF3" s="1"/>
    </row>
    <row r="4" spans="1:32" ht="14.45" customHeight="1" x14ac:dyDescent="0.25">
      <c r="B4"/>
      <c r="C4" s="61" t="s">
        <v>33</v>
      </c>
      <c r="D4" s="59" t="str">
        <f>' Sabana8'!D7</f>
        <v>LENGUAJE</v>
      </c>
      <c r="E4" s="59"/>
      <c r="F4" s="59"/>
      <c r="G4" s="60"/>
      <c r="H4" s="61" t="s">
        <v>37</v>
      </c>
      <c r="I4" s="41">
        <f>' Sabana8'!F7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IF(D11="","",IFERROR(HLOOKUP($D11,Sabana[[#All],[Columna4]:[Columna23]],317,FALSE),""))</f>
        <v/>
      </c>
      <c r="E25" s="25" t="str">
        <f>$D$9</f>
        <v/>
      </c>
      <c r="F25" s="25">
        <f>IF(Tabla476[[#This Row],[Porcentajes de respuesta 
para cada una de las opciones   ]]&gt;$D$9,Tabla476[[#This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IF(D11="","",IFERROR(HLOOKUP($D11,Sabana[[#All],[Columna4]:[Columna23]],318,FALSE),""))</f>
        <v/>
      </c>
      <c r="E26" s="25" t="str">
        <f>$D$9</f>
        <v/>
      </c>
      <c r="F26" s="25">
        <f>IF(Tabla476[[#This Row],[Porcentajes de respuesta 
para cada una de las opciones   ]]&gt;$D$9,Tabla476[[#This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IF(D11="","",IFERROR(HLOOKUP($D11,Sabana[[#All],[Columna4]:[Columna23]],319,FALSE),""))</f>
        <v/>
      </c>
      <c r="E27" s="25" t="str">
        <f>$D$9</f>
        <v/>
      </c>
      <c r="F27" s="25">
        <f>IF(Tabla476[[#This Row],[Porcentajes de respuesta 
para cada una de las opciones   ]]&gt;$D$9,Tabla476[[#This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IF(D11="","",IFERROR(HLOOKUP($D11,Sabana[[#All],[Columna4]:[Columna23]],320,FALSE),""))</f>
        <v/>
      </c>
      <c r="E28" s="25" t="str">
        <f>$D$9</f>
        <v/>
      </c>
      <c r="F28" s="25">
        <f>IF(Tabla476[[#This Row],[Porcentajes de respuesta 
para cada una de las opciones   ]]&gt;$D$9,Tabla476[[#This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IF(D11="","",IFERROR(HLOOKUP($D11,Sabana[[#All],[Columna4]:[Columna23]],321,FALSE),""))</f>
        <v/>
      </c>
      <c r="E29" s="25" t="str">
        <f>$D$9</f>
        <v/>
      </c>
      <c r="F29" s="25">
        <f>IF(Tabla476[[#This Row],[Porcentajes de respuesta 
para cada una de las opciones   ]]&gt;$D$9,Tabla476[[#This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229" priority="3" operator="containsText" text="Facil">
      <formula>NOT(ISERROR(SEARCH("Facil",D14)))</formula>
    </cfRule>
    <cfRule type="containsText" dxfId="228" priority="4" operator="containsText" text="Dificil">
      <formula>NOT(ISERROR(SEARCH("Dificil",D14)))</formula>
    </cfRule>
    <cfRule type="containsText" dxfId="227" priority="5" operator="containsText" text="Muy Difícil">
      <formula>NOT(ISERROR(SEARCH("Muy Difícil",D14)))</formula>
    </cfRule>
    <cfRule type="containsText" dxfId="226" priority="6" operator="containsText" text="Muy Fácil">
      <formula>NOT(ISERROR(SEARCH("Muy Fácil",D14)))</formula>
    </cfRule>
    <cfRule type="containsText" dxfId="225" priority="7" operator="containsText" text="Dificultad Moderada">
      <formula>NOT(ISERROR(SEARCH("Dificultad Moderada",D14)))</formula>
    </cfRule>
  </conditionalFormatting>
  <conditionalFormatting sqref="I2:I4">
    <cfRule type="cellIs" dxfId="224" priority="2" operator="equal">
      <formula>0</formula>
    </cfRule>
  </conditionalFormatting>
  <conditionalFormatting sqref="D2:D4">
    <cfRule type="cellIs" dxfId="223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topLeftCell="C1" zoomScale="70" zoomScaleNormal="70" zoomScaleSheetLayoutView="124" zoomScalePageLayoutView="96" workbookViewId="0">
      <selection activeCell="F8" sqref="F8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901</v>
      </c>
      <c r="E6" s="78" t="s">
        <v>23</v>
      </c>
      <c r="F6" s="76" t="s">
        <v>255</v>
      </c>
      <c r="G6" s="87"/>
    </row>
    <row r="7" spans="2:32" x14ac:dyDescent="0.25">
      <c r="C7" s="43" t="s">
        <v>24</v>
      </c>
      <c r="D7" s="2" t="s">
        <v>254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253</v>
      </c>
      <c r="E11" s="2" t="s">
        <v>252</v>
      </c>
      <c r="F11" s="2" t="s">
        <v>251</v>
      </c>
      <c r="G11" s="2" t="s">
        <v>250</v>
      </c>
      <c r="H11" s="2" t="s">
        <v>249</v>
      </c>
      <c r="I11" s="2" t="s">
        <v>248</v>
      </c>
      <c r="J11" s="2" t="s">
        <v>247</v>
      </c>
      <c r="K11" s="2" t="s">
        <v>246</v>
      </c>
      <c r="L11" s="2" t="s">
        <v>245</v>
      </c>
      <c r="M11" s="2" t="s">
        <v>244</v>
      </c>
      <c r="N11" s="2" t="s">
        <v>243</v>
      </c>
      <c r="O11" s="2" t="s">
        <v>242</v>
      </c>
      <c r="P11" s="2" t="s">
        <v>241</v>
      </c>
      <c r="Q11" s="2" t="s">
        <v>240</v>
      </c>
      <c r="R11" s="2" t="s">
        <v>239</v>
      </c>
      <c r="S11" s="2" t="s">
        <v>238</v>
      </c>
      <c r="T11" s="2" t="s">
        <v>237</v>
      </c>
      <c r="U11" s="2" t="s">
        <v>236</v>
      </c>
      <c r="V11" s="2" t="s">
        <v>235</v>
      </c>
      <c r="W11" s="2" t="s">
        <v>234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88</v>
      </c>
      <c r="E12" s="66" t="s">
        <v>89</v>
      </c>
      <c r="F12" s="66" t="s">
        <v>88</v>
      </c>
      <c r="G12" s="66" t="s">
        <v>88</v>
      </c>
      <c r="H12" s="66" t="s">
        <v>90</v>
      </c>
      <c r="I12" s="66" t="s">
        <v>89</v>
      </c>
      <c r="J12" s="66" t="s">
        <v>91</v>
      </c>
      <c r="K12" s="66" t="s">
        <v>88</v>
      </c>
      <c r="L12" s="66" t="s">
        <v>88</v>
      </c>
      <c r="M12" s="66" t="s">
        <v>88</v>
      </c>
      <c r="N12" s="66" t="s">
        <v>90</v>
      </c>
      <c r="O12" s="66" t="s">
        <v>91</v>
      </c>
      <c r="P12" s="66" t="s">
        <v>88</v>
      </c>
      <c r="Q12" s="66" t="s">
        <v>90</v>
      </c>
      <c r="R12" s="66" t="s">
        <v>88</v>
      </c>
      <c r="S12" s="66" t="s">
        <v>91</v>
      </c>
      <c r="T12" s="66" t="s">
        <v>88</v>
      </c>
      <c r="U12" s="66" t="s">
        <v>90</v>
      </c>
      <c r="V12" s="66" t="s">
        <v>91</v>
      </c>
      <c r="W12" s="66" t="s">
        <v>91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 t="shared" ref="D13:W13" si="0">D$320</f>
        <v>Muy Fácil</v>
      </c>
      <c r="E13" s="30" t="str">
        <f t="shared" si="0"/>
        <v>Muy Fácil</v>
      </c>
      <c r="F13" s="30" t="str">
        <f t="shared" si="0"/>
        <v>Muy Fácil</v>
      </c>
      <c r="G13" s="30" t="str">
        <f t="shared" si="0"/>
        <v>Muy Fácil</v>
      </c>
      <c r="H13" s="30" t="str">
        <f t="shared" si="0"/>
        <v>Dificil</v>
      </c>
      <c r="I13" s="30" t="str">
        <f t="shared" si="0"/>
        <v>Muy Fácil</v>
      </c>
      <c r="J13" s="30" t="str">
        <f t="shared" si="0"/>
        <v>Muy Difícil</v>
      </c>
      <c r="K13" s="30" t="str">
        <f t="shared" si="0"/>
        <v>Facil</v>
      </c>
      <c r="L13" s="30" t="str">
        <f t="shared" si="0"/>
        <v>Dificultad Moderada</v>
      </c>
      <c r="M13" s="30" t="str">
        <f t="shared" si="0"/>
        <v>Muy Fácil</v>
      </c>
      <c r="N13" s="30" t="str">
        <f t="shared" si="0"/>
        <v>Dificultad Moderada</v>
      </c>
      <c r="O13" s="30" t="str">
        <f t="shared" si="0"/>
        <v>Dificil</v>
      </c>
      <c r="P13" s="30" t="str">
        <f t="shared" si="0"/>
        <v>Muy Difícil</v>
      </c>
      <c r="Q13" s="30" t="str">
        <f t="shared" si="0"/>
        <v>Muy Fácil</v>
      </c>
      <c r="R13" s="30" t="str">
        <f t="shared" si="0"/>
        <v>Dificil</v>
      </c>
      <c r="S13" s="30" t="str">
        <f t="shared" si="0"/>
        <v>Facil</v>
      </c>
      <c r="T13" s="30" t="str">
        <f t="shared" si="0"/>
        <v>Facil</v>
      </c>
      <c r="U13" s="30" t="str">
        <f t="shared" si="0"/>
        <v>Muy Fácil</v>
      </c>
      <c r="V13" s="30" t="str">
        <f t="shared" si="0"/>
        <v>Muy Difícil</v>
      </c>
      <c r="W13" s="30" t="str">
        <f t="shared" si="0"/>
        <v>Muy Fácil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95</v>
      </c>
      <c r="E16" s="2" t="s">
        <v>96</v>
      </c>
      <c r="F16" s="2" t="s">
        <v>96</v>
      </c>
      <c r="G16" s="2" t="s">
        <v>96</v>
      </c>
      <c r="H16" s="2" t="s">
        <v>95</v>
      </c>
      <c r="I16" s="2" t="s">
        <v>94</v>
      </c>
      <c r="J16" s="2" t="s">
        <v>94</v>
      </c>
      <c r="K16" s="2" t="s">
        <v>96</v>
      </c>
      <c r="L16" s="2" t="s">
        <v>95</v>
      </c>
      <c r="M16" s="2" t="s">
        <v>95</v>
      </c>
      <c r="N16" s="2" t="s">
        <v>94</v>
      </c>
      <c r="O16" s="2" t="s">
        <v>94</v>
      </c>
      <c r="P16" s="2" t="s">
        <v>95</v>
      </c>
      <c r="Q16" s="2" t="s">
        <v>95</v>
      </c>
      <c r="R16" s="2" t="s">
        <v>96</v>
      </c>
      <c r="S16" s="2" t="s">
        <v>95</v>
      </c>
      <c r="T16" s="2" t="s">
        <v>94</v>
      </c>
      <c r="U16" s="2" t="s">
        <v>96</v>
      </c>
      <c r="V16" s="2" t="s">
        <v>95</v>
      </c>
      <c r="W16" s="2" t="s">
        <v>96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99</v>
      </c>
      <c r="E17" s="2" t="s">
        <v>113</v>
      </c>
      <c r="F17" s="2" t="s">
        <v>103</v>
      </c>
      <c r="G17" s="2" t="s">
        <v>135</v>
      </c>
      <c r="H17" s="2" t="s">
        <v>112</v>
      </c>
      <c r="I17" s="2" t="s">
        <v>97</v>
      </c>
      <c r="J17" s="2" t="s">
        <v>100</v>
      </c>
      <c r="K17" s="2" t="s">
        <v>113</v>
      </c>
      <c r="L17" s="2" t="s">
        <v>111</v>
      </c>
      <c r="M17" s="2" t="s">
        <v>99</v>
      </c>
      <c r="N17" s="2" t="s">
        <v>97</v>
      </c>
      <c r="O17" s="2" t="s">
        <v>97</v>
      </c>
      <c r="P17" s="2" t="s">
        <v>98</v>
      </c>
      <c r="Q17" s="2" t="s">
        <v>112</v>
      </c>
      <c r="R17" s="2" t="s">
        <v>135</v>
      </c>
      <c r="S17" s="2" t="s">
        <v>111</v>
      </c>
      <c r="T17" s="2" t="s">
        <v>100</v>
      </c>
      <c r="U17" s="2" t="s">
        <v>113</v>
      </c>
      <c r="V17" s="2" t="s">
        <v>112</v>
      </c>
      <c r="W17" s="2" t="s">
        <v>103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88</v>
      </c>
      <c r="E18" s="66" t="s">
        <v>89</v>
      </c>
      <c r="F18" s="66" t="s">
        <v>88</v>
      </c>
      <c r="G18" s="66" t="s">
        <v>88</v>
      </c>
      <c r="H18" s="66" t="s">
        <v>88</v>
      </c>
      <c r="I18" s="66" t="s">
        <v>89</v>
      </c>
      <c r="J18" s="66" t="s">
        <v>89</v>
      </c>
      <c r="K18" s="66" t="s">
        <v>90</v>
      </c>
      <c r="L18" s="66" t="s">
        <v>91</v>
      </c>
      <c r="M18" s="66" t="s">
        <v>88</v>
      </c>
      <c r="N18" s="66" t="s">
        <v>91</v>
      </c>
      <c r="O18" s="66" t="s">
        <v>90</v>
      </c>
      <c r="P18" s="66" t="s">
        <v>90</v>
      </c>
      <c r="Q18" s="66" t="s">
        <v>90</v>
      </c>
      <c r="R18" s="66" t="s">
        <v>88</v>
      </c>
      <c r="S18" s="66" t="s">
        <v>90</v>
      </c>
      <c r="T18" s="66" t="s">
        <v>88</v>
      </c>
      <c r="U18" s="66" t="s">
        <v>90</v>
      </c>
      <c r="V18" s="66" t="s">
        <v>88</v>
      </c>
      <c r="W18" s="66" t="s">
        <v>91</v>
      </c>
      <c r="X18" s="79">
        <f t="array" ref="X18">IF($D$12="","",(SUMPRODUCT(($D$12:$W$12=Sabana20[[#This Row],[Columna4]:[Columna23]])*1)))</f>
        <v>11</v>
      </c>
      <c r="Y18" s="74">
        <f t="shared" ref="Y18:Y81" si="1">IF(X18="","",(X18/20))</f>
        <v>0.55000000000000004</v>
      </c>
      <c r="Z18" s="74">
        <f>IF(Y18="","",COUNTIF(Sabana20[[#This Row],[Columna4]:[Columna23]],"O")/20)</f>
        <v>0</v>
      </c>
    </row>
    <row r="19" spans="2:32" x14ac:dyDescent="0.25">
      <c r="B19" s="46">
        <v>10</v>
      </c>
      <c r="D19" s="66" t="s">
        <v>88</v>
      </c>
      <c r="E19" s="66" t="s">
        <v>89</v>
      </c>
      <c r="F19" s="66" t="s">
        <v>88</v>
      </c>
      <c r="G19" s="66" t="s">
        <v>88</v>
      </c>
      <c r="H19" s="66" t="s">
        <v>91</v>
      </c>
      <c r="I19" s="66" t="s">
        <v>89</v>
      </c>
      <c r="J19" s="66" t="s">
        <v>88</v>
      </c>
      <c r="K19" s="66" t="s">
        <v>88</v>
      </c>
      <c r="L19" s="66" t="s">
        <v>88</v>
      </c>
      <c r="M19" s="66" t="s">
        <v>88</v>
      </c>
      <c r="N19" s="66" t="s">
        <v>88</v>
      </c>
      <c r="O19" s="66" t="s">
        <v>90</v>
      </c>
      <c r="P19" s="66" t="s">
        <v>90</v>
      </c>
      <c r="Q19" s="66" t="s">
        <v>90</v>
      </c>
      <c r="R19" s="66" t="s">
        <v>90</v>
      </c>
      <c r="S19" s="66" t="s">
        <v>91</v>
      </c>
      <c r="T19" s="66" t="s">
        <v>88</v>
      </c>
      <c r="U19" s="66" t="s">
        <v>90</v>
      </c>
      <c r="V19" s="66" t="s">
        <v>89</v>
      </c>
      <c r="W19" s="66" t="s">
        <v>91</v>
      </c>
      <c r="X19" s="79">
        <f t="array" ref="X19">IF($D$12="","",(SUMPRODUCT(($D$12:$W$12=Sabana20[[#This Row],[Columna4]:[Columna23]])*1)))</f>
        <v>13</v>
      </c>
      <c r="Y19" s="74">
        <f t="shared" si="1"/>
        <v>0.65</v>
      </c>
      <c r="Z19" s="74">
        <f>IF(Y19="","",COUNTIF(Sabana20[[#This Row],[Columna4]:[Columna23]],"O")/20)</f>
        <v>0</v>
      </c>
    </row>
    <row r="20" spans="2:32" x14ac:dyDescent="0.25">
      <c r="B20" s="46">
        <v>11</v>
      </c>
      <c r="D20" s="66" t="s">
        <v>88</v>
      </c>
      <c r="E20" s="66" t="s">
        <v>90</v>
      </c>
      <c r="F20" s="66" t="s">
        <v>88</v>
      </c>
      <c r="G20" s="66" t="s">
        <v>88</v>
      </c>
      <c r="H20" s="66" t="s">
        <v>90</v>
      </c>
      <c r="I20" s="66" t="s">
        <v>89</v>
      </c>
      <c r="J20" s="66" t="s">
        <v>88</v>
      </c>
      <c r="K20" s="66" t="s">
        <v>88</v>
      </c>
      <c r="L20" s="66" t="s">
        <v>89</v>
      </c>
      <c r="M20" s="66" t="s">
        <v>88</v>
      </c>
      <c r="N20" s="66" t="s">
        <v>91</v>
      </c>
      <c r="O20" s="66" t="s">
        <v>91</v>
      </c>
      <c r="P20" s="66" t="s">
        <v>90</v>
      </c>
      <c r="Q20" s="66" t="s">
        <v>90</v>
      </c>
      <c r="R20" s="66" t="s">
        <v>90</v>
      </c>
      <c r="S20" s="66" t="s">
        <v>91</v>
      </c>
      <c r="T20" s="66" t="s">
        <v>90</v>
      </c>
      <c r="U20" s="66" t="s">
        <v>90</v>
      </c>
      <c r="V20" s="66" t="s">
        <v>88</v>
      </c>
      <c r="W20" s="66" t="s">
        <v>91</v>
      </c>
      <c r="X20" s="79">
        <f t="array" ref="X20">IF($D$12="","",(SUMPRODUCT(($D$12:$W$12=Sabana20[[#This Row],[Columna4]:[Columna23]])*1)))</f>
        <v>12</v>
      </c>
      <c r="Y20" s="74">
        <f t="shared" si="1"/>
        <v>0.6</v>
      </c>
      <c r="Z20" s="74">
        <f>IF(Y20="","",COUNTIF(Sabana20[[#This Row],[Columna4]:[Columna23]],"O")/20)</f>
        <v>0</v>
      </c>
    </row>
    <row r="21" spans="2:32" x14ac:dyDescent="0.25">
      <c r="B21" s="46">
        <v>12</v>
      </c>
      <c r="D21" s="66" t="s">
        <v>88</v>
      </c>
      <c r="E21" s="66" t="s">
        <v>89</v>
      </c>
      <c r="F21" s="66" t="s">
        <v>88</v>
      </c>
      <c r="G21" s="66" t="s">
        <v>88</v>
      </c>
      <c r="H21" s="66" t="s">
        <v>91</v>
      </c>
      <c r="I21" s="66" t="s">
        <v>89</v>
      </c>
      <c r="J21" s="66" t="s">
        <v>88</v>
      </c>
      <c r="K21" s="66" t="s">
        <v>88</v>
      </c>
      <c r="L21" s="66" t="s">
        <v>88</v>
      </c>
      <c r="M21" s="66" t="s">
        <v>88</v>
      </c>
      <c r="N21" s="66" t="s">
        <v>88</v>
      </c>
      <c r="O21" s="66" t="s">
        <v>90</v>
      </c>
      <c r="P21" s="66" t="s">
        <v>90</v>
      </c>
      <c r="Q21" s="66" t="s">
        <v>90</v>
      </c>
      <c r="R21" s="66" t="s">
        <v>90</v>
      </c>
      <c r="S21" s="66" t="s">
        <v>91</v>
      </c>
      <c r="T21" s="66" t="s">
        <v>88</v>
      </c>
      <c r="U21" s="66" t="s">
        <v>90</v>
      </c>
      <c r="V21" s="66" t="s">
        <v>89</v>
      </c>
      <c r="W21" s="66" t="s">
        <v>91</v>
      </c>
      <c r="X21" s="79">
        <f t="array" ref="X21">IF($D$12="","",(SUMPRODUCT(($D$12:$W$12=Sabana20[[#This Row],[Columna4]:[Columna23]])*1)))</f>
        <v>13</v>
      </c>
      <c r="Y21" s="74">
        <f t="shared" si="1"/>
        <v>0.65</v>
      </c>
      <c r="Z21" s="74">
        <f>IF(Y21="","",COUNTIF(Sabana20[[#This Row],[Columna4]:[Columna23]],"O")/20)</f>
        <v>0</v>
      </c>
    </row>
    <row r="22" spans="2:32" x14ac:dyDescent="0.25">
      <c r="B22" s="46">
        <v>13</v>
      </c>
      <c r="D22" s="66" t="s">
        <v>88</v>
      </c>
      <c r="E22" s="66" t="s">
        <v>89</v>
      </c>
      <c r="F22" s="66" t="s">
        <v>88</v>
      </c>
      <c r="G22" s="66" t="s">
        <v>88</v>
      </c>
      <c r="H22" s="66" t="s">
        <v>90</v>
      </c>
      <c r="I22" s="66" t="s">
        <v>89</v>
      </c>
      <c r="J22" s="66" t="s">
        <v>91</v>
      </c>
      <c r="K22" s="66" t="s">
        <v>88</v>
      </c>
      <c r="L22" s="66" t="s">
        <v>88</v>
      </c>
      <c r="M22" s="66" t="s">
        <v>88</v>
      </c>
      <c r="N22" s="66" t="s">
        <v>90</v>
      </c>
      <c r="O22" s="66" t="s">
        <v>88</v>
      </c>
      <c r="P22" s="66" t="s">
        <v>88</v>
      </c>
      <c r="Q22" s="66" t="s">
        <v>90</v>
      </c>
      <c r="R22" s="66" t="s">
        <v>88</v>
      </c>
      <c r="S22" s="66" t="s">
        <v>91</v>
      </c>
      <c r="T22" s="66" t="s">
        <v>88</v>
      </c>
      <c r="U22" s="66" t="s">
        <v>90</v>
      </c>
      <c r="V22" s="66" t="s">
        <v>88</v>
      </c>
      <c r="W22" s="66" t="s">
        <v>91</v>
      </c>
      <c r="X22" s="79">
        <f t="array" ref="X22">IF($D$12="","",(SUMPRODUCT(($D$12:$W$12=Sabana20[[#This Row],[Columna4]:[Columna23]])*1)))</f>
        <v>18</v>
      </c>
      <c r="Y22" s="74">
        <f t="shared" si="1"/>
        <v>0.9</v>
      </c>
      <c r="Z22" s="74">
        <f>IF(Y22="","",COUNTIF(Sabana20[[#This Row],[Columna4]:[Columna23]],"O")/20)</f>
        <v>0</v>
      </c>
    </row>
    <row r="23" spans="2:32" x14ac:dyDescent="0.25">
      <c r="B23" s="46">
        <v>14</v>
      </c>
      <c r="D23" s="66" t="s">
        <v>88</v>
      </c>
      <c r="E23" s="66" t="s">
        <v>89</v>
      </c>
      <c r="F23" s="66" t="s">
        <v>88</v>
      </c>
      <c r="G23" s="66" t="s">
        <v>88</v>
      </c>
      <c r="H23" s="66" t="s">
        <v>91</v>
      </c>
      <c r="I23" s="66" t="s">
        <v>89</v>
      </c>
      <c r="J23" s="66" t="s">
        <v>88</v>
      </c>
      <c r="K23" s="66" t="s">
        <v>88</v>
      </c>
      <c r="L23" s="66" t="s">
        <v>88</v>
      </c>
      <c r="M23" s="66" t="s">
        <v>88</v>
      </c>
      <c r="N23" s="66" t="s">
        <v>88</v>
      </c>
      <c r="O23" s="66" t="s">
        <v>90</v>
      </c>
      <c r="P23" s="66" t="s">
        <v>90</v>
      </c>
      <c r="Q23" s="66" t="s">
        <v>90</v>
      </c>
      <c r="R23" s="66" t="s">
        <v>90</v>
      </c>
      <c r="S23" s="66" t="s">
        <v>91</v>
      </c>
      <c r="T23" s="66" t="s">
        <v>88</v>
      </c>
      <c r="U23" s="66" t="s">
        <v>90</v>
      </c>
      <c r="V23" s="66" t="s">
        <v>89</v>
      </c>
      <c r="W23" s="66" t="s">
        <v>91</v>
      </c>
      <c r="X23" s="79">
        <f t="array" ref="X23">IF($D$12="","",(SUMPRODUCT(($D$12:$W$12=Sabana20[[#This Row],[Columna4]:[Columna23]])*1)))</f>
        <v>13</v>
      </c>
      <c r="Y23" s="74">
        <f t="shared" si="1"/>
        <v>0.65</v>
      </c>
      <c r="Z23" s="74">
        <f>IF(Y23="","",COUNTIF(Sabana20[[#This Row],[Columna4]:[Columna23]],"O")/20)</f>
        <v>0</v>
      </c>
    </row>
    <row r="24" spans="2:32" x14ac:dyDescent="0.25">
      <c r="B24" s="46">
        <v>15</v>
      </c>
      <c r="D24" s="66" t="s">
        <v>88</v>
      </c>
      <c r="E24" s="66" t="s">
        <v>89</v>
      </c>
      <c r="F24" s="66" t="s">
        <v>88</v>
      </c>
      <c r="G24" s="66" t="s">
        <v>88</v>
      </c>
      <c r="H24" s="66" t="s">
        <v>91</v>
      </c>
      <c r="I24" s="66" t="s">
        <v>89</v>
      </c>
      <c r="J24" s="66" t="s">
        <v>89</v>
      </c>
      <c r="K24" s="66" t="s">
        <v>88</v>
      </c>
      <c r="L24" s="66" t="s">
        <v>88</v>
      </c>
      <c r="M24" s="66" t="s">
        <v>88</v>
      </c>
      <c r="N24" s="66" t="s">
        <v>88</v>
      </c>
      <c r="O24" s="66" t="s">
        <v>88</v>
      </c>
      <c r="P24" s="66" t="s">
        <v>88</v>
      </c>
      <c r="Q24" s="66" t="s">
        <v>90</v>
      </c>
      <c r="R24" s="66" t="s">
        <v>89</v>
      </c>
      <c r="S24" s="66" t="s">
        <v>91</v>
      </c>
      <c r="T24" s="66" t="s">
        <v>88</v>
      </c>
      <c r="U24" s="66" t="s">
        <v>90</v>
      </c>
      <c r="V24" s="66" t="s">
        <v>88</v>
      </c>
      <c r="W24" s="66" t="s">
        <v>91</v>
      </c>
      <c r="X24" s="79">
        <f t="array" ref="X24">IF($D$12="","",(SUMPRODUCT(($D$12:$W$12=Sabana20[[#This Row],[Columna4]:[Columna23]])*1)))</f>
        <v>14</v>
      </c>
      <c r="Y24" s="74">
        <f t="shared" si="1"/>
        <v>0.7</v>
      </c>
      <c r="Z24" s="74">
        <f>IF(Y24="","",COUNTIF(Sabana20[[#This Row],[Columna4]:[Columna23]],"O")/20)</f>
        <v>0</v>
      </c>
    </row>
    <row r="25" spans="2:32" x14ac:dyDescent="0.25">
      <c r="B25" s="46">
        <v>16</v>
      </c>
      <c r="D25" s="66" t="s">
        <v>88</v>
      </c>
      <c r="E25" s="66" t="s">
        <v>89</v>
      </c>
      <c r="F25" s="66" t="s">
        <v>88</v>
      </c>
      <c r="G25" s="66" t="s">
        <v>88</v>
      </c>
      <c r="H25" s="66" t="s">
        <v>90</v>
      </c>
      <c r="I25" s="66" t="s">
        <v>89</v>
      </c>
      <c r="J25" s="66" t="s">
        <v>88</v>
      </c>
      <c r="K25" s="66" t="s">
        <v>88</v>
      </c>
      <c r="L25" s="66" t="s">
        <v>90</v>
      </c>
      <c r="M25" s="66" t="s">
        <v>88</v>
      </c>
      <c r="N25" s="66" t="s">
        <v>90</v>
      </c>
      <c r="O25" s="66" t="s">
        <v>91</v>
      </c>
      <c r="P25" s="66" t="s">
        <v>90</v>
      </c>
      <c r="Q25" s="66" t="s">
        <v>90</v>
      </c>
      <c r="R25" s="66" t="s">
        <v>90</v>
      </c>
      <c r="S25" s="66" t="s">
        <v>91</v>
      </c>
      <c r="T25" s="66" t="s">
        <v>90</v>
      </c>
      <c r="U25" s="66" t="s">
        <v>89</v>
      </c>
      <c r="V25" s="66" t="s">
        <v>88</v>
      </c>
      <c r="W25" s="66" t="s">
        <v>91</v>
      </c>
      <c r="X25" s="79">
        <f t="array" ref="X25">IF($D$12="","",(SUMPRODUCT(($D$12:$W$12=Sabana20[[#This Row],[Columna4]:[Columna23]])*1)))</f>
        <v>13</v>
      </c>
      <c r="Y25" s="74">
        <f t="shared" si="1"/>
        <v>0.65</v>
      </c>
      <c r="Z25" s="74">
        <f>IF(Y25="","",COUNTIF(Sabana20[[#This Row],[Columna4]:[Columna23]],"O")/20)</f>
        <v>0</v>
      </c>
    </row>
    <row r="26" spans="2:32" x14ac:dyDescent="0.25">
      <c r="B26" s="46">
        <v>17</v>
      </c>
      <c r="D26" s="66" t="s">
        <v>88</v>
      </c>
      <c r="E26" s="66" t="s">
        <v>89</v>
      </c>
      <c r="F26" s="66" t="s">
        <v>88</v>
      </c>
      <c r="G26" s="66" t="s">
        <v>88</v>
      </c>
      <c r="H26" s="66" t="s">
        <v>90</v>
      </c>
      <c r="I26" s="66" t="s">
        <v>89</v>
      </c>
      <c r="J26" s="66" t="s">
        <v>88</v>
      </c>
      <c r="K26" s="66" t="s">
        <v>88</v>
      </c>
      <c r="L26" s="66" t="s">
        <v>89</v>
      </c>
      <c r="M26" s="66" t="s">
        <v>88</v>
      </c>
      <c r="N26" s="66" t="s">
        <v>90</v>
      </c>
      <c r="O26" s="66" t="s">
        <v>91</v>
      </c>
      <c r="P26" s="66" t="s">
        <v>90</v>
      </c>
      <c r="Q26" s="66" t="s">
        <v>90</v>
      </c>
      <c r="R26" s="66" t="s">
        <v>90</v>
      </c>
      <c r="S26" s="66" t="s">
        <v>91</v>
      </c>
      <c r="T26" s="66" t="s">
        <v>90</v>
      </c>
      <c r="U26" s="66" t="s">
        <v>88</v>
      </c>
      <c r="V26" s="66" t="s">
        <v>88</v>
      </c>
      <c r="W26" s="66" t="s">
        <v>91</v>
      </c>
      <c r="X26" s="79">
        <f t="array" ref="X26">IF($D$12="","",(SUMPRODUCT(($D$12:$W$12=Sabana20[[#This Row],[Columna4]:[Columna23]])*1)))</f>
        <v>13</v>
      </c>
      <c r="Y26" s="74">
        <f t="shared" si="1"/>
        <v>0.65</v>
      </c>
      <c r="Z26" s="74">
        <f>IF(Y26="","",COUNTIF(Sabana20[[#This Row],[Columna4]:[Columna23]],"O")/20)</f>
        <v>0</v>
      </c>
    </row>
    <row r="27" spans="2:32" x14ac:dyDescent="0.25">
      <c r="B27" s="46">
        <v>18</v>
      </c>
      <c r="D27" s="66" t="s">
        <v>88</v>
      </c>
      <c r="E27" s="66" t="s">
        <v>89</v>
      </c>
      <c r="F27" s="66" t="s">
        <v>88</v>
      </c>
      <c r="G27" s="66" t="s">
        <v>88</v>
      </c>
      <c r="H27" s="66" t="s">
        <v>88</v>
      </c>
      <c r="I27" s="66" t="s">
        <v>89</v>
      </c>
      <c r="J27" s="66" t="s">
        <v>89</v>
      </c>
      <c r="K27" s="66" t="s">
        <v>90</v>
      </c>
      <c r="L27" s="66" t="s">
        <v>88</v>
      </c>
      <c r="M27" s="66" t="s">
        <v>88</v>
      </c>
      <c r="N27" s="66" t="s">
        <v>91</v>
      </c>
      <c r="O27" s="66" t="s">
        <v>90</v>
      </c>
      <c r="P27" s="66" t="s">
        <v>90</v>
      </c>
      <c r="Q27" s="66" t="s">
        <v>90</v>
      </c>
      <c r="R27" s="66" t="s">
        <v>88</v>
      </c>
      <c r="S27" s="66" t="s">
        <v>90</v>
      </c>
      <c r="T27" s="66" t="s">
        <v>88</v>
      </c>
      <c r="U27" s="66" t="s">
        <v>90</v>
      </c>
      <c r="V27" s="66" t="s">
        <v>88</v>
      </c>
      <c r="W27" s="66" t="s">
        <v>91</v>
      </c>
      <c r="X27" s="79">
        <f t="array" ref="X27">IF($D$12="","",(SUMPRODUCT(($D$12:$W$12=Sabana20[[#This Row],[Columna4]:[Columna23]])*1)))</f>
        <v>12</v>
      </c>
      <c r="Y27" s="74">
        <f t="shared" si="1"/>
        <v>0.6</v>
      </c>
      <c r="Z27" s="74">
        <f>IF(Y27="","",COUNTIF(Sabana20[[#This Row],[Columna4]:[Columna23]],"O")/20)</f>
        <v>0</v>
      </c>
    </row>
    <row r="28" spans="2:32" x14ac:dyDescent="0.25">
      <c r="B28" s="46">
        <v>19</v>
      </c>
      <c r="D28" s="66" t="s">
        <v>88</v>
      </c>
      <c r="E28" s="66" t="s">
        <v>89</v>
      </c>
      <c r="F28" s="66" t="s">
        <v>88</v>
      </c>
      <c r="G28" s="66" t="s">
        <v>88</v>
      </c>
      <c r="H28" s="66" t="s">
        <v>90</v>
      </c>
      <c r="I28" s="66" t="s">
        <v>89</v>
      </c>
      <c r="J28" s="66" t="s">
        <v>88</v>
      </c>
      <c r="K28" s="66" t="s">
        <v>88</v>
      </c>
      <c r="L28" s="66" t="s">
        <v>89</v>
      </c>
      <c r="M28" s="66" t="s">
        <v>88</v>
      </c>
      <c r="N28" s="66" t="s">
        <v>90</v>
      </c>
      <c r="O28" s="66" t="s">
        <v>91</v>
      </c>
      <c r="P28" s="66" t="s">
        <v>90</v>
      </c>
      <c r="Q28" s="66" t="s">
        <v>90</v>
      </c>
      <c r="R28" s="66" t="s">
        <v>90</v>
      </c>
      <c r="S28" s="66" t="s">
        <v>91</v>
      </c>
      <c r="T28" s="66" t="s">
        <v>90</v>
      </c>
      <c r="U28" s="66" t="s">
        <v>90</v>
      </c>
      <c r="V28" s="66" t="s">
        <v>88</v>
      </c>
      <c r="W28" s="66" t="s">
        <v>91</v>
      </c>
      <c r="X28" s="79">
        <f t="array" ref="X28">IF($D$12="","",(SUMPRODUCT(($D$12:$W$12=Sabana20[[#This Row],[Columna4]:[Columna23]])*1)))</f>
        <v>14</v>
      </c>
      <c r="Y28" s="74">
        <f t="shared" si="1"/>
        <v>0.7</v>
      </c>
      <c r="Z28" s="74">
        <f>IF(Y28="","",COUNTIF(Sabana20[[#This Row],[Columna4]:[Columna23]],"O")/20)</f>
        <v>0</v>
      </c>
    </row>
    <row r="29" spans="2:32" x14ac:dyDescent="0.25">
      <c r="B29" s="46">
        <v>20</v>
      </c>
      <c r="D29" s="66" t="s">
        <v>88</v>
      </c>
      <c r="E29" s="66" t="s">
        <v>89</v>
      </c>
      <c r="F29" s="66" t="s">
        <v>88</v>
      </c>
      <c r="G29" s="66" t="s">
        <v>88</v>
      </c>
      <c r="H29" s="66" t="s">
        <v>91</v>
      </c>
      <c r="I29" s="66" t="s">
        <v>89</v>
      </c>
      <c r="J29" s="66" t="s">
        <v>88</v>
      </c>
      <c r="K29" s="66" t="s">
        <v>88</v>
      </c>
      <c r="L29" s="66" t="s">
        <v>88</v>
      </c>
      <c r="M29" s="66" t="s">
        <v>88</v>
      </c>
      <c r="N29" s="66" t="s">
        <v>91</v>
      </c>
      <c r="O29" s="66" t="s">
        <v>90</v>
      </c>
      <c r="P29" s="66" t="s">
        <v>90</v>
      </c>
      <c r="Q29" s="66" t="s">
        <v>90</v>
      </c>
      <c r="R29" s="66" t="s">
        <v>90</v>
      </c>
      <c r="S29" s="66" t="s">
        <v>91</v>
      </c>
      <c r="T29" s="66" t="s">
        <v>88</v>
      </c>
      <c r="U29" s="66" t="s">
        <v>90</v>
      </c>
      <c r="V29" s="66" t="s">
        <v>89</v>
      </c>
      <c r="W29" s="66" t="s">
        <v>91</v>
      </c>
      <c r="X29" s="79">
        <f t="array" ref="X29">IF($D$12="","",(SUMPRODUCT(($D$12:$W$12=Sabana20[[#This Row],[Columna4]:[Columna23]])*1)))</f>
        <v>13</v>
      </c>
      <c r="Y29" s="74">
        <f t="shared" si="1"/>
        <v>0.65</v>
      </c>
      <c r="Z29" s="74">
        <f>IF(Y29="","",COUNTIF(Sabana20[[#This Row],[Columna4]:[Columna23]],"O")/20)</f>
        <v>0</v>
      </c>
    </row>
    <row r="30" spans="2:32" x14ac:dyDescent="0.25">
      <c r="B30" s="46">
        <v>21</v>
      </c>
      <c r="D30" s="66" t="s">
        <v>89</v>
      </c>
      <c r="E30" s="66" t="s">
        <v>90</v>
      </c>
      <c r="F30" s="66" t="s">
        <v>90</v>
      </c>
      <c r="G30" s="66" t="s">
        <v>91</v>
      </c>
      <c r="H30" s="66" t="s">
        <v>91</v>
      </c>
      <c r="I30" s="66" t="s">
        <v>90</v>
      </c>
      <c r="J30" s="66" t="s">
        <v>91</v>
      </c>
      <c r="K30" s="66" t="s">
        <v>89</v>
      </c>
      <c r="L30" s="66" t="s">
        <v>88</v>
      </c>
      <c r="M30" s="66" t="s">
        <v>91</v>
      </c>
      <c r="N30" s="66" t="s">
        <v>90</v>
      </c>
      <c r="O30" s="66" t="s">
        <v>88</v>
      </c>
      <c r="P30" s="66" t="s">
        <v>88</v>
      </c>
      <c r="Q30" s="66" t="s">
        <v>88</v>
      </c>
      <c r="R30" s="66" t="s">
        <v>89</v>
      </c>
      <c r="S30" s="66" t="s">
        <v>88</v>
      </c>
      <c r="T30" s="66" t="s">
        <v>91</v>
      </c>
      <c r="U30" s="66" t="s">
        <v>91</v>
      </c>
      <c r="V30" s="66" t="s">
        <v>90</v>
      </c>
      <c r="W30" s="66" t="s">
        <v>91</v>
      </c>
      <c r="X30" s="79">
        <f t="array" ref="X30">IF($D$12="","",(SUMPRODUCT(($D$12:$W$12=Sabana20[[#This Row],[Columna4]:[Columna23]])*1)))</f>
        <v>5</v>
      </c>
      <c r="Y30" s="74">
        <f t="shared" si="1"/>
        <v>0.25</v>
      </c>
      <c r="Z30" s="74">
        <f>IF(Y30="","",COUNTIF(Sabana20[[#This Row],[Columna4]:[Columna23]],"O")/20)</f>
        <v>0</v>
      </c>
    </row>
    <row r="31" spans="2:32" x14ac:dyDescent="0.25">
      <c r="B31" s="46">
        <v>22</v>
      </c>
      <c r="D31" s="66" t="s">
        <v>88</v>
      </c>
      <c r="E31" s="66" t="s">
        <v>89</v>
      </c>
      <c r="F31" s="66" t="s">
        <v>88</v>
      </c>
      <c r="G31" s="66" t="s">
        <v>88</v>
      </c>
      <c r="H31" s="66" t="s">
        <v>90</v>
      </c>
      <c r="I31" s="66" t="s">
        <v>89</v>
      </c>
      <c r="J31" s="66" t="s">
        <v>91</v>
      </c>
      <c r="K31" s="66" t="s">
        <v>88</v>
      </c>
      <c r="L31" s="66" t="s">
        <v>89</v>
      </c>
      <c r="M31" s="66" t="s">
        <v>88</v>
      </c>
      <c r="N31" s="66" t="s">
        <v>90</v>
      </c>
      <c r="O31" s="66" t="s">
        <v>91</v>
      </c>
      <c r="P31" s="66" t="s">
        <v>90</v>
      </c>
      <c r="Q31" s="66" t="s">
        <v>90</v>
      </c>
      <c r="R31" s="66" t="s">
        <v>90</v>
      </c>
      <c r="S31" s="66" t="s">
        <v>88</v>
      </c>
      <c r="T31" s="66" t="s">
        <v>90</v>
      </c>
      <c r="U31" s="66" t="s">
        <v>90</v>
      </c>
      <c r="V31" s="66" t="s">
        <v>88</v>
      </c>
      <c r="W31" s="66" t="s">
        <v>88</v>
      </c>
      <c r="X31" s="79">
        <f t="array" ref="X31">IF($D$12="","",(SUMPRODUCT(($D$12:$W$12=Sabana20[[#This Row],[Columna4]:[Columna23]])*1)))</f>
        <v>13</v>
      </c>
      <c r="Y31" s="74">
        <f t="shared" si="1"/>
        <v>0.65</v>
      </c>
      <c r="Z31" s="74">
        <f>IF(Y31="","",COUNTIF(Sabana20[[#This Row],[Columna4]:[Columna23]],"O")/20)</f>
        <v>0</v>
      </c>
    </row>
    <row r="32" spans="2:32" x14ac:dyDescent="0.25">
      <c r="B32" s="46">
        <v>23</v>
      </c>
      <c r="D32" s="66" t="s">
        <v>88</v>
      </c>
      <c r="E32" s="66" t="s">
        <v>89</v>
      </c>
      <c r="F32" s="66" t="s">
        <v>88</v>
      </c>
      <c r="G32" s="66" t="s">
        <v>88</v>
      </c>
      <c r="H32" s="66" t="s">
        <v>88</v>
      </c>
      <c r="I32" s="66" t="s">
        <v>89</v>
      </c>
      <c r="J32" s="66" t="s">
        <v>89</v>
      </c>
      <c r="K32" s="66" t="s">
        <v>90</v>
      </c>
      <c r="L32" s="66" t="s">
        <v>91</v>
      </c>
      <c r="M32" s="66" t="s">
        <v>88</v>
      </c>
      <c r="N32" s="66" t="s">
        <v>91</v>
      </c>
      <c r="O32" s="66" t="s">
        <v>90</v>
      </c>
      <c r="P32" s="66" t="s">
        <v>90</v>
      </c>
      <c r="Q32" s="66" t="s">
        <v>90</v>
      </c>
      <c r="R32" s="66" t="s">
        <v>88</v>
      </c>
      <c r="S32" s="66" t="s">
        <v>90</v>
      </c>
      <c r="T32" s="66" t="s">
        <v>88</v>
      </c>
      <c r="U32" s="66" t="s">
        <v>90</v>
      </c>
      <c r="V32" s="66" t="s">
        <v>88</v>
      </c>
      <c r="W32" s="66" t="s">
        <v>91</v>
      </c>
      <c r="X32" s="79">
        <f t="array" ref="X32">IF($D$12="","",(SUMPRODUCT(($D$12:$W$12=Sabana20[[#This Row],[Columna4]:[Columna23]])*1)))</f>
        <v>11</v>
      </c>
      <c r="Y32" s="74">
        <f t="shared" si="1"/>
        <v>0.55000000000000004</v>
      </c>
      <c r="Z32" s="74">
        <f>IF(Y32="","",COUNTIF(Sabana20[[#This Row],[Columna4]:[Columna23]],"O")/20)</f>
        <v>0</v>
      </c>
    </row>
    <row r="33" spans="2:26" x14ac:dyDescent="0.25">
      <c r="B33" s="46">
        <v>24</v>
      </c>
      <c r="D33" s="66" t="s">
        <v>88</v>
      </c>
      <c r="E33" s="66" t="s">
        <v>89</v>
      </c>
      <c r="F33" s="66" t="s">
        <v>88</v>
      </c>
      <c r="G33" s="66" t="s">
        <v>88</v>
      </c>
      <c r="H33" s="66" t="s">
        <v>89</v>
      </c>
      <c r="I33" s="66" t="s">
        <v>89</v>
      </c>
      <c r="J33" s="66" t="s">
        <v>88</v>
      </c>
      <c r="K33" s="66" t="s">
        <v>88</v>
      </c>
      <c r="L33" s="66" t="s">
        <v>89</v>
      </c>
      <c r="M33" s="66" t="s">
        <v>88</v>
      </c>
      <c r="N33" s="66" t="s">
        <v>88</v>
      </c>
      <c r="O33" s="66" t="s">
        <v>89</v>
      </c>
      <c r="P33" s="66" t="s">
        <v>88</v>
      </c>
      <c r="Q33" s="66" t="s">
        <v>90</v>
      </c>
      <c r="R33" s="66" t="s">
        <v>88</v>
      </c>
      <c r="S33" s="66" t="s">
        <v>91</v>
      </c>
      <c r="T33" s="66" t="s">
        <v>88</v>
      </c>
      <c r="U33" s="66" t="s">
        <v>90</v>
      </c>
      <c r="V33" s="66" t="s">
        <v>91</v>
      </c>
      <c r="W33" s="66" t="s">
        <v>89</v>
      </c>
      <c r="X33" s="79">
        <f t="array" ref="X33">IF($D$12="","",(SUMPRODUCT(($D$12:$W$12=Sabana20[[#This Row],[Columna4]:[Columna23]])*1)))</f>
        <v>14</v>
      </c>
      <c r="Y33" s="74">
        <f t="shared" si="1"/>
        <v>0.7</v>
      </c>
      <c r="Z33" s="74">
        <f>IF(Y33="","",COUNTIF(Sabana20[[#This Row],[Columna4]:[Columna23]],"O")/20)</f>
        <v>0</v>
      </c>
    </row>
    <row r="34" spans="2:26" x14ac:dyDescent="0.25">
      <c r="B34" s="46">
        <v>25</v>
      </c>
      <c r="D34" s="66" t="s">
        <v>88</v>
      </c>
      <c r="E34" s="66" t="s">
        <v>89</v>
      </c>
      <c r="F34" s="66" t="s">
        <v>88</v>
      </c>
      <c r="G34" s="66" t="s">
        <v>88</v>
      </c>
      <c r="H34" s="66" t="s">
        <v>90</v>
      </c>
      <c r="I34" s="66" t="s">
        <v>89</v>
      </c>
      <c r="J34" s="66" t="s">
        <v>88</v>
      </c>
      <c r="K34" s="66" t="s">
        <v>88</v>
      </c>
      <c r="L34" s="66" t="s">
        <v>89</v>
      </c>
      <c r="M34" s="66" t="s">
        <v>88</v>
      </c>
      <c r="N34" s="66" t="s">
        <v>90</v>
      </c>
      <c r="O34" s="66" t="s">
        <v>91</v>
      </c>
      <c r="P34" s="66" t="s">
        <v>90</v>
      </c>
      <c r="Q34" s="66" t="s">
        <v>90</v>
      </c>
      <c r="R34" s="66" t="s">
        <v>90</v>
      </c>
      <c r="S34" s="66" t="s">
        <v>91</v>
      </c>
      <c r="T34" s="66" t="s">
        <v>90</v>
      </c>
      <c r="U34" s="66" t="s">
        <v>90</v>
      </c>
      <c r="V34" s="66" t="s">
        <v>88</v>
      </c>
      <c r="W34" s="66" t="s">
        <v>91</v>
      </c>
      <c r="X34" s="79">
        <f t="array" ref="X34">IF($D$12="","",(SUMPRODUCT(($D$12:$W$12=Sabana20[[#This Row],[Columna4]:[Columna23]])*1)))</f>
        <v>14</v>
      </c>
      <c r="Y34" s="74">
        <f t="shared" si="1"/>
        <v>0.7</v>
      </c>
      <c r="Z34" s="74">
        <f>IF(Y34="","",COUNTIF(Sabana20[[#This Row],[Columna4]:[Columna23]],"O")/20)</f>
        <v>0</v>
      </c>
    </row>
    <row r="35" spans="2:26" x14ac:dyDescent="0.25">
      <c r="B35" s="46">
        <v>26</v>
      </c>
      <c r="D35" s="66" t="s">
        <v>88</v>
      </c>
      <c r="E35" s="66" t="s">
        <v>89</v>
      </c>
      <c r="F35" s="66" t="s">
        <v>88</v>
      </c>
      <c r="G35" s="66" t="s">
        <v>88</v>
      </c>
      <c r="H35" s="66" t="s">
        <v>88</v>
      </c>
      <c r="I35" s="66" t="s">
        <v>89</v>
      </c>
      <c r="J35" s="66" t="s">
        <v>89</v>
      </c>
      <c r="K35" s="66" t="s">
        <v>90</v>
      </c>
      <c r="L35" s="66" t="s">
        <v>91</v>
      </c>
      <c r="M35" s="66" t="s">
        <v>88</v>
      </c>
      <c r="N35" s="66" t="s">
        <v>91</v>
      </c>
      <c r="O35" s="66" t="s">
        <v>90</v>
      </c>
      <c r="P35" s="66" t="s">
        <v>90</v>
      </c>
      <c r="Q35" s="66" t="s">
        <v>90</v>
      </c>
      <c r="R35" s="66" t="s">
        <v>88</v>
      </c>
      <c r="S35" s="66" t="s">
        <v>90</v>
      </c>
      <c r="T35" s="66" t="s">
        <v>88</v>
      </c>
      <c r="U35" s="66" t="s">
        <v>90</v>
      </c>
      <c r="V35" s="66" t="s">
        <v>88</v>
      </c>
      <c r="W35" s="75" t="s">
        <v>91</v>
      </c>
      <c r="X35" s="79">
        <f t="array" ref="X35">IF($D$12="","",(SUMPRODUCT(($D$12:$W$12=Sabana20[[#This Row],[Columna4]:[Columna23]])*1)))</f>
        <v>11</v>
      </c>
      <c r="Y35" s="74">
        <f t="shared" si="1"/>
        <v>0.55000000000000004</v>
      </c>
      <c r="Z35" s="74">
        <f>IF(Y35="","",COUNTIF(Sabana20[[#This Row],[Columna4]:[Columna23]],"O")/20)</f>
        <v>0</v>
      </c>
    </row>
    <row r="36" spans="2:26" x14ac:dyDescent="0.25">
      <c r="B36" s="46">
        <v>27</v>
      </c>
      <c r="D36" s="66" t="s">
        <v>88</v>
      </c>
      <c r="E36" s="66" t="s">
        <v>89</v>
      </c>
      <c r="F36" s="66" t="s">
        <v>88</v>
      </c>
      <c r="G36" s="66" t="s">
        <v>88</v>
      </c>
      <c r="H36" s="66" t="s">
        <v>91</v>
      </c>
      <c r="I36" s="66" t="s">
        <v>89</v>
      </c>
      <c r="J36" s="66" t="s">
        <v>88</v>
      </c>
      <c r="K36" s="66" t="s">
        <v>88</v>
      </c>
      <c r="L36" s="66" t="s">
        <v>88</v>
      </c>
      <c r="M36" s="66" t="s">
        <v>88</v>
      </c>
      <c r="N36" s="66" t="s">
        <v>88</v>
      </c>
      <c r="O36" s="66" t="s">
        <v>90</v>
      </c>
      <c r="P36" s="66" t="s">
        <v>90</v>
      </c>
      <c r="Q36" s="66" t="s">
        <v>90</v>
      </c>
      <c r="R36" s="66" t="s">
        <v>90</v>
      </c>
      <c r="S36" s="66" t="s">
        <v>91</v>
      </c>
      <c r="T36" s="66" t="s">
        <v>88</v>
      </c>
      <c r="U36" s="66" t="s">
        <v>90</v>
      </c>
      <c r="V36" s="66" t="s">
        <v>89</v>
      </c>
      <c r="W36" s="66" t="s">
        <v>91</v>
      </c>
      <c r="X36" s="79">
        <f t="array" ref="X36">IF($D$12="","",(SUMPRODUCT(($D$12:$W$12=Sabana20[[#This Row],[Columna4]:[Columna23]])*1)))</f>
        <v>13</v>
      </c>
      <c r="Y36" s="74">
        <f t="shared" si="1"/>
        <v>0.65</v>
      </c>
      <c r="Z36" s="74">
        <f>IF(Y36="","",COUNTIF(Sabana20[[#This Row],[Columna4]:[Columna23]],"O")/20)</f>
        <v>0</v>
      </c>
    </row>
    <row r="37" spans="2:26" x14ac:dyDescent="0.25">
      <c r="B37" s="46">
        <v>28</v>
      </c>
      <c r="D37" s="66" t="s">
        <v>88</v>
      </c>
      <c r="E37" s="66" t="s">
        <v>89</v>
      </c>
      <c r="F37" s="66" t="s">
        <v>88</v>
      </c>
      <c r="G37" s="66" t="s">
        <v>88</v>
      </c>
      <c r="H37" s="66" t="s">
        <v>91</v>
      </c>
      <c r="I37" s="66" t="s">
        <v>89</v>
      </c>
      <c r="J37" s="66" t="s">
        <v>88</v>
      </c>
      <c r="K37" s="66" t="s">
        <v>88</v>
      </c>
      <c r="L37" s="66" t="s">
        <v>88</v>
      </c>
      <c r="M37" s="66" t="s">
        <v>88</v>
      </c>
      <c r="N37" s="66" t="s">
        <v>88</v>
      </c>
      <c r="O37" s="66" t="s">
        <v>90</v>
      </c>
      <c r="P37" s="66" t="s">
        <v>90</v>
      </c>
      <c r="Q37" s="66" t="s">
        <v>90</v>
      </c>
      <c r="R37" s="66" t="s">
        <v>90</v>
      </c>
      <c r="S37" s="66" t="s">
        <v>91</v>
      </c>
      <c r="T37" s="66" t="s">
        <v>88</v>
      </c>
      <c r="U37" s="66" t="s">
        <v>90</v>
      </c>
      <c r="V37" s="66" t="s">
        <v>89</v>
      </c>
      <c r="W37" s="66" t="s">
        <v>91</v>
      </c>
      <c r="X37" s="79">
        <f t="array" ref="X37">IF($D$12="","",(SUMPRODUCT(($D$12:$W$12=Sabana20[[#This Row],[Columna4]:[Columna23]])*1)))</f>
        <v>13</v>
      </c>
      <c r="Y37" s="74">
        <f t="shared" si="1"/>
        <v>0.65</v>
      </c>
      <c r="Z37" s="74">
        <f>IF(Y37="","",COUNTIF(Sabana20[[#This Row],[Columna4]:[Columna23]],"O")/20)</f>
        <v>0</v>
      </c>
    </row>
    <row r="38" spans="2:26" x14ac:dyDescent="0.25">
      <c r="B38" s="46">
        <v>29</v>
      </c>
      <c r="D38" s="66" t="s">
        <v>88</v>
      </c>
      <c r="E38" s="66" t="s">
        <v>91</v>
      </c>
      <c r="F38" s="66" t="s">
        <v>88</v>
      </c>
      <c r="G38" s="66" t="s">
        <v>88</v>
      </c>
      <c r="H38" s="66" t="s">
        <v>88</v>
      </c>
      <c r="I38" s="66" t="s">
        <v>89</v>
      </c>
      <c r="J38" s="66" t="s">
        <v>89</v>
      </c>
      <c r="K38" s="66" t="s">
        <v>90</v>
      </c>
      <c r="L38" s="66" t="s">
        <v>91</v>
      </c>
      <c r="M38" s="66" t="s">
        <v>88</v>
      </c>
      <c r="N38" s="66" t="s">
        <v>91</v>
      </c>
      <c r="O38" s="66" t="s">
        <v>90</v>
      </c>
      <c r="P38" s="66" t="s">
        <v>90</v>
      </c>
      <c r="Q38" s="66" t="s">
        <v>90</v>
      </c>
      <c r="R38" s="66" t="s">
        <v>88</v>
      </c>
      <c r="S38" s="66" t="s">
        <v>90</v>
      </c>
      <c r="T38" s="66" t="s">
        <v>88</v>
      </c>
      <c r="U38" s="66" t="s">
        <v>90</v>
      </c>
      <c r="V38" s="66" t="s">
        <v>88</v>
      </c>
      <c r="W38" s="66" t="s">
        <v>91</v>
      </c>
      <c r="X38" s="79">
        <f t="array" ref="X38">IF($D$12="","",(SUMPRODUCT(($D$12:$W$12=Sabana20[[#This Row],[Columna4]:[Columna23]])*1)))</f>
        <v>10</v>
      </c>
      <c r="Y38" s="74">
        <f t="shared" si="1"/>
        <v>0.5</v>
      </c>
      <c r="Z38" s="74">
        <f>IF(Y38="","",COUNTIF(Sabana20[[#This Row],[Columna4]:[Columna23]],"O")/20)</f>
        <v>0</v>
      </c>
    </row>
    <row r="39" spans="2:26" x14ac:dyDescent="0.25">
      <c r="B39" s="46">
        <v>30</v>
      </c>
      <c r="D39" s="66" t="s">
        <v>88</v>
      </c>
      <c r="E39" s="66" t="s">
        <v>89</v>
      </c>
      <c r="F39" s="66" t="s">
        <v>88</v>
      </c>
      <c r="G39" s="66" t="s">
        <v>88</v>
      </c>
      <c r="H39" s="66" t="s">
        <v>88</v>
      </c>
      <c r="I39" s="66" t="s">
        <v>89</v>
      </c>
      <c r="J39" s="66" t="s">
        <v>89</v>
      </c>
      <c r="K39" s="66" t="s">
        <v>90</v>
      </c>
      <c r="L39" s="66" t="s">
        <v>91</v>
      </c>
      <c r="M39" s="66" t="s">
        <v>88</v>
      </c>
      <c r="N39" s="66" t="s">
        <v>91</v>
      </c>
      <c r="O39" s="66" t="s">
        <v>90</v>
      </c>
      <c r="P39" s="66" t="s">
        <v>90</v>
      </c>
      <c r="Q39" s="66" t="s">
        <v>90</v>
      </c>
      <c r="R39" s="66" t="s">
        <v>88</v>
      </c>
      <c r="S39" s="66" t="s">
        <v>90</v>
      </c>
      <c r="T39" s="66" t="s">
        <v>88</v>
      </c>
      <c r="U39" s="66" t="s">
        <v>90</v>
      </c>
      <c r="V39" s="66" t="s">
        <v>88</v>
      </c>
      <c r="W39" s="66" t="s">
        <v>91</v>
      </c>
      <c r="X39" s="79">
        <f t="array" ref="X39">IF($D$12="","",(SUMPRODUCT(($D$12:$W$12=Sabana20[[#This Row],[Columna4]:[Columna23]])*1)))</f>
        <v>11</v>
      </c>
      <c r="Y39" s="74">
        <f t="shared" si="1"/>
        <v>0.55000000000000004</v>
      </c>
      <c r="Z39" s="74">
        <f>IF(Y39="","",COUNTIF(Sabana20[[#This Row],[Columna4]:[Columna23]],"O")/20)</f>
        <v>0</v>
      </c>
    </row>
    <row r="40" spans="2:26" x14ac:dyDescent="0.25">
      <c r="B40" s="46">
        <v>31</v>
      </c>
      <c r="D40" s="66" t="s">
        <v>88</v>
      </c>
      <c r="E40" s="66" t="s">
        <v>89</v>
      </c>
      <c r="F40" s="66" t="s">
        <v>88</v>
      </c>
      <c r="G40" s="66" t="s">
        <v>88</v>
      </c>
      <c r="H40" s="66" t="s">
        <v>90</v>
      </c>
      <c r="I40" s="66" t="s">
        <v>89</v>
      </c>
      <c r="J40" s="66" t="s">
        <v>88</v>
      </c>
      <c r="K40" s="66" t="s">
        <v>88</v>
      </c>
      <c r="L40" s="66" t="s">
        <v>89</v>
      </c>
      <c r="M40" s="66" t="s">
        <v>88</v>
      </c>
      <c r="N40" s="66" t="s">
        <v>90</v>
      </c>
      <c r="O40" s="66" t="s">
        <v>91</v>
      </c>
      <c r="P40" s="66" t="s">
        <v>90</v>
      </c>
      <c r="Q40" s="66" t="s">
        <v>90</v>
      </c>
      <c r="R40" s="66" t="s">
        <v>90</v>
      </c>
      <c r="S40" s="66" t="s">
        <v>91</v>
      </c>
      <c r="T40" s="66" t="s">
        <v>90</v>
      </c>
      <c r="U40" s="66" t="s">
        <v>90</v>
      </c>
      <c r="V40" s="66" t="s">
        <v>88</v>
      </c>
      <c r="W40" s="66" t="s">
        <v>91</v>
      </c>
      <c r="X40" s="79">
        <f t="array" ref="X40">IF($D$12="","",(SUMPRODUCT(($D$12:$W$12=Sabana20[[#This Row],[Columna4]:[Columna23]])*1)))</f>
        <v>14</v>
      </c>
      <c r="Y40" s="74">
        <f t="shared" si="1"/>
        <v>0.7</v>
      </c>
      <c r="Z40" s="74">
        <f>IF(Y40="","",COUNTIF(Sabana20[[#This Row],[Columna4]:[Columna23]],"O")/20)</f>
        <v>0</v>
      </c>
    </row>
    <row r="41" spans="2:26" x14ac:dyDescent="0.25">
      <c r="B41" s="46">
        <v>32</v>
      </c>
      <c r="D41" s="66" t="s">
        <v>88</v>
      </c>
      <c r="E41" s="66" t="s">
        <v>90</v>
      </c>
      <c r="F41" s="66" t="s">
        <v>89</v>
      </c>
      <c r="G41" s="66" t="s">
        <v>88</v>
      </c>
      <c r="H41" s="66" t="s">
        <v>88</v>
      </c>
      <c r="I41" s="66" t="s">
        <v>88</v>
      </c>
      <c r="J41" s="66" t="s">
        <v>88</v>
      </c>
      <c r="K41" s="66" t="s">
        <v>89</v>
      </c>
      <c r="L41" s="66" t="s">
        <v>88</v>
      </c>
      <c r="M41" s="66" t="s">
        <v>89</v>
      </c>
      <c r="N41" s="66" t="s">
        <v>90</v>
      </c>
      <c r="O41" s="66" t="s">
        <v>88</v>
      </c>
      <c r="P41" s="66" t="s">
        <v>89</v>
      </c>
      <c r="Q41" s="66" t="s">
        <v>88</v>
      </c>
      <c r="R41" s="66" t="s">
        <v>88</v>
      </c>
      <c r="S41" s="66" t="s">
        <v>91</v>
      </c>
      <c r="T41" s="66" t="s">
        <v>90</v>
      </c>
      <c r="U41" s="66" t="s">
        <v>89</v>
      </c>
      <c r="V41" s="66" t="s">
        <v>89</v>
      </c>
      <c r="W41" s="66" t="s">
        <v>89</v>
      </c>
      <c r="X41" s="79">
        <f t="array" ref="X41">IF($D$12="","",(SUMPRODUCT(($D$12:$W$12=Sabana20[[#This Row],[Columna4]:[Columna23]])*1)))</f>
        <v>6</v>
      </c>
      <c r="Y41" s="74">
        <f t="shared" si="1"/>
        <v>0.3</v>
      </c>
      <c r="Z41" s="74">
        <f>IF(Y41="","",COUNTIF(Sabana20[[#This Row],[Columna4]:[Columna23]],"O")/20)</f>
        <v>0</v>
      </c>
    </row>
    <row r="42" spans="2:26" x14ac:dyDescent="0.25">
      <c r="B42" s="46">
        <v>33</v>
      </c>
      <c r="D42" s="66" t="s">
        <v>88</v>
      </c>
      <c r="E42" s="66" t="s">
        <v>89</v>
      </c>
      <c r="F42" s="66" t="s">
        <v>88</v>
      </c>
      <c r="G42" s="66" t="s">
        <v>88</v>
      </c>
      <c r="H42" s="66" t="s">
        <v>88</v>
      </c>
      <c r="I42" s="66" t="s">
        <v>89</v>
      </c>
      <c r="J42" s="66" t="s">
        <v>89</v>
      </c>
      <c r="K42" s="66" t="s">
        <v>90</v>
      </c>
      <c r="L42" s="66" t="s">
        <v>91</v>
      </c>
      <c r="M42" s="66" t="s">
        <v>88</v>
      </c>
      <c r="N42" s="66" t="s">
        <v>91</v>
      </c>
      <c r="O42" s="66" t="s">
        <v>90</v>
      </c>
      <c r="P42" s="66" t="s">
        <v>90</v>
      </c>
      <c r="Q42" s="66" t="s">
        <v>90</v>
      </c>
      <c r="R42" s="66" t="s">
        <v>88</v>
      </c>
      <c r="S42" s="66" t="s">
        <v>90</v>
      </c>
      <c r="T42" s="66" t="s">
        <v>88</v>
      </c>
      <c r="U42" s="66" t="s">
        <v>90</v>
      </c>
      <c r="V42" s="66" t="s">
        <v>88</v>
      </c>
      <c r="W42" s="66" t="s">
        <v>91</v>
      </c>
      <c r="X42" s="79">
        <f t="array" ref="X42">IF($D$12="","",(SUMPRODUCT(($D$12:$W$12=Sabana20[[#This Row],[Columna4]:[Columna23]])*1)))</f>
        <v>11</v>
      </c>
      <c r="Y42" s="74">
        <f t="shared" si="1"/>
        <v>0.55000000000000004</v>
      </c>
      <c r="Z42" s="74">
        <f>IF(Y42="","",COUNTIF(Sabana20[[#This Row],[Columna4]:[Columna23]],"O")/20)</f>
        <v>0</v>
      </c>
    </row>
    <row r="43" spans="2:26" x14ac:dyDescent="0.25">
      <c r="B43" s="46">
        <v>34</v>
      </c>
      <c r="D43" s="66" t="s">
        <v>88</v>
      </c>
      <c r="E43" s="66" t="s">
        <v>89</v>
      </c>
      <c r="F43" s="66" t="s">
        <v>88</v>
      </c>
      <c r="G43" s="66" t="s">
        <v>88</v>
      </c>
      <c r="H43" s="66" t="s">
        <v>91</v>
      </c>
      <c r="I43" s="66" t="s">
        <v>89</v>
      </c>
      <c r="J43" s="66" t="s">
        <v>88</v>
      </c>
      <c r="K43" s="66" t="s">
        <v>88</v>
      </c>
      <c r="L43" s="66" t="s">
        <v>88</v>
      </c>
      <c r="M43" s="66" t="s">
        <v>88</v>
      </c>
      <c r="N43" s="66" t="s">
        <v>91</v>
      </c>
      <c r="O43" s="66" t="s">
        <v>90</v>
      </c>
      <c r="P43" s="66" t="s">
        <v>90</v>
      </c>
      <c r="Q43" s="66" t="s">
        <v>90</v>
      </c>
      <c r="R43" s="66" t="s">
        <v>90</v>
      </c>
      <c r="S43" s="66" t="s">
        <v>91</v>
      </c>
      <c r="T43" s="66" t="s">
        <v>88</v>
      </c>
      <c r="U43" s="66" t="s">
        <v>90</v>
      </c>
      <c r="V43" s="66" t="s">
        <v>89</v>
      </c>
      <c r="W43" s="66" t="s">
        <v>91</v>
      </c>
      <c r="X43" s="79">
        <f t="array" ref="X43">IF($D$12="","",(SUMPRODUCT(($D$12:$W$12=Sabana20[[#This Row],[Columna4]:[Columna23]])*1)))</f>
        <v>13</v>
      </c>
      <c r="Y43" s="74">
        <f t="shared" si="1"/>
        <v>0.65</v>
      </c>
      <c r="Z43" s="74">
        <f>IF(Y43="","",COUNTIF(Sabana20[[#This Row],[Columna4]:[Columna23]],"O")/20)</f>
        <v>0</v>
      </c>
    </row>
    <row r="44" spans="2:26" x14ac:dyDescent="0.25">
      <c r="B44" s="46">
        <v>35</v>
      </c>
      <c r="D44" s="66" t="s">
        <v>88</v>
      </c>
      <c r="E44" s="66" t="s">
        <v>89</v>
      </c>
      <c r="F44" s="66" t="s">
        <v>88</v>
      </c>
      <c r="G44" s="66" t="s">
        <v>88</v>
      </c>
      <c r="H44" s="66" t="s">
        <v>90</v>
      </c>
      <c r="I44" s="66" t="s">
        <v>89</v>
      </c>
      <c r="J44" s="66" t="s">
        <v>88</v>
      </c>
      <c r="K44" s="66" t="s">
        <v>88</v>
      </c>
      <c r="L44" s="66" t="s">
        <v>89</v>
      </c>
      <c r="M44" s="66" t="s">
        <v>88</v>
      </c>
      <c r="N44" s="66" t="s">
        <v>90</v>
      </c>
      <c r="O44" s="66" t="s">
        <v>91</v>
      </c>
      <c r="P44" s="66" t="s">
        <v>90</v>
      </c>
      <c r="Q44" s="66" t="s">
        <v>90</v>
      </c>
      <c r="R44" s="66" t="s">
        <v>90</v>
      </c>
      <c r="S44" s="66" t="s">
        <v>91</v>
      </c>
      <c r="T44" s="66" t="s">
        <v>90</v>
      </c>
      <c r="U44" s="66" t="s">
        <v>90</v>
      </c>
      <c r="V44" s="66" t="s">
        <v>88</v>
      </c>
      <c r="W44" s="66" t="s">
        <v>91</v>
      </c>
      <c r="X44" s="79">
        <f t="array" ref="X44">IF($D$12="","",(SUMPRODUCT(($D$12:$W$12=Sabana20[[#This Row],[Columna4]:[Columna23]])*1)))</f>
        <v>14</v>
      </c>
      <c r="Y44" s="74">
        <f t="shared" si="1"/>
        <v>0.7</v>
      </c>
      <c r="Z44" s="74">
        <f>IF(Y44="","",COUNTIF(Sabana20[[#This Row],[Columna4]:[Columna23]],"O")/20)</f>
        <v>0</v>
      </c>
    </row>
    <row r="45" spans="2:26" x14ac:dyDescent="0.25">
      <c r="B45" s="46">
        <v>36</v>
      </c>
      <c r="D45" s="66" t="s">
        <v>88</v>
      </c>
      <c r="E45" s="66" t="s">
        <v>89</v>
      </c>
      <c r="F45" s="66" t="s">
        <v>88</v>
      </c>
      <c r="G45" s="66" t="s">
        <v>88</v>
      </c>
      <c r="H45" s="66" t="s">
        <v>90</v>
      </c>
      <c r="I45" s="66" t="s">
        <v>89</v>
      </c>
      <c r="J45" s="66" t="s">
        <v>88</v>
      </c>
      <c r="K45" s="66" t="s">
        <v>88</v>
      </c>
      <c r="L45" s="66" t="s">
        <v>89</v>
      </c>
      <c r="M45" s="66" t="s">
        <v>88</v>
      </c>
      <c r="N45" s="66" t="s">
        <v>90</v>
      </c>
      <c r="O45" s="66" t="s">
        <v>91</v>
      </c>
      <c r="P45" s="66" t="s">
        <v>90</v>
      </c>
      <c r="Q45" s="66" t="s">
        <v>90</v>
      </c>
      <c r="R45" s="66" t="s">
        <v>90</v>
      </c>
      <c r="S45" s="66" t="s">
        <v>91</v>
      </c>
      <c r="T45" s="66" t="s">
        <v>90</v>
      </c>
      <c r="U45" s="66" t="s">
        <v>90</v>
      </c>
      <c r="V45" s="66" t="s">
        <v>88</v>
      </c>
      <c r="W45" s="66" t="s">
        <v>91</v>
      </c>
      <c r="X45" s="79">
        <f t="array" ref="X45">IF($D$12="","",(SUMPRODUCT(($D$12:$W$12=Sabana20[[#This Row],[Columna4]:[Columna23]])*1)))</f>
        <v>14</v>
      </c>
      <c r="Y45" s="74">
        <f t="shared" si="1"/>
        <v>0.7</v>
      </c>
      <c r="Z45" s="74">
        <f>IF(Y45="","",COUNTIF(Sabana20[[#This Row],[Columna4]:[Columna23]],"O")/20)</f>
        <v>0</v>
      </c>
    </row>
    <row r="46" spans="2:26" x14ac:dyDescent="0.25">
      <c r="B46" s="46">
        <v>37</v>
      </c>
      <c r="D46" s="66" t="s">
        <v>88</v>
      </c>
      <c r="E46" s="66" t="s">
        <v>89</v>
      </c>
      <c r="F46" s="66" t="s">
        <v>88</v>
      </c>
      <c r="G46" s="66" t="s">
        <v>88</v>
      </c>
      <c r="H46" s="66" t="s">
        <v>90</v>
      </c>
      <c r="I46" s="66" t="s">
        <v>89</v>
      </c>
      <c r="J46" s="66" t="s">
        <v>88</v>
      </c>
      <c r="K46" s="66" t="s">
        <v>88</v>
      </c>
      <c r="L46" s="66" t="s">
        <v>89</v>
      </c>
      <c r="M46" s="66" t="s">
        <v>88</v>
      </c>
      <c r="N46" s="66" t="s">
        <v>90</v>
      </c>
      <c r="O46" s="66" t="s">
        <v>91</v>
      </c>
      <c r="P46" s="66" t="s">
        <v>90</v>
      </c>
      <c r="Q46" s="66" t="s">
        <v>90</v>
      </c>
      <c r="R46" s="66" t="s">
        <v>90</v>
      </c>
      <c r="S46" s="66" t="s">
        <v>91</v>
      </c>
      <c r="T46" s="66" t="s">
        <v>90</v>
      </c>
      <c r="U46" s="66" t="s">
        <v>90</v>
      </c>
      <c r="V46" s="66" t="s">
        <v>88</v>
      </c>
      <c r="W46" s="66" t="s">
        <v>91</v>
      </c>
      <c r="X46" s="79">
        <f t="array" ref="X46">IF($D$12="","",(SUMPRODUCT(($D$12:$W$12=Sabana20[[#This Row],[Columna4]:[Columna23]])*1)))</f>
        <v>14</v>
      </c>
      <c r="Y46" s="74">
        <f t="shared" si="1"/>
        <v>0.7</v>
      </c>
      <c r="Z46" s="74">
        <f>IF(Y46="","",COUNTIF(Sabana20[[#This Row],[Columna4]:[Columna23]],"O")/20)</f>
        <v>0</v>
      </c>
    </row>
    <row r="47" spans="2:26" x14ac:dyDescent="0.25">
      <c r="B47" s="46">
        <v>38</v>
      </c>
      <c r="D47" s="66" t="s">
        <v>88</v>
      </c>
      <c r="E47" s="66" t="s">
        <v>89</v>
      </c>
      <c r="F47" s="66" t="s">
        <v>89</v>
      </c>
      <c r="G47" s="66" t="s">
        <v>88</v>
      </c>
      <c r="H47" s="66" t="s">
        <v>88</v>
      </c>
      <c r="I47" s="66" t="s">
        <v>89</v>
      </c>
      <c r="J47" s="66" t="s">
        <v>89</v>
      </c>
      <c r="K47" s="66" t="s">
        <v>90</v>
      </c>
      <c r="L47" s="66" t="s">
        <v>91</v>
      </c>
      <c r="M47" s="66" t="s">
        <v>88</v>
      </c>
      <c r="N47" s="66" t="s">
        <v>91</v>
      </c>
      <c r="O47" s="66" t="s">
        <v>90</v>
      </c>
      <c r="P47" s="66" t="s">
        <v>90</v>
      </c>
      <c r="Q47" s="66" t="s">
        <v>90</v>
      </c>
      <c r="R47" s="66" t="s">
        <v>88</v>
      </c>
      <c r="S47" s="66" t="s">
        <v>90</v>
      </c>
      <c r="T47" s="66" t="s">
        <v>88</v>
      </c>
      <c r="U47" s="66" t="s">
        <v>90</v>
      </c>
      <c r="V47" s="66" t="s">
        <v>88</v>
      </c>
      <c r="W47" s="66" t="s">
        <v>89</v>
      </c>
      <c r="X47" s="79">
        <f t="array" ref="X47">IF($D$12="","",(SUMPRODUCT(($D$12:$W$12=Sabana20[[#This Row],[Columna4]:[Columna23]])*1)))</f>
        <v>9</v>
      </c>
      <c r="Y47" s="74">
        <f t="shared" si="1"/>
        <v>0.45</v>
      </c>
      <c r="Z47" s="74">
        <f>IF(Y47="","",COUNTIF(Sabana20[[#This Row],[Columna4]:[Columna23]],"O")/20)</f>
        <v>0</v>
      </c>
    </row>
    <row r="48" spans="2:26" x14ac:dyDescent="0.25">
      <c r="B48" s="46">
        <v>39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79">
        <f t="array" ref="X48">IF($D$12="","",(SUMPRODUCT(($D$12:$W$12=Sabana20[[#This Row],[Columna4]:[Columna23]])*1)))</f>
        <v>0</v>
      </c>
      <c r="Y48" s="74">
        <f t="shared" si="1"/>
        <v>0</v>
      </c>
      <c r="Z48" s="74">
        <f>IF(Y48="","",COUNTIF(Sabana20[[#This Row],[Columna4]:[Columna23]],"O")/20)</f>
        <v>0</v>
      </c>
    </row>
    <row r="49" spans="2:26" x14ac:dyDescent="0.25">
      <c r="B49" s="46">
        <v>40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9">
        <f t="array" ref="X49">IF($D$12="","",(SUMPRODUCT(($D$12:$W$12=Sabana20[[#This Row],[Columna4]:[Columna23]])*1)))</f>
        <v>0</v>
      </c>
      <c r="Y49" s="74">
        <f t="shared" si="1"/>
        <v>0</v>
      </c>
      <c r="Z49" s="74">
        <f>IF(Y49="","",COUNTIF(Sabana20[[#This Row],[Columna4]:[Columna23]],"O")/20)</f>
        <v>0</v>
      </c>
    </row>
    <row r="50" spans="2:26" x14ac:dyDescent="0.25">
      <c r="B50" s="46">
        <v>41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79">
        <f t="array" ref="X50">IF($D$12="","",(SUMPRODUCT(($D$12:$W$12=Sabana20[[#This Row],[Columna4]:[Columna23]])*1)))</f>
        <v>0</v>
      </c>
      <c r="Y50" s="74">
        <f t="shared" si="1"/>
        <v>0</v>
      </c>
      <c r="Z50" s="74">
        <f>IF(Y50="","",COUNTIF(Sabana20[[#This Row],[Columna4]:[Columna23]],"O")/20)</f>
        <v>0</v>
      </c>
    </row>
    <row r="51" spans="2:26" ht="14.25" customHeight="1" x14ac:dyDescent="0.25">
      <c r="B51" s="46">
        <v>42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79">
        <f t="array" ref="X51">IF($D$12="","",(SUMPRODUCT(($D$12:$W$12=Sabana20[[#This Row],[Columna4]:[Columna23]])*1)))</f>
        <v>0</v>
      </c>
      <c r="Y51" s="74">
        <f t="shared" si="1"/>
        <v>0</v>
      </c>
      <c r="Z51" s="74">
        <f>IF(Y51="","",COUNTIF(Sabana20[[#This Row],[Columna4]:[Columna23]],"O")/20)</f>
        <v>0</v>
      </c>
    </row>
    <row r="52" spans="2:26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9">
        <f t="array" ref="X52">IF($D$12="","",(SUMPRODUCT(($D$12:$W$12=Sabana20[[#This Row],[Columna4]:[Columna23]])*1)))</f>
        <v>0</v>
      </c>
      <c r="Y52" s="74">
        <f t="shared" si="1"/>
        <v>0</v>
      </c>
      <c r="Z52" s="74">
        <f>IF(Y52="","",COUNTIF(Sabana20[[#This Row],[Columna4]:[Columna23]],"O")/20)</f>
        <v>0</v>
      </c>
    </row>
    <row r="53" spans="2:26" x14ac:dyDescent="0.25">
      <c r="B53" s="46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79">
        <f t="array" ref="X53">IF($D$12="","",(SUMPRODUCT(($D$12:$W$12=Sabana20[[#This Row],[Columna4]:[Columna23]])*1)))</f>
        <v>0</v>
      </c>
      <c r="Y53" s="74">
        <f t="shared" si="1"/>
        <v>0</v>
      </c>
      <c r="Z53" s="74">
        <f>IF(Y53="","",COUNTIF(Sabana20[[#This Row],[Columna4]:[Columna23]],"O")/20)</f>
        <v>0</v>
      </c>
    </row>
    <row r="54" spans="2:26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9">
        <f t="array" ref="X54">IF($D$12="","",(SUMPRODUCT(($D$12:$W$12=Sabana20[[#This Row],[Columna4]:[Columna23]])*1)))</f>
        <v>0</v>
      </c>
      <c r="Y54" s="74">
        <f t="shared" si="1"/>
        <v>0</v>
      </c>
      <c r="Z54" s="74">
        <f>IF(Y54="","",COUNTIF(Sabana20[[#This Row],[Columna4]:[Columna23]],"O")/20)</f>
        <v>0</v>
      </c>
    </row>
    <row r="55" spans="2:26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9">
        <f t="array" ref="X55">IF($D$12="","",(SUMPRODUCT(($D$12:$W$12=Sabana20[[#This Row],[Columna4]:[Columna23]])*1)))</f>
        <v>0</v>
      </c>
      <c r="Y55" s="74">
        <f t="shared" si="1"/>
        <v>0</v>
      </c>
      <c r="Z55" s="74">
        <f>IF(Y55="","",COUNTIF(Sabana20[[#This Row],[Columna4]:[Columna23]],"O")/20)</f>
        <v>0</v>
      </c>
    </row>
    <row r="56" spans="2:26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9">
        <f t="array" ref="X56">IF($D$12="","",(SUMPRODUCT(($D$12:$W$12=Sabana20[[#This Row],[Columna4]:[Columna23]])*1)))</f>
        <v>0</v>
      </c>
      <c r="Y56" s="74">
        <f t="shared" si="1"/>
        <v>0</v>
      </c>
      <c r="Z56" s="74">
        <f>IF(Y56="","",COUNTIF(Sabana20[[#This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9">
        <f t="array" ref="X57">IF($D$12="","",(SUMPRODUCT(($D$12:$W$12=Sabana20[[#This Row],[Columna4]:[Columna23]])*1)))</f>
        <v>0</v>
      </c>
      <c r="Y57" s="74">
        <f t="shared" si="1"/>
        <v>0</v>
      </c>
      <c r="Z57" s="74">
        <f>IF(Y57="","",COUNTIF(Sabana20[[#This Row],[Columna4]:[Columna23]],"O")/20)</f>
        <v>0</v>
      </c>
    </row>
    <row r="58" spans="2:26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9">
        <f t="array" ref="X58">IF($D$12="","",(SUMPRODUCT(($D$12:$W$12=Sabana20[[#This Row],[Columna4]:[Columna23]])*1)))</f>
        <v>0</v>
      </c>
      <c r="Y58" s="74">
        <f t="shared" si="1"/>
        <v>0</v>
      </c>
      <c r="Z58" s="74">
        <f>IF(Y58="","",COUNTIF(Sabana20[[#This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9">
        <f t="array" ref="X59">IF($D$12="","",(SUMPRODUCT(($D$12:$W$12=Sabana20[[#This Row],[Columna4]:[Columna23]])*1)))</f>
        <v>0</v>
      </c>
      <c r="Y59" s="74">
        <f t="shared" si="1"/>
        <v>0</v>
      </c>
      <c r="Z59" s="74">
        <f>IF(Y59="","",COUNTIF(Sabana20[[#This Row],[Columna4]:[Columna23]],"O")/20)</f>
        <v>0</v>
      </c>
    </row>
    <row r="60" spans="2:26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9">
        <f t="array" ref="X60">IF($D$12="","",(SUMPRODUCT(($D$12:$W$12=Sabana20[[#This Row],[Columna4]:[Columna23]])*1)))</f>
        <v>0</v>
      </c>
      <c r="Y60" s="74">
        <f t="shared" si="1"/>
        <v>0</v>
      </c>
      <c r="Z60" s="74">
        <f>IF(Y60="","",COUNTIF(Sabana20[[#This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>
        <f t="array" ref="X61">IF($D$12="","",(SUMPRODUCT(($D$12:$W$12=Sabana20[[#This Row],[Columna4]:[Columna23]])*1)))</f>
        <v>0</v>
      </c>
      <c r="Y61" s="74">
        <f t="shared" si="1"/>
        <v>0</v>
      </c>
      <c r="Z61" s="74">
        <f>IF(Y61="","",COUNTIF(Sabana20[[#This Row],[Columna4]:[Columna23]],"O")/20)</f>
        <v>0</v>
      </c>
    </row>
    <row r="62" spans="2:26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9">
        <f t="array" ref="X62">IF($D$12="","",(SUMPRODUCT(($D$12:$W$12=Sabana20[[#This Row],[Columna4]:[Columna23]])*1)))</f>
        <v>0</v>
      </c>
      <c r="Y62" s="74">
        <f t="shared" si="1"/>
        <v>0</v>
      </c>
      <c r="Z62" s="74">
        <f>IF(Y62="","",COUNTIF(Sabana20[[#This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IF($D$12="","",(SUMPRODUCT(($D$12:$W$12=Sabana20[[#This Row],[Columna4]:[Columna23]])*1)))</f>
        <v>0</v>
      </c>
      <c r="Y63" s="74">
        <f t="shared" si="1"/>
        <v>0</v>
      </c>
      <c r="Z63" s="74">
        <f>IF(Y63="","",COUNTIF(Sabana20[[#This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IF($D$12="","",(SUMPRODUCT(($D$12:$W$12=Sabana20[[#This Row],[Columna4]:[Columna23]])*1)))</f>
        <v>0</v>
      </c>
      <c r="Y64" s="74">
        <f t="shared" si="1"/>
        <v>0</v>
      </c>
      <c r="Z64" s="74">
        <f>IF(Y64="","",COUNTIF(Sabana20[[#This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IF($D$12="","",(SUMPRODUCT(($D$12:$W$12=Sabana20[[#This Row],[Columna4]:[Columna23]])*1)))</f>
        <v>0</v>
      </c>
      <c r="Y65" s="74">
        <f t="shared" si="1"/>
        <v>0</v>
      </c>
      <c r="Z65" s="74">
        <f>IF(Y65="","",COUNTIF(Sabana20[[#This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IF($D$12="","",(SUMPRODUCT(($D$12:$W$12=Sabana20[[#This Row],[Columna4]:[Columna23]])*1)))</f>
        <v>0</v>
      </c>
      <c r="Y66" s="74">
        <f t="shared" si="1"/>
        <v>0</v>
      </c>
      <c r="Z66" s="74">
        <f>IF(Y66="","",COUNTIF(Sabana20[[#This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IF($D$12="","",(SUMPRODUCT(($D$12:$W$12=Sabana20[[#This Row],[Columna4]:[Columna23]])*1)))</f>
        <v>0</v>
      </c>
      <c r="Y67" s="74">
        <f t="shared" si="1"/>
        <v>0</v>
      </c>
      <c r="Z67" s="74">
        <f>IF(Y67="","",COUNTIF(Sabana20[[#This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IF($D$12="","",(SUMPRODUCT(($D$12:$W$12=Sabana20[[#This Row],[Columna4]:[Columna23]])*1)))</f>
        <v>0</v>
      </c>
      <c r="Y68" s="74">
        <f t="shared" si="1"/>
        <v>0</v>
      </c>
      <c r="Z68" s="74">
        <f>IF(Y68="","",COUNTIF(Sabana20[[#This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IF($D$12="","",(SUMPRODUCT(($D$12:$W$12=Sabana20[[#This Row],[Columna4]:[Columna23]])*1)))</f>
        <v>0</v>
      </c>
      <c r="Y69" s="74">
        <f t="shared" si="1"/>
        <v>0</v>
      </c>
      <c r="Z69" s="74">
        <f>IF(Y69="","",COUNTIF(Sabana20[[#This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IF($D$12="","",(SUMPRODUCT(($D$12:$W$12=Sabana20[[#This Row],[Columna4]:[Columna23]])*1)))</f>
        <v>0</v>
      </c>
      <c r="Y70" s="74">
        <f t="shared" si="1"/>
        <v>0</v>
      </c>
      <c r="Z70" s="74">
        <f>IF(Y70="","",COUNTIF(Sabana20[[#This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IF($D$12="","",(SUMPRODUCT(($D$12:$W$12=Sabana20[[#This Row],[Columna4]:[Columna23]])*1)))</f>
        <v>0</v>
      </c>
      <c r="Y71" s="74">
        <f t="shared" si="1"/>
        <v>0</v>
      </c>
      <c r="Z71" s="74">
        <f>IF(Y71="","",COUNTIF(Sabana20[[#This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IF($D$12="","",(SUMPRODUCT(($D$12:$W$12=Sabana20[[#This Row],[Columna4]:[Columna23]])*1)))</f>
        <v>0</v>
      </c>
      <c r="Y72" s="74">
        <f t="shared" si="1"/>
        <v>0</v>
      </c>
      <c r="Z72" s="74">
        <f>IF(Y72="","",COUNTIF(Sabana20[[#This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IF($D$12="","",(SUMPRODUCT(($D$12:$W$12=Sabana20[[#This Row],[Columna4]:[Columna23]])*1)))</f>
        <v>0</v>
      </c>
      <c r="Y73" s="74">
        <f t="shared" si="1"/>
        <v>0</v>
      </c>
      <c r="Z73" s="74">
        <f>IF(Y73="","",COUNTIF(Sabana20[[#This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IF($D$12="","",(SUMPRODUCT(($D$12:$W$12=Sabana20[[#This Row],[Columna4]:[Columna23]])*1)))</f>
        <v>0</v>
      </c>
      <c r="Y74" s="74">
        <f t="shared" si="1"/>
        <v>0</v>
      </c>
      <c r="Z74" s="74">
        <f>IF(Y74="","",COUNTIF(Sabana20[[#This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IF($D$12="","",(SUMPRODUCT(($D$12:$W$12=Sabana20[[#This Row],[Columna4]:[Columna23]])*1)))</f>
        <v>0</v>
      </c>
      <c r="Y75" s="74">
        <f t="shared" si="1"/>
        <v>0</v>
      </c>
      <c r="Z75" s="74">
        <f>IF(Y75="","",COUNTIF(Sabana20[[#This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IF($D$12="","",(SUMPRODUCT(($D$12:$W$12=Sabana20[[#This Row],[Columna4]:[Columna23]])*1)))</f>
        <v>0</v>
      </c>
      <c r="Y76" s="74">
        <f t="shared" si="1"/>
        <v>0</v>
      </c>
      <c r="Z76" s="74">
        <f>IF(Y76="","",COUNTIF(Sabana20[[#This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IF($D$12="","",(SUMPRODUCT(($D$12:$W$12=Sabana20[[#This Row],[Columna4]:[Columna23]])*1)))</f>
        <v>0</v>
      </c>
      <c r="Y77" s="74">
        <f t="shared" si="1"/>
        <v>0</v>
      </c>
      <c r="Z77" s="74">
        <f>IF(Y77="","",COUNTIF(Sabana20[[#This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IF($D$12="","",(SUMPRODUCT(($D$12:$W$12=Sabana20[[#This Row],[Columna4]:[Columna23]])*1)))</f>
        <v>0</v>
      </c>
      <c r="Y78" s="74">
        <f t="shared" si="1"/>
        <v>0</v>
      </c>
      <c r="Z78" s="74">
        <f>IF(Y78="","",COUNTIF(Sabana20[[#This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IF($D$12="","",(SUMPRODUCT(($D$12:$W$12=Sabana20[[#This Row],[Columna4]:[Columna23]])*1)))</f>
        <v>0</v>
      </c>
      <c r="Y79" s="74">
        <f t="shared" si="1"/>
        <v>0</v>
      </c>
      <c r="Z79" s="74">
        <f>IF(Y79="","",COUNTIF(Sabana20[[#This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IF($D$12="","",(SUMPRODUCT(($D$12:$W$12=Sabana20[[#This Row],[Columna4]:[Columna23]])*1)))</f>
        <v>0</v>
      </c>
      <c r="Y80" s="74">
        <f t="shared" si="1"/>
        <v>0</v>
      </c>
      <c r="Z80" s="74">
        <f>IF(Y80="","",COUNTIF(Sabana20[[#This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IF($D$12="","",(SUMPRODUCT(($D$12:$W$12=Sabana20[[#This Row],[Columna4]:[Columna23]])*1)))</f>
        <v>0</v>
      </c>
      <c r="Y81" s="74">
        <f t="shared" si="1"/>
        <v>0</v>
      </c>
      <c r="Z81" s="74">
        <f>IF(Y81="","",COUNTIF(Sabana20[[#This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IF($D$12="","",(SUMPRODUCT(($D$12:$W$12=Sabana20[[#This Row],[Columna4]:[Columna23]])*1)))</f>
        <v>0</v>
      </c>
      <c r="Y82" s="74">
        <f t="shared" ref="Y82:Y145" si="2">IF(X82="","",(X82/20))</f>
        <v>0</v>
      </c>
      <c r="Z82" s="74">
        <f>IF(Y82="","",COUNTIF(Sabana20[[#This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IF($D$12="","",(SUMPRODUCT(($D$12:$W$12=Sabana20[[#This Row],[Columna4]:[Columna23]])*1)))</f>
        <v>0</v>
      </c>
      <c r="Y83" s="74">
        <f t="shared" si="2"/>
        <v>0</v>
      </c>
      <c r="Z83" s="74">
        <f>IF(Y83="","",COUNTIF(Sabana20[[#This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IF($D$12="","",(SUMPRODUCT(($D$12:$W$12=Sabana20[[#This Row],[Columna4]:[Columna23]])*1)))</f>
        <v>0</v>
      </c>
      <c r="Y84" s="74">
        <f t="shared" si="2"/>
        <v>0</v>
      </c>
      <c r="Z84" s="74">
        <f>IF(Y84="","",COUNTIF(Sabana20[[#This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IF($D$12="","",(SUMPRODUCT(($D$12:$W$12=Sabana20[[#This Row],[Columna4]:[Columna23]])*1)))</f>
        <v>0</v>
      </c>
      <c r="Y85" s="74">
        <f t="shared" si="2"/>
        <v>0</v>
      </c>
      <c r="Z85" s="74">
        <f>IF(Y85="","",COUNTIF(Sabana20[[#This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IF($D$12="","",(SUMPRODUCT(($D$12:$W$12=Sabana20[[#This Row],[Columna4]:[Columna23]])*1)))</f>
        <v>0</v>
      </c>
      <c r="Y86" s="74">
        <f t="shared" si="2"/>
        <v>0</v>
      </c>
      <c r="Z86" s="74">
        <f>IF(Y86="","",COUNTIF(Sabana20[[#This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IF($D$12="","",(SUMPRODUCT(($D$12:$W$12=Sabana20[[#This Row],[Columna4]:[Columna23]])*1)))</f>
        <v>0</v>
      </c>
      <c r="Y87" s="74">
        <f t="shared" si="2"/>
        <v>0</v>
      </c>
      <c r="Z87" s="74">
        <f>IF(Y87="","",COUNTIF(Sabana20[[#This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IF($D$12="","",(SUMPRODUCT(($D$12:$W$12=Sabana20[[#This Row],[Columna4]:[Columna23]])*1)))</f>
        <v>0</v>
      </c>
      <c r="Y88" s="74">
        <f t="shared" si="2"/>
        <v>0</v>
      </c>
      <c r="Z88" s="74">
        <f>IF(Y88="","",COUNTIF(Sabana20[[#This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IF($D$12="","",(SUMPRODUCT(($D$12:$W$12=Sabana20[[#This Row],[Columna4]:[Columna23]])*1)))</f>
        <v>0</v>
      </c>
      <c r="Y89" s="74">
        <f t="shared" si="2"/>
        <v>0</v>
      </c>
      <c r="Z89" s="74">
        <f>IF(Y89="","",COUNTIF(Sabana20[[#This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IF($D$12="","",(SUMPRODUCT(($D$12:$W$12=Sabana20[[#This Row],[Columna4]:[Columna23]])*1)))</f>
        <v>0</v>
      </c>
      <c r="Y90" s="74">
        <f t="shared" si="2"/>
        <v>0</v>
      </c>
      <c r="Z90" s="74">
        <f>IF(Y90="","",COUNTIF(Sabana20[[#This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IF($D$12="","",(SUMPRODUCT(($D$12:$W$12=Sabana20[[#This Row],[Columna4]:[Columna23]])*1)))</f>
        <v>0</v>
      </c>
      <c r="Y91" s="74">
        <f t="shared" si="2"/>
        <v>0</v>
      </c>
      <c r="Z91" s="74">
        <f>IF(Y91="","",COUNTIF(Sabana20[[#This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IF($D$12="","",(SUMPRODUCT(($D$12:$W$12=Sabana20[[#This Row],[Columna4]:[Columna23]])*1)))</f>
        <v>0</v>
      </c>
      <c r="Y92" s="74">
        <f t="shared" si="2"/>
        <v>0</v>
      </c>
      <c r="Z92" s="74">
        <f>IF(Y92="","",COUNTIF(Sabana20[[#This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IF($D$12="","",(SUMPRODUCT(($D$12:$W$12=Sabana20[[#This Row],[Columna4]:[Columna23]])*1)))</f>
        <v>0</v>
      </c>
      <c r="Y93" s="74">
        <f t="shared" si="2"/>
        <v>0</v>
      </c>
      <c r="Z93" s="74">
        <f>IF(Y93="","",COUNTIF(Sabana20[[#This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IF($D$12="","",(SUMPRODUCT(($D$12:$W$12=Sabana20[[#This Row],[Columna4]:[Columna23]])*1)))</f>
        <v>0</v>
      </c>
      <c r="Y94" s="74">
        <f t="shared" si="2"/>
        <v>0</v>
      </c>
      <c r="Z94" s="74">
        <f>IF(Y94="","",COUNTIF(Sabana20[[#This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IF($D$12="","",(SUMPRODUCT(($D$12:$W$12=Sabana20[[#This Row],[Columna4]:[Columna23]])*1)))</f>
        <v>0</v>
      </c>
      <c r="Y95" s="74">
        <f t="shared" si="2"/>
        <v>0</v>
      </c>
      <c r="Z95" s="74">
        <f>IF(Y95="","",COUNTIF(Sabana20[[#This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IF($D$12="","",(SUMPRODUCT(($D$12:$W$12=Sabana20[[#This Row],[Columna4]:[Columna23]])*1)))</f>
        <v>0</v>
      </c>
      <c r="Y96" s="74">
        <f t="shared" si="2"/>
        <v>0</v>
      </c>
      <c r="Z96" s="74">
        <f>IF(Y96="","",COUNTIF(Sabana20[[#This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IF($D$12="","",(SUMPRODUCT(($D$12:$W$12=Sabana20[[#This Row],[Columna4]:[Columna23]])*1)))</f>
        <v>0</v>
      </c>
      <c r="Y97" s="74">
        <f t="shared" si="2"/>
        <v>0</v>
      </c>
      <c r="Z97" s="74">
        <f>IF(Y97="","",COUNTIF(Sabana20[[#This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IF($D$12="","",(SUMPRODUCT(($D$12:$W$12=Sabana20[[#This Row],[Columna4]:[Columna23]])*1)))</f>
        <v>0</v>
      </c>
      <c r="Y98" s="74">
        <f t="shared" si="2"/>
        <v>0</v>
      </c>
      <c r="Z98" s="74">
        <f>IF(Y98="","",COUNTIF(Sabana20[[#This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IF($D$12="","",(SUMPRODUCT(($D$12:$W$12=Sabana20[[#This Row],[Columna4]:[Columna23]])*1)))</f>
        <v>0</v>
      </c>
      <c r="Y99" s="74">
        <f t="shared" si="2"/>
        <v>0</v>
      </c>
      <c r="Z99" s="74">
        <f>IF(Y99="","",COUNTIF(Sabana20[[#This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IF($D$12="","",(SUMPRODUCT(($D$12:$W$12=Sabana20[[#This Row],[Columna4]:[Columna23]])*1)))</f>
        <v>0</v>
      </c>
      <c r="Y100" s="74">
        <f t="shared" si="2"/>
        <v>0</v>
      </c>
      <c r="Z100" s="74">
        <f>IF(Y100="","",COUNTIF(Sabana20[[#This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IF($D$12="","",(SUMPRODUCT(($D$12:$W$12=Sabana20[[#This Row],[Columna4]:[Columna23]])*1)))</f>
        <v>0</v>
      </c>
      <c r="Y101" s="74">
        <f t="shared" si="2"/>
        <v>0</v>
      </c>
      <c r="Z101" s="74">
        <f>IF(Y101="","",COUNTIF(Sabana20[[#This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IF($D$12="","",(SUMPRODUCT(($D$12:$W$12=Sabana20[[#This Row],[Columna4]:[Columna23]])*1)))</f>
        <v>0</v>
      </c>
      <c r="Y102" s="74">
        <f t="shared" si="2"/>
        <v>0</v>
      </c>
      <c r="Z102" s="74">
        <f>IF(Y102="","",COUNTIF(Sabana20[[#This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IF($D$12="","",(SUMPRODUCT(($D$12:$W$12=Sabana20[[#This Row],[Columna4]:[Columna23]])*1)))</f>
        <v>0</v>
      </c>
      <c r="Y103" s="74">
        <f t="shared" si="2"/>
        <v>0</v>
      </c>
      <c r="Z103" s="74">
        <f>IF(Y103="","",COUNTIF(Sabana20[[#This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IF($D$12="","",(SUMPRODUCT(($D$12:$W$12=Sabana20[[#This Row],[Columna4]:[Columna23]])*1)))</f>
        <v>0</v>
      </c>
      <c r="Y104" s="74">
        <f t="shared" si="2"/>
        <v>0</v>
      </c>
      <c r="Z104" s="74">
        <f>IF(Y104="","",COUNTIF(Sabana20[[#This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IF($D$12="","",(SUMPRODUCT(($D$12:$W$12=Sabana20[[#This Row],[Columna4]:[Columna23]])*1)))</f>
        <v>0</v>
      </c>
      <c r="Y105" s="74">
        <f t="shared" si="2"/>
        <v>0</v>
      </c>
      <c r="Z105" s="74">
        <f>IF(Y105="","",COUNTIF(Sabana20[[#This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IF($D$12="","",(SUMPRODUCT(($D$12:$W$12=Sabana20[[#This Row],[Columna4]:[Columna23]])*1)))</f>
        <v>0</v>
      </c>
      <c r="Y106" s="74">
        <f t="shared" si="2"/>
        <v>0</v>
      </c>
      <c r="Z106" s="74">
        <f>IF(Y106="","",COUNTIF(Sabana20[[#This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IF($D$12="","",(SUMPRODUCT(($D$12:$W$12=Sabana20[[#This Row],[Columna4]:[Columna23]])*1)))</f>
        <v>0</v>
      </c>
      <c r="Y107" s="74">
        <f t="shared" si="2"/>
        <v>0</v>
      </c>
      <c r="Z107" s="74">
        <f>IF(Y107="","",COUNTIF(Sabana20[[#This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IF($D$12="","",(SUMPRODUCT(($D$12:$W$12=Sabana20[[#This Row],[Columna4]:[Columna23]])*1)))</f>
        <v>0</v>
      </c>
      <c r="Y108" s="74">
        <f t="shared" si="2"/>
        <v>0</v>
      </c>
      <c r="Z108" s="74">
        <f>IF(Y108="","",COUNTIF(Sabana20[[#This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IF($D$12="","",(SUMPRODUCT(($D$12:$W$12=Sabana20[[#This Row],[Columna4]:[Columna23]])*1)))</f>
        <v>0</v>
      </c>
      <c r="Y109" s="74">
        <f t="shared" si="2"/>
        <v>0</v>
      </c>
      <c r="Z109" s="74">
        <f>IF(Y109="","",COUNTIF(Sabana20[[#This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IF($D$12="","",(SUMPRODUCT(($D$12:$W$12=Sabana20[[#This Row],[Columna4]:[Columna23]])*1)))</f>
        <v>0</v>
      </c>
      <c r="Y110" s="74">
        <f t="shared" si="2"/>
        <v>0</v>
      </c>
      <c r="Z110" s="74">
        <f>IF(Y110="","",COUNTIF(Sabana20[[#This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IF($D$12="","",(SUMPRODUCT(($D$12:$W$12=Sabana20[[#This Row],[Columna4]:[Columna23]])*1)))</f>
        <v>0</v>
      </c>
      <c r="Y111" s="74">
        <f t="shared" si="2"/>
        <v>0</v>
      </c>
      <c r="Z111" s="74">
        <f>IF(Y111="","",COUNTIF(Sabana20[[#This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IF($D$12="","",(SUMPRODUCT(($D$12:$W$12=Sabana20[[#This Row],[Columna4]:[Columna23]])*1)))</f>
        <v>0</v>
      </c>
      <c r="Y112" s="74">
        <f t="shared" si="2"/>
        <v>0</v>
      </c>
      <c r="Z112" s="74">
        <f>IF(Y112="","",COUNTIF(Sabana20[[#This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IF($D$12="","",(SUMPRODUCT(($D$12:$W$12=Sabana20[[#This Row],[Columna4]:[Columna23]])*1)))</f>
        <v>0</v>
      </c>
      <c r="Y113" s="74">
        <f t="shared" si="2"/>
        <v>0</v>
      </c>
      <c r="Z113" s="74">
        <f>IF(Y113="","",COUNTIF(Sabana20[[#This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IF($D$12="","",(SUMPRODUCT(($D$12:$W$12=Sabana20[[#This Row],[Columna4]:[Columna23]])*1)))</f>
        <v>0</v>
      </c>
      <c r="Y114" s="74">
        <f t="shared" si="2"/>
        <v>0</v>
      </c>
      <c r="Z114" s="74">
        <f>IF(Y114="","",COUNTIF(Sabana20[[#This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IF($D$12="","",(SUMPRODUCT(($D$12:$W$12=Sabana20[[#This Row],[Columna4]:[Columna23]])*1)))</f>
        <v>0</v>
      </c>
      <c r="Y115" s="74">
        <f t="shared" si="2"/>
        <v>0</v>
      </c>
      <c r="Z115" s="74">
        <f>IF(Y115="","",COUNTIF(Sabana20[[#This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IF($D$12="","",(SUMPRODUCT(($D$12:$W$12=Sabana20[[#This Row],[Columna4]:[Columna23]])*1)))</f>
        <v>0</v>
      </c>
      <c r="Y116" s="74">
        <f t="shared" si="2"/>
        <v>0</v>
      </c>
      <c r="Z116" s="74">
        <f>IF(Y116="","",COUNTIF(Sabana20[[#This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IF($D$12="","",(SUMPRODUCT(($D$12:$W$12=Sabana20[[#This Row],[Columna4]:[Columna23]])*1)))</f>
        <v>0</v>
      </c>
      <c r="Y117" s="74">
        <f t="shared" si="2"/>
        <v>0</v>
      </c>
      <c r="Z117" s="74">
        <f>IF(Y117="","",COUNTIF(Sabana20[[#This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IF($D$12="","",(SUMPRODUCT(($D$12:$W$12=Sabana20[[#This Row],[Columna4]:[Columna23]])*1)))</f>
        <v>0</v>
      </c>
      <c r="Y118" s="74">
        <f t="shared" si="2"/>
        <v>0</v>
      </c>
      <c r="Z118" s="74">
        <f>IF(Y118="","",COUNTIF(Sabana20[[#This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IF($D$12="","",(SUMPRODUCT(($D$12:$W$12=Sabana20[[#This Row],[Columna4]:[Columna23]])*1)))</f>
        <v>0</v>
      </c>
      <c r="Y119" s="74">
        <f t="shared" si="2"/>
        <v>0</v>
      </c>
      <c r="Z119" s="74">
        <f>IF(Y119="","",COUNTIF(Sabana20[[#This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IF($D$12="","",(SUMPRODUCT(($D$12:$W$12=Sabana20[[#This Row],[Columna4]:[Columna23]])*1)))</f>
        <v>0</v>
      </c>
      <c r="Y120" s="74">
        <f t="shared" si="2"/>
        <v>0</v>
      </c>
      <c r="Z120" s="74">
        <f>IF(Y120="","",COUNTIF(Sabana20[[#This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IF($D$12="","",(SUMPRODUCT(($D$12:$W$12=Sabana20[[#This Row],[Columna4]:[Columna23]])*1)))</f>
        <v>0</v>
      </c>
      <c r="Y121" s="74">
        <f t="shared" si="2"/>
        <v>0</v>
      </c>
      <c r="Z121" s="74">
        <f>IF(Y121="","",COUNTIF(Sabana20[[#This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IF($D$12="","",(SUMPRODUCT(($D$12:$W$12=Sabana20[[#This Row],[Columna4]:[Columna23]])*1)))</f>
        <v>0</v>
      </c>
      <c r="Y122" s="74">
        <f t="shared" si="2"/>
        <v>0</v>
      </c>
      <c r="Z122" s="74">
        <f>IF(Y122="","",COUNTIF(Sabana20[[#This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IF($D$12="","",(SUMPRODUCT(($D$12:$W$12=Sabana20[[#This Row],[Columna4]:[Columna23]])*1)))</f>
        <v>0</v>
      </c>
      <c r="Y123" s="74">
        <f t="shared" si="2"/>
        <v>0</v>
      </c>
      <c r="Z123" s="74">
        <f>IF(Y123="","",COUNTIF(Sabana20[[#This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IF($D$12="","",(SUMPRODUCT(($D$12:$W$12=Sabana20[[#This Row],[Columna4]:[Columna23]])*1)))</f>
        <v>0</v>
      </c>
      <c r="Y124" s="74">
        <f t="shared" si="2"/>
        <v>0</v>
      </c>
      <c r="Z124" s="74">
        <f>IF(Y124="","",COUNTIF(Sabana20[[#This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IF($D$12="","",(SUMPRODUCT(($D$12:$W$12=Sabana20[[#This Row],[Columna4]:[Columna23]])*1)))</f>
        <v>0</v>
      </c>
      <c r="Y125" s="74">
        <f t="shared" si="2"/>
        <v>0</v>
      </c>
      <c r="Z125" s="74">
        <f>IF(Y125="","",COUNTIF(Sabana20[[#This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IF($D$12="","",(SUMPRODUCT(($D$12:$W$12=Sabana20[[#This Row],[Columna4]:[Columna23]])*1)))</f>
        <v>0</v>
      </c>
      <c r="Y126" s="74">
        <f t="shared" si="2"/>
        <v>0</v>
      </c>
      <c r="Z126" s="74">
        <f>IF(Y126="","",COUNTIF(Sabana20[[#This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IF($D$12="","",(SUMPRODUCT(($D$12:$W$12=Sabana20[[#This Row],[Columna4]:[Columna23]])*1)))</f>
        <v>0</v>
      </c>
      <c r="Y127" s="74">
        <f t="shared" si="2"/>
        <v>0</v>
      </c>
      <c r="Z127" s="74">
        <f>IF(Y127="","",COUNTIF(Sabana20[[#This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IF($D$12="","",(SUMPRODUCT(($D$12:$W$12=Sabana20[[#This Row],[Columna4]:[Columna23]])*1)))</f>
        <v>0</v>
      </c>
      <c r="Y128" s="74">
        <f t="shared" si="2"/>
        <v>0</v>
      </c>
      <c r="Z128" s="74">
        <f>IF(Y128="","",COUNTIF(Sabana20[[#This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IF($D$12="","",(SUMPRODUCT(($D$12:$W$12=Sabana20[[#This Row],[Columna4]:[Columna23]])*1)))</f>
        <v>0</v>
      </c>
      <c r="Y129" s="74">
        <f t="shared" si="2"/>
        <v>0</v>
      </c>
      <c r="Z129" s="74">
        <f>IF(Y129="","",COUNTIF(Sabana20[[#This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IF($D$12="","",(SUMPRODUCT(($D$12:$W$12=Sabana20[[#This Row],[Columna4]:[Columna23]])*1)))</f>
        <v>0</v>
      </c>
      <c r="Y130" s="74">
        <f t="shared" si="2"/>
        <v>0</v>
      </c>
      <c r="Z130" s="74">
        <f>IF(Y130="","",COUNTIF(Sabana20[[#This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IF($D$12="","",(SUMPRODUCT(($D$12:$W$12=Sabana20[[#This Row],[Columna4]:[Columna23]])*1)))</f>
        <v>0</v>
      </c>
      <c r="Y131" s="74">
        <f t="shared" si="2"/>
        <v>0</v>
      </c>
      <c r="Z131" s="74">
        <f>IF(Y131="","",COUNTIF(Sabana20[[#This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IF($D$12="","",(SUMPRODUCT(($D$12:$W$12=Sabana20[[#This Row],[Columna4]:[Columna23]])*1)))</f>
        <v>0</v>
      </c>
      <c r="Y132" s="74">
        <f t="shared" si="2"/>
        <v>0</v>
      </c>
      <c r="Z132" s="74">
        <f>IF(Y132="","",COUNTIF(Sabana20[[#This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IF($D$12="","",(SUMPRODUCT(($D$12:$W$12=Sabana20[[#This Row],[Columna4]:[Columna23]])*1)))</f>
        <v>0</v>
      </c>
      <c r="Y133" s="74">
        <f t="shared" si="2"/>
        <v>0</v>
      </c>
      <c r="Z133" s="74">
        <f>IF(Y133="","",COUNTIF(Sabana20[[#This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IF($D$12="","",(SUMPRODUCT(($D$12:$W$12=Sabana20[[#This Row],[Columna4]:[Columna23]])*1)))</f>
        <v>0</v>
      </c>
      <c r="Y134" s="74">
        <f t="shared" si="2"/>
        <v>0</v>
      </c>
      <c r="Z134" s="74">
        <f>IF(Y134="","",COUNTIF(Sabana20[[#This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IF($D$12="","",(SUMPRODUCT(($D$12:$W$12=Sabana20[[#This Row],[Columna4]:[Columna23]])*1)))</f>
        <v>0</v>
      </c>
      <c r="Y135" s="74">
        <f t="shared" si="2"/>
        <v>0</v>
      </c>
      <c r="Z135" s="74">
        <f>IF(Y135="","",COUNTIF(Sabana20[[#This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IF($D$12="","",(SUMPRODUCT(($D$12:$W$12=Sabana20[[#This Row],[Columna4]:[Columna23]])*1)))</f>
        <v>0</v>
      </c>
      <c r="Y136" s="74">
        <f t="shared" si="2"/>
        <v>0</v>
      </c>
      <c r="Z136" s="74">
        <f>IF(Y136="","",COUNTIF(Sabana20[[#This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IF($D$12="","",(SUMPRODUCT(($D$12:$W$12=Sabana20[[#This Row],[Columna4]:[Columna23]])*1)))</f>
        <v>0</v>
      </c>
      <c r="Y137" s="74">
        <f t="shared" si="2"/>
        <v>0</v>
      </c>
      <c r="Z137" s="74">
        <f>IF(Y137="","",COUNTIF(Sabana20[[#This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IF($D$12="","",(SUMPRODUCT(($D$12:$W$12=Sabana20[[#This Row],[Columna4]:[Columna23]])*1)))</f>
        <v>0</v>
      </c>
      <c r="Y138" s="74">
        <f t="shared" si="2"/>
        <v>0</v>
      </c>
      <c r="Z138" s="74">
        <f>IF(Y138="","",COUNTIF(Sabana20[[#This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IF($D$12="","",(SUMPRODUCT(($D$12:$W$12=Sabana20[[#This Row],[Columna4]:[Columna23]])*1)))</f>
        <v>0</v>
      </c>
      <c r="Y139" s="74">
        <f t="shared" si="2"/>
        <v>0</v>
      </c>
      <c r="Z139" s="74">
        <f>IF(Y139="","",COUNTIF(Sabana20[[#This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IF($D$12="","",(SUMPRODUCT(($D$12:$W$12=Sabana20[[#This Row],[Columna4]:[Columna23]])*1)))</f>
        <v>0</v>
      </c>
      <c r="Y140" s="74">
        <f t="shared" si="2"/>
        <v>0</v>
      </c>
      <c r="Z140" s="74">
        <f>IF(Y140="","",COUNTIF(Sabana20[[#This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IF($D$12="","",(SUMPRODUCT(($D$12:$W$12=Sabana20[[#This Row],[Columna4]:[Columna23]])*1)))</f>
        <v>0</v>
      </c>
      <c r="Y141" s="74">
        <f t="shared" si="2"/>
        <v>0</v>
      </c>
      <c r="Z141" s="74">
        <f>IF(Y141="","",COUNTIF(Sabana20[[#This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IF($D$12="","",(SUMPRODUCT(($D$12:$W$12=Sabana20[[#This Row],[Columna4]:[Columna23]])*1)))</f>
        <v>0</v>
      </c>
      <c r="Y142" s="74">
        <f t="shared" si="2"/>
        <v>0</v>
      </c>
      <c r="Z142" s="74">
        <f>IF(Y142="","",COUNTIF(Sabana20[[#This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IF($D$12="","",(SUMPRODUCT(($D$12:$W$12=Sabana20[[#This Row],[Columna4]:[Columna23]])*1)))</f>
        <v>0</v>
      </c>
      <c r="Y143" s="74">
        <f t="shared" si="2"/>
        <v>0</v>
      </c>
      <c r="Z143" s="74">
        <f>IF(Y143="","",COUNTIF(Sabana20[[#This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IF($D$12="","",(SUMPRODUCT(($D$12:$W$12=Sabana20[[#This Row],[Columna4]:[Columna23]])*1)))</f>
        <v>0</v>
      </c>
      <c r="Y144" s="74">
        <f t="shared" si="2"/>
        <v>0</v>
      </c>
      <c r="Z144" s="74">
        <f>IF(Y144="","",COUNTIF(Sabana20[[#This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IF($D$12="","",(SUMPRODUCT(($D$12:$W$12=Sabana20[[#This Row],[Columna4]:[Columna23]])*1)))</f>
        <v>0</v>
      </c>
      <c r="Y145" s="74">
        <f t="shared" si="2"/>
        <v>0</v>
      </c>
      <c r="Z145" s="74">
        <f>IF(Y145="","",COUNTIF(Sabana20[[#This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IF($D$12="","",(SUMPRODUCT(($D$12:$W$12=Sabana20[[#This Row],[Columna4]:[Columna23]])*1)))</f>
        <v>0</v>
      </c>
      <c r="Y146" s="74">
        <f t="shared" ref="Y146:Y209" si="3">IF(X146="","",(X146/20))</f>
        <v>0</v>
      </c>
      <c r="Z146" s="74">
        <f>IF(Y146="","",COUNTIF(Sabana20[[#This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IF($D$12="","",(SUMPRODUCT(($D$12:$W$12=Sabana20[[#This Row],[Columna4]:[Columna23]])*1)))</f>
        <v>0</v>
      </c>
      <c r="Y147" s="74">
        <f t="shared" si="3"/>
        <v>0</v>
      </c>
      <c r="Z147" s="74">
        <f>IF(Y147="","",COUNTIF(Sabana20[[#This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IF($D$12="","",(SUMPRODUCT(($D$12:$W$12=Sabana20[[#This Row],[Columna4]:[Columna23]])*1)))</f>
        <v>0</v>
      </c>
      <c r="Y148" s="74">
        <f t="shared" si="3"/>
        <v>0</v>
      </c>
      <c r="Z148" s="74">
        <f>IF(Y148="","",COUNTIF(Sabana20[[#This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IF($D$12="","",(SUMPRODUCT(($D$12:$W$12=Sabana20[[#This Row],[Columna4]:[Columna23]])*1)))</f>
        <v>0</v>
      </c>
      <c r="Y149" s="74">
        <f t="shared" si="3"/>
        <v>0</v>
      </c>
      <c r="Z149" s="74">
        <f>IF(Y149="","",COUNTIF(Sabana20[[#This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IF($D$12="","",(SUMPRODUCT(($D$12:$W$12=Sabana20[[#This Row],[Columna4]:[Columna23]])*1)))</f>
        <v>0</v>
      </c>
      <c r="Y150" s="74">
        <f t="shared" si="3"/>
        <v>0</v>
      </c>
      <c r="Z150" s="74">
        <f>IF(Y150="","",COUNTIF(Sabana20[[#This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IF($D$12="","",(SUMPRODUCT(($D$12:$W$12=Sabana20[[#This Row],[Columna4]:[Columna23]])*1)))</f>
        <v>0</v>
      </c>
      <c r="Y151" s="74">
        <f t="shared" si="3"/>
        <v>0</v>
      </c>
      <c r="Z151" s="74">
        <f>IF(Y151="","",COUNTIF(Sabana20[[#This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IF($D$12="","",(SUMPRODUCT(($D$12:$W$12=Sabana20[[#This Row],[Columna4]:[Columna23]])*1)))</f>
        <v>0</v>
      </c>
      <c r="Y152" s="74">
        <f t="shared" si="3"/>
        <v>0</v>
      </c>
      <c r="Z152" s="74">
        <f>IF(Y152="","",COUNTIF(Sabana20[[#This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IF($D$12="","",(SUMPRODUCT(($D$12:$W$12=Sabana20[[#This Row],[Columna4]:[Columna23]])*1)))</f>
        <v>0</v>
      </c>
      <c r="Y153" s="74">
        <f t="shared" si="3"/>
        <v>0</v>
      </c>
      <c r="Z153" s="74">
        <f>IF(Y153="","",COUNTIF(Sabana20[[#This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IF($D$12="","",(SUMPRODUCT(($D$12:$W$12=Sabana20[[#This Row],[Columna4]:[Columna23]])*1)))</f>
        <v>0</v>
      </c>
      <c r="Y154" s="74">
        <f t="shared" si="3"/>
        <v>0</v>
      </c>
      <c r="Z154" s="74">
        <f>IF(Y154="","",COUNTIF(Sabana20[[#This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IF($D$12="","",(SUMPRODUCT(($D$12:$W$12=Sabana20[[#This Row],[Columna4]:[Columna23]])*1)))</f>
        <v>0</v>
      </c>
      <c r="Y155" s="74">
        <f t="shared" si="3"/>
        <v>0</v>
      </c>
      <c r="Z155" s="74">
        <f>IF(Y155="","",COUNTIF(Sabana20[[#This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IF($D$12="","",(SUMPRODUCT(($D$12:$W$12=Sabana20[[#This Row],[Columna4]:[Columna23]])*1)))</f>
        <v>0</v>
      </c>
      <c r="Y156" s="74">
        <f t="shared" si="3"/>
        <v>0</v>
      </c>
      <c r="Z156" s="74">
        <f>IF(Y156="","",COUNTIF(Sabana20[[#This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IF($D$12="","",(SUMPRODUCT(($D$12:$W$12=Sabana20[[#This Row],[Columna4]:[Columna23]])*1)))</f>
        <v>0</v>
      </c>
      <c r="Y157" s="74">
        <f t="shared" si="3"/>
        <v>0</v>
      </c>
      <c r="Z157" s="74">
        <f>IF(Y157="","",COUNTIF(Sabana20[[#This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IF($D$12="","",(SUMPRODUCT(($D$12:$W$12=Sabana20[[#This Row],[Columna4]:[Columna23]])*1)))</f>
        <v>0</v>
      </c>
      <c r="Y158" s="74">
        <f t="shared" si="3"/>
        <v>0</v>
      </c>
      <c r="Z158" s="74">
        <f>IF(Y158="","",COUNTIF(Sabana20[[#This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IF($D$12="","",(SUMPRODUCT(($D$12:$W$12=Sabana20[[#This Row],[Columna4]:[Columna23]])*1)))</f>
        <v>0</v>
      </c>
      <c r="Y159" s="74">
        <f t="shared" si="3"/>
        <v>0</v>
      </c>
      <c r="Z159" s="74">
        <f>IF(Y159="","",COUNTIF(Sabana20[[#This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IF($D$12="","",(SUMPRODUCT(($D$12:$W$12=Sabana20[[#This Row],[Columna4]:[Columna23]])*1)))</f>
        <v>0</v>
      </c>
      <c r="Y160" s="74">
        <f t="shared" si="3"/>
        <v>0</v>
      </c>
      <c r="Z160" s="74">
        <f>IF(Y160="","",COUNTIF(Sabana20[[#This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IF($D$12="","",(SUMPRODUCT(($D$12:$W$12=Sabana20[[#This Row],[Columna4]:[Columna23]])*1)))</f>
        <v>0</v>
      </c>
      <c r="Y161" s="74">
        <f t="shared" si="3"/>
        <v>0</v>
      </c>
      <c r="Z161" s="74">
        <f>IF(Y161="","",COUNTIF(Sabana20[[#This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IF($D$12="","",(SUMPRODUCT(($D$12:$W$12=Sabana20[[#This Row],[Columna4]:[Columna23]])*1)))</f>
        <v>0</v>
      </c>
      <c r="Y162" s="74">
        <f t="shared" si="3"/>
        <v>0</v>
      </c>
      <c r="Z162" s="74">
        <f>IF(Y162="","",COUNTIF(Sabana20[[#This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IF($D$12="","",(SUMPRODUCT(($D$12:$W$12=Sabana20[[#This Row],[Columna4]:[Columna23]])*1)))</f>
        <v>0</v>
      </c>
      <c r="Y163" s="74">
        <f t="shared" si="3"/>
        <v>0</v>
      </c>
      <c r="Z163" s="74">
        <f>IF(Y163="","",COUNTIF(Sabana20[[#This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IF($D$12="","",(SUMPRODUCT(($D$12:$W$12=Sabana20[[#This Row],[Columna4]:[Columna23]])*1)))</f>
        <v>0</v>
      </c>
      <c r="Y164" s="74">
        <f t="shared" si="3"/>
        <v>0</v>
      </c>
      <c r="Z164" s="74">
        <f>IF(Y164="","",COUNTIF(Sabana20[[#This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IF($D$12="","",(SUMPRODUCT(($D$12:$W$12=Sabana20[[#This Row],[Columna4]:[Columna23]])*1)))</f>
        <v>0</v>
      </c>
      <c r="Y165" s="74">
        <f t="shared" si="3"/>
        <v>0</v>
      </c>
      <c r="Z165" s="74">
        <f>IF(Y165="","",COUNTIF(Sabana20[[#This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IF($D$12="","",(SUMPRODUCT(($D$12:$W$12=Sabana20[[#This Row],[Columna4]:[Columna23]])*1)))</f>
        <v>0</v>
      </c>
      <c r="Y166" s="74">
        <f t="shared" si="3"/>
        <v>0</v>
      </c>
      <c r="Z166" s="74">
        <f>IF(Y166="","",COUNTIF(Sabana20[[#This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IF($D$12="","",(SUMPRODUCT(($D$12:$W$12=Sabana20[[#This Row],[Columna4]:[Columna23]])*1)))</f>
        <v>0</v>
      </c>
      <c r="Y167" s="74">
        <f t="shared" si="3"/>
        <v>0</v>
      </c>
      <c r="Z167" s="74">
        <f>IF(Y167="","",COUNTIF(Sabana20[[#This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IF($D$12="","",(SUMPRODUCT(($D$12:$W$12=Sabana20[[#This Row],[Columna4]:[Columna23]])*1)))</f>
        <v>0</v>
      </c>
      <c r="Y168" s="74">
        <f t="shared" si="3"/>
        <v>0</v>
      </c>
      <c r="Z168" s="74">
        <f>IF(Y168="","",COUNTIF(Sabana20[[#This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IF($D$12="","",(SUMPRODUCT(($D$12:$W$12=Sabana20[[#This Row],[Columna4]:[Columna23]])*1)))</f>
        <v>0</v>
      </c>
      <c r="Y169" s="74">
        <f t="shared" si="3"/>
        <v>0</v>
      </c>
      <c r="Z169" s="74">
        <f>IF(Y169="","",COUNTIF(Sabana20[[#This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IF($D$12="","",(SUMPRODUCT(($D$12:$W$12=Sabana20[[#This Row],[Columna4]:[Columna23]])*1)))</f>
        <v>0</v>
      </c>
      <c r="Y170" s="74">
        <f t="shared" si="3"/>
        <v>0</v>
      </c>
      <c r="Z170" s="74">
        <f>IF(Y170="","",COUNTIF(Sabana20[[#This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IF($D$12="","",(SUMPRODUCT(($D$12:$W$12=Sabana20[[#This Row],[Columna4]:[Columna23]])*1)))</f>
        <v>0</v>
      </c>
      <c r="Y171" s="74">
        <f t="shared" si="3"/>
        <v>0</v>
      </c>
      <c r="Z171" s="74">
        <f>IF(Y171="","",COUNTIF(Sabana20[[#This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IF($D$12="","",(SUMPRODUCT(($D$12:$W$12=Sabana20[[#This Row],[Columna4]:[Columna23]])*1)))</f>
        <v>0</v>
      </c>
      <c r="Y172" s="74">
        <f t="shared" si="3"/>
        <v>0</v>
      </c>
      <c r="Z172" s="74">
        <f>IF(Y172="","",COUNTIF(Sabana20[[#This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IF($D$12="","",(SUMPRODUCT(($D$12:$W$12=Sabana20[[#This Row],[Columna4]:[Columna23]])*1)))</f>
        <v>0</v>
      </c>
      <c r="Y173" s="74">
        <f t="shared" si="3"/>
        <v>0</v>
      </c>
      <c r="Z173" s="74">
        <f>IF(Y173="","",COUNTIF(Sabana20[[#This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IF($D$12="","",(SUMPRODUCT(($D$12:$W$12=Sabana20[[#This Row],[Columna4]:[Columna23]])*1)))</f>
        <v>0</v>
      </c>
      <c r="Y174" s="74">
        <f t="shared" si="3"/>
        <v>0</v>
      </c>
      <c r="Z174" s="74">
        <f>IF(Y174="","",COUNTIF(Sabana20[[#This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IF($D$12="","",(SUMPRODUCT(($D$12:$W$12=Sabana20[[#This Row],[Columna4]:[Columna23]])*1)))</f>
        <v>0</v>
      </c>
      <c r="Y175" s="74">
        <f t="shared" si="3"/>
        <v>0</v>
      </c>
      <c r="Z175" s="74">
        <f>IF(Y175="","",COUNTIF(Sabana20[[#This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IF($D$12="","",(SUMPRODUCT(($D$12:$W$12=Sabana20[[#This Row],[Columna4]:[Columna23]])*1)))</f>
        <v>0</v>
      </c>
      <c r="Y176" s="74">
        <f t="shared" si="3"/>
        <v>0</v>
      </c>
      <c r="Z176" s="74">
        <f>IF(Y176="","",COUNTIF(Sabana20[[#This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IF($D$12="","",(SUMPRODUCT(($D$12:$W$12=Sabana20[[#This Row],[Columna4]:[Columna23]])*1)))</f>
        <v>0</v>
      </c>
      <c r="Y177" s="74">
        <f t="shared" si="3"/>
        <v>0</v>
      </c>
      <c r="Z177" s="74">
        <f>IF(Y177="","",COUNTIF(Sabana20[[#This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IF($D$12="","",(SUMPRODUCT(($D$12:$W$12=Sabana20[[#This Row],[Columna4]:[Columna23]])*1)))</f>
        <v>0</v>
      </c>
      <c r="Y178" s="74">
        <f t="shared" si="3"/>
        <v>0</v>
      </c>
      <c r="Z178" s="74">
        <f>IF(Y178="","",COUNTIF(Sabana20[[#This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IF($D$12="","",(SUMPRODUCT(($D$12:$W$12=Sabana20[[#This Row],[Columna4]:[Columna23]])*1)))</f>
        <v>0</v>
      </c>
      <c r="Y179" s="74">
        <f t="shared" si="3"/>
        <v>0</v>
      </c>
      <c r="Z179" s="74">
        <f>IF(Y179="","",COUNTIF(Sabana20[[#This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IF($D$12="","",(SUMPRODUCT(($D$12:$W$12=Sabana20[[#This Row],[Columna4]:[Columna23]])*1)))</f>
        <v>0</v>
      </c>
      <c r="Y180" s="74">
        <f t="shared" si="3"/>
        <v>0</v>
      </c>
      <c r="Z180" s="74">
        <f>IF(Y180="","",COUNTIF(Sabana20[[#This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IF($D$12="","",(SUMPRODUCT(($D$12:$W$12=Sabana20[[#This Row],[Columna4]:[Columna23]])*1)))</f>
        <v>0</v>
      </c>
      <c r="Y181" s="74">
        <f t="shared" si="3"/>
        <v>0</v>
      </c>
      <c r="Z181" s="74">
        <f>IF(Y181="","",COUNTIF(Sabana20[[#This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IF($D$12="","",(SUMPRODUCT(($D$12:$W$12=Sabana20[[#This Row],[Columna4]:[Columna23]])*1)))</f>
        <v>0</v>
      </c>
      <c r="Y182" s="74">
        <f t="shared" si="3"/>
        <v>0</v>
      </c>
      <c r="Z182" s="74">
        <f>IF(Y182="","",COUNTIF(Sabana20[[#This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IF($D$12="","",(SUMPRODUCT(($D$12:$W$12=Sabana20[[#This Row],[Columna4]:[Columna23]])*1)))</f>
        <v>0</v>
      </c>
      <c r="Y183" s="74">
        <f t="shared" si="3"/>
        <v>0</v>
      </c>
      <c r="Z183" s="74">
        <f>IF(Y183="","",COUNTIF(Sabana20[[#This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IF($D$12="","",(SUMPRODUCT(($D$12:$W$12=Sabana20[[#This Row],[Columna4]:[Columna23]])*1)))</f>
        <v>0</v>
      </c>
      <c r="Y184" s="74">
        <f t="shared" si="3"/>
        <v>0</v>
      </c>
      <c r="Z184" s="74">
        <f>IF(Y184="","",COUNTIF(Sabana20[[#This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IF($D$12="","",(SUMPRODUCT(($D$12:$W$12=Sabana20[[#This Row],[Columna4]:[Columna23]])*1)))</f>
        <v>0</v>
      </c>
      <c r="Y185" s="74">
        <f t="shared" si="3"/>
        <v>0</v>
      </c>
      <c r="Z185" s="74">
        <f>IF(Y185="","",COUNTIF(Sabana20[[#This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IF($D$12="","",(SUMPRODUCT(($D$12:$W$12=Sabana20[[#This Row],[Columna4]:[Columna23]])*1)))</f>
        <v>0</v>
      </c>
      <c r="Y186" s="74">
        <f t="shared" si="3"/>
        <v>0</v>
      </c>
      <c r="Z186" s="74">
        <f>IF(Y186="","",COUNTIF(Sabana20[[#This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IF($D$12="","",(SUMPRODUCT(($D$12:$W$12=Sabana20[[#This Row],[Columna4]:[Columna23]])*1)))</f>
        <v>0</v>
      </c>
      <c r="Y187" s="74">
        <f t="shared" si="3"/>
        <v>0</v>
      </c>
      <c r="Z187" s="74">
        <f>IF(Y187="","",COUNTIF(Sabana20[[#This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IF($D$12="","",(SUMPRODUCT(($D$12:$W$12=Sabana20[[#This Row],[Columna4]:[Columna23]])*1)))</f>
        <v>0</v>
      </c>
      <c r="Y188" s="74">
        <f t="shared" si="3"/>
        <v>0</v>
      </c>
      <c r="Z188" s="74">
        <f>IF(Y188="","",COUNTIF(Sabana20[[#This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IF($D$12="","",(SUMPRODUCT(($D$12:$W$12=Sabana20[[#This Row],[Columna4]:[Columna23]])*1)))</f>
        <v>0</v>
      </c>
      <c r="Y189" s="74">
        <f t="shared" si="3"/>
        <v>0</v>
      </c>
      <c r="Z189" s="74">
        <f>IF(Y189="","",COUNTIF(Sabana20[[#This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IF($D$12="","",(SUMPRODUCT(($D$12:$W$12=Sabana20[[#This Row],[Columna4]:[Columna23]])*1)))</f>
        <v>0</v>
      </c>
      <c r="Y190" s="74">
        <f t="shared" si="3"/>
        <v>0</v>
      </c>
      <c r="Z190" s="74">
        <f>IF(Y190="","",COUNTIF(Sabana20[[#This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IF($D$12="","",(SUMPRODUCT(($D$12:$W$12=Sabana20[[#This Row],[Columna4]:[Columna23]])*1)))</f>
        <v>0</v>
      </c>
      <c r="Y191" s="74">
        <f t="shared" si="3"/>
        <v>0</v>
      </c>
      <c r="Z191" s="74">
        <f>IF(Y191="","",COUNTIF(Sabana20[[#This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IF($D$12="","",(SUMPRODUCT(($D$12:$W$12=Sabana20[[#This Row],[Columna4]:[Columna23]])*1)))</f>
        <v>0</v>
      </c>
      <c r="Y192" s="74">
        <f t="shared" si="3"/>
        <v>0</v>
      </c>
      <c r="Z192" s="74">
        <f>IF(Y192="","",COUNTIF(Sabana20[[#This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IF($D$12="","",(SUMPRODUCT(($D$12:$W$12=Sabana20[[#This Row],[Columna4]:[Columna23]])*1)))</f>
        <v>0</v>
      </c>
      <c r="Y193" s="74">
        <f t="shared" si="3"/>
        <v>0</v>
      </c>
      <c r="Z193" s="74">
        <f>IF(Y193="","",COUNTIF(Sabana20[[#This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IF($D$12="","",(SUMPRODUCT(($D$12:$W$12=Sabana20[[#This Row],[Columna4]:[Columna23]])*1)))</f>
        <v>0</v>
      </c>
      <c r="Y194" s="74">
        <f t="shared" si="3"/>
        <v>0</v>
      </c>
      <c r="Z194" s="74">
        <f>IF(Y194="","",COUNTIF(Sabana20[[#This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IF($D$12="","",(SUMPRODUCT(($D$12:$W$12=Sabana20[[#This Row],[Columna4]:[Columna23]])*1)))</f>
        <v>0</v>
      </c>
      <c r="Y195" s="74">
        <f t="shared" si="3"/>
        <v>0</v>
      </c>
      <c r="Z195" s="74">
        <f>IF(Y195="","",COUNTIF(Sabana20[[#This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IF($D$12="","",(SUMPRODUCT(($D$12:$W$12=Sabana20[[#This Row],[Columna4]:[Columna23]])*1)))</f>
        <v>0</v>
      </c>
      <c r="Y196" s="74">
        <f t="shared" si="3"/>
        <v>0</v>
      </c>
      <c r="Z196" s="74">
        <f>IF(Y196="","",COUNTIF(Sabana20[[#This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IF($D$12="","",(SUMPRODUCT(($D$12:$W$12=Sabana20[[#This Row],[Columna4]:[Columna23]])*1)))</f>
        <v>0</v>
      </c>
      <c r="Y197" s="74">
        <f t="shared" si="3"/>
        <v>0</v>
      </c>
      <c r="Z197" s="74">
        <f>IF(Y197="","",COUNTIF(Sabana20[[#This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IF($D$12="","",(SUMPRODUCT(($D$12:$W$12=Sabana20[[#This Row],[Columna4]:[Columna23]])*1)))</f>
        <v>0</v>
      </c>
      <c r="Y198" s="74">
        <f t="shared" si="3"/>
        <v>0</v>
      </c>
      <c r="Z198" s="74">
        <f>IF(Y198="","",COUNTIF(Sabana20[[#This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IF($D$12="","",(SUMPRODUCT(($D$12:$W$12=Sabana20[[#This Row],[Columna4]:[Columna23]])*1)))</f>
        <v>0</v>
      </c>
      <c r="Y199" s="74">
        <f t="shared" si="3"/>
        <v>0</v>
      </c>
      <c r="Z199" s="74">
        <f>IF(Y199="","",COUNTIF(Sabana20[[#This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IF($D$12="","",(SUMPRODUCT(($D$12:$W$12=Sabana20[[#This Row],[Columna4]:[Columna23]])*1)))</f>
        <v>0</v>
      </c>
      <c r="Y200" s="74">
        <f t="shared" si="3"/>
        <v>0</v>
      </c>
      <c r="Z200" s="74">
        <f>IF(Y200="","",COUNTIF(Sabana20[[#This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IF($D$12="","",(SUMPRODUCT(($D$12:$W$12=Sabana20[[#This Row],[Columna4]:[Columna23]])*1)))</f>
        <v>0</v>
      </c>
      <c r="Y201" s="74">
        <f t="shared" si="3"/>
        <v>0</v>
      </c>
      <c r="Z201" s="74">
        <f>IF(Y201="","",COUNTIF(Sabana20[[#This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IF($D$12="","",(SUMPRODUCT(($D$12:$W$12=Sabana20[[#This Row],[Columna4]:[Columna23]])*1)))</f>
        <v>0</v>
      </c>
      <c r="Y202" s="74">
        <f t="shared" si="3"/>
        <v>0</v>
      </c>
      <c r="Z202" s="74">
        <f>IF(Y202="","",COUNTIF(Sabana20[[#This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IF($D$12="","",(SUMPRODUCT(($D$12:$W$12=Sabana20[[#This Row],[Columna4]:[Columna23]])*1)))</f>
        <v>0</v>
      </c>
      <c r="Y203" s="74">
        <f t="shared" si="3"/>
        <v>0</v>
      </c>
      <c r="Z203" s="74">
        <f>IF(Y203="","",COUNTIF(Sabana20[[#This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IF($D$12="","",(SUMPRODUCT(($D$12:$W$12=Sabana20[[#This Row],[Columna4]:[Columna23]])*1)))</f>
        <v>0</v>
      </c>
      <c r="Y204" s="74">
        <f t="shared" si="3"/>
        <v>0</v>
      </c>
      <c r="Z204" s="74">
        <f>IF(Y204="","",COUNTIF(Sabana20[[#This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IF($D$12="","",(SUMPRODUCT(($D$12:$W$12=Sabana20[[#This Row],[Columna4]:[Columna23]])*1)))</f>
        <v>0</v>
      </c>
      <c r="Y205" s="74">
        <f t="shared" si="3"/>
        <v>0</v>
      </c>
      <c r="Z205" s="74">
        <f>IF(Y205="","",COUNTIF(Sabana20[[#This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IF($D$12="","",(SUMPRODUCT(($D$12:$W$12=Sabana20[[#This Row],[Columna4]:[Columna23]])*1)))</f>
        <v>0</v>
      </c>
      <c r="Y206" s="74">
        <f t="shared" si="3"/>
        <v>0</v>
      </c>
      <c r="Z206" s="74">
        <f>IF(Y206="","",COUNTIF(Sabana20[[#This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IF($D$12="","",(SUMPRODUCT(($D$12:$W$12=Sabana20[[#This Row],[Columna4]:[Columna23]])*1)))</f>
        <v>0</v>
      </c>
      <c r="Y207" s="74">
        <f t="shared" si="3"/>
        <v>0</v>
      </c>
      <c r="Z207" s="74">
        <f>IF(Y207="","",COUNTIF(Sabana20[[#This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IF($D$12="","",(SUMPRODUCT(($D$12:$W$12=Sabana20[[#This Row],[Columna4]:[Columna23]])*1)))</f>
        <v>0</v>
      </c>
      <c r="Y208" s="74">
        <f t="shared" si="3"/>
        <v>0</v>
      </c>
      <c r="Z208" s="74">
        <f>IF(Y208="","",COUNTIF(Sabana20[[#This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IF($D$12="","",(SUMPRODUCT(($D$12:$W$12=Sabana20[[#This Row],[Columna4]:[Columna23]])*1)))</f>
        <v>0</v>
      </c>
      <c r="Y209" s="74">
        <f t="shared" si="3"/>
        <v>0</v>
      </c>
      <c r="Z209" s="74">
        <f>IF(Y209="","",COUNTIF(Sabana20[[#This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IF($D$12="","",(SUMPRODUCT(($D$12:$W$12=Sabana20[[#This Row],[Columna4]:[Columna23]])*1)))</f>
        <v>0</v>
      </c>
      <c r="Y210" s="74">
        <f t="shared" ref="Y210:Y273" si="4">IF(X210="","",(X210/20))</f>
        <v>0</v>
      </c>
      <c r="Z210" s="74">
        <f>IF(Y210="","",COUNTIF(Sabana20[[#This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IF($D$12="","",(SUMPRODUCT(($D$12:$W$12=Sabana20[[#This Row],[Columna4]:[Columna23]])*1)))</f>
        <v>0</v>
      </c>
      <c r="Y211" s="74">
        <f t="shared" si="4"/>
        <v>0</v>
      </c>
      <c r="Z211" s="74">
        <f>IF(Y211="","",COUNTIF(Sabana20[[#This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IF($D$12="","",(SUMPRODUCT(($D$12:$W$12=Sabana20[[#This Row],[Columna4]:[Columna23]])*1)))</f>
        <v>0</v>
      </c>
      <c r="Y212" s="74">
        <f t="shared" si="4"/>
        <v>0</v>
      </c>
      <c r="Z212" s="74">
        <f>IF(Y212="","",COUNTIF(Sabana20[[#This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IF($D$12="","",(SUMPRODUCT(($D$12:$W$12=Sabana20[[#This Row],[Columna4]:[Columna23]])*1)))</f>
        <v>0</v>
      </c>
      <c r="Y213" s="74">
        <f t="shared" si="4"/>
        <v>0</v>
      </c>
      <c r="Z213" s="74">
        <f>IF(Y213="","",COUNTIF(Sabana20[[#This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IF($D$12="","",(SUMPRODUCT(($D$12:$W$12=Sabana20[[#This Row],[Columna4]:[Columna23]])*1)))</f>
        <v>0</v>
      </c>
      <c r="Y214" s="74">
        <f t="shared" si="4"/>
        <v>0</v>
      </c>
      <c r="Z214" s="74">
        <f>IF(Y214="","",COUNTIF(Sabana20[[#This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IF($D$12="","",(SUMPRODUCT(($D$12:$W$12=Sabana20[[#This Row],[Columna4]:[Columna23]])*1)))</f>
        <v>0</v>
      </c>
      <c r="Y215" s="74">
        <f t="shared" si="4"/>
        <v>0</v>
      </c>
      <c r="Z215" s="74">
        <f>IF(Y215="","",COUNTIF(Sabana20[[#This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IF($D$12="","",(SUMPRODUCT(($D$12:$W$12=Sabana20[[#This Row],[Columna4]:[Columna23]])*1)))</f>
        <v>0</v>
      </c>
      <c r="Y216" s="74">
        <f t="shared" si="4"/>
        <v>0</v>
      </c>
      <c r="Z216" s="74">
        <f>IF(Y216="","",COUNTIF(Sabana20[[#This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IF($D$12="","",(SUMPRODUCT(($D$12:$W$12=Sabana20[[#This Row],[Columna4]:[Columna23]])*1)))</f>
        <v>0</v>
      </c>
      <c r="Y217" s="74">
        <f t="shared" si="4"/>
        <v>0</v>
      </c>
      <c r="Z217" s="74">
        <f>IF(Y217="","",COUNTIF(Sabana20[[#This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IF($D$12="","",(SUMPRODUCT(($D$12:$W$12=Sabana20[[#This Row],[Columna4]:[Columna23]])*1)))</f>
        <v>0</v>
      </c>
      <c r="Y218" s="74">
        <f t="shared" si="4"/>
        <v>0</v>
      </c>
      <c r="Z218" s="74">
        <f>IF(Y218="","",COUNTIF(Sabana20[[#This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IF($D$12="","",(SUMPRODUCT(($D$12:$W$12=Sabana20[[#This Row],[Columna4]:[Columna23]])*1)))</f>
        <v>0</v>
      </c>
      <c r="Y219" s="74">
        <f t="shared" si="4"/>
        <v>0</v>
      </c>
      <c r="Z219" s="74">
        <f>IF(Y219="","",COUNTIF(Sabana20[[#This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IF($D$12="","",(SUMPRODUCT(($D$12:$W$12=Sabana20[[#This Row],[Columna4]:[Columna23]])*1)))</f>
        <v>0</v>
      </c>
      <c r="Y220" s="74">
        <f t="shared" si="4"/>
        <v>0</v>
      </c>
      <c r="Z220" s="74">
        <f>IF(Y220="","",COUNTIF(Sabana20[[#This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IF($D$12="","",(SUMPRODUCT(($D$12:$W$12=Sabana20[[#This Row],[Columna4]:[Columna23]])*1)))</f>
        <v>0</v>
      </c>
      <c r="Y221" s="74">
        <f t="shared" si="4"/>
        <v>0</v>
      </c>
      <c r="Z221" s="74">
        <f>IF(Y221="","",COUNTIF(Sabana20[[#This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IF($D$12="","",(SUMPRODUCT(($D$12:$W$12=Sabana20[[#This Row],[Columna4]:[Columna23]])*1)))</f>
        <v>0</v>
      </c>
      <c r="Y222" s="74">
        <f t="shared" si="4"/>
        <v>0</v>
      </c>
      <c r="Z222" s="74">
        <f>IF(Y222="","",COUNTIF(Sabana20[[#This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IF($D$12="","",(SUMPRODUCT(($D$12:$W$12=Sabana20[[#This Row],[Columna4]:[Columna23]])*1)))</f>
        <v>0</v>
      </c>
      <c r="Y223" s="74">
        <f t="shared" si="4"/>
        <v>0</v>
      </c>
      <c r="Z223" s="74">
        <f>IF(Y223="","",COUNTIF(Sabana20[[#This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IF($D$12="","",(SUMPRODUCT(($D$12:$W$12=Sabana20[[#This Row],[Columna4]:[Columna23]])*1)))</f>
        <v>0</v>
      </c>
      <c r="Y224" s="74">
        <f t="shared" si="4"/>
        <v>0</v>
      </c>
      <c r="Z224" s="74">
        <f>IF(Y224="","",COUNTIF(Sabana20[[#This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IF($D$12="","",(SUMPRODUCT(($D$12:$W$12=Sabana20[[#This Row],[Columna4]:[Columna23]])*1)))</f>
        <v>0</v>
      </c>
      <c r="Y225" s="74">
        <f t="shared" si="4"/>
        <v>0</v>
      </c>
      <c r="Z225" s="74">
        <f>IF(Y225="","",COUNTIF(Sabana20[[#This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IF($D$12="","",(SUMPRODUCT(($D$12:$W$12=Sabana20[[#This Row],[Columna4]:[Columna23]])*1)))</f>
        <v>0</v>
      </c>
      <c r="Y226" s="74">
        <f t="shared" si="4"/>
        <v>0</v>
      </c>
      <c r="Z226" s="74">
        <f>IF(Y226="","",COUNTIF(Sabana20[[#This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IF($D$12="","",(SUMPRODUCT(($D$12:$W$12=Sabana20[[#This Row],[Columna4]:[Columna23]])*1)))</f>
        <v>0</v>
      </c>
      <c r="Y227" s="74">
        <f t="shared" si="4"/>
        <v>0</v>
      </c>
      <c r="Z227" s="74">
        <f>IF(Y227="","",COUNTIF(Sabana20[[#This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IF($D$12="","",(SUMPRODUCT(($D$12:$W$12=Sabana20[[#This Row],[Columna4]:[Columna23]])*1)))</f>
        <v>0</v>
      </c>
      <c r="Y228" s="74">
        <f t="shared" si="4"/>
        <v>0</v>
      </c>
      <c r="Z228" s="74">
        <f>IF(Y228="","",COUNTIF(Sabana20[[#This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IF($D$12="","",(SUMPRODUCT(($D$12:$W$12=Sabana20[[#This Row],[Columna4]:[Columna23]])*1)))</f>
        <v>0</v>
      </c>
      <c r="Y229" s="74">
        <f t="shared" si="4"/>
        <v>0</v>
      </c>
      <c r="Z229" s="74">
        <f>IF(Y229="","",COUNTIF(Sabana20[[#This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IF($D$12="","",(SUMPRODUCT(($D$12:$W$12=Sabana20[[#This Row],[Columna4]:[Columna23]])*1)))</f>
        <v>0</v>
      </c>
      <c r="Y230" s="74">
        <f t="shared" si="4"/>
        <v>0</v>
      </c>
      <c r="Z230" s="74">
        <f>IF(Y230="","",COUNTIF(Sabana20[[#This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IF($D$12="","",(SUMPRODUCT(($D$12:$W$12=Sabana20[[#This Row],[Columna4]:[Columna23]])*1)))</f>
        <v>0</v>
      </c>
      <c r="Y231" s="74">
        <f t="shared" si="4"/>
        <v>0</v>
      </c>
      <c r="Z231" s="74">
        <f>IF(Y231="","",COUNTIF(Sabana20[[#This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IF($D$12="","",(SUMPRODUCT(($D$12:$W$12=Sabana20[[#This Row],[Columna4]:[Columna23]])*1)))</f>
        <v>0</v>
      </c>
      <c r="Y232" s="74">
        <f t="shared" si="4"/>
        <v>0</v>
      </c>
      <c r="Z232" s="74">
        <f>IF(Y232="","",COUNTIF(Sabana20[[#This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IF($D$12="","",(SUMPRODUCT(($D$12:$W$12=Sabana20[[#This Row],[Columna4]:[Columna23]])*1)))</f>
        <v>0</v>
      </c>
      <c r="Y233" s="74">
        <f t="shared" si="4"/>
        <v>0</v>
      </c>
      <c r="Z233" s="74">
        <f>IF(Y233="","",COUNTIF(Sabana20[[#This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IF($D$12="","",(SUMPRODUCT(($D$12:$W$12=Sabana20[[#This Row],[Columna4]:[Columna23]])*1)))</f>
        <v>0</v>
      </c>
      <c r="Y234" s="74">
        <f t="shared" si="4"/>
        <v>0</v>
      </c>
      <c r="Z234" s="74">
        <f>IF(Y234="","",COUNTIF(Sabana20[[#This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IF($D$12="","",(SUMPRODUCT(($D$12:$W$12=Sabana20[[#This Row],[Columna4]:[Columna23]])*1)))</f>
        <v>0</v>
      </c>
      <c r="Y235" s="74">
        <f t="shared" si="4"/>
        <v>0</v>
      </c>
      <c r="Z235" s="74">
        <f>IF(Y235="","",COUNTIF(Sabana20[[#This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IF($D$12="","",(SUMPRODUCT(($D$12:$W$12=Sabana20[[#This Row],[Columna4]:[Columna23]])*1)))</f>
        <v>0</v>
      </c>
      <c r="Y236" s="74">
        <f t="shared" si="4"/>
        <v>0</v>
      </c>
      <c r="Z236" s="74">
        <f>IF(Y236="","",COUNTIF(Sabana20[[#This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IF($D$12="","",(SUMPRODUCT(($D$12:$W$12=Sabana20[[#This Row],[Columna4]:[Columna23]])*1)))</f>
        <v>0</v>
      </c>
      <c r="Y237" s="74">
        <f t="shared" si="4"/>
        <v>0</v>
      </c>
      <c r="Z237" s="74">
        <f>IF(Y237="","",COUNTIF(Sabana20[[#This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IF($D$12="","",(SUMPRODUCT(($D$12:$W$12=Sabana20[[#This Row],[Columna4]:[Columna23]])*1)))</f>
        <v>0</v>
      </c>
      <c r="Y238" s="74">
        <f t="shared" si="4"/>
        <v>0</v>
      </c>
      <c r="Z238" s="74">
        <f>IF(Y238="","",COUNTIF(Sabana20[[#This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IF($D$12="","",(SUMPRODUCT(($D$12:$W$12=Sabana20[[#This Row],[Columna4]:[Columna23]])*1)))</f>
        <v>0</v>
      </c>
      <c r="Y239" s="74">
        <f t="shared" si="4"/>
        <v>0</v>
      </c>
      <c r="Z239" s="74">
        <f>IF(Y239="","",COUNTIF(Sabana20[[#This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IF($D$12="","",(SUMPRODUCT(($D$12:$W$12=Sabana20[[#This Row],[Columna4]:[Columna23]])*1)))</f>
        <v>0</v>
      </c>
      <c r="Y240" s="74">
        <f t="shared" si="4"/>
        <v>0</v>
      </c>
      <c r="Z240" s="74">
        <f>IF(Y240="","",COUNTIF(Sabana20[[#This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IF($D$12="","",(SUMPRODUCT(($D$12:$W$12=Sabana20[[#This Row],[Columna4]:[Columna23]])*1)))</f>
        <v>0</v>
      </c>
      <c r="Y241" s="74">
        <f t="shared" si="4"/>
        <v>0</v>
      </c>
      <c r="Z241" s="74">
        <f>IF(Y241="","",COUNTIF(Sabana20[[#This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IF($D$12="","",(SUMPRODUCT(($D$12:$W$12=Sabana20[[#This Row],[Columna4]:[Columna23]])*1)))</f>
        <v>0</v>
      </c>
      <c r="Y242" s="74">
        <f t="shared" si="4"/>
        <v>0</v>
      </c>
      <c r="Z242" s="74">
        <f>IF(Y242="","",COUNTIF(Sabana20[[#This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IF($D$12="","",(SUMPRODUCT(($D$12:$W$12=Sabana20[[#This Row],[Columna4]:[Columna23]])*1)))</f>
        <v>0</v>
      </c>
      <c r="Y243" s="74">
        <f t="shared" si="4"/>
        <v>0</v>
      </c>
      <c r="Z243" s="74">
        <f>IF(Y243="","",COUNTIF(Sabana20[[#This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IF($D$12="","",(SUMPRODUCT(($D$12:$W$12=Sabana20[[#This Row],[Columna4]:[Columna23]])*1)))</f>
        <v>0</v>
      </c>
      <c r="Y244" s="74">
        <f t="shared" si="4"/>
        <v>0</v>
      </c>
      <c r="Z244" s="74">
        <f>IF(Y244="","",COUNTIF(Sabana20[[#This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IF($D$12="","",(SUMPRODUCT(($D$12:$W$12=Sabana20[[#This Row],[Columna4]:[Columna23]])*1)))</f>
        <v>0</v>
      </c>
      <c r="Y245" s="74">
        <f t="shared" si="4"/>
        <v>0</v>
      </c>
      <c r="Z245" s="74">
        <f>IF(Y245="","",COUNTIF(Sabana20[[#This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IF($D$12="","",(SUMPRODUCT(($D$12:$W$12=Sabana20[[#This Row],[Columna4]:[Columna23]])*1)))</f>
        <v>0</v>
      </c>
      <c r="Y246" s="74">
        <f t="shared" si="4"/>
        <v>0</v>
      </c>
      <c r="Z246" s="74">
        <f>IF(Y246="","",COUNTIF(Sabana20[[#This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IF($D$12="","",(SUMPRODUCT(($D$12:$W$12=Sabana20[[#This Row],[Columna4]:[Columna23]])*1)))</f>
        <v>0</v>
      </c>
      <c r="Y247" s="74">
        <f t="shared" si="4"/>
        <v>0</v>
      </c>
      <c r="Z247" s="74">
        <f>IF(Y247="","",COUNTIF(Sabana20[[#This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IF($D$12="","",(SUMPRODUCT(($D$12:$W$12=Sabana20[[#This Row],[Columna4]:[Columna23]])*1)))</f>
        <v>0</v>
      </c>
      <c r="Y248" s="74">
        <f t="shared" si="4"/>
        <v>0</v>
      </c>
      <c r="Z248" s="74">
        <f>IF(Y248="","",COUNTIF(Sabana20[[#This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IF($D$12="","",(SUMPRODUCT(($D$12:$W$12=Sabana20[[#This Row],[Columna4]:[Columna23]])*1)))</f>
        <v>0</v>
      </c>
      <c r="Y249" s="74">
        <f t="shared" si="4"/>
        <v>0</v>
      </c>
      <c r="Z249" s="74">
        <f>IF(Y249="","",COUNTIF(Sabana20[[#This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IF($D$12="","",(SUMPRODUCT(($D$12:$W$12=Sabana20[[#This Row],[Columna4]:[Columna23]])*1)))</f>
        <v>0</v>
      </c>
      <c r="Y250" s="74">
        <f t="shared" si="4"/>
        <v>0</v>
      </c>
      <c r="Z250" s="74">
        <f>IF(Y250="","",COUNTIF(Sabana20[[#This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IF($D$12="","",(SUMPRODUCT(($D$12:$W$12=Sabana20[[#This Row],[Columna4]:[Columna23]])*1)))</f>
        <v>0</v>
      </c>
      <c r="Y251" s="74">
        <f t="shared" si="4"/>
        <v>0</v>
      </c>
      <c r="Z251" s="74">
        <f>IF(Y251="","",COUNTIF(Sabana20[[#This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IF($D$12="","",(SUMPRODUCT(($D$12:$W$12=Sabana20[[#This Row],[Columna4]:[Columna23]])*1)))</f>
        <v>0</v>
      </c>
      <c r="Y252" s="74">
        <f t="shared" si="4"/>
        <v>0</v>
      </c>
      <c r="Z252" s="74">
        <f>IF(Y252="","",COUNTIF(Sabana20[[#This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IF($D$12="","",(SUMPRODUCT(($D$12:$W$12=Sabana20[[#This Row],[Columna4]:[Columna23]])*1)))</f>
        <v>0</v>
      </c>
      <c r="Y253" s="74">
        <f t="shared" si="4"/>
        <v>0</v>
      </c>
      <c r="Z253" s="74">
        <f>IF(Y253="","",COUNTIF(Sabana20[[#This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IF($D$12="","",(SUMPRODUCT(($D$12:$W$12=Sabana20[[#This Row],[Columna4]:[Columna23]])*1)))</f>
        <v>0</v>
      </c>
      <c r="Y254" s="74">
        <f t="shared" si="4"/>
        <v>0</v>
      </c>
      <c r="Z254" s="74">
        <f>IF(Y254="","",COUNTIF(Sabana20[[#This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IF($D$12="","",(SUMPRODUCT(($D$12:$W$12=Sabana20[[#This Row],[Columna4]:[Columna23]])*1)))</f>
        <v>0</v>
      </c>
      <c r="Y255" s="74">
        <f t="shared" si="4"/>
        <v>0</v>
      </c>
      <c r="Z255" s="74">
        <f>IF(Y255="","",COUNTIF(Sabana20[[#This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IF($D$12="","",(SUMPRODUCT(($D$12:$W$12=Sabana20[[#This Row],[Columna4]:[Columna23]])*1)))</f>
        <v>0</v>
      </c>
      <c r="Y256" s="74">
        <f t="shared" si="4"/>
        <v>0</v>
      </c>
      <c r="Z256" s="74">
        <f>IF(Y256="","",COUNTIF(Sabana20[[#This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IF($D$12="","",(SUMPRODUCT(($D$12:$W$12=Sabana20[[#This Row],[Columna4]:[Columna23]])*1)))</f>
        <v>0</v>
      </c>
      <c r="Y257" s="74">
        <f t="shared" si="4"/>
        <v>0</v>
      </c>
      <c r="Z257" s="74">
        <f>IF(Y257="","",COUNTIF(Sabana20[[#This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IF($D$12="","",(SUMPRODUCT(($D$12:$W$12=Sabana20[[#This Row],[Columna4]:[Columna23]])*1)))</f>
        <v>0</v>
      </c>
      <c r="Y258" s="74">
        <f t="shared" si="4"/>
        <v>0</v>
      </c>
      <c r="Z258" s="74">
        <f>IF(Y258="","",COUNTIF(Sabana20[[#This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IF($D$12="","",(SUMPRODUCT(($D$12:$W$12=Sabana20[[#This Row],[Columna4]:[Columna23]])*1)))</f>
        <v>0</v>
      </c>
      <c r="Y259" s="74">
        <f t="shared" si="4"/>
        <v>0</v>
      </c>
      <c r="Z259" s="74">
        <f>IF(Y259="","",COUNTIF(Sabana20[[#This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IF($D$12="","",(SUMPRODUCT(($D$12:$W$12=Sabana20[[#This Row],[Columna4]:[Columna23]])*1)))</f>
        <v>0</v>
      </c>
      <c r="Y260" s="74">
        <f t="shared" si="4"/>
        <v>0</v>
      </c>
      <c r="Z260" s="74">
        <f>IF(Y260="","",COUNTIF(Sabana20[[#This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IF($D$12="","",(SUMPRODUCT(($D$12:$W$12=Sabana20[[#This Row],[Columna4]:[Columna23]])*1)))</f>
        <v>0</v>
      </c>
      <c r="Y261" s="74">
        <f t="shared" si="4"/>
        <v>0</v>
      </c>
      <c r="Z261" s="74">
        <f>IF(Y261="","",COUNTIF(Sabana20[[#This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IF($D$12="","",(SUMPRODUCT(($D$12:$W$12=Sabana20[[#This Row],[Columna4]:[Columna23]])*1)))</f>
        <v>0</v>
      </c>
      <c r="Y262" s="74">
        <f t="shared" si="4"/>
        <v>0</v>
      </c>
      <c r="Z262" s="74">
        <f>IF(Y262="","",COUNTIF(Sabana20[[#This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IF($D$12="","",(SUMPRODUCT(($D$12:$W$12=Sabana20[[#This Row],[Columna4]:[Columna23]])*1)))</f>
        <v>0</v>
      </c>
      <c r="Y263" s="74">
        <f t="shared" si="4"/>
        <v>0</v>
      </c>
      <c r="Z263" s="74">
        <f>IF(Y263="","",COUNTIF(Sabana20[[#This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IF($D$12="","",(SUMPRODUCT(($D$12:$W$12=Sabana20[[#This Row],[Columna4]:[Columna23]])*1)))</f>
        <v>0</v>
      </c>
      <c r="Y264" s="74">
        <f t="shared" si="4"/>
        <v>0</v>
      </c>
      <c r="Z264" s="74">
        <f>IF(Y264="","",COUNTIF(Sabana20[[#This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IF($D$12="","",(SUMPRODUCT(($D$12:$W$12=Sabana20[[#This Row],[Columna4]:[Columna23]])*1)))</f>
        <v>0</v>
      </c>
      <c r="Y265" s="74">
        <f t="shared" si="4"/>
        <v>0</v>
      </c>
      <c r="Z265" s="74">
        <f>IF(Y265="","",COUNTIF(Sabana20[[#This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IF($D$12="","",(SUMPRODUCT(($D$12:$W$12=Sabana20[[#This Row],[Columna4]:[Columna23]])*1)))</f>
        <v>0</v>
      </c>
      <c r="Y266" s="74">
        <f t="shared" si="4"/>
        <v>0</v>
      </c>
      <c r="Z266" s="74">
        <f>IF(Y266="","",COUNTIF(Sabana20[[#This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IF($D$12="","",(SUMPRODUCT(($D$12:$W$12=Sabana20[[#This Row],[Columna4]:[Columna23]])*1)))</f>
        <v>0</v>
      </c>
      <c r="Y267" s="74">
        <f t="shared" si="4"/>
        <v>0</v>
      </c>
      <c r="Z267" s="74">
        <f>IF(Y267="","",COUNTIF(Sabana20[[#This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IF($D$12="","",(SUMPRODUCT(($D$12:$W$12=Sabana20[[#This Row],[Columna4]:[Columna23]])*1)))</f>
        <v>0</v>
      </c>
      <c r="Y268" s="74">
        <f t="shared" si="4"/>
        <v>0</v>
      </c>
      <c r="Z268" s="74">
        <f>IF(Y268="","",COUNTIF(Sabana20[[#This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IF($D$12="","",(SUMPRODUCT(($D$12:$W$12=Sabana20[[#This Row],[Columna4]:[Columna23]])*1)))</f>
        <v>0</v>
      </c>
      <c r="Y269" s="74">
        <f t="shared" si="4"/>
        <v>0</v>
      </c>
      <c r="Z269" s="74">
        <f>IF(Y269="","",COUNTIF(Sabana20[[#This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IF($D$12="","",(SUMPRODUCT(($D$12:$W$12=Sabana20[[#This Row],[Columna4]:[Columna23]])*1)))</f>
        <v>0</v>
      </c>
      <c r="Y270" s="74">
        <f t="shared" si="4"/>
        <v>0</v>
      </c>
      <c r="Z270" s="74">
        <f>IF(Y270="","",COUNTIF(Sabana20[[#This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IF($D$12="","",(SUMPRODUCT(($D$12:$W$12=Sabana20[[#This Row],[Columna4]:[Columna23]])*1)))</f>
        <v>0</v>
      </c>
      <c r="Y271" s="74">
        <f t="shared" si="4"/>
        <v>0</v>
      </c>
      <c r="Z271" s="74">
        <f>IF(Y271="","",COUNTIF(Sabana20[[#This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IF($D$12="","",(SUMPRODUCT(($D$12:$W$12=Sabana20[[#This Row],[Columna4]:[Columna23]])*1)))</f>
        <v>0</v>
      </c>
      <c r="Y272" s="74">
        <f t="shared" si="4"/>
        <v>0</v>
      </c>
      <c r="Z272" s="74">
        <f>IF(Y272="","",COUNTIF(Sabana20[[#This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IF($D$12="","",(SUMPRODUCT(($D$12:$W$12=Sabana20[[#This Row],[Columna4]:[Columna23]])*1)))</f>
        <v>0</v>
      </c>
      <c r="Y273" s="74">
        <f t="shared" si="4"/>
        <v>0</v>
      </c>
      <c r="Z273" s="74">
        <f>IF(Y273="","",COUNTIF(Sabana20[[#This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IF($D$12="","",(SUMPRODUCT(($D$12:$W$12=Sabana20[[#This Row],[Columna4]:[Columna23]])*1)))</f>
        <v>0</v>
      </c>
      <c r="Y274" s="74">
        <f t="shared" ref="Y274:Y337" si="5">IF(X274="","",(X274/20))</f>
        <v>0</v>
      </c>
      <c r="Z274" s="74">
        <f>IF(Y274="","",COUNTIF(Sabana20[[#This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IF($D$12="","",(SUMPRODUCT(($D$12:$W$12=Sabana20[[#This Row],[Columna4]:[Columna23]])*1)))</f>
        <v>0</v>
      </c>
      <c r="Y275" s="74">
        <f t="shared" si="5"/>
        <v>0</v>
      </c>
      <c r="Z275" s="74">
        <f>IF(Y275="","",COUNTIF(Sabana20[[#This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IF($D$12="","",(SUMPRODUCT(($D$12:$W$12=Sabana20[[#This Row],[Columna4]:[Columna23]])*1)))</f>
        <v>0</v>
      </c>
      <c r="Y276" s="74">
        <f t="shared" si="5"/>
        <v>0</v>
      </c>
      <c r="Z276" s="74">
        <f>IF(Y276="","",COUNTIF(Sabana20[[#This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IF($D$12="","",(SUMPRODUCT(($D$12:$W$12=Sabana20[[#This Row],[Columna4]:[Columna23]])*1)))</f>
        <v>0</v>
      </c>
      <c r="Y277" s="74">
        <f t="shared" si="5"/>
        <v>0</v>
      </c>
      <c r="Z277" s="74">
        <f>IF(Y277="","",COUNTIF(Sabana20[[#This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IF($D$12="","",(SUMPRODUCT(($D$12:$W$12=Sabana20[[#This Row],[Columna4]:[Columna23]])*1)))</f>
        <v>0</v>
      </c>
      <c r="Y278" s="74">
        <f t="shared" si="5"/>
        <v>0</v>
      </c>
      <c r="Z278" s="74">
        <f>IF(Y278="","",COUNTIF(Sabana20[[#This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IF($D$12="","",(SUMPRODUCT(($D$12:$W$12=Sabana20[[#This Row],[Columna4]:[Columna23]])*1)))</f>
        <v>0</v>
      </c>
      <c r="Y279" s="74">
        <f t="shared" si="5"/>
        <v>0</v>
      </c>
      <c r="Z279" s="74">
        <f>IF(Y279="","",COUNTIF(Sabana20[[#This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IF($D$12="","",(SUMPRODUCT(($D$12:$W$12=Sabana20[[#This Row],[Columna4]:[Columna23]])*1)))</f>
        <v>0</v>
      </c>
      <c r="Y280" s="74">
        <f t="shared" si="5"/>
        <v>0</v>
      </c>
      <c r="Z280" s="74">
        <f>IF(Y280="","",COUNTIF(Sabana20[[#This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IF($D$12="","",(SUMPRODUCT(($D$12:$W$12=Sabana20[[#This Row],[Columna4]:[Columna23]])*1)))</f>
        <v>0</v>
      </c>
      <c r="Y281" s="74">
        <f t="shared" si="5"/>
        <v>0</v>
      </c>
      <c r="Z281" s="74">
        <f>IF(Y281="","",COUNTIF(Sabana20[[#This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IF($D$12="","",(SUMPRODUCT(($D$12:$W$12=Sabana20[[#This Row],[Columna4]:[Columna23]])*1)))</f>
        <v>0</v>
      </c>
      <c r="Y282" s="74">
        <f t="shared" si="5"/>
        <v>0</v>
      </c>
      <c r="Z282" s="74">
        <f>IF(Y282="","",COUNTIF(Sabana20[[#This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IF($D$12="","",(SUMPRODUCT(($D$12:$W$12=Sabana20[[#This Row],[Columna4]:[Columna23]])*1)))</f>
        <v>0</v>
      </c>
      <c r="Y283" s="74">
        <f t="shared" si="5"/>
        <v>0</v>
      </c>
      <c r="Z283" s="74">
        <f>IF(Y283="","",COUNTIF(Sabana20[[#This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IF($D$12="","",(SUMPRODUCT(($D$12:$W$12=Sabana20[[#This Row],[Columna4]:[Columna23]])*1)))</f>
        <v>0</v>
      </c>
      <c r="Y284" s="74">
        <f t="shared" si="5"/>
        <v>0</v>
      </c>
      <c r="Z284" s="74">
        <f>IF(Y284="","",COUNTIF(Sabana20[[#This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IF($D$12="","",(SUMPRODUCT(($D$12:$W$12=Sabana20[[#This Row],[Columna4]:[Columna23]])*1)))</f>
        <v>0</v>
      </c>
      <c r="Y285" s="74">
        <f t="shared" si="5"/>
        <v>0</v>
      </c>
      <c r="Z285" s="74">
        <f>IF(Y285="","",COUNTIF(Sabana20[[#This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IF($D$12="","",(SUMPRODUCT(($D$12:$W$12=Sabana20[[#This Row],[Columna4]:[Columna23]])*1)))</f>
        <v>0</v>
      </c>
      <c r="Y286" s="74">
        <f t="shared" si="5"/>
        <v>0</v>
      </c>
      <c r="Z286" s="74">
        <f>IF(Y286="","",COUNTIF(Sabana20[[#This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IF($D$12="","",(SUMPRODUCT(($D$12:$W$12=Sabana20[[#This Row],[Columna4]:[Columna23]])*1)))</f>
        <v>0</v>
      </c>
      <c r="Y287" s="74">
        <f t="shared" si="5"/>
        <v>0</v>
      </c>
      <c r="Z287" s="74">
        <f>IF(Y287="","",COUNTIF(Sabana20[[#This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IF($D$12="","",(SUMPRODUCT(($D$12:$W$12=Sabana20[[#This Row],[Columna4]:[Columna23]])*1)))</f>
        <v>0</v>
      </c>
      <c r="Y288" s="74">
        <f t="shared" si="5"/>
        <v>0</v>
      </c>
      <c r="Z288" s="74">
        <f>IF(Y288="","",COUNTIF(Sabana20[[#This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IF($D$12="","",(SUMPRODUCT(($D$12:$W$12=Sabana20[[#This Row],[Columna4]:[Columna23]])*1)))</f>
        <v>0</v>
      </c>
      <c r="Y289" s="74">
        <f t="shared" si="5"/>
        <v>0</v>
      </c>
      <c r="Z289" s="74">
        <f>IF(Y289="","",COUNTIF(Sabana20[[#This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IF($D$12="","",(SUMPRODUCT(($D$12:$W$12=Sabana20[[#This Row],[Columna4]:[Columna23]])*1)))</f>
        <v>0</v>
      </c>
      <c r="Y290" s="74">
        <f t="shared" si="5"/>
        <v>0</v>
      </c>
      <c r="Z290" s="74">
        <f>IF(Y290="","",COUNTIF(Sabana20[[#This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IF($D$12="","",(SUMPRODUCT(($D$12:$W$12=Sabana20[[#This Row],[Columna4]:[Columna23]])*1)))</f>
        <v>0</v>
      </c>
      <c r="Y291" s="74">
        <f t="shared" si="5"/>
        <v>0</v>
      </c>
      <c r="Z291" s="74">
        <f>IF(Y291="","",COUNTIF(Sabana20[[#This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IF($D$12="","",(SUMPRODUCT(($D$12:$W$12=Sabana20[[#This Row],[Columna4]:[Columna23]])*1)))</f>
        <v>0</v>
      </c>
      <c r="Y292" s="74">
        <f t="shared" si="5"/>
        <v>0</v>
      </c>
      <c r="Z292" s="74">
        <f>IF(Y292="","",COUNTIF(Sabana20[[#This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IF($D$12="","",(SUMPRODUCT(($D$12:$W$12=Sabana20[[#This Row],[Columna4]:[Columna23]])*1)))</f>
        <v>0</v>
      </c>
      <c r="Y293" s="74">
        <f t="shared" si="5"/>
        <v>0</v>
      </c>
      <c r="Z293" s="74">
        <f>IF(Y293="","",COUNTIF(Sabana20[[#This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IF($D$12="","",(SUMPRODUCT(($D$12:$W$12=Sabana20[[#This Row],[Columna4]:[Columna23]])*1)))</f>
        <v>0</v>
      </c>
      <c r="Y294" s="74">
        <f t="shared" si="5"/>
        <v>0</v>
      </c>
      <c r="Z294" s="74">
        <f>IF(Y294="","",COUNTIF(Sabana20[[#This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IF($D$12="","",(SUMPRODUCT(($D$12:$W$12=Sabana20[[#This Row],[Columna4]:[Columna23]])*1)))</f>
        <v>0</v>
      </c>
      <c r="Y295" s="74">
        <f t="shared" si="5"/>
        <v>0</v>
      </c>
      <c r="Z295" s="74">
        <f>IF(Y295="","",COUNTIF(Sabana20[[#This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IF($D$12="","",(SUMPRODUCT(($D$12:$W$12=Sabana20[[#This Row],[Columna4]:[Columna23]])*1)))</f>
        <v>0</v>
      </c>
      <c r="Y296" s="74">
        <f t="shared" si="5"/>
        <v>0</v>
      </c>
      <c r="Z296" s="74">
        <f>IF(Y296="","",COUNTIF(Sabana20[[#This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IF($D$12="","",(SUMPRODUCT(($D$12:$W$12=Sabana20[[#This Row],[Columna4]:[Columna23]])*1)))</f>
        <v>0</v>
      </c>
      <c r="Y297" s="74">
        <f t="shared" si="5"/>
        <v>0</v>
      </c>
      <c r="Z297" s="74">
        <f>IF(Y297="","",COUNTIF(Sabana20[[#This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IF($D$12="","",(SUMPRODUCT(($D$12:$W$12=Sabana20[[#This Row],[Columna4]:[Columna23]])*1)))</f>
        <v>0</v>
      </c>
      <c r="Y298" s="74">
        <f t="shared" si="5"/>
        <v>0</v>
      </c>
      <c r="Z298" s="74">
        <f>IF(Y298="","",COUNTIF(Sabana20[[#This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IF($D$12="","",(SUMPRODUCT(($D$12:$W$12=Sabana20[[#This Row],[Columna4]:[Columna23]])*1)))</f>
        <v>0</v>
      </c>
      <c r="Y299" s="74">
        <f t="shared" si="5"/>
        <v>0</v>
      </c>
      <c r="Z299" s="74">
        <f>IF(Y299="","",COUNTIF(Sabana20[[#This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IF($D$12="","",(SUMPRODUCT(($D$12:$W$12=Sabana20[[#This Row],[Columna4]:[Columna23]])*1)))</f>
        <v>0</v>
      </c>
      <c r="Y300" s="74">
        <f t="shared" si="5"/>
        <v>0</v>
      </c>
      <c r="Z300" s="74">
        <f>IF(Y300="","",COUNTIF(Sabana20[[#This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IF($D$12="","",(SUMPRODUCT(($D$12:$W$12=Sabana20[[#This Row],[Columna4]:[Columna23]])*1)))</f>
        <v>0</v>
      </c>
      <c r="Y301" s="74">
        <f t="shared" si="5"/>
        <v>0</v>
      </c>
      <c r="Z301" s="74">
        <f>IF(Y301="","",COUNTIF(Sabana20[[#This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IF($D$12="","",(SUMPRODUCT(($D$12:$W$12=Sabana20[[#This Row],[Columna4]:[Columna23]])*1)))</f>
        <v>0</v>
      </c>
      <c r="Y302" s="74">
        <f t="shared" si="5"/>
        <v>0</v>
      </c>
      <c r="Z302" s="74">
        <f>IF(Y302="","",COUNTIF(Sabana20[[#This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IF($D$12="","",(SUMPRODUCT(($D$12:$W$12=Sabana20[[#This Row],[Columna4]:[Columna23]])*1)))</f>
        <v>0</v>
      </c>
      <c r="Y303" s="74">
        <f t="shared" si="5"/>
        <v>0</v>
      </c>
      <c r="Z303" s="74">
        <f>IF(Y303="","",COUNTIF(Sabana20[[#This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IF($D$12="","",(SUMPRODUCT(($D$12:$W$12=Sabana20[[#This Row],[Columna4]:[Columna23]])*1)))</f>
        <v>0</v>
      </c>
      <c r="Y304" s="74">
        <f t="shared" si="5"/>
        <v>0</v>
      </c>
      <c r="Z304" s="74">
        <f>IF(Y304="","",COUNTIF(Sabana20[[#This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IF($D$12="","",(SUMPRODUCT(($D$12:$W$12=Sabana20[[#This Row],[Columna4]:[Columna23]])*1)))</f>
        <v>0</v>
      </c>
      <c r="Y305" s="74">
        <f t="shared" si="5"/>
        <v>0</v>
      </c>
      <c r="Z305" s="74">
        <f>IF(Y305="","",COUNTIF(Sabana20[[#This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IF($D$12="","",(SUMPRODUCT(($D$12:$W$12=Sabana20[[#This Row],[Columna4]:[Columna23]])*1)))</f>
        <v>0</v>
      </c>
      <c r="Y306" s="74">
        <f t="shared" si="5"/>
        <v>0</v>
      </c>
      <c r="Z306" s="74">
        <f>IF(Y306="","",COUNTIF(Sabana20[[#This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IF($D$12="","",(SUMPRODUCT(($D$12:$W$12=Sabana20[[#This Row],[Columna4]:[Columna23]])*1)))</f>
        <v>0</v>
      </c>
      <c r="Y307" s="74">
        <f t="shared" si="5"/>
        <v>0</v>
      </c>
      <c r="Z307" s="74">
        <f>IF(Y307="","",COUNTIF(Sabana20[[#This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IF($D$12="","",(SUMPRODUCT(($D$12:$W$12=Sabana20[[#This Row],[Columna4]:[Columna23]])*1)))</f>
        <v>0</v>
      </c>
      <c r="Y308" s="74">
        <f t="shared" si="5"/>
        <v>0</v>
      </c>
      <c r="Z308" s="74">
        <f>IF(Y308="","",COUNTIF(Sabana20[[#This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IF($D$12="","",(SUMPRODUCT(($D$12:$W$12=Sabana20[[#This Row],[Columna4]:[Columna23]])*1)))</f>
        <v>0</v>
      </c>
      <c r="Y309" s="74">
        <f t="shared" si="5"/>
        <v>0</v>
      </c>
      <c r="Z309" s="74">
        <f>IF(Y309="","",COUNTIF(Sabana20[[#This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IF($D$12="","",(SUMPRODUCT(($D$12:$W$12=Sabana20[[#This Row],[Columna4]:[Columna23]])*1)))</f>
        <v>0</v>
      </c>
      <c r="Y310" s="74">
        <f t="shared" si="5"/>
        <v>0</v>
      </c>
      <c r="Z310" s="74">
        <f>IF(Y310="","",COUNTIF(Sabana20[[#This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IF($D$12="","",(SUMPRODUCT(($D$12:$W$12=Sabana20[[#This Row],[Columna4]:[Columna23]])*1)))</f>
        <v>0</v>
      </c>
      <c r="Y311" s="74">
        <f t="shared" si="5"/>
        <v>0</v>
      </c>
      <c r="Z311" s="74">
        <f>IF(Y311="","",COUNTIF(Sabana20[[#This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IF($D$12="","",(SUMPRODUCT(($D$12:$W$12=Sabana20[[#This Row],[Columna4]:[Columna23]])*1)))</f>
        <v>0</v>
      </c>
      <c r="Y312" s="74">
        <f t="shared" si="5"/>
        <v>0</v>
      </c>
      <c r="Z312" s="74">
        <f>IF(Y312="","",COUNTIF(Sabana20[[#This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IF($D$12="","",(SUMPRODUCT(($D$12:$W$12=Sabana20[[#This Row],[Columna4]:[Columna23]])*1)))</f>
        <v>0</v>
      </c>
      <c r="Y313" s="74">
        <f t="shared" si="5"/>
        <v>0</v>
      </c>
      <c r="Z313" s="74">
        <f>IF(Y313="","",COUNTIF(Sabana20[[#This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IF($D$12="","",(SUMPRODUCT(($D$12:$W$12=Sabana20[[#This Row],[Columna4]:[Columna23]])*1)))</f>
        <v>0</v>
      </c>
      <c r="Y314" s="74">
        <f t="shared" si="5"/>
        <v>0</v>
      </c>
      <c r="Z314" s="74">
        <f>IF(Y314="","",COUNTIF(Sabana20[[#This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IF($D$12="","",(SUMPRODUCT(($D$12:$W$12=Sabana20[[#This Row],[Columna4]:[Columna23]])*1)))</f>
        <v>0</v>
      </c>
      <c r="Y315" s="74">
        <f t="shared" si="5"/>
        <v>0</v>
      </c>
      <c r="Z315" s="74">
        <f>IF(Y315="","",COUNTIF(Sabana20[[#This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IF($D$12="","",(SUMPRODUCT(($D$12:$W$12=Sabana20[[#This Row],[Columna4]:[Columna23]])*1)))</f>
        <v>0</v>
      </c>
      <c r="Y316" s="74">
        <f t="shared" si="5"/>
        <v>0</v>
      </c>
      <c r="Z316" s="74">
        <f>IF(Y316="","",COUNTIF(Sabana20[[#This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IF($D$12="","",(SUMPRODUCT(($D$12:$W$12=Sabana20[[#This Row],[Columna4]:[Columna23]])*1)))</f>
        <v>0</v>
      </c>
      <c r="Y317" s="74">
        <f t="shared" si="5"/>
        <v>0</v>
      </c>
      <c r="Z317" s="74">
        <f>IF(Y317="","",COUNTIF(Sabana20[[#This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Sabana20[[#Headers],[Columna4]]</f>
        <v>Columna4</v>
      </c>
      <c r="E318" s="32" t="str">
        <f>Sabana20[[#Headers],[Columna5]]</f>
        <v>Columna5</v>
      </c>
      <c r="F318" s="32" t="str">
        <f>Sabana20[[#Headers],[Columna6]]</f>
        <v>Columna6</v>
      </c>
      <c r="G318" s="32" t="str">
        <f>Sabana20[[#Headers],[Columna7]]</f>
        <v>Columna7</v>
      </c>
      <c r="H318" s="32" t="str">
        <f>Sabana20[[#Headers],[Columna8]]</f>
        <v>Columna8</v>
      </c>
      <c r="I318" s="32" t="str">
        <f>Sabana20[[#Headers],[Columna9]]</f>
        <v>Columna9</v>
      </c>
      <c r="J318" s="32" t="str">
        <f>Sabana20[[#Headers],[Columna10]]</f>
        <v>Columna10</v>
      </c>
      <c r="K318" s="32" t="str">
        <f>Sabana20[[#Headers],[Columna11]]</f>
        <v>Columna11</v>
      </c>
      <c r="L318" s="32" t="str">
        <f>Sabana20[[#Headers],[Columna12]]</f>
        <v>Columna12</v>
      </c>
      <c r="M318" s="32" t="str">
        <f>Sabana20[[#Headers],[Columna13]]</f>
        <v>Columna13</v>
      </c>
      <c r="N318" s="32" t="str">
        <f>Sabana20[[#Headers],[Columna14]]</f>
        <v>Columna14</v>
      </c>
      <c r="O318" s="32" t="str">
        <f>Sabana20[[#Headers],[Columna15]]</f>
        <v>Columna15</v>
      </c>
      <c r="P318" s="32" t="str">
        <f>Sabana20[[#Headers],[Columna16]]</f>
        <v>Columna16</v>
      </c>
      <c r="Q318" s="32" t="str">
        <f>Sabana20[[#Headers],[Columna17]]</f>
        <v>Columna17</v>
      </c>
      <c r="R318" s="32" t="str">
        <f>Sabana20[[#Headers],[Columna18]]</f>
        <v>Columna18</v>
      </c>
      <c r="S318" s="32" t="str">
        <f>Sabana20[[#Headers],[Columna19]]</f>
        <v>Columna19</v>
      </c>
      <c r="T318" s="32" t="str">
        <f>Sabana20[[#Headers],[Columna20]]</f>
        <v>Columna20</v>
      </c>
      <c r="U318" s="32" t="str">
        <f>Sabana20[[#Headers],[Columna21]]</f>
        <v>Columna21</v>
      </c>
      <c r="V318" s="32" t="str">
        <f>Sabana20[[#Headers],[Columna22]]</f>
        <v>Columna22</v>
      </c>
      <c r="W318" s="33" t="str">
        <f>Sabana20[[#Headers],[Columna23]]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I_1870238</v>
      </c>
      <c r="E319" s="34" t="str">
        <f t="shared" si="6"/>
        <v>I_1870077</v>
      </c>
      <c r="F319" s="34" t="str">
        <f t="shared" si="6"/>
        <v>I_1871002</v>
      </c>
      <c r="G319" s="34" t="str">
        <f t="shared" si="6"/>
        <v>I_1870475</v>
      </c>
      <c r="H319" s="34" t="str">
        <f t="shared" si="6"/>
        <v>I_1870450</v>
      </c>
      <c r="I319" s="34" t="str">
        <f t="shared" si="6"/>
        <v>I_1870215</v>
      </c>
      <c r="J319" s="34" t="str">
        <f t="shared" si="6"/>
        <v>I_1870249</v>
      </c>
      <c r="K319" s="34" t="str">
        <f t="shared" si="6"/>
        <v>I_1870987</v>
      </c>
      <c r="L319" s="34" t="str">
        <f t="shared" si="6"/>
        <v>I_1870055</v>
      </c>
      <c r="M319" s="34" t="str">
        <f t="shared" si="6"/>
        <v>I_1870048</v>
      </c>
      <c r="N319" s="34" t="str">
        <f t="shared" si="6"/>
        <v>I_1870031</v>
      </c>
      <c r="O319" s="34" t="str">
        <f t="shared" si="6"/>
        <v>I_1870221</v>
      </c>
      <c r="P319" s="34" t="str">
        <f t="shared" si="6"/>
        <v>I_1870467</v>
      </c>
      <c r="Q319" s="34" t="str">
        <f t="shared" si="6"/>
        <v>I_1870443</v>
      </c>
      <c r="R319" s="34" t="str">
        <f t="shared" si="6"/>
        <v>I_1870999</v>
      </c>
      <c r="S319" s="34" t="str">
        <f t="shared" si="6"/>
        <v>I_1870979</v>
      </c>
      <c r="T319" s="34" t="str">
        <f t="shared" si="6"/>
        <v>I_1870432</v>
      </c>
      <c r="U319" s="34" t="str">
        <f t="shared" si="6"/>
        <v>I_1870061</v>
      </c>
      <c r="V319" s="34" t="str">
        <f t="shared" si="6"/>
        <v>I_1870259</v>
      </c>
      <c r="W319" s="35" t="str">
        <f t="shared" si="6"/>
        <v>I_1871011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 t="shared" ref="D320:W320" si="7">IF(D325="","",IF(D325&gt;=85%,"Muy Fácil",IF(D325&gt;=60%,"Facil",IF(D325&gt;=40%,"Dificultad Moderada",IF(D325&gt;=15%,"Dificil",IF(D325&gt;=0%,"Muy Difícil",""))))))</f>
        <v>Muy Fácil</v>
      </c>
      <c r="E320" s="30" t="str">
        <f t="shared" si="7"/>
        <v>Muy Fácil</v>
      </c>
      <c r="F320" s="30" t="str">
        <f t="shared" si="7"/>
        <v>Muy Fácil</v>
      </c>
      <c r="G320" s="30" t="str">
        <f t="shared" si="7"/>
        <v>Muy Fácil</v>
      </c>
      <c r="H320" s="30" t="str">
        <f t="shared" si="7"/>
        <v>Dificil</v>
      </c>
      <c r="I320" s="30" t="str">
        <f t="shared" si="7"/>
        <v>Muy Fácil</v>
      </c>
      <c r="J320" s="30" t="str">
        <f t="shared" si="7"/>
        <v>Muy Difícil</v>
      </c>
      <c r="K320" s="30" t="str">
        <f t="shared" si="7"/>
        <v>Facil</v>
      </c>
      <c r="L320" s="30" t="str">
        <f t="shared" si="7"/>
        <v>Dificultad Moderada</v>
      </c>
      <c r="M320" s="30" t="str">
        <f t="shared" si="7"/>
        <v>Muy Fácil</v>
      </c>
      <c r="N320" s="30" t="str">
        <f t="shared" si="7"/>
        <v>Dificultad Moderada</v>
      </c>
      <c r="O320" s="30" t="str">
        <f t="shared" si="7"/>
        <v>Dificil</v>
      </c>
      <c r="P320" s="30" t="str">
        <f t="shared" si="7"/>
        <v>Muy Difícil</v>
      </c>
      <c r="Q320" s="30" t="str">
        <f t="shared" si="7"/>
        <v>Muy Fácil</v>
      </c>
      <c r="R320" s="30" t="str">
        <f t="shared" si="7"/>
        <v>Dificil</v>
      </c>
      <c r="S320" s="30" t="str">
        <f t="shared" si="7"/>
        <v>Facil</v>
      </c>
      <c r="T320" s="30" t="str">
        <f t="shared" si="7"/>
        <v>Facil</v>
      </c>
      <c r="U320" s="30" t="str">
        <f t="shared" si="7"/>
        <v>Muy Fácil</v>
      </c>
      <c r="V320" s="30" t="str">
        <f t="shared" si="7"/>
        <v>Muy Difícil</v>
      </c>
      <c r="W320" s="53" t="str">
        <f t="shared" si="7"/>
        <v>Muy Fácil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A</v>
      </c>
      <c r="F321" s="36" t="str">
        <f t="shared" si="8"/>
        <v>B</v>
      </c>
      <c r="G321" s="36" t="str">
        <f t="shared" si="8"/>
        <v>B</v>
      </c>
      <c r="H321" s="36" t="str">
        <f t="shared" si="8"/>
        <v>C</v>
      </c>
      <c r="I321" s="36" t="str">
        <f t="shared" si="8"/>
        <v>A</v>
      </c>
      <c r="J321" s="36" t="str">
        <f t="shared" si="8"/>
        <v>D</v>
      </c>
      <c r="K321" s="36" t="str">
        <f t="shared" si="8"/>
        <v>B</v>
      </c>
      <c r="L321" s="36" t="str">
        <f t="shared" si="8"/>
        <v>B</v>
      </c>
      <c r="M321" s="36" t="str">
        <f t="shared" si="8"/>
        <v>B</v>
      </c>
      <c r="N321" s="36" t="str">
        <f t="shared" si="8"/>
        <v>C</v>
      </c>
      <c r="O321" s="36" t="str">
        <f t="shared" si="8"/>
        <v>D</v>
      </c>
      <c r="P321" s="36" t="str">
        <f t="shared" si="8"/>
        <v>B</v>
      </c>
      <c r="Q321" s="36" t="str">
        <f t="shared" si="8"/>
        <v>C</v>
      </c>
      <c r="R321" s="36" t="str">
        <f t="shared" si="8"/>
        <v>B</v>
      </c>
      <c r="S321" s="36" t="str">
        <f t="shared" si="8"/>
        <v>D</v>
      </c>
      <c r="T321" s="36" t="str">
        <f t="shared" si="8"/>
        <v>B</v>
      </c>
      <c r="U321" s="36" t="str">
        <f t="shared" si="8"/>
        <v>C</v>
      </c>
      <c r="V321" s="36" t="str">
        <f t="shared" si="8"/>
        <v>D</v>
      </c>
      <c r="W321" s="37" t="str">
        <f t="shared" si="8"/>
        <v>D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 t="shared" ref="D322:W322" si="9">IF(COUNTA(D18:D317)=0,"",IFERROR(COUNTIF(D$18:D$317,"=*"),""))</f>
        <v>30</v>
      </c>
      <c r="E322" s="38">
        <f t="shared" si="9"/>
        <v>30</v>
      </c>
      <c r="F322" s="38">
        <f t="shared" si="9"/>
        <v>30</v>
      </c>
      <c r="G322" s="38">
        <f t="shared" si="9"/>
        <v>30</v>
      </c>
      <c r="H322" s="38">
        <f t="shared" si="9"/>
        <v>30</v>
      </c>
      <c r="I322" s="38">
        <f t="shared" si="9"/>
        <v>30</v>
      </c>
      <c r="J322" s="38">
        <f t="shared" si="9"/>
        <v>30</v>
      </c>
      <c r="K322" s="38">
        <f t="shared" si="9"/>
        <v>30</v>
      </c>
      <c r="L322" s="38">
        <f t="shared" si="9"/>
        <v>30</v>
      </c>
      <c r="M322" s="38">
        <f t="shared" si="9"/>
        <v>30</v>
      </c>
      <c r="N322" s="38">
        <f t="shared" si="9"/>
        <v>30</v>
      </c>
      <c r="O322" s="38">
        <f t="shared" si="9"/>
        <v>30</v>
      </c>
      <c r="P322" s="38">
        <f t="shared" si="9"/>
        <v>30</v>
      </c>
      <c r="Q322" s="38">
        <f t="shared" si="9"/>
        <v>30</v>
      </c>
      <c r="R322" s="38">
        <f t="shared" si="9"/>
        <v>30</v>
      </c>
      <c r="S322" s="38">
        <f t="shared" si="9"/>
        <v>30</v>
      </c>
      <c r="T322" s="38">
        <f t="shared" si="9"/>
        <v>30</v>
      </c>
      <c r="U322" s="38">
        <f t="shared" si="9"/>
        <v>30</v>
      </c>
      <c r="V322" s="38">
        <f t="shared" si="9"/>
        <v>30</v>
      </c>
      <c r="W322" s="54">
        <f t="shared" si="9"/>
        <v>30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29</v>
      </c>
      <c r="E323" s="38">
        <f t="shared" si="10"/>
        <v>26</v>
      </c>
      <c r="F323" s="38">
        <f t="shared" si="10"/>
        <v>27</v>
      </c>
      <c r="G323" s="38">
        <f t="shared" si="10"/>
        <v>29</v>
      </c>
      <c r="H323" s="38">
        <f t="shared" si="10"/>
        <v>11</v>
      </c>
      <c r="I323" s="38">
        <f t="shared" si="10"/>
        <v>28</v>
      </c>
      <c r="J323" s="38">
        <f t="shared" si="10"/>
        <v>3</v>
      </c>
      <c r="K323" s="38">
        <f t="shared" si="10"/>
        <v>20</v>
      </c>
      <c r="L323" s="38">
        <f t="shared" si="10"/>
        <v>12</v>
      </c>
      <c r="M323" s="38">
        <f t="shared" si="10"/>
        <v>28</v>
      </c>
      <c r="N323" s="38">
        <f t="shared" si="10"/>
        <v>12</v>
      </c>
      <c r="O323" s="38">
        <f t="shared" si="10"/>
        <v>10</v>
      </c>
      <c r="P323" s="38">
        <f t="shared" si="10"/>
        <v>4</v>
      </c>
      <c r="Q323" s="38">
        <f t="shared" si="10"/>
        <v>28</v>
      </c>
      <c r="R323" s="38">
        <f t="shared" si="10"/>
        <v>11</v>
      </c>
      <c r="S323" s="38">
        <f t="shared" si="10"/>
        <v>20</v>
      </c>
      <c r="T323" s="38">
        <f t="shared" si="10"/>
        <v>18</v>
      </c>
      <c r="U323" s="38">
        <f t="shared" si="10"/>
        <v>26</v>
      </c>
      <c r="V323" s="38">
        <f t="shared" si="10"/>
        <v>1</v>
      </c>
      <c r="W323" s="54">
        <f t="shared" si="10"/>
        <v>26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1</v>
      </c>
      <c r="E324" s="50">
        <f t="shared" si="11"/>
        <v>4</v>
      </c>
      <c r="F324" s="50">
        <f t="shared" si="11"/>
        <v>3</v>
      </c>
      <c r="G324" s="50">
        <f t="shared" si="11"/>
        <v>1</v>
      </c>
      <c r="H324" s="50">
        <f t="shared" si="11"/>
        <v>19</v>
      </c>
      <c r="I324" s="50">
        <f t="shared" si="11"/>
        <v>2</v>
      </c>
      <c r="J324" s="50">
        <f t="shared" si="11"/>
        <v>27</v>
      </c>
      <c r="K324" s="50">
        <f t="shared" si="11"/>
        <v>10</v>
      </c>
      <c r="L324" s="50">
        <f t="shared" si="11"/>
        <v>18</v>
      </c>
      <c r="M324" s="50">
        <f t="shared" si="11"/>
        <v>2</v>
      </c>
      <c r="N324" s="50">
        <f t="shared" si="11"/>
        <v>18</v>
      </c>
      <c r="O324" s="50">
        <f t="shared" si="11"/>
        <v>20</v>
      </c>
      <c r="P324" s="50">
        <f t="shared" si="11"/>
        <v>26</v>
      </c>
      <c r="Q324" s="50">
        <f t="shared" si="11"/>
        <v>2</v>
      </c>
      <c r="R324" s="50">
        <f t="shared" si="11"/>
        <v>19</v>
      </c>
      <c r="S324" s="50">
        <f t="shared" si="11"/>
        <v>10</v>
      </c>
      <c r="T324" s="50">
        <f t="shared" si="11"/>
        <v>12</v>
      </c>
      <c r="U324" s="50">
        <f t="shared" si="11"/>
        <v>4</v>
      </c>
      <c r="V324" s="50">
        <f t="shared" si="11"/>
        <v>29</v>
      </c>
      <c r="W324" s="55">
        <f t="shared" si="11"/>
        <v>4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0.96666666666666667</v>
      </c>
      <c r="E325" s="31">
        <f t="shared" si="12"/>
        <v>0.8666666666666667</v>
      </c>
      <c r="F325" s="31">
        <f t="shared" si="12"/>
        <v>0.9</v>
      </c>
      <c r="G325" s="31">
        <f t="shared" si="12"/>
        <v>0.96666666666666667</v>
      </c>
      <c r="H325" s="31">
        <f t="shared" si="12"/>
        <v>0.36666666666666664</v>
      </c>
      <c r="I325" s="31">
        <f t="shared" si="12"/>
        <v>0.93333333333333335</v>
      </c>
      <c r="J325" s="31">
        <f t="shared" si="12"/>
        <v>0.1</v>
      </c>
      <c r="K325" s="31">
        <f t="shared" si="12"/>
        <v>0.66666666666666663</v>
      </c>
      <c r="L325" s="31">
        <f t="shared" si="12"/>
        <v>0.4</v>
      </c>
      <c r="M325" s="31">
        <f t="shared" si="12"/>
        <v>0.93333333333333335</v>
      </c>
      <c r="N325" s="31">
        <f t="shared" si="12"/>
        <v>0.4</v>
      </c>
      <c r="O325" s="31">
        <f t="shared" si="12"/>
        <v>0.33333333333333331</v>
      </c>
      <c r="P325" s="31">
        <f t="shared" si="12"/>
        <v>0.13333333333333333</v>
      </c>
      <c r="Q325" s="31">
        <f t="shared" si="12"/>
        <v>0.93333333333333335</v>
      </c>
      <c r="R325" s="31">
        <f t="shared" si="12"/>
        <v>0.36666666666666664</v>
      </c>
      <c r="S325" s="31">
        <f t="shared" si="12"/>
        <v>0.66666666666666663</v>
      </c>
      <c r="T325" s="31">
        <f t="shared" si="12"/>
        <v>0.6</v>
      </c>
      <c r="U325" s="31">
        <f t="shared" si="12"/>
        <v>0.8666666666666667</v>
      </c>
      <c r="V325" s="31">
        <f t="shared" si="12"/>
        <v>3.3333333333333333E-2</v>
      </c>
      <c r="W325" s="56">
        <f t="shared" si="12"/>
        <v>0.8666666666666667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3.3333333333333333E-2</v>
      </c>
      <c r="E327" s="31">
        <f t="shared" si="14"/>
        <v>0.8666666666666667</v>
      </c>
      <c r="F327" s="31">
        <f t="shared" si="14"/>
        <v>6.6666666666666666E-2</v>
      </c>
      <c r="G327" s="31">
        <f t="shared" si="14"/>
        <v>0</v>
      </c>
      <c r="H327" s="31">
        <f t="shared" si="14"/>
        <v>3.3333333333333333E-2</v>
      </c>
      <c r="I327" s="31">
        <f t="shared" si="14"/>
        <v>0.93333333333333335</v>
      </c>
      <c r="J327" s="31">
        <f t="shared" si="14"/>
        <v>0.3</v>
      </c>
      <c r="K327" s="31">
        <f t="shared" si="14"/>
        <v>6.6666666666666666E-2</v>
      </c>
      <c r="L327" s="31">
        <f t="shared" si="14"/>
        <v>0.33333333333333331</v>
      </c>
      <c r="M327" s="31">
        <f t="shared" si="14"/>
        <v>3.3333333333333333E-2</v>
      </c>
      <c r="N327" s="31">
        <f t="shared" si="14"/>
        <v>0</v>
      </c>
      <c r="O327" s="31">
        <f t="shared" si="14"/>
        <v>3.3333333333333333E-2</v>
      </c>
      <c r="P327" s="31">
        <f t="shared" si="14"/>
        <v>3.3333333333333333E-2</v>
      </c>
      <c r="Q327" s="31">
        <f t="shared" si="14"/>
        <v>0</v>
      </c>
      <c r="R327" s="31">
        <f t="shared" si="14"/>
        <v>6.6666666666666666E-2</v>
      </c>
      <c r="S327" s="31">
        <f t="shared" si="14"/>
        <v>0</v>
      </c>
      <c r="T327" s="31">
        <f t="shared" si="14"/>
        <v>0</v>
      </c>
      <c r="U327" s="31">
        <f t="shared" si="14"/>
        <v>6.6666666666666666E-2</v>
      </c>
      <c r="V327" s="31">
        <f t="shared" si="14"/>
        <v>0.26666666666666666</v>
      </c>
      <c r="W327" s="56">
        <f t="shared" si="14"/>
        <v>0.1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0.96666666666666667</v>
      </c>
      <c r="E328" s="31">
        <f t="shared" si="15"/>
        <v>0</v>
      </c>
      <c r="F328" s="31">
        <f t="shared" si="15"/>
        <v>0.9</v>
      </c>
      <c r="G328" s="31">
        <f t="shared" si="15"/>
        <v>0.96666666666666667</v>
      </c>
      <c r="H328" s="31">
        <f t="shared" si="15"/>
        <v>0.3</v>
      </c>
      <c r="I328" s="31">
        <f t="shared" si="15"/>
        <v>3.3333333333333333E-2</v>
      </c>
      <c r="J328" s="31">
        <f t="shared" si="15"/>
        <v>0.6</v>
      </c>
      <c r="K328" s="31">
        <f t="shared" si="15"/>
        <v>0.66666666666666663</v>
      </c>
      <c r="L328" s="31">
        <f t="shared" si="15"/>
        <v>0.4</v>
      </c>
      <c r="M328" s="31">
        <f t="shared" si="15"/>
        <v>0.93333333333333335</v>
      </c>
      <c r="N328" s="31">
        <f t="shared" si="15"/>
        <v>0.23333333333333334</v>
      </c>
      <c r="O328" s="31">
        <f t="shared" si="15"/>
        <v>0.13333333333333333</v>
      </c>
      <c r="P328" s="31">
        <f t="shared" si="15"/>
        <v>0.13333333333333333</v>
      </c>
      <c r="Q328" s="31">
        <f t="shared" si="15"/>
        <v>6.6666666666666666E-2</v>
      </c>
      <c r="R328" s="31">
        <f t="shared" si="15"/>
        <v>0.36666666666666664</v>
      </c>
      <c r="S328" s="31">
        <f t="shared" si="15"/>
        <v>6.6666666666666666E-2</v>
      </c>
      <c r="T328" s="31">
        <f t="shared" si="15"/>
        <v>0.6</v>
      </c>
      <c r="U328" s="31">
        <f t="shared" si="15"/>
        <v>3.3333333333333333E-2</v>
      </c>
      <c r="V328" s="31">
        <f t="shared" si="15"/>
        <v>0.66666666666666663</v>
      </c>
      <c r="W328" s="56">
        <f t="shared" si="15"/>
        <v>3.3333333333333333E-2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</v>
      </c>
      <c r="E329" s="31">
        <f t="shared" si="16"/>
        <v>0.1</v>
      </c>
      <c r="F329" s="31">
        <f t="shared" si="16"/>
        <v>3.3333333333333333E-2</v>
      </c>
      <c r="G329" s="31">
        <f t="shared" si="16"/>
        <v>0</v>
      </c>
      <c r="H329" s="31">
        <f t="shared" si="16"/>
        <v>0.36666666666666664</v>
      </c>
      <c r="I329" s="31">
        <f t="shared" si="16"/>
        <v>3.3333333333333333E-2</v>
      </c>
      <c r="J329" s="31">
        <f t="shared" si="16"/>
        <v>0</v>
      </c>
      <c r="K329" s="31">
        <f t="shared" si="16"/>
        <v>0.26666666666666666</v>
      </c>
      <c r="L329" s="31">
        <f t="shared" si="16"/>
        <v>3.3333333333333333E-2</v>
      </c>
      <c r="M329" s="31">
        <f t="shared" si="16"/>
        <v>0</v>
      </c>
      <c r="N329" s="31">
        <f t="shared" si="16"/>
        <v>0.4</v>
      </c>
      <c r="O329" s="31">
        <f t="shared" si="16"/>
        <v>0.5</v>
      </c>
      <c r="P329" s="31">
        <f t="shared" si="16"/>
        <v>0.83333333333333337</v>
      </c>
      <c r="Q329" s="31">
        <f t="shared" si="16"/>
        <v>0.93333333333333335</v>
      </c>
      <c r="R329" s="31">
        <f t="shared" si="16"/>
        <v>0.56666666666666665</v>
      </c>
      <c r="S329" s="31">
        <f t="shared" si="16"/>
        <v>0.26666666666666666</v>
      </c>
      <c r="T329" s="31">
        <f t="shared" si="16"/>
        <v>0.36666666666666664</v>
      </c>
      <c r="U329" s="31">
        <f t="shared" si="16"/>
        <v>0.8666666666666667</v>
      </c>
      <c r="V329" s="31">
        <f t="shared" si="16"/>
        <v>3.3333333333333333E-2</v>
      </c>
      <c r="W329" s="56">
        <f t="shared" si="16"/>
        <v>0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</v>
      </c>
      <c r="E330" s="39">
        <f t="shared" si="17"/>
        <v>3.3333333333333333E-2</v>
      </c>
      <c r="F330" s="39">
        <f t="shared" si="17"/>
        <v>0</v>
      </c>
      <c r="G330" s="39">
        <f t="shared" si="17"/>
        <v>3.3333333333333333E-2</v>
      </c>
      <c r="H330" s="39">
        <f t="shared" si="17"/>
        <v>0.3</v>
      </c>
      <c r="I330" s="39">
        <f t="shared" si="17"/>
        <v>0</v>
      </c>
      <c r="J330" s="39">
        <f t="shared" si="17"/>
        <v>0.1</v>
      </c>
      <c r="K330" s="39">
        <f t="shared" si="17"/>
        <v>0</v>
      </c>
      <c r="L330" s="39">
        <f t="shared" si="17"/>
        <v>0.23333333333333334</v>
      </c>
      <c r="M330" s="39">
        <f t="shared" si="17"/>
        <v>3.3333333333333333E-2</v>
      </c>
      <c r="N330" s="39">
        <f t="shared" si="17"/>
        <v>0.36666666666666664</v>
      </c>
      <c r="O330" s="39">
        <f t="shared" si="17"/>
        <v>0.33333333333333331</v>
      </c>
      <c r="P330" s="39">
        <f t="shared" si="17"/>
        <v>0</v>
      </c>
      <c r="Q330" s="39">
        <f t="shared" si="17"/>
        <v>0</v>
      </c>
      <c r="R330" s="39">
        <f t="shared" si="17"/>
        <v>0</v>
      </c>
      <c r="S330" s="39">
        <f t="shared" si="17"/>
        <v>0.66666666666666663</v>
      </c>
      <c r="T330" s="39">
        <f t="shared" si="17"/>
        <v>3.3333333333333333E-2</v>
      </c>
      <c r="U330" s="39">
        <f t="shared" si="17"/>
        <v>3.3333333333333333E-2</v>
      </c>
      <c r="V330" s="39">
        <f t="shared" si="17"/>
        <v>3.3333333333333333E-2</v>
      </c>
      <c r="W330" s="57">
        <f t="shared" si="17"/>
        <v>0.8666666666666667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212" priority="23" operator="containsText" text="Dificultad Moderada">
      <formula>NOT(ISERROR(SEARCH("Dificultad Moderada",D13)))</formula>
    </cfRule>
    <cfRule type="containsText" dxfId="211" priority="24" operator="containsText" text="Muy Fácil">
      <formula>NOT(ISERROR(SEARCH("Muy Fácil",D13)))</formula>
    </cfRule>
    <cfRule type="containsText" dxfId="210" priority="25" operator="containsText" text="Facil">
      <formula>NOT(ISERROR(SEARCH("Facil",D13)))</formula>
    </cfRule>
    <cfRule type="containsText" dxfId="209" priority="26" operator="containsText" text="Dificil">
      <formula>NOT(ISERROR(SEARCH("Dificil",D13)))</formula>
    </cfRule>
    <cfRule type="containsText" dxfId="208" priority="27" operator="containsText" text="Muy Difícil">
      <formula>NOT(ISERROR(SEARCH("Muy Difícil",D13)))</formula>
    </cfRule>
  </conditionalFormatting>
  <conditionalFormatting sqref="D321:W321">
    <cfRule type="cellIs" dxfId="207" priority="17" operator="equal">
      <formula>0</formula>
    </cfRule>
    <cfRule type="containsBlanks" dxfId="206" priority="22">
      <formula>LEN(TRIM(D321))=0</formula>
    </cfRule>
  </conditionalFormatting>
  <conditionalFormatting sqref="D18:W317">
    <cfRule type="cellIs" dxfId="205" priority="13" operator="equal">
      <formula>""</formula>
    </cfRule>
    <cfRule type="cellIs" dxfId="204" priority="14" operator="equal">
      <formula>D$321</formula>
    </cfRule>
    <cfRule type="cellIs" dxfId="203" priority="15" operator="equal">
      <formula>"O"</formula>
    </cfRule>
    <cfRule type="cellIs" dxfId="202" priority="16" operator="notEqual">
      <formula>"O(""O"";$D$110)"</formula>
    </cfRule>
  </conditionalFormatting>
  <conditionalFormatting sqref="D318:W318">
    <cfRule type="containsText" dxfId="201" priority="12" operator="containsText" text="Columna">
      <formula>NOT(ISERROR(SEARCH("Columna",D318)))</formula>
    </cfRule>
  </conditionalFormatting>
  <conditionalFormatting sqref="D319:W319">
    <cfRule type="cellIs" dxfId="200" priority="11" operator="equal">
      <formula>0</formula>
    </cfRule>
  </conditionalFormatting>
  <conditionalFormatting sqref="D320:W320">
    <cfRule type="containsText" dxfId="199" priority="6" operator="containsText" text="Dificultad Moderada">
      <formula>NOT(ISERROR(SEARCH("Dificultad Moderada",D320)))</formula>
    </cfRule>
    <cfRule type="containsText" dxfId="198" priority="7" operator="containsText" text="Muy Fácil">
      <formula>NOT(ISERROR(SEARCH("Muy Fácil",D320)))</formula>
    </cfRule>
    <cfRule type="containsText" dxfId="197" priority="8" operator="containsText" text="Facil">
      <formula>NOT(ISERROR(SEARCH("Facil",D320)))</formula>
    </cfRule>
    <cfRule type="containsText" dxfId="196" priority="9" operator="containsText" text="Dificil">
      <formula>NOT(ISERROR(SEARCH("Dificil",D320)))</formula>
    </cfRule>
    <cfRule type="containsText" dxfId="195" priority="10" operator="containsText" text="Muy Difícil">
      <formula>NOT(ISERROR(SEARCH("Muy Difícil",D320)))</formula>
    </cfRule>
  </conditionalFormatting>
  <conditionalFormatting sqref="D12:W12">
    <cfRule type="containsBlanks" dxfId="194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36F1109-BB35-45B1-A7A3-F422B83F8660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BCFD1880-64AF-42C7-888E-2CD720649239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F3137715-0568-4EED-90E0-AAAEC9951BA8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8510AEC1-6DFB-42E3-A12F-4A4D55211389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233F73FE-AD3E-4E0F-B4DB-E04FB9372DCC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705C31D5-65A9-4830-BC2C-FF9C30EA2BDF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B33C6D5E-5A46-4BC6-94F3-EF7D5975182D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44AAD375-A8B5-4933-862A-0321FDD7BDBF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zoomScale="70" zoomScaleNormal="70" workbookViewId="0">
      <selection activeCell="D11" sqref="D11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'Sabana 9'!D5</f>
        <v>I.E. COLEGIO SAN BERNARDO</v>
      </c>
      <c r="E2" s="59"/>
      <c r="F2" s="59"/>
      <c r="G2" s="60"/>
      <c r="H2" s="42" t="s">
        <v>35</v>
      </c>
      <c r="I2" s="41" t="str">
        <f>'Sabana 9'!F5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'Sabana 9'!D6</f>
        <v>901</v>
      </c>
      <c r="E3" s="59"/>
      <c r="F3" s="59"/>
      <c r="G3" s="60"/>
      <c r="H3" s="61" t="s">
        <v>36</v>
      </c>
      <c r="I3" s="41" t="str">
        <f>'Sabana 9'!F6</f>
        <v>NOVENO</v>
      </c>
      <c r="AF3" s="1"/>
    </row>
    <row r="4" spans="1:32" ht="14.45" customHeight="1" x14ac:dyDescent="0.25">
      <c r="B4"/>
      <c r="C4" s="61" t="s">
        <v>33</v>
      </c>
      <c r="D4" s="59" t="str">
        <f>'Sabana 9'!D7</f>
        <v>LENGUALE</v>
      </c>
      <c r="E4" s="59"/>
      <c r="F4" s="59"/>
      <c r="G4" s="60"/>
      <c r="H4" s="61" t="s">
        <v>37</v>
      </c>
      <c r="I4" s="41">
        <f>'Sabana 9'!F7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IF(D11="","",IFERROR(HLOOKUP($D11,Sabana20[[#All],[Columna4]:[Columna23]],2,FALSE),""))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IF(D11="","",IFERROR(HLOOKUP($D11,Sabana20[[#All],[Columna4]:[Columna23]],3,FALSE),""))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IF(D11="","",IFERROR(HLOOKUP($D11,Sabana20[[#All],[Columna4]:[Columna23]],4,FALSE),""))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IF(D11="","",IFERROR(HLOOKUP($D11,Sabana20[[#All],[Columna4]:[Columna23]],5,FALSE),""))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IF(D11="","",IFERROR(HLOOKUP($D11,Sabana20[[#All],[Columna4]:[Columna23]],6,FALSE),""))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IF(D11="","",IFERROR(HLOOKUP($D11,Sabana20[[#All],[Columna4]:[Columna23]],7,FALSE),""))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IF(D11="","",IFERROR(HLOOKUP($D11,Sabana20[[#All],[Columna4]:[Columna23]],8,FALSE),""))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IF(D11="","",IFERROR(HLOOKUP($D11,Sabana20[[#All],[Columna4]:[Columna23]],313,FALSE),""))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IF(D11="","",IFERROR(HLOOKUP($D11,Sabana20[[#All],[Columna4]:[Columna23]],314,FALSE),""))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IF(D11="","",IFERROR(HLOOKUP($D11,Sabana20[[#All],[Columna4]:[Columna23]],315,FALSE),""))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IF(D11="","",IFERROR(HLOOKUP($D11,Sabana20[[#All],[Columna4]:[Columna23]],316,FALSE),""))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IF(D11="","",IFERROR(HLOOKUP($D11,Sabana20[[#All],[Columna4]:[Columna23]],317,FALSE),""))</f>
        <v/>
      </c>
      <c r="E25" s="25" t="str">
        <f>$D$9</f>
        <v/>
      </c>
      <c r="F25" s="25">
        <f>IF(Tabla47622[[#This Row],[Porcentajes de respuesta 
para cada una de las opciones   ]]&gt;$D$9,Tabla47622[[#This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IF(D11="","",IFERROR(HLOOKUP($D11,Sabana20[[#All],[Columna4]:[Columna23]],318,FALSE),""))</f>
        <v/>
      </c>
      <c r="E26" s="25" t="str">
        <f>$D$9</f>
        <v/>
      </c>
      <c r="F26" s="25">
        <f>IF(Tabla47622[[#This Row],[Porcentajes de respuesta 
para cada una de las opciones   ]]&gt;$D$9,Tabla47622[[#This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IF(D11="","",IFERROR(HLOOKUP($D11,Sabana20[[#All],[Columna4]:[Columna23]],319,FALSE),""))</f>
        <v/>
      </c>
      <c r="E27" s="25" t="str">
        <f>$D$9</f>
        <v/>
      </c>
      <c r="F27" s="25">
        <f>IF(Tabla47622[[#This Row],[Porcentajes de respuesta 
para cada una de las opciones   ]]&gt;$D$9,Tabla47622[[#This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IF(D11="","",IFERROR(HLOOKUP($D11,Sabana20[[#All],[Columna4]:[Columna23]],320,FALSE),""))</f>
        <v/>
      </c>
      <c r="E28" s="25" t="str">
        <f>$D$9</f>
        <v/>
      </c>
      <c r="F28" s="25">
        <f>IF(Tabla47622[[#This Row],[Porcentajes de respuesta 
para cada una de las opciones   ]]&gt;$D$9,Tabla47622[[#This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IF(D11="","",IFERROR(HLOOKUP($D11,Sabana20[[#All],[Columna4]:[Columna23]],321,FALSE),""))</f>
        <v/>
      </c>
      <c r="E29" s="25" t="str">
        <f>$D$9</f>
        <v/>
      </c>
      <c r="F29" s="25">
        <f>IF(Tabla47622[[#This Row],[Porcentajes de respuesta 
para cada una de las opciones   ]]&gt;$D$9,Tabla47622[[#This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158" priority="3" operator="containsText" text="Facil">
      <formula>NOT(ISERROR(SEARCH("Facil",D14)))</formula>
    </cfRule>
    <cfRule type="containsText" dxfId="157" priority="4" operator="containsText" text="Dificil">
      <formula>NOT(ISERROR(SEARCH("Dificil",D14)))</formula>
    </cfRule>
    <cfRule type="containsText" dxfId="156" priority="5" operator="containsText" text="Muy Difícil">
      <formula>NOT(ISERROR(SEARCH("Muy Difícil",D14)))</formula>
    </cfRule>
    <cfRule type="containsText" dxfId="155" priority="6" operator="containsText" text="Muy Fácil">
      <formula>NOT(ISERROR(SEARCH("Muy Fácil",D14)))</formula>
    </cfRule>
    <cfRule type="containsText" dxfId="154" priority="7" operator="containsText" text="Dificultad Moderada">
      <formula>NOT(ISERROR(SEARCH("Dificultad Moderada",D14)))</formula>
    </cfRule>
  </conditionalFormatting>
  <conditionalFormatting sqref="I2:I4">
    <cfRule type="cellIs" dxfId="153" priority="2" operator="equal">
      <formula>0</formula>
    </cfRule>
  </conditionalFormatting>
  <conditionalFormatting sqref="D2:D4">
    <cfRule type="cellIs" dxfId="152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topLeftCell="B1" zoomScale="60" zoomScaleNormal="60" zoomScaleSheetLayoutView="124" zoomScalePageLayoutView="96" workbookViewId="0">
      <selection activeCell="F7" sqref="F7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ht="15" x14ac:dyDescent="0.25">
      <c r="C6" s="43" t="s">
        <v>22</v>
      </c>
      <c r="D6" s="2">
        <v>1001</v>
      </c>
      <c r="E6" s="78" t="s">
        <v>23</v>
      </c>
      <c r="F6" s="76" t="s">
        <v>291</v>
      </c>
      <c r="G6" s="87"/>
    </row>
    <row r="7" spans="2:32" ht="15" x14ac:dyDescent="0.25">
      <c r="C7" s="43" t="s">
        <v>24</v>
      </c>
      <c r="D7" s="2" t="s">
        <v>109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292</v>
      </c>
      <c r="E11" s="2" t="s">
        <v>293</v>
      </c>
      <c r="F11" s="2" t="s">
        <v>294</v>
      </c>
      <c r="G11" s="2" t="s">
        <v>295</v>
      </c>
      <c r="H11" s="2" t="s">
        <v>296</v>
      </c>
      <c r="I11" s="2" t="s">
        <v>297</v>
      </c>
      <c r="J11" s="2" t="s">
        <v>298</v>
      </c>
      <c r="K11" s="2" t="s">
        <v>299</v>
      </c>
      <c r="L11" s="2" t="s">
        <v>300</v>
      </c>
      <c r="M11" s="2" t="s">
        <v>301</v>
      </c>
      <c r="N11" s="2" t="s">
        <v>302</v>
      </c>
      <c r="O11" s="2" t="s">
        <v>303</v>
      </c>
      <c r="P11" s="2" t="s">
        <v>304</v>
      </c>
      <c r="Q11" s="2" t="s">
        <v>305</v>
      </c>
      <c r="R11" s="2" t="s">
        <v>306</v>
      </c>
      <c r="S11" s="2" t="s">
        <v>307</v>
      </c>
      <c r="T11" s="2" t="s">
        <v>308</v>
      </c>
      <c r="U11" s="2" t="s">
        <v>309</v>
      </c>
      <c r="V11" s="2" t="s">
        <v>310</v>
      </c>
      <c r="W11" s="2" t="s">
        <v>311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90</v>
      </c>
      <c r="E12" s="66" t="s">
        <v>90</v>
      </c>
      <c r="F12" s="66" t="s">
        <v>90</v>
      </c>
      <c r="G12" s="66" t="s">
        <v>91</v>
      </c>
      <c r="H12" s="66" t="s">
        <v>91</v>
      </c>
      <c r="I12" s="66" t="s">
        <v>88</v>
      </c>
      <c r="J12" s="66" t="s">
        <v>90</v>
      </c>
      <c r="K12" s="66" t="s">
        <v>90</v>
      </c>
      <c r="L12" s="66" t="s">
        <v>88</v>
      </c>
      <c r="M12" s="66" t="s">
        <v>89</v>
      </c>
      <c r="N12" s="66" t="s">
        <v>89</v>
      </c>
      <c r="O12" s="66" t="s">
        <v>89</v>
      </c>
      <c r="P12" s="66" t="s">
        <v>90</v>
      </c>
      <c r="Q12" s="66" t="s">
        <v>91</v>
      </c>
      <c r="R12" s="66" t="s">
        <v>90</v>
      </c>
      <c r="S12" s="66" t="s">
        <v>89</v>
      </c>
      <c r="T12" s="66" t="s">
        <v>90</v>
      </c>
      <c r="U12" s="66" t="s">
        <v>88</v>
      </c>
      <c r="V12" s="66" t="s">
        <v>89</v>
      </c>
      <c r="W12" s="66" t="s">
        <v>89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>D$320</f>
        <v>Dificultad Moderada</v>
      </c>
      <c r="E13" s="30" t="str">
        <f>E$320</f>
        <v>Muy Difícil</v>
      </c>
      <c r="F13" s="30" t="str">
        <f t="shared" ref="F13:W13" si="0">F$320</f>
        <v>Dificultad Moderada</v>
      </c>
      <c r="G13" s="30" t="str">
        <f t="shared" si="0"/>
        <v>Dificil</v>
      </c>
      <c r="H13" s="30" t="str">
        <f t="shared" si="0"/>
        <v>Dificil</v>
      </c>
      <c r="I13" s="30" t="str">
        <f t="shared" si="0"/>
        <v>Dificil</v>
      </c>
      <c r="J13" s="30" t="str">
        <f t="shared" si="0"/>
        <v>Facil</v>
      </c>
      <c r="K13" s="30" t="str">
        <f t="shared" si="0"/>
        <v>Dificil</v>
      </c>
      <c r="L13" s="30" t="str">
        <f t="shared" si="0"/>
        <v>Dificil</v>
      </c>
      <c r="M13" s="30" t="str">
        <f t="shared" si="0"/>
        <v>Dificil</v>
      </c>
      <c r="N13" s="30" t="str">
        <f t="shared" si="0"/>
        <v>Dificultad Moderada</v>
      </c>
      <c r="O13" s="30" t="str">
        <f t="shared" si="0"/>
        <v>Dificultad Moderada</v>
      </c>
      <c r="P13" s="30" t="str">
        <f t="shared" si="0"/>
        <v>Muy Difícil</v>
      </c>
      <c r="Q13" s="30" t="str">
        <f t="shared" si="0"/>
        <v>Dificultad Moderada</v>
      </c>
      <c r="R13" s="30" t="str">
        <f t="shared" si="0"/>
        <v>Dificil</v>
      </c>
      <c r="S13" s="30" t="str">
        <f t="shared" si="0"/>
        <v>Dificil</v>
      </c>
      <c r="T13" s="30" t="str">
        <f t="shared" si="0"/>
        <v>Dificil</v>
      </c>
      <c r="U13" s="30" t="str">
        <f t="shared" si="0"/>
        <v>Dificultad Moderada</v>
      </c>
      <c r="V13" s="30" t="str">
        <f t="shared" si="0"/>
        <v>Dificil</v>
      </c>
      <c r="W13" s="30" t="str">
        <f t="shared" si="0"/>
        <v>Dificil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267</v>
      </c>
      <c r="E16" s="2" t="s">
        <v>268</v>
      </c>
      <c r="F16" s="2" t="s">
        <v>267</v>
      </c>
      <c r="G16" s="2" t="s">
        <v>268</v>
      </c>
      <c r="H16" s="2" t="s">
        <v>266</v>
      </c>
      <c r="I16" s="2" t="s">
        <v>268</v>
      </c>
      <c r="J16" s="2" t="s">
        <v>266</v>
      </c>
      <c r="K16" s="2" t="s">
        <v>267</v>
      </c>
      <c r="L16" s="2" t="s">
        <v>267</v>
      </c>
      <c r="M16" s="2" t="s">
        <v>266</v>
      </c>
      <c r="N16" s="2" t="s">
        <v>267</v>
      </c>
      <c r="O16" s="2" t="s">
        <v>266</v>
      </c>
      <c r="P16" s="2" t="s">
        <v>266</v>
      </c>
      <c r="Q16" s="2" t="s">
        <v>268</v>
      </c>
      <c r="R16" s="2" t="s">
        <v>266</v>
      </c>
      <c r="S16" s="2" t="s">
        <v>266</v>
      </c>
      <c r="T16" s="2" t="s">
        <v>266</v>
      </c>
      <c r="U16" s="2" t="s">
        <v>268</v>
      </c>
      <c r="V16" s="2" t="s">
        <v>268</v>
      </c>
      <c r="W16" s="2" t="s">
        <v>267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257</v>
      </c>
      <c r="E17" s="2" t="s">
        <v>260</v>
      </c>
      <c r="F17" s="2" t="s">
        <v>257</v>
      </c>
      <c r="G17" s="2" t="s">
        <v>260</v>
      </c>
      <c r="H17" s="2" t="s">
        <v>256</v>
      </c>
      <c r="I17" s="2" t="s">
        <v>265</v>
      </c>
      <c r="J17" s="2" t="s">
        <v>259</v>
      </c>
      <c r="K17" s="2" t="s">
        <v>262</v>
      </c>
      <c r="L17" s="2" t="s">
        <v>258</v>
      </c>
      <c r="M17" s="2" t="s">
        <v>261</v>
      </c>
      <c r="N17" s="2" t="s">
        <v>262</v>
      </c>
      <c r="O17" s="2" t="s">
        <v>312</v>
      </c>
      <c r="P17" s="2" t="s">
        <v>256</v>
      </c>
      <c r="Q17" s="2" t="s">
        <v>260</v>
      </c>
      <c r="R17" s="2" t="s">
        <v>261</v>
      </c>
      <c r="S17" s="2" t="s">
        <v>256</v>
      </c>
      <c r="T17" s="2" t="s">
        <v>259</v>
      </c>
      <c r="U17" s="2" t="s">
        <v>260</v>
      </c>
      <c r="V17" s="2" t="s">
        <v>260</v>
      </c>
      <c r="W17" s="2" t="s">
        <v>262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90</v>
      </c>
      <c r="E18" s="66" t="s">
        <v>89</v>
      </c>
      <c r="F18" s="66" t="s">
        <v>90</v>
      </c>
      <c r="G18" s="66" t="s">
        <v>88</v>
      </c>
      <c r="H18" s="66" t="s">
        <v>89</v>
      </c>
      <c r="I18" s="66" t="s">
        <v>88</v>
      </c>
      <c r="J18" s="66" t="s">
        <v>90</v>
      </c>
      <c r="K18" s="66" t="s">
        <v>90</v>
      </c>
      <c r="L18" s="66" t="s">
        <v>89</v>
      </c>
      <c r="M18" s="66" t="s">
        <v>91</v>
      </c>
      <c r="N18" s="66" t="s">
        <v>89</v>
      </c>
      <c r="O18" s="66" t="s">
        <v>89</v>
      </c>
      <c r="P18" s="66" t="s">
        <v>89</v>
      </c>
      <c r="Q18" s="66" t="s">
        <v>91</v>
      </c>
      <c r="R18" s="66" t="s">
        <v>90</v>
      </c>
      <c r="S18" s="66" t="s">
        <v>91</v>
      </c>
      <c r="T18" s="66" t="s">
        <v>91</v>
      </c>
      <c r="U18" s="66" t="s">
        <v>89</v>
      </c>
      <c r="V18" s="66" t="s">
        <v>91</v>
      </c>
      <c r="W18" s="66" t="s">
        <v>91</v>
      </c>
      <c r="X18" s="79">
        <f t="array" ref="X18">IF($D$12="","",(SUMPRODUCT(($D$12:$W$12=Sabana26[[#This Row],[Columna4]:[Columna23]])*1)))</f>
        <v>9</v>
      </c>
      <c r="Y18" s="74">
        <f>IF(X18="","",(X18/20))</f>
        <v>0.45</v>
      </c>
      <c r="Z18" s="74">
        <f>IF(Y18="","",COUNTIF(Sabana26[[#This Row],[Columna4]:[Columna23]],"O")/20)</f>
        <v>0</v>
      </c>
    </row>
    <row r="19" spans="2:32" ht="15" x14ac:dyDescent="0.25">
      <c r="B19" s="46">
        <v>10</v>
      </c>
      <c r="D19" s="66" t="s">
        <v>90</v>
      </c>
      <c r="E19" s="66" t="s">
        <v>90</v>
      </c>
      <c r="F19" s="66" t="s">
        <v>89</v>
      </c>
      <c r="G19" s="66" t="s">
        <v>89</v>
      </c>
      <c r="H19" s="66" t="s">
        <v>89</v>
      </c>
      <c r="I19" s="66" t="s">
        <v>90</v>
      </c>
      <c r="J19" s="66" t="s">
        <v>90</v>
      </c>
      <c r="K19" s="66" t="s">
        <v>89</v>
      </c>
      <c r="L19" s="66" t="s">
        <v>88</v>
      </c>
      <c r="M19" s="66" t="s">
        <v>88</v>
      </c>
      <c r="N19" s="66" t="s">
        <v>88</v>
      </c>
      <c r="O19" s="66" t="s">
        <v>91</v>
      </c>
      <c r="P19" s="66" t="s">
        <v>88</v>
      </c>
      <c r="Q19" s="66" t="s">
        <v>91</v>
      </c>
      <c r="R19" s="66" t="s">
        <v>89</v>
      </c>
      <c r="S19" s="66" t="s">
        <v>88</v>
      </c>
      <c r="T19" s="66" t="s">
        <v>89</v>
      </c>
      <c r="U19" s="66" t="s">
        <v>89</v>
      </c>
      <c r="V19" s="66" t="s">
        <v>89</v>
      </c>
      <c r="W19" s="66" t="s">
        <v>90</v>
      </c>
      <c r="X19" s="79">
        <f t="array" ref="X19">IF($D$12="","",(SUMPRODUCT(($D$12:$W$12=Sabana26[[#This Row],[Columna4]:[Columna23]])*1)))</f>
        <v>6</v>
      </c>
      <c r="Y19" s="74">
        <f t="shared" ref="Y19:Y82" si="1">IF(X19="","",(X19/20))</f>
        <v>0.3</v>
      </c>
      <c r="Z19" s="74">
        <f>IF(Y19="","",COUNTIF(Sabana26[[#This Row],[Columna4]:[Columna23]],"O")/20)</f>
        <v>0</v>
      </c>
    </row>
    <row r="20" spans="2:32" ht="15" x14ac:dyDescent="0.25">
      <c r="B20" s="46">
        <v>11</v>
      </c>
      <c r="D20" s="66" t="s">
        <v>90</v>
      </c>
      <c r="E20" s="66" t="s">
        <v>91</v>
      </c>
      <c r="F20" s="66" t="s">
        <v>90</v>
      </c>
      <c r="G20" s="66" t="s">
        <v>90</v>
      </c>
      <c r="H20" s="66" t="s">
        <v>89</v>
      </c>
      <c r="I20" s="66" t="s">
        <v>88</v>
      </c>
      <c r="J20" s="66" t="s">
        <v>90</v>
      </c>
      <c r="K20" s="66" t="s">
        <v>89</v>
      </c>
      <c r="L20" s="66" t="s">
        <v>88</v>
      </c>
      <c r="M20" s="66" t="s">
        <v>88</v>
      </c>
      <c r="N20" s="66" t="s">
        <v>89</v>
      </c>
      <c r="O20" s="66" t="s">
        <v>89</v>
      </c>
      <c r="P20" s="66" t="s">
        <v>89</v>
      </c>
      <c r="Q20" s="66" t="s">
        <v>88</v>
      </c>
      <c r="R20" s="66" t="s">
        <v>88</v>
      </c>
      <c r="S20" s="66" t="s">
        <v>89</v>
      </c>
      <c r="T20" s="66" t="s">
        <v>89</v>
      </c>
      <c r="U20" s="66" t="s">
        <v>88</v>
      </c>
      <c r="V20" s="66" t="s">
        <v>90</v>
      </c>
      <c r="W20" s="66" t="s">
        <v>90</v>
      </c>
      <c r="X20" s="79">
        <f t="array" ref="X20">IF($D$12="","",(SUMPRODUCT(($D$12:$W$12=Sabana26[[#This Row],[Columna4]:[Columna23]])*1)))</f>
        <v>9</v>
      </c>
      <c r="Y20" s="74">
        <f t="shared" si="1"/>
        <v>0.45</v>
      </c>
      <c r="Z20" s="74">
        <f>IF(Y20="","",COUNTIF(Sabana26[[#This Row],[Columna4]:[Columna23]],"O")/20)</f>
        <v>0</v>
      </c>
    </row>
    <row r="21" spans="2:32" ht="15" x14ac:dyDescent="0.25">
      <c r="B21" s="46">
        <v>12</v>
      </c>
      <c r="D21" s="66" t="s">
        <v>90</v>
      </c>
      <c r="E21" s="66" t="s">
        <v>91</v>
      </c>
      <c r="F21" s="66" t="s">
        <v>90</v>
      </c>
      <c r="G21" s="66" t="s">
        <v>88</v>
      </c>
      <c r="H21" s="66" t="s">
        <v>88</v>
      </c>
      <c r="I21" s="66" t="s">
        <v>88</v>
      </c>
      <c r="J21" s="66" t="s">
        <v>90</v>
      </c>
      <c r="K21" s="66" t="s">
        <v>90</v>
      </c>
      <c r="L21" s="66" t="s">
        <v>88</v>
      </c>
      <c r="M21" s="66" t="s">
        <v>91</v>
      </c>
      <c r="N21" s="66" t="s">
        <v>91</v>
      </c>
      <c r="O21" s="66" t="s">
        <v>89</v>
      </c>
      <c r="P21" s="66" t="s">
        <v>88</v>
      </c>
      <c r="Q21" s="66" t="s">
        <v>91</v>
      </c>
      <c r="R21" s="66" t="s">
        <v>88</v>
      </c>
      <c r="S21" s="66" t="s">
        <v>88</v>
      </c>
      <c r="T21" s="66" t="s">
        <v>89</v>
      </c>
      <c r="U21" s="66" t="s">
        <v>88</v>
      </c>
      <c r="V21" s="66" t="s">
        <v>90</v>
      </c>
      <c r="W21" s="66" t="s">
        <v>90</v>
      </c>
      <c r="X21" s="79">
        <f t="array" ref="X21">IF($D$12="","",(SUMPRODUCT(($D$12:$W$12=Sabana26[[#This Row],[Columna4]:[Columna23]])*1)))</f>
        <v>9</v>
      </c>
      <c r="Y21" s="74">
        <f t="shared" si="1"/>
        <v>0.45</v>
      </c>
      <c r="Z21" s="74">
        <f>IF(Y21="","",COUNTIF(Sabana26[[#This Row],[Columna4]:[Columna23]],"O")/20)</f>
        <v>0</v>
      </c>
    </row>
    <row r="22" spans="2:32" ht="15" x14ac:dyDescent="0.25">
      <c r="B22" s="46">
        <v>13</v>
      </c>
      <c r="D22" s="66" t="s">
        <v>88</v>
      </c>
      <c r="E22" s="66" t="s">
        <v>91</v>
      </c>
      <c r="F22" s="66" t="s">
        <v>91</v>
      </c>
      <c r="G22" s="66" t="s">
        <v>91</v>
      </c>
      <c r="H22" s="66" t="s">
        <v>89</v>
      </c>
      <c r="I22" s="66" t="s">
        <v>88</v>
      </c>
      <c r="J22" s="66" t="s">
        <v>91</v>
      </c>
      <c r="K22" s="66" t="s">
        <v>89</v>
      </c>
      <c r="L22" s="66" t="s">
        <v>88</v>
      </c>
      <c r="M22" s="66" t="s">
        <v>89</v>
      </c>
      <c r="N22" s="66" t="s">
        <v>90</v>
      </c>
      <c r="O22" s="66" t="s">
        <v>89</v>
      </c>
      <c r="P22" s="66" t="s">
        <v>88</v>
      </c>
      <c r="Q22" s="66" t="s">
        <v>88</v>
      </c>
      <c r="R22" s="66" t="s">
        <v>89</v>
      </c>
      <c r="S22" s="66" t="s">
        <v>88</v>
      </c>
      <c r="T22" s="66" t="s">
        <v>89</v>
      </c>
      <c r="U22" s="66" t="s">
        <v>88</v>
      </c>
      <c r="V22" s="66" t="s">
        <v>90</v>
      </c>
      <c r="W22" s="66" t="s">
        <v>89</v>
      </c>
      <c r="X22" s="79">
        <f t="array" ref="X22">IF($D$12="","",(SUMPRODUCT(($D$12:$W$12=Sabana26[[#This Row],[Columna4]:[Columna23]])*1)))</f>
        <v>7</v>
      </c>
      <c r="Y22" s="74">
        <f t="shared" si="1"/>
        <v>0.35</v>
      </c>
      <c r="Z22" s="74">
        <f>IF(Y22="","",COUNTIF(Sabana26[[#This Row],[Columna4]:[Columna23]],"O")/20)</f>
        <v>0</v>
      </c>
    </row>
    <row r="23" spans="2:32" ht="15" x14ac:dyDescent="0.25">
      <c r="B23" s="46">
        <v>14</v>
      </c>
      <c r="D23" s="66" t="s">
        <v>90</v>
      </c>
      <c r="E23" s="66" t="s">
        <v>89</v>
      </c>
      <c r="F23" s="66" t="s">
        <v>90</v>
      </c>
      <c r="G23" s="66" t="s">
        <v>88</v>
      </c>
      <c r="H23" s="66" t="s">
        <v>89</v>
      </c>
      <c r="I23" s="66" t="s">
        <v>88</v>
      </c>
      <c r="J23" s="66" t="s">
        <v>90</v>
      </c>
      <c r="K23" s="66" t="s">
        <v>90</v>
      </c>
      <c r="L23" s="66" t="s">
        <v>89</v>
      </c>
      <c r="M23" s="66" t="s">
        <v>91</v>
      </c>
      <c r="N23" s="66" t="s">
        <v>89</v>
      </c>
      <c r="O23" s="66" t="s">
        <v>89</v>
      </c>
      <c r="P23" s="66" t="s">
        <v>89</v>
      </c>
      <c r="Q23" s="66" t="s">
        <v>91</v>
      </c>
      <c r="R23" s="66" t="s">
        <v>90</v>
      </c>
      <c r="S23" s="66" t="s">
        <v>91</v>
      </c>
      <c r="T23" s="66" t="s">
        <v>91</v>
      </c>
      <c r="U23" s="66" t="s">
        <v>89</v>
      </c>
      <c r="V23" s="66" t="s">
        <v>91</v>
      </c>
      <c r="W23" s="66" t="s">
        <v>91</v>
      </c>
      <c r="X23" s="79">
        <f t="array" ref="X23">IF($D$12="","",(SUMPRODUCT(($D$12:$W$12=Sabana26[[#This Row],[Columna4]:[Columna23]])*1)))</f>
        <v>9</v>
      </c>
      <c r="Y23" s="74">
        <f t="shared" si="1"/>
        <v>0.45</v>
      </c>
      <c r="Z23" s="74">
        <f>IF(Y23="","",COUNTIF(Sabana26[[#This Row],[Columna4]:[Columna23]],"O")/20)</f>
        <v>0</v>
      </c>
    </row>
    <row r="24" spans="2:32" ht="15" x14ac:dyDescent="0.25">
      <c r="B24" s="46">
        <v>15</v>
      </c>
      <c r="D24" s="66" t="s">
        <v>89</v>
      </c>
      <c r="E24" s="66" t="s">
        <v>88</v>
      </c>
      <c r="F24" s="66" t="s">
        <v>89</v>
      </c>
      <c r="G24" s="66" t="s">
        <v>89</v>
      </c>
      <c r="H24" s="66" t="s">
        <v>89</v>
      </c>
      <c r="I24" s="66" t="s">
        <v>88</v>
      </c>
      <c r="J24" s="66" t="s">
        <v>90</v>
      </c>
      <c r="K24" s="66" t="s">
        <v>90</v>
      </c>
      <c r="L24" s="66" t="s">
        <v>90</v>
      </c>
      <c r="M24" s="66" t="s">
        <v>91</v>
      </c>
      <c r="N24" s="66" t="s">
        <v>90</v>
      </c>
      <c r="O24" s="66" t="s">
        <v>91</v>
      </c>
      <c r="P24" s="66" t="s">
        <v>89</v>
      </c>
      <c r="Q24" s="66" t="s">
        <v>90</v>
      </c>
      <c r="R24" s="66" t="s">
        <v>90</v>
      </c>
      <c r="S24" s="66" t="s">
        <v>89</v>
      </c>
      <c r="T24" s="66" t="s">
        <v>89</v>
      </c>
      <c r="U24" s="66" t="s">
        <v>90</v>
      </c>
      <c r="V24" s="66" t="s">
        <v>89</v>
      </c>
      <c r="W24" s="66" t="s">
        <v>88</v>
      </c>
      <c r="X24" s="79">
        <f t="array" ref="X24">IF($D$12="","",(SUMPRODUCT(($D$12:$W$12=Sabana26[[#This Row],[Columna4]:[Columna23]])*1)))</f>
        <v>6</v>
      </c>
      <c r="Y24" s="74">
        <f t="shared" si="1"/>
        <v>0.3</v>
      </c>
      <c r="Z24" s="74">
        <f>IF(Y24="","",COUNTIF(Sabana26[[#This Row],[Columna4]:[Columna23]],"O")/20)</f>
        <v>0</v>
      </c>
    </row>
    <row r="25" spans="2:32" ht="15" x14ac:dyDescent="0.25">
      <c r="B25" s="46">
        <v>16</v>
      </c>
      <c r="D25" s="66" t="s">
        <v>90</v>
      </c>
      <c r="E25" s="66" t="s">
        <v>91</v>
      </c>
      <c r="F25" s="66" t="s">
        <v>90</v>
      </c>
      <c r="G25" s="66" t="s">
        <v>88</v>
      </c>
      <c r="H25" s="66" t="s">
        <v>91</v>
      </c>
      <c r="I25" s="66" t="s">
        <v>89</v>
      </c>
      <c r="J25" s="66" t="s">
        <v>90</v>
      </c>
      <c r="K25" s="66" t="s">
        <v>90</v>
      </c>
      <c r="L25" s="66" t="s">
        <v>91</v>
      </c>
      <c r="M25" s="66" t="s">
        <v>90</v>
      </c>
      <c r="N25" s="66" t="s">
        <v>91</v>
      </c>
      <c r="O25" s="66" t="s">
        <v>89</v>
      </c>
      <c r="P25" s="66" t="s">
        <v>88</v>
      </c>
      <c r="Q25" s="66" t="s">
        <v>91</v>
      </c>
      <c r="R25" s="66" t="s">
        <v>88</v>
      </c>
      <c r="S25" s="66" t="s">
        <v>89</v>
      </c>
      <c r="T25" s="66" t="s">
        <v>89</v>
      </c>
      <c r="U25" s="66" t="s">
        <v>88</v>
      </c>
      <c r="V25" s="66" t="s">
        <v>88</v>
      </c>
      <c r="W25" s="66" t="s">
        <v>88</v>
      </c>
      <c r="X25" s="79">
        <f t="array" ref="X25">IF($D$12="","",(SUMPRODUCT(($D$12:$W$12=Sabana26[[#This Row],[Columna4]:[Columna23]])*1)))</f>
        <v>9</v>
      </c>
      <c r="Y25" s="74">
        <f t="shared" si="1"/>
        <v>0.45</v>
      </c>
      <c r="Z25" s="74">
        <f>IF(Y25="","",COUNTIF(Sabana26[[#This Row],[Columna4]:[Columna23]],"O")/20)</f>
        <v>0</v>
      </c>
    </row>
    <row r="26" spans="2:32" ht="15" x14ac:dyDescent="0.25">
      <c r="B26" s="46">
        <v>17</v>
      </c>
      <c r="D26" s="66" t="s">
        <v>90</v>
      </c>
      <c r="E26" s="66" t="s">
        <v>89</v>
      </c>
      <c r="F26" s="66" t="s">
        <v>90</v>
      </c>
      <c r="G26" s="66" t="s">
        <v>88</v>
      </c>
      <c r="H26" s="66" t="s">
        <v>90</v>
      </c>
      <c r="I26" s="66" t="s">
        <v>88</v>
      </c>
      <c r="J26" s="66" t="s">
        <v>90</v>
      </c>
      <c r="K26" s="66" t="s">
        <v>90</v>
      </c>
      <c r="L26" s="66" t="s">
        <v>90</v>
      </c>
      <c r="M26" s="66" t="s">
        <v>91</v>
      </c>
      <c r="N26" s="66" t="s">
        <v>89</v>
      </c>
      <c r="O26" s="66" t="s">
        <v>91</v>
      </c>
      <c r="P26" s="66" t="s">
        <v>91</v>
      </c>
      <c r="Q26" s="66" t="s">
        <v>91</v>
      </c>
      <c r="R26" s="66" t="s">
        <v>90</v>
      </c>
      <c r="S26" s="66" t="s">
        <v>89</v>
      </c>
      <c r="T26" s="66" t="s">
        <v>90</v>
      </c>
      <c r="U26" s="66" t="s">
        <v>88</v>
      </c>
      <c r="V26" s="66" t="s">
        <v>91</v>
      </c>
      <c r="W26" s="66" t="s">
        <v>90</v>
      </c>
      <c r="X26" s="79">
        <f t="array" ref="X26">IF($D$12="","",(SUMPRODUCT(($D$12:$W$12=Sabana26[[#This Row],[Columna4]:[Columna23]])*1)))</f>
        <v>11</v>
      </c>
      <c r="Y26" s="74">
        <f t="shared" si="1"/>
        <v>0.55000000000000004</v>
      </c>
      <c r="Z26" s="74">
        <f>IF(Y26="","",COUNTIF(Sabana26[[#This Row],[Columna4]:[Columna23]],"O")/20)</f>
        <v>0</v>
      </c>
    </row>
    <row r="27" spans="2:32" ht="15" x14ac:dyDescent="0.25">
      <c r="B27" s="46">
        <v>18</v>
      </c>
      <c r="D27" s="66" t="s">
        <v>90</v>
      </c>
      <c r="E27" s="66" t="s">
        <v>88</v>
      </c>
      <c r="F27" s="66" t="s">
        <v>90</v>
      </c>
      <c r="G27" s="66" t="s">
        <v>88</v>
      </c>
      <c r="H27" s="66" t="s">
        <v>89</v>
      </c>
      <c r="I27" s="66" t="s">
        <v>88</v>
      </c>
      <c r="J27" s="66" t="s">
        <v>91</v>
      </c>
      <c r="K27" s="66" t="s">
        <v>90</v>
      </c>
      <c r="L27" s="66" t="s">
        <v>88</v>
      </c>
      <c r="M27" s="66" t="s">
        <v>90</v>
      </c>
      <c r="N27" s="66" t="s">
        <v>91</v>
      </c>
      <c r="O27" s="66" t="s">
        <v>89</v>
      </c>
      <c r="P27" s="66" t="s">
        <v>91</v>
      </c>
      <c r="Q27" s="66" t="s">
        <v>90</v>
      </c>
      <c r="R27" s="66" t="s">
        <v>90</v>
      </c>
      <c r="S27" s="66" t="s">
        <v>89</v>
      </c>
      <c r="T27" s="66" t="s">
        <v>91</v>
      </c>
      <c r="U27" s="66" t="s">
        <v>88</v>
      </c>
      <c r="V27" s="66" t="s">
        <v>90</v>
      </c>
      <c r="W27" s="66" t="s">
        <v>89</v>
      </c>
      <c r="X27" s="79">
        <f t="array" ref="X27">IF($D$12="","",(SUMPRODUCT(($D$12:$W$12=Sabana26[[#This Row],[Columna4]:[Columna23]])*1)))</f>
        <v>10</v>
      </c>
      <c r="Y27" s="74">
        <f t="shared" si="1"/>
        <v>0.5</v>
      </c>
      <c r="Z27" s="74">
        <f>IF(Y27="","",COUNTIF(Sabana26[[#This Row],[Columna4]:[Columna23]],"O")/20)</f>
        <v>0</v>
      </c>
    </row>
    <row r="28" spans="2:32" ht="15" x14ac:dyDescent="0.25">
      <c r="B28" s="46">
        <v>19</v>
      </c>
      <c r="D28" s="66" t="s">
        <v>90</v>
      </c>
      <c r="E28" s="66" t="s">
        <v>91</v>
      </c>
      <c r="F28" s="66" t="s">
        <v>90</v>
      </c>
      <c r="G28" s="66" t="s">
        <v>91</v>
      </c>
      <c r="H28" s="66" t="s">
        <v>90</v>
      </c>
      <c r="I28" s="66" t="s">
        <v>91</v>
      </c>
      <c r="J28" s="66" t="s">
        <v>90</v>
      </c>
      <c r="K28" s="66" t="s">
        <v>90</v>
      </c>
      <c r="L28" s="66" t="s">
        <v>88</v>
      </c>
      <c r="M28" s="66" t="s">
        <v>90</v>
      </c>
      <c r="N28" s="66" t="s">
        <v>91</v>
      </c>
      <c r="O28" s="66" t="s">
        <v>89</v>
      </c>
      <c r="P28" s="66" t="s">
        <v>88</v>
      </c>
      <c r="Q28" s="66" t="s">
        <v>91</v>
      </c>
      <c r="R28" s="66" t="s">
        <v>88</v>
      </c>
      <c r="S28" s="66" t="s">
        <v>89</v>
      </c>
      <c r="T28" s="66" t="s">
        <v>90</v>
      </c>
      <c r="U28" s="66" t="s">
        <v>88</v>
      </c>
      <c r="V28" s="66" t="s">
        <v>90</v>
      </c>
      <c r="W28" s="66" t="s">
        <v>90</v>
      </c>
      <c r="X28" s="79">
        <f t="array" ref="X28">IF($D$12="","",(SUMPRODUCT(($D$12:$W$12=Sabana26[[#This Row],[Columna4]:[Columna23]])*1)))</f>
        <v>11</v>
      </c>
      <c r="Y28" s="74">
        <f t="shared" si="1"/>
        <v>0.55000000000000004</v>
      </c>
      <c r="Z28" s="74">
        <f>IF(Y28="","",COUNTIF(Sabana26[[#This Row],[Columna4]:[Columna23]],"O")/20)</f>
        <v>0</v>
      </c>
    </row>
    <row r="29" spans="2:32" ht="15" x14ac:dyDescent="0.25">
      <c r="B29" s="46">
        <v>20</v>
      </c>
      <c r="D29" s="66" t="s">
        <v>90</v>
      </c>
      <c r="E29" s="66" t="s">
        <v>91</v>
      </c>
      <c r="F29" s="66" t="s">
        <v>89</v>
      </c>
      <c r="G29" s="66" t="s">
        <v>91</v>
      </c>
      <c r="H29" s="66" t="s">
        <v>90</v>
      </c>
      <c r="I29" s="66" t="s">
        <v>90</v>
      </c>
      <c r="J29" s="66" t="s">
        <v>90</v>
      </c>
      <c r="K29" s="66" t="s">
        <v>90</v>
      </c>
      <c r="L29" s="66" t="s">
        <v>88</v>
      </c>
      <c r="M29" s="66" t="s">
        <v>89</v>
      </c>
      <c r="N29" s="66" t="s">
        <v>91</v>
      </c>
      <c r="O29" s="66" t="s">
        <v>89</v>
      </c>
      <c r="P29" s="66" t="s">
        <v>91</v>
      </c>
      <c r="Q29" s="66" t="s">
        <v>91</v>
      </c>
      <c r="R29" s="66" t="s">
        <v>88</v>
      </c>
      <c r="S29" s="66" t="s">
        <v>89</v>
      </c>
      <c r="T29" s="66" t="s">
        <v>88</v>
      </c>
      <c r="U29" s="66" t="s">
        <v>88</v>
      </c>
      <c r="V29" s="66" t="s">
        <v>90</v>
      </c>
      <c r="W29" s="66" t="s">
        <v>90</v>
      </c>
      <c r="X29" s="79">
        <f t="array" ref="X29">IF($D$12="","",(SUMPRODUCT(($D$12:$W$12=Sabana26[[#This Row],[Columna4]:[Columna23]])*1)))</f>
        <v>10</v>
      </c>
      <c r="Y29" s="74">
        <f t="shared" si="1"/>
        <v>0.5</v>
      </c>
      <c r="Z29" s="74">
        <f>IF(Y29="","",COUNTIF(Sabana26[[#This Row],[Columna4]:[Columna23]],"O")/20)</f>
        <v>0</v>
      </c>
    </row>
    <row r="30" spans="2:32" ht="15" x14ac:dyDescent="0.25">
      <c r="B30" s="46">
        <v>21</v>
      </c>
      <c r="D30" s="66" t="s">
        <v>90</v>
      </c>
      <c r="E30" s="66" t="s">
        <v>90</v>
      </c>
      <c r="F30" s="66" t="s">
        <v>89</v>
      </c>
      <c r="G30" s="66" t="s">
        <v>88</v>
      </c>
      <c r="H30" s="66" t="s">
        <v>88</v>
      </c>
      <c r="I30" s="66" t="s">
        <v>91</v>
      </c>
      <c r="J30" s="66" t="s">
        <v>90</v>
      </c>
      <c r="K30" s="66" t="s">
        <v>90</v>
      </c>
      <c r="L30" s="66" t="s">
        <v>88</v>
      </c>
      <c r="M30" s="66" t="s">
        <v>90</v>
      </c>
      <c r="N30" s="66" t="s">
        <v>89</v>
      </c>
      <c r="O30" s="66" t="s">
        <v>89</v>
      </c>
      <c r="P30" s="66" t="s">
        <v>89</v>
      </c>
      <c r="Q30" s="66" t="s">
        <v>90</v>
      </c>
      <c r="R30" s="66" t="s">
        <v>89</v>
      </c>
      <c r="S30" s="66" t="s">
        <v>91</v>
      </c>
      <c r="T30" s="66" t="s">
        <v>89</v>
      </c>
      <c r="U30" s="66" t="s">
        <v>89</v>
      </c>
      <c r="V30" s="66" t="s">
        <v>90</v>
      </c>
      <c r="W30" s="66" t="s">
        <v>90</v>
      </c>
      <c r="X30" s="79">
        <f t="array" ref="X30">IF($D$12="","",(SUMPRODUCT(($D$12:$W$12=Sabana26[[#This Row],[Columna4]:[Columna23]])*1)))</f>
        <v>7</v>
      </c>
      <c r="Y30" s="74">
        <f t="shared" si="1"/>
        <v>0.35</v>
      </c>
      <c r="Z30" s="74">
        <f>IF(Y30="","",COUNTIF(Sabana26[[#This Row],[Columna4]:[Columna23]],"O")/20)</f>
        <v>0</v>
      </c>
    </row>
    <row r="31" spans="2:32" ht="15" x14ac:dyDescent="0.25">
      <c r="B31" s="46">
        <v>22</v>
      </c>
      <c r="D31" s="66" t="s">
        <v>88</v>
      </c>
      <c r="E31" s="66" t="s">
        <v>88</v>
      </c>
      <c r="F31" s="66" t="s">
        <v>89</v>
      </c>
      <c r="G31" s="66" t="s">
        <v>88</v>
      </c>
      <c r="H31" s="66" t="s">
        <v>89</v>
      </c>
      <c r="I31" s="66" t="s">
        <v>88</v>
      </c>
      <c r="J31" s="66" t="s">
        <v>90</v>
      </c>
      <c r="K31" s="66" t="s">
        <v>90</v>
      </c>
      <c r="L31" s="66" t="s">
        <v>89</v>
      </c>
      <c r="M31" s="66" t="s">
        <v>89</v>
      </c>
      <c r="N31" s="66" t="s">
        <v>89</v>
      </c>
      <c r="O31" s="66" t="s">
        <v>90</v>
      </c>
      <c r="P31" s="66" t="s">
        <v>88</v>
      </c>
      <c r="Q31" s="66" t="s">
        <v>91</v>
      </c>
      <c r="R31" s="66" t="s">
        <v>89</v>
      </c>
      <c r="S31" s="66" t="s">
        <v>89</v>
      </c>
      <c r="T31" s="66" t="s">
        <v>89</v>
      </c>
      <c r="U31" s="66" t="s">
        <v>89</v>
      </c>
      <c r="V31" s="66" t="s">
        <v>88</v>
      </c>
      <c r="W31" s="66" t="s">
        <v>90</v>
      </c>
      <c r="X31" s="79">
        <f t="array" ref="X31">IF($D$12="","",(SUMPRODUCT(($D$12:$W$12=Sabana26[[#This Row],[Columna4]:[Columna23]])*1)))</f>
        <v>7</v>
      </c>
      <c r="Y31" s="74">
        <f t="shared" si="1"/>
        <v>0.35</v>
      </c>
      <c r="Z31" s="74">
        <f>IF(Y31="","",COUNTIF(Sabana26[[#This Row],[Columna4]:[Columna23]],"O")/20)</f>
        <v>0</v>
      </c>
    </row>
    <row r="32" spans="2:32" ht="15" x14ac:dyDescent="0.25">
      <c r="B32" s="46">
        <v>23</v>
      </c>
      <c r="D32" s="66" t="s">
        <v>90</v>
      </c>
      <c r="E32" s="66" t="s">
        <v>91</v>
      </c>
      <c r="F32" s="66" t="s">
        <v>90</v>
      </c>
      <c r="G32" s="66" t="s">
        <v>88</v>
      </c>
      <c r="H32" s="66" t="s">
        <v>91</v>
      </c>
      <c r="I32" s="66" t="s">
        <v>89</v>
      </c>
      <c r="J32" s="66" t="s">
        <v>90</v>
      </c>
      <c r="K32" s="66" t="s">
        <v>90</v>
      </c>
      <c r="L32" s="66" t="s">
        <v>91</v>
      </c>
      <c r="M32" s="66" t="s">
        <v>90</v>
      </c>
      <c r="N32" s="66" t="s">
        <v>91</v>
      </c>
      <c r="O32" s="66" t="s">
        <v>89</v>
      </c>
      <c r="P32" s="66" t="s">
        <v>88</v>
      </c>
      <c r="Q32" s="66" t="s">
        <v>91</v>
      </c>
      <c r="R32" s="66" t="s">
        <v>88</v>
      </c>
      <c r="S32" s="66" t="s">
        <v>88</v>
      </c>
      <c r="T32" s="66" t="s">
        <v>89</v>
      </c>
      <c r="U32" s="66" t="s">
        <v>88</v>
      </c>
      <c r="V32" s="66" t="s">
        <v>90</v>
      </c>
      <c r="W32" s="66" t="s">
        <v>89</v>
      </c>
      <c r="X32" s="79">
        <f t="array" ref="X32">IF($D$12="","",(SUMPRODUCT(($D$12:$W$12=Sabana26[[#This Row],[Columna4]:[Columna23]])*1)))</f>
        <v>9</v>
      </c>
      <c r="Y32" s="74">
        <f t="shared" si="1"/>
        <v>0.45</v>
      </c>
      <c r="Z32" s="74">
        <f>IF(Y32="","",COUNTIF(Sabana26[[#This Row],[Columna4]:[Columna23]],"O")/20)</f>
        <v>0</v>
      </c>
    </row>
    <row r="33" spans="2:26" ht="15" x14ac:dyDescent="0.25">
      <c r="B33" s="46">
        <v>24</v>
      </c>
      <c r="D33" s="66" t="s">
        <v>90</v>
      </c>
      <c r="E33" s="66" t="s">
        <v>91</v>
      </c>
      <c r="F33" s="66" t="s">
        <v>88</v>
      </c>
      <c r="G33" s="66" t="s">
        <v>88</v>
      </c>
      <c r="H33" s="66" t="s">
        <v>91</v>
      </c>
      <c r="I33" s="66" t="s">
        <v>89</v>
      </c>
      <c r="J33" s="66" t="s">
        <v>90</v>
      </c>
      <c r="K33" s="66" t="s">
        <v>90</v>
      </c>
      <c r="L33" s="66" t="s">
        <v>91</v>
      </c>
      <c r="M33" s="66" t="s">
        <v>90</v>
      </c>
      <c r="N33" s="66" t="s">
        <v>91</v>
      </c>
      <c r="O33" s="66" t="s">
        <v>89</v>
      </c>
      <c r="P33" s="66" t="s">
        <v>88</v>
      </c>
      <c r="Q33" s="66" t="s">
        <v>91</v>
      </c>
      <c r="R33" s="66" t="s">
        <v>88</v>
      </c>
      <c r="S33" s="66" t="s">
        <v>91</v>
      </c>
      <c r="T33" s="66" t="s">
        <v>89</v>
      </c>
      <c r="U33" s="66" t="s">
        <v>88</v>
      </c>
      <c r="V33" s="66" t="s">
        <v>90</v>
      </c>
      <c r="W33" s="66" t="s">
        <v>88</v>
      </c>
      <c r="X33" s="79">
        <f t="array" ref="X33">IF($D$12="","",(SUMPRODUCT(($D$12:$W$12=Sabana26[[#This Row],[Columna4]:[Columna23]])*1)))</f>
        <v>7</v>
      </c>
      <c r="Y33" s="74">
        <f t="shared" si="1"/>
        <v>0.35</v>
      </c>
      <c r="Z33" s="74">
        <f>IF(Y33="","",COUNTIF(Sabana26[[#This Row],[Columna4]:[Columna23]],"O")/20)</f>
        <v>0</v>
      </c>
    </row>
    <row r="34" spans="2:26" ht="15" x14ac:dyDescent="0.25">
      <c r="B34" s="46">
        <v>25</v>
      </c>
      <c r="D34" s="66" t="s">
        <v>90</v>
      </c>
      <c r="E34" s="66" t="s">
        <v>91</v>
      </c>
      <c r="F34" s="66" t="s">
        <v>90</v>
      </c>
      <c r="G34" s="66" t="s">
        <v>88</v>
      </c>
      <c r="H34" s="66" t="s">
        <v>89</v>
      </c>
      <c r="I34" s="66" t="s">
        <v>88</v>
      </c>
      <c r="J34" s="66" t="s">
        <v>91</v>
      </c>
      <c r="K34" s="66" t="s">
        <v>90</v>
      </c>
      <c r="L34" s="66" t="s">
        <v>88</v>
      </c>
      <c r="M34" s="66" t="s">
        <v>90</v>
      </c>
      <c r="N34" s="66" t="s">
        <v>91</v>
      </c>
      <c r="O34" s="66" t="s">
        <v>89</v>
      </c>
      <c r="P34" s="66" t="s">
        <v>91</v>
      </c>
      <c r="Q34" s="66" t="s">
        <v>90</v>
      </c>
      <c r="R34" s="66" t="s">
        <v>90</v>
      </c>
      <c r="S34" s="66" t="s">
        <v>89</v>
      </c>
      <c r="T34" s="66" t="s">
        <v>91</v>
      </c>
      <c r="U34" s="66" t="s">
        <v>88</v>
      </c>
      <c r="V34" s="66" t="s">
        <v>90</v>
      </c>
      <c r="W34" s="66" t="s">
        <v>89</v>
      </c>
      <c r="X34" s="79">
        <f t="array" ref="X34">IF($D$12="","",(SUMPRODUCT(($D$12:$W$12=Sabana26[[#This Row],[Columna4]:[Columna23]])*1)))</f>
        <v>10</v>
      </c>
      <c r="Y34" s="74">
        <f t="shared" si="1"/>
        <v>0.5</v>
      </c>
      <c r="Z34" s="74">
        <f>IF(Y34="","",COUNTIF(Sabana26[[#This Row],[Columna4]:[Columna23]],"O")/20)</f>
        <v>0</v>
      </c>
    </row>
    <row r="35" spans="2:26" ht="15" x14ac:dyDescent="0.25">
      <c r="B35" s="46">
        <v>26</v>
      </c>
      <c r="D35" s="66" t="s">
        <v>90</v>
      </c>
      <c r="E35" s="66" t="s">
        <v>91</v>
      </c>
      <c r="F35" s="66" t="s">
        <v>90</v>
      </c>
      <c r="G35" s="66" t="s">
        <v>88</v>
      </c>
      <c r="H35" s="66" t="s">
        <v>88</v>
      </c>
      <c r="I35" s="66" t="s">
        <v>89</v>
      </c>
      <c r="J35" s="66" t="s">
        <v>88</v>
      </c>
      <c r="K35" s="66" t="s">
        <v>90</v>
      </c>
      <c r="L35" s="66" t="s">
        <v>89</v>
      </c>
      <c r="M35" s="66" t="s">
        <v>90</v>
      </c>
      <c r="N35" s="66" t="s">
        <v>91</v>
      </c>
      <c r="O35" s="66" t="s">
        <v>89</v>
      </c>
      <c r="P35" s="66" t="s">
        <v>88</v>
      </c>
      <c r="Q35" s="66" t="s">
        <v>91</v>
      </c>
      <c r="R35" s="66" t="s">
        <v>91</v>
      </c>
      <c r="S35" s="66" t="s">
        <v>90</v>
      </c>
      <c r="T35" s="66" t="s">
        <v>88</v>
      </c>
      <c r="U35" s="66" t="s">
        <v>89</v>
      </c>
      <c r="V35" s="66" t="s">
        <v>90</v>
      </c>
      <c r="W35" s="75" t="s">
        <v>89</v>
      </c>
      <c r="X35" s="79">
        <f t="array" ref="X35">IF($D$12="","",(SUMPRODUCT(($D$12:$W$12=Sabana26[[#This Row],[Columna4]:[Columna23]])*1)))</f>
        <v>6</v>
      </c>
      <c r="Y35" s="74">
        <f t="shared" si="1"/>
        <v>0.3</v>
      </c>
      <c r="Z35" s="74">
        <f>IF(Y35="","",COUNTIF(Sabana26[[#This Row],[Columna4]:[Columna23]],"O")/20)</f>
        <v>0</v>
      </c>
    </row>
    <row r="36" spans="2:26" ht="15" x14ac:dyDescent="0.25">
      <c r="B36" s="46">
        <v>27</v>
      </c>
      <c r="D36" s="66" t="s">
        <v>90</v>
      </c>
      <c r="E36" s="66" t="s">
        <v>91</v>
      </c>
      <c r="F36" s="66" t="s">
        <v>90</v>
      </c>
      <c r="G36" s="66" t="s">
        <v>90</v>
      </c>
      <c r="H36" s="66" t="s">
        <v>89</v>
      </c>
      <c r="I36" s="66" t="s">
        <v>88</v>
      </c>
      <c r="J36" s="66" t="s">
        <v>90</v>
      </c>
      <c r="K36" s="66" t="s">
        <v>89</v>
      </c>
      <c r="L36" s="66" t="s">
        <v>88</v>
      </c>
      <c r="M36" s="66" t="s">
        <v>88</v>
      </c>
      <c r="N36" s="66" t="s">
        <v>89</v>
      </c>
      <c r="O36" s="66" t="s">
        <v>89</v>
      </c>
      <c r="P36" s="66" t="s">
        <v>89</v>
      </c>
      <c r="Q36" s="66" t="s">
        <v>88</v>
      </c>
      <c r="R36" s="66" t="s">
        <v>88</v>
      </c>
      <c r="S36" s="66" t="s">
        <v>88</v>
      </c>
      <c r="T36" s="66" t="s">
        <v>89</v>
      </c>
      <c r="U36" s="66" t="s">
        <v>88</v>
      </c>
      <c r="V36" s="66" t="s">
        <v>90</v>
      </c>
      <c r="W36" s="66" t="s">
        <v>90</v>
      </c>
      <c r="X36" s="79">
        <f t="array" ref="X36">IF($D$12="","",(SUMPRODUCT(($D$12:$W$12=Sabana26[[#This Row],[Columna4]:[Columna23]])*1)))</f>
        <v>8</v>
      </c>
      <c r="Y36" s="74">
        <f t="shared" si="1"/>
        <v>0.4</v>
      </c>
      <c r="Z36" s="74">
        <f>IF(Y36="","",COUNTIF(Sabana26[[#This Row],[Columna4]:[Columna23]],"O")/20)</f>
        <v>0</v>
      </c>
    </row>
    <row r="37" spans="2:26" ht="15" x14ac:dyDescent="0.25">
      <c r="B37" s="46">
        <v>28</v>
      </c>
      <c r="D37" s="66" t="s">
        <v>88</v>
      </c>
      <c r="E37" s="66" t="s">
        <v>91</v>
      </c>
      <c r="F37" s="66" t="s">
        <v>89</v>
      </c>
      <c r="G37" s="66" t="s">
        <v>91</v>
      </c>
      <c r="H37" s="66" t="s">
        <v>89</v>
      </c>
      <c r="I37" s="66" t="s">
        <v>89</v>
      </c>
      <c r="J37" s="66" t="s">
        <v>89</v>
      </c>
      <c r="K37" s="66" t="s">
        <v>90</v>
      </c>
      <c r="L37" s="66" t="s">
        <v>89</v>
      </c>
      <c r="M37" s="66" t="s">
        <v>91</v>
      </c>
      <c r="N37" s="66" t="s">
        <v>88</v>
      </c>
      <c r="O37" s="66" t="s">
        <v>89</v>
      </c>
      <c r="P37" s="66" t="s">
        <v>91</v>
      </c>
      <c r="Q37" s="66" t="s">
        <v>90</v>
      </c>
      <c r="R37" s="66" t="s">
        <v>90</v>
      </c>
      <c r="S37" s="66" t="s">
        <v>88</v>
      </c>
      <c r="T37" s="66" t="s">
        <v>91</v>
      </c>
      <c r="U37" s="66" t="s">
        <v>88</v>
      </c>
      <c r="V37" s="66" t="s">
        <v>91</v>
      </c>
      <c r="W37" s="66" t="s">
        <v>90</v>
      </c>
      <c r="X37" s="79">
        <f t="array" ref="X37">IF($D$12="","",(SUMPRODUCT(($D$12:$W$12=Sabana26[[#This Row],[Columna4]:[Columna23]])*1)))</f>
        <v>5</v>
      </c>
      <c r="Y37" s="74">
        <f t="shared" si="1"/>
        <v>0.25</v>
      </c>
      <c r="Z37" s="74">
        <f>IF(Y37="","",COUNTIF(Sabana26[[#This Row],[Columna4]:[Columna23]],"O")/20)</f>
        <v>0</v>
      </c>
    </row>
    <row r="38" spans="2:26" ht="15" x14ac:dyDescent="0.25">
      <c r="B38" s="46">
        <v>29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9">
        <f t="array" ref="X38">IF($D$12="","",(SUMPRODUCT(($D$12:$W$12=Sabana26[[#This Row],[Columna4]:[Columna23]])*1)))</f>
        <v>0</v>
      </c>
      <c r="Y38" s="74">
        <f t="shared" si="1"/>
        <v>0</v>
      </c>
      <c r="Z38" s="74">
        <f>IF(Y38="","",COUNTIF(Sabana26[[#This Row],[Columna4]:[Columna23]],"O")/20)</f>
        <v>0</v>
      </c>
    </row>
    <row r="39" spans="2:26" ht="15" x14ac:dyDescent="0.25">
      <c r="B39" s="46">
        <v>30</v>
      </c>
      <c r="D39" s="66" t="s">
        <v>89</v>
      </c>
      <c r="E39" s="66" t="s">
        <v>90</v>
      </c>
      <c r="F39" s="66" t="s">
        <v>89</v>
      </c>
      <c r="G39" s="66" t="s">
        <v>90</v>
      </c>
      <c r="H39" s="66" t="s">
        <v>88</v>
      </c>
      <c r="I39" s="66" t="s">
        <v>89</v>
      </c>
      <c r="J39" s="66" t="s">
        <v>90</v>
      </c>
      <c r="K39" s="66" t="s">
        <v>89</v>
      </c>
      <c r="L39" s="66" t="s">
        <v>90</v>
      </c>
      <c r="M39" s="66" t="s">
        <v>91</v>
      </c>
      <c r="N39" s="66" t="s">
        <v>88</v>
      </c>
      <c r="O39" s="66" t="s">
        <v>91</v>
      </c>
      <c r="P39" s="66" t="s">
        <v>88</v>
      </c>
      <c r="Q39" s="66" t="s">
        <v>91</v>
      </c>
      <c r="R39" s="66" t="s">
        <v>88</v>
      </c>
      <c r="S39" s="66" t="s">
        <v>89</v>
      </c>
      <c r="T39" s="66" t="s">
        <v>89</v>
      </c>
      <c r="U39" s="66" t="s">
        <v>88</v>
      </c>
      <c r="V39" s="66" t="s">
        <v>88</v>
      </c>
      <c r="W39" s="66" t="s">
        <v>90</v>
      </c>
      <c r="X39" s="79">
        <f t="array" ref="X39">IF($D$12="","",(SUMPRODUCT(($D$12:$W$12=Sabana26[[#This Row],[Columna4]:[Columna23]])*1)))</f>
        <v>5</v>
      </c>
      <c r="Y39" s="74">
        <f t="shared" si="1"/>
        <v>0.25</v>
      </c>
      <c r="Z39" s="74">
        <f>IF(Y39="","",COUNTIF(Sabana26[[#This Row],[Columna4]:[Columna23]],"O")/20)</f>
        <v>0</v>
      </c>
    </row>
    <row r="40" spans="2:26" ht="15" x14ac:dyDescent="0.25">
      <c r="B40" s="46">
        <v>31</v>
      </c>
      <c r="D40" s="66" t="s">
        <v>88</v>
      </c>
      <c r="E40" s="66" t="s">
        <v>91</v>
      </c>
      <c r="F40" s="66" t="s">
        <v>88</v>
      </c>
      <c r="G40" s="66" t="s">
        <v>91</v>
      </c>
      <c r="H40" s="66" t="s">
        <v>88</v>
      </c>
      <c r="I40" s="66" t="s">
        <v>91</v>
      </c>
      <c r="J40" s="66" t="s">
        <v>91</v>
      </c>
      <c r="K40" s="66" t="s">
        <v>89</v>
      </c>
      <c r="L40" s="66" t="s">
        <v>91</v>
      </c>
      <c r="M40" s="66" t="s">
        <v>90</v>
      </c>
      <c r="N40" s="66" t="s">
        <v>89</v>
      </c>
      <c r="O40" s="66" t="s">
        <v>90</v>
      </c>
      <c r="P40" s="66" t="s">
        <v>89</v>
      </c>
      <c r="Q40" s="66" t="s">
        <v>88</v>
      </c>
      <c r="R40" s="66" t="s">
        <v>88</v>
      </c>
      <c r="S40" s="66" t="s">
        <v>89</v>
      </c>
      <c r="T40" s="66" t="s">
        <v>88</v>
      </c>
      <c r="U40" s="66" t="s">
        <v>90</v>
      </c>
      <c r="V40" s="66" t="s">
        <v>89</v>
      </c>
      <c r="W40" s="66" t="s">
        <v>88</v>
      </c>
      <c r="X40" s="79">
        <f t="array" ref="X40">IF($D$12="","",(SUMPRODUCT(($D$12:$W$12=Sabana26[[#This Row],[Columna4]:[Columna23]])*1)))</f>
        <v>4</v>
      </c>
      <c r="Y40" s="74">
        <f t="shared" si="1"/>
        <v>0.2</v>
      </c>
      <c r="Z40" s="74">
        <f>IF(Y40="","",COUNTIF(Sabana26[[#This Row],[Columna4]:[Columna23]],"O")/20)</f>
        <v>0</v>
      </c>
    </row>
    <row r="41" spans="2:26" ht="15" x14ac:dyDescent="0.25">
      <c r="B41" s="46">
        <v>32</v>
      </c>
      <c r="D41" s="66" t="s">
        <v>88</v>
      </c>
      <c r="E41" s="66" t="s">
        <v>91</v>
      </c>
      <c r="F41" s="66" t="s">
        <v>90</v>
      </c>
      <c r="G41" s="66" t="s">
        <v>89</v>
      </c>
      <c r="H41" s="66" t="s">
        <v>88</v>
      </c>
      <c r="I41" s="66" t="s">
        <v>90</v>
      </c>
      <c r="J41" s="66" t="s">
        <v>90</v>
      </c>
      <c r="K41" s="66" t="s">
        <v>91</v>
      </c>
      <c r="L41" s="66" t="s">
        <v>91</v>
      </c>
      <c r="M41" s="66" t="s">
        <v>90</v>
      </c>
      <c r="N41" s="66" t="s">
        <v>89</v>
      </c>
      <c r="O41" s="66" t="s">
        <v>91</v>
      </c>
      <c r="P41" s="66" t="s">
        <v>91</v>
      </c>
      <c r="Q41" s="66" t="s">
        <v>90</v>
      </c>
      <c r="R41" s="66" t="s">
        <v>88</v>
      </c>
      <c r="S41" s="66" t="s">
        <v>90</v>
      </c>
      <c r="T41" s="66" t="s">
        <v>90</v>
      </c>
      <c r="U41" s="66" t="s">
        <v>90</v>
      </c>
      <c r="V41" s="66" t="s">
        <v>89</v>
      </c>
      <c r="W41" s="66" t="s">
        <v>90</v>
      </c>
      <c r="X41" s="79">
        <f t="array" ref="X41">IF($D$12="","",(SUMPRODUCT(($D$12:$W$12=Sabana26[[#This Row],[Columna4]:[Columna23]])*1)))</f>
        <v>5</v>
      </c>
      <c r="Y41" s="74">
        <f t="shared" si="1"/>
        <v>0.25</v>
      </c>
      <c r="Z41" s="74">
        <f>IF(Y41="","",COUNTIF(Sabana26[[#This Row],[Columna4]:[Columna23]],"O")/20)</f>
        <v>0</v>
      </c>
    </row>
    <row r="42" spans="2:26" ht="15" x14ac:dyDescent="0.25">
      <c r="B42" s="46">
        <v>33</v>
      </c>
      <c r="D42" s="66" t="s">
        <v>88</v>
      </c>
      <c r="E42" s="66" t="s">
        <v>91</v>
      </c>
      <c r="F42" s="66" t="s">
        <v>90</v>
      </c>
      <c r="G42" s="66" t="s">
        <v>89</v>
      </c>
      <c r="H42" s="66" t="s">
        <v>88</v>
      </c>
      <c r="I42" s="66" t="s">
        <v>90</v>
      </c>
      <c r="J42" s="66" t="s">
        <v>90</v>
      </c>
      <c r="K42" s="66" t="s">
        <v>91</v>
      </c>
      <c r="L42" s="66" t="s">
        <v>91</v>
      </c>
      <c r="M42" s="66" t="s">
        <v>90</v>
      </c>
      <c r="N42" s="66" t="s">
        <v>89</v>
      </c>
      <c r="O42" s="66" t="s">
        <v>91</v>
      </c>
      <c r="P42" s="66" t="s">
        <v>91</v>
      </c>
      <c r="Q42" s="66" t="s">
        <v>90</v>
      </c>
      <c r="R42" s="66" t="s">
        <v>88</v>
      </c>
      <c r="S42" s="66" t="s">
        <v>90</v>
      </c>
      <c r="T42" s="66" t="s">
        <v>90</v>
      </c>
      <c r="U42" s="66" t="s">
        <v>90</v>
      </c>
      <c r="V42" s="66" t="s">
        <v>89</v>
      </c>
      <c r="W42" s="66" t="s">
        <v>90</v>
      </c>
      <c r="X42" s="79">
        <f t="array" ref="X42">IF($D$12="","",(SUMPRODUCT(($D$12:$W$12=Sabana26[[#This Row],[Columna4]:[Columna23]])*1)))</f>
        <v>5</v>
      </c>
      <c r="Y42" s="74">
        <f t="shared" si="1"/>
        <v>0.25</v>
      </c>
      <c r="Z42" s="74">
        <f>IF(Y42="","",COUNTIF(Sabana26[[#This Row],[Columna4]:[Columna23]],"O")/20)</f>
        <v>0</v>
      </c>
    </row>
    <row r="43" spans="2:26" ht="15" x14ac:dyDescent="0.25">
      <c r="B43" s="46">
        <v>34</v>
      </c>
      <c r="D43" s="66" t="s">
        <v>88</v>
      </c>
      <c r="E43" s="66" t="s">
        <v>91</v>
      </c>
      <c r="F43" s="66" t="s">
        <v>88</v>
      </c>
      <c r="G43" s="66" t="s">
        <v>89</v>
      </c>
      <c r="H43" s="66" t="s">
        <v>88</v>
      </c>
      <c r="I43" s="66" t="s">
        <v>91</v>
      </c>
      <c r="J43" s="66" t="s">
        <v>91</v>
      </c>
      <c r="K43" s="66" t="s">
        <v>91</v>
      </c>
      <c r="L43" s="66" t="s">
        <v>91</v>
      </c>
      <c r="M43" s="66" t="s">
        <v>90</v>
      </c>
      <c r="N43" s="66" t="s">
        <v>89</v>
      </c>
      <c r="O43" s="66" t="s">
        <v>90</v>
      </c>
      <c r="P43" s="66" t="s">
        <v>90</v>
      </c>
      <c r="Q43" s="66" t="s">
        <v>88</v>
      </c>
      <c r="R43" s="66" t="s">
        <v>88</v>
      </c>
      <c r="S43" s="66" t="s">
        <v>90</v>
      </c>
      <c r="T43" s="66" t="s">
        <v>88</v>
      </c>
      <c r="U43" s="66" t="s">
        <v>90</v>
      </c>
      <c r="V43" s="66" t="s">
        <v>89</v>
      </c>
      <c r="W43" s="66" t="s">
        <v>88</v>
      </c>
      <c r="X43" s="79">
        <f t="array" ref="X43">IF($D$12="","",(SUMPRODUCT(($D$12:$W$12=Sabana26[[#This Row],[Columna4]:[Columna23]])*1)))</f>
        <v>3</v>
      </c>
      <c r="Y43" s="74">
        <f t="shared" si="1"/>
        <v>0.15</v>
      </c>
      <c r="Z43" s="74">
        <f>IF(Y43="","",COUNTIF(Sabana26[[#This Row],[Columna4]:[Columna23]],"O")/20)</f>
        <v>0</v>
      </c>
    </row>
    <row r="44" spans="2:26" ht="15" x14ac:dyDescent="0.25">
      <c r="B44" s="46">
        <v>35</v>
      </c>
      <c r="D44" s="66" t="s">
        <v>89</v>
      </c>
      <c r="E44" s="66" t="s">
        <v>90</v>
      </c>
      <c r="F44" s="66" t="s">
        <v>89</v>
      </c>
      <c r="G44" s="66" t="s">
        <v>90</v>
      </c>
      <c r="H44" s="66" t="s">
        <v>88</v>
      </c>
      <c r="I44" s="66" t="s">
        <v>88</v>
      </c>
      <c r="J44" s="66" t="s">
        <v>88</v>
      </c>
      <c r="K44" s="66" t="s">
        <v>88</v>
      </c>
      <c r="L44" s="66" t="s">
        <v>90</v>
      </c>
      <c r="M44" s="66" t="s">
        <v>89</v>
      </c>
      <c r="N44" s="66" t="s">
        <v>88</v>
      </c>
      <c r="O44" s="66" t="s">
        <v>91</v>
      </c>
      <c r="P44" s="66" t="s">
        <v>88</v>
      </c>
      <c r="Q44" s="66" t="s">
        <v>90</v>
      </c>
      <c r="R44" s="66" t="s">
        <v>89</v>
      </c>
      <c r="S44" s="66" t="s">
        <v>90</v>
      </c>
      <c r="T44" s="66" t="s">
        <v>89</v>
      </c>
      <c r="U44" s="66" t="s">
        <v>88</v>
      </c>
      <c r="V44" s="66" t="s">
        <v>90</v>
      </c>
      <c r="W44" s="66" t="s">
        <v>90</v>
      </c>
      <c r="X44" s="79">
        <f t="array" ref="X44">IF($D$12="","",(SUMPRODUCT(($D$12:$W$12=Sabana26[[#This Row],[Columna4]:[Columna23]])*1)))</f>
        <v>4</v>
      </c>
      <c r="Y44" s="74">
        <f t="shared" si="1"/>
        <v>0.2</v>
      </c>
      <c r="Z44" s="74">
        <f>IF(Y44="","",COUNTIF(Sabana26[[#This Row],[Columna4]:[Columna23]],"O")/20)</f>
        <v>0</v>
      </c>
    </row>
    <row r="45" spans="2:26" ht="15" x14ac:dyDescent="0.25">
      <c r="B45" s="46">
        <v>36</v>
      </c>
      <c r="D45" s="66" t="s">
        <v>88</v>
      </c>
      <c r="E45" s="66" t="s">
        <v>88</v>
      </c>
      <c r="F45" s="66" t="s">
        <v>88</v>
      </c>
      <c r="G45" s="66" t="s">
        <v>90</v>
      </c>
      <c r="H45" s="66" t="s">
        <v>88</v>
      </c>
      <c r="I45" s="66" t="s">
        <v>89</v>
      </c>
      <c r="J45" s="66" t="s">
        <v>90</v>
      </c>
      <c r="K45" s="66" t="s">
        <v>89</v>
      </c>
      <c r="L45" s="66" t="s">
        <v>91</v>
      </c>
      <c r="M45" s="66" t="s">
        <v>91</v>
      </c>
      <c r="N45" s="66" t="s">
        <v>90</v>
      </c>
      <c r="O45" s="66" t="s">
        <v>90</v>
      </c>
      <c r="P45" s="66" t="s">
        <v>89</v>
      </c>
      <c r="Q45" s="66" t="s">
        <v>91</v>
      </c>
      <c r="R45" s="66" t="s">
        <v>88</v>
      </c>
      <c r="S45" s="66" t="s">
        <v>89</v>
      </c>
      <c r="T45" s="66" t="s">
        <v>89</v>
      </c>
      <c r="U45" s="66" t="s">
        <v>90</v>
      </c>
      <c r="V45" s="66" t="s">
        <v>89</v>
      </c>
      <c r="W45" s="66" t="s">
        <v>88</v>
      </c>
      <c r="X45" s="79">
        <f t="array" ref="X45">IF($D$12="","",(SUMPRODUCT(($D$12:$W$12=Sabana26[[#This Row],[Columna4]:[Columna23]])*1)))</f>
        <v>4</v>
      </c>
      <c r="Y45" s="74">
        <f t="shared" si="1"/>
        <v>0.2</v>
      </c>
      <c r="Z45" s="74">
        <f>IF(Y45="","",COUNTIF(Sabana26[[#This Row],[Columna4]:[Columna23]],"O")/20)</f>
        <v>0</v>
      </c>
    </row>
    <row r="46" spans="2:26" ht="15" x14ac:dyDescent="0.25">
      <c r="B46" s="46">
        <v>37</v>
      </c>
      <c r="D46" s="66" t="s">
        <v>88</v>
      </c>
      <c r="E46" s="66" t="s">
        <v>91</v>
      </c>
      <c r="F46" s="66" t="s">
        <v>88</v>
      </c>
      <c r="G46" s="66" t="s">
        <v>88</v>
      </c>
      <c r="H46" s="66" t="s">
        <v>91</v>
      </c>
      <c r="I46" s="66" t="s">
        <v>91</v>
      </c>
      <c r="J46" s="66" t="s">
        <v>91</v>
      </c>
      <c r="K46" s="66" t="s">
        <v>91</v>
      </c>
      <c r="L46" s="66" t="s">
        <v>91</v>
      </c>
      <c r="M46" s="66" t="s">
        <v>90</v>
      </c>
      <c r="N46" s="66" t="s">
        <v>89</v>
      </c>
      <c r="O46" s="66" t="s">
        <v>91</v>
      </c>
      <c r="P46" s="66" t="s">
        <v>90</v>
      </c>
      <c r="Q46" s="66" t="s">
        <v>91</v>
      </c>
      <c r="R46" s="66" t="s">
        <v>88</v>
      </c>
      <c r="S46" s="66" t="s">
        <v>90</v>
      </c>
      <c r="T46" s="66" t="s">
        <v>88</v>
      </c>
      <c r="U46" s="66" t="s">
        <v>90</v>
      </c>
      <c r="V46" s="66" t="s">
        <v>89</v>
      </c>
      <c r="W46" s="66" t="s">
        <v>89</v>
      </c>
      <c r="X46" s="79">
        <f t="array" ref="X46">IF($D$12="","",(SUMPRODUCT(($D$12:$W$12=Sabana26[[#This Row],[Columna4]:[Columna23]])*1)))</f>
        <v>6</v>
      </c>
      <c r="Y46" s="74">
        <f t="shared" si="1"/>
        <v>0.3</v>
      </c>
      <c r="Z46" s="74">
        <f>IF(Y46="","",COUNTIF(Sabana26[[#This Row],[Columna4]:[Columna23]],"O")/20)</f>
        <v>0</v>
      </c>
    </row>
    <row r="47" spans="2:26" ht="15" x14ac:dyDescent="0.25">
      <c r="B47" s="46">
        <v>38</v>
      </c>
      <c r="D47" s="66" t="s">
        <v>88</v>
      </c>
      <c r="E47" s="66" t="s">
        <v>91</v>
      </c>
      <c r="F47" s="66" t="s">
        <v>88</v>
      </c>
      <c r="G47" s="66" t="s">
        <v>88</v>
      </c>
      <c r="H47" s="66" t="s">
        <v>91</v>
      </c>
      <c r="I47" s="66" t="s">
        <v>91</v>
      </c>
      <c r="J47" s="66" t="s">
        <v>91</v>
      </c>
      <c r="K47" s="66" t="s">
        <v>91</v>
      </c>
      <c r="L47" s="66" t="s">
        <v>91</v>
      </c>
      <c r="M47" s="66" t="s">
        <v>90</v>
      </c>
      <c r="N47" s="66" t="s">
        <v>89</v>
      </c>
      <c r="O47" s="66" t="s">
        <v>91</v>
      </c>
      <c r="P47" s="66" t="s">
        <v>90</v>
      </c>
      <c r="Q47" s="66" t="s">
        <v>91</v>
      </c>
      <c r="R47" s="66" t="s">
        <v>88</v>
      </c>
      <c r="S47" s="66" t="s">
        <v>90</v>
      </c>
      <c r="T47" s="66" t="s">
        <v>88</v>
      </c>
      <c r="U47" s="66" t="s">
        <v>90</v>
      </c>
      <c r="V47" s="66" t="s">
        <v>89</v>
      </c>
      <c r="W47" s="66" t="s">
        <v>89</v>
      </c>
      <c r="X47" s="79">
        <f t="array" ref="X47">IF($D$12="","",(SUMPRODUCT(($D$12:$W$12=Sabana26[[#This Row],[Columna4]:[Columna23]])*1)))</f>
        <v>6</v>
      </c>
      <c r="Y47" s="74">
        <f t="shared" si="1"/>
        <v>0.3</v>
      </c>
      <c r="Z47" s="74">
        <f>IF(Y47="","",COUNTIF(Sabana26[[#This Row],[Columna4]:[Columna23]],"O")/20)</f>
        <v>0</v>
      </c>
    </row>
    <row r="48" spans="2:26" ht="15" x14ac:dyDescent="0.25">
      <c r="B48" s="46">
        <v>39</v>
      </c>
      <c r="C48" s="68"/>
      <c r="D48" s="68" t="s">
        <v>88</v>
      </c>
      <c r="E48" s="68" t="s">
        <v>91</v>
      </c>
      <c r="F48" s="68" t="s">
        <v>90</v>
      </c>
      <c r="G48" s="68" t="s">
        <v>89</v>
      </c>
      <c r="H48" s="68" t="s">
        <v>88</v>
      </c>
      <c r="I48" s="68" t="s">
        <v>90</v>
      </c>
      <c r="J48" s="68" t="s">
        <v>90</v>
      </c>
      <c r="K48" s="68" t="s">
        <v>91</v>
      </c>
      <c r="L48" s="68" t="s">
        <v>91</v>
      </c>
      <c r="M48" s="68" t="s">
        <v>90</v>
      </c>
      <c r="N48" s="68" t="s">
        <v>89</v>
      </c>
      <c r="O48" s="68" t="s">
        <v>91</v>
      </c>
      <c r="P48" s="68" t="s">
        <v>91</v>
      </c>
      <c r="Q48" s="68" t="s">
        <v>90</v>
      </c>
      <c r="R48" s="68" t="s">
        <v>88</v>
      </c>
      <c r="S48" s="68" t="s">
        <v>90</v>
      </c>
      <c r="T48" s="68" t="s">
        <v>90</v>
      </c>
      <c r="U48" s="68" t="s">
        <v>90</v>
      </c>
      <c r="V48" s="68" t="s">
        <v>89</v>
      </c>
      <c r="W48" s="68" t="s">
        <v>90</v>
      </c>
      <c r="X48" s="79">
        <f t="array" ref="X48">IF($D$12="","",(SUMPRODUCT(($D$12:$W$12=Sabana26[[#This Row],[Columna4]:[Columna23]])*1)))</f>
        <v>5</v>
      </c>
      <c r="Y48" s="74">
        <f t="shared" si="1"/>
        <v>0.25</v>
      </c>
      <c r="Z48" s="74">
        <f>IF(Y48="","",COUNTIF(Sabana26[[#This Row],[Columna4]:[Columna23]],"O")/20)</f>
        <v>0</v>
      </c>
    </row>
    <row r="49" spans="2:26" ht="15" x14ac:dyDescent="0.25">
      <c r="B49" s="46">
        <v>40</v>
      </c>
      <c r="C49" s="68"/>
      <c r="D49" s="68" t="s">
        <v>88</v>
      </c>
      <c r="E49" s="68" t="s">
        <v>91</v>
      </c>
      <c r="F49" s="68" t="s">
        <v>88</v>
      </c>
      <c r="G49" s="68" t="s">
        <v>91</v>
      </c>
      <c r="H49" s="68" t="s">
        <v>88</v>
      </c>
      <c r="I49" s="68" t="s">
        <v>91</v>
      </c>
      <c r="J49" s="68" t="s">
        <v>91</v>
      </c>
      <c r="K49" s="68" t="s">
        <v>91</v>
      </c>
      <c r="L49" s="68" t="s">
        <v>91</v>
      </c>
      <c r="M49" s="68" t="s">
        <v>90</v>
      </c>
      <c r="N49" s="68" t="s">
        <v>89</v>
      </c>
      <c r="O49" s="68" t="s">
        <v>90</v>
      </c>
      <c r="P49" s="68" t="s">
        <v>90</v>
      </c>
      <c r="Q49" s="68" t="s">
        <v>88</v>
      </c>
      <c r="R49" s="68" t="s">
        <v>88</v>
      </c>
      <c r="S49" s="68" t="s">
        <v>89</v>
      </c>
      <c r="T49" s="68" t="s">
        <v>88</v>
      </c>
      <c r="U49" s="68" t="s">
        <v>90</v>
      </c>
      <c r="V49" s="68" t="s">
        <v>89</v>
      </c>
      <c r="W49" s="68" t="s">
        <v>90</v>
      </c>
      <c r="X49" s="79">
        <f t="array" ref="X49">IF($D$12="","",(SUMPRODUCT(($D$12:$W$12=Sabana26[[#This Row],[Columna4]:[Columna23]])*1)))</f>
        <v>5</v>
      </c>
      <c r="Y49" s="74">
        <f t="shared" si="1"/>
        <v>0.25</v>
      </c>
      <c r="Z49" s="74">
        <f>IF(Y49="","",COUNTIF(Sabana26[[#This Row],[Columna4]:[Columna23]],"O")/20)</f>
        <v>0</v>
      </c>
    </row>
    <row r="50" spans="2:26" ht="15" x14ac:dyDescent="0.25">
      <c r="B50" s="46">
        <v>41</v>
      </c>
      <c r="C50" s="68"/>
      <c r="D50" s="68" t="s">
        <v>89</v>
      </c>
      <c r="E50" s="68" t="s">
        <v>89</v>
      </c>
      <c r="F50" s="68" t="s">
        <v>88</v>
      </c>
      <c r="G50" s="68" t="s">
        <v>90</v>
      </c>
      <c r="H50" s="68" t="s">
        <v>91</v>
      </c>
      <c r="I50" s="68" t="s">
        <v>89</v>
      </c>
      <c r="J50" s="68" t="s">
        <v>90</v>
      </c>
      <c r="K50" s="68" t="s">
        <v>89</v>
      </c>
      <c r="L50" s="68" t="s">
        <v>89</v>
      </c>
      <c r="M50" s="68" t="s">
        <v>89</v>
      </c>
      <c r="N50" s="68" t="s">
        <v>88</v>
      </c>
      <c r="O50" s="68" t="s">
        <v>91</v>
      </c>
      <c r="P50" s="68" t="s">
        <v>88</v>
      </c>
      <c r="Q50" s="68" t="s">
        <v>88</v>
      </c>
      <c r="R50" s="68" t="s">
        <v>91</v>
      </c>
      <c r="S50" s="68" t="s">
        <v>89</v>
      </c>
      <c r="T50" s="68" t="s">
        <v>90</v>
      </c>
      <c r="U50" s="85" t="s">
        <v>90</v>
      </c>
      <c r="V50" s="68" t="s">
        <v>90</v>
      </c>
      <c r="W50" s="68" t="s">
        <v>91</v>
      </c>
      <c r="X50" s="79">
        <f t="array" ref="X50">IF($D$12="","",(SUMPRODUCT(($D$12:$W$12=Sabana26[[#This Row],[Columna4]:[Columna23]])*1)))</f>
        <v>5</v>
      </c>
      <c r="Y50" s="74">
        <f t="shared" si="1"/>
        <v>0.25</v>
      </c>
      <c r="Z50" s="74">
        <f>IF(Y50="","",COUNTIF(Sabana26[[#This Row],[Columna4]:[Columna23]],"O")/20)</f>
        <v>0</v>
      </c>
    </row>
    <row r="51" spans="2:26" ht="14.25" customHeight="1" x14ac:dyDescent="0.25">
      <c r="B51" s="46">
        <v>42</v>
      </c>
      <c r="C51" s="68"/>
      <c r="D51" s="68" t="s">
        <v>88</v>
      </c>
      <c r="E51" s="68" t="s">
        <v>91</v>
      </c>
      <c r="F51" s="68" t="s">
        <v>88</v>
      </c>
      <c r="G51" s="68" t="s">
        <v>88</v>
      </c>
      <c r="H51" s="68" t="s">
        <v>91</v>
      </c>
      <c r="I51" s="68" t="s">
        <v>91</v>
      </c>
      <c r="J51" s="68" t="s">
        <v>91</v>
      </c>
      <c r="K51" s="68" t="s">
        <v>91</v>
      </c>
      <c r="L51" s="68" t="s">
        <v>91</v>
      </c>
      <c r="M51" s="68" t="s">
        <v>90</v>
      </c>
      <c r="N51" s="68" t="s">
        <v>89</v>
      </c>
      <c r="O51" s="68" t="s">
        <v>90</v>
      </c>
      <c r="P51" s="68" t="s">
        <v>90</v>
      </c>
      <c r="Q51" s="68" t="s">
        <v>91</v>
      </c>
      <c r="R51" s="68" t="s">
        <v>88</v>
      </c>
      <c r="S51" s="68" t="s">
        <v>90</v>
      </c>
      <c r="T51" s="68" t="s">
        <v>88</v>
      </c>
      <c r="U51" s="68" t="s">
        <v>90</v>
      </c>
      <c r="V51" s="68" t="s">
        <v>89</v>
      </c>
      <c r="W51" s="68" t="s">
        <v>89</v>
      </c>
      <c r="X51" s="79">
        <f t="array" ref="X51">IF($D$12="","",(SUMPRODUCT(($D$12:$W$12=Sabana26[[#This Row],[Columna4]:[Columna23]])*1)))</f>
        <v>6</v>
      </c>
      <c r="Y51" s="74">
        <f t="shared" si="1"/>
        <v>0.3</v>
      </c>
      <c r="Z51" s="74">
        <f>IF(Y51="","",COUNTIF(Sabana26[[#This Row],[Columna4]:[Columna23]],"O")/20)</f>
        <v>0</v>
      </c>
    </row>
    <row r="52" spans="2:26" ht="15" x14ac:dyDescent="0.25">
      <c r="B52" s="46">
        <v>43</v>
      </c>
      <c r="D52" s="13" t="s">
        <v>90</v>
      </c>
      <c r="E52" s="13" t="s">
        <v>88</v>
      </c>
      <c r="F52" s="13" t="s">
        <v>89</v>
      </c>
      <c r="G52" s="13" t="s">
        <v>88</v>
      </c>
      <c r="H52" s="13" t="s">
        <v>89</v>
      </c>
      <c r="I52" s="13" t="s">
        <v>89</v>
      </c>
      <c r="J52" s="13" t="s">
        <v>91</v>
      </c>
      <c r="K52" s="13" t="s">
        <v>89</v>
      </c>
      <c r="L52" s="13" t="s">
        <v>91</v>
      </c>
      <c r="M52" s="13" t="s">
        <v>89</v>
      </c>
      <c r="N52" s="13" t="s">
        <v>88</v>
      </c>
      <c r="O52" s="13" t="s">
        <v>88</v>
      </c>
      <c r="P52" s="13" t="s">
        <v>90</v>
      </c>
      <c r="Q52" s="13" t="s">
        <v>89</v>
      </c>
      <c r="R52" s="13" t="s">
        <v>89</v>
      </c>
      <c r="S52" s="13" t="s">
        <v>89</v>
      </c>
      <c r="T52" s="13" t="s">
        <v>90</v>
      </c>
      <c r="U52" s="13" t="s">
        <v>90</v>
      </c>
      <c r="V52" s="13" t="s">
        <v>91</v>
      </c>
      <c r="W52" s="13" t="s">
        <v>90</v>
      </c>
      <c r="X52" s="79">
        <f t="array" ref="X52">IF($D$12="","",(SUMPRODUCT(($D$12:$W$12=Sabana26[[#This Row],[Columna4]:[Columna23]])*1)))</f>
        <v>5</v>
      </c>
      <c r="Y52" s="74">
        <f t="shared" si="1"/>
        <v>0.25</v>
      </c>
      <c r="Z52" s="74">
        <f>IF(Y52="","",COUNTIF(Sabana26[[#This Row],[Columna4]:[Columna23]],"O")/20)</f>
        <v>0</v>
      </c>
    </row>
    <row r="53" spans="2:26" ht="15" x14ac:dyDescent="0.25">
      <c r="B53" s="46">
        <v>44</v>
      </c>
      <c r="D53" s="13" t="s">
        <v>90</v>
      </c>
      <c r="E53" s="13" t="s">
        <v>90</v>
      </c>
      <c r="F53" s="13" t="s">
        <v>90</v>
      </c>
      <c r="G53" s="13" t="s">
        <v>88</v>
      </c>
      <c r="H53" s="13" t="s">
        <v>88</v>
      </c>
      <c r="I53" s="13" t="s">
        <v>90</v>
      </c>
      <c r="J53" s="13" t="s">
        <v>91</v>
      </c>
      <c r="K53" s="13" t="s">
        <v>89</v>
      </c>
      <c r="L53" s="13" t="s">
        <v>90</v>
      </c>
      <c r="M53" s="13" t="s">
        <v>90</v>
      </c>
      <c r="N53" s="13" t="s">
        <v>88</v>
      </c>
      <c r="O53" s="13" t="s">
        <v>90</v>
      </c>
      <c r="P53" s="13" t="s">
        <v>91</v>
      </c>
      <c r="Q53" s="13" t="s">
        <v>88</v>
      </c>
      <c r="R53" s="13" t="s">
        <v>91</v>
      </c>
      <c r="S53" s="13" t="s">
        <v>89</v>
      </c>
      <c r="T53" s="13" t="s">
        <v>90</v>
      </c>
      <c r="U53" s="13" t="s">
        <v>91</v>
      </c>
      <c r="V53" s="13" t="s">
        <v>90</v>
      </c>
      <c r="W53" s="13" t="s">
        <v>90</v>
      </c>
      <c r="X53" s="79">
        <f t="array" ref="X53">IF($D$12="","",(SUMPRODUCT(($D$12:$W$12=Sabana26[[#This Row],[Columna4]:[Columna23]])*1)))</f>
        <v>5</v>
      </c>
      <c r="Y53" s="74">
        <f t="shared" si="1"/>
        <v>0.25</v>
      </c>
      <c r="Z53" s="74">
        <f>IF(Y53="","",COUNTIF(Sabana26[[#This Row],[Columna4]:[Columna23]],"O")/20)</f>
        <v>0</v>
      </c>
    </row>
    <row r="54" spans="2:26" ht="15" x14ac:dyDescent="0.25">
      <c r="B54" s="46">
        <v>45</v>
      </c>
      <c r="D54" s="13" t="s">
        <v>90</v>
      </c>
      <c r="E54" s="13" t="s">
        <v>89</v>
      </c>
      <c r="F54" s="13" t="s">
        <v>91</v>
      </c>
      <c r="G54" s="13" t="s">
        <v>89</v>
      </c>
      <c r="H54" s="13" t="s">
        <v>90</v>
      </c>
      <c r="I54" s="13" t="s">
        <v>91</v>
      </c>
      <c r="J54" s="13" t="s">
        <v>90</v>
      </c>
      <c r="K54" s="13" t="s">
        <v>89</v>
      </c>
      <c r="L54" s="13" t="s">
        <v>91</v>
      </c>
      <c r="M54" s="13" t="s">
        <v>88</v>
      </c>
      <c r="N54" s="13" t="s">
        <v>88</v>
      </c>
      <c r="O54" s="13" t="s">
        <v>89</v>
      </c>
      <c r="P54" s="13" t="s">
        <v>88</v>
      </c>
      <c r="Q54" s="13" t="s">
        <v>91</v>
      </c>
      <c r="R54" s="13" t="s">
        <v>89</v>
      </c>
      <c r="S54" s="13" t="s">
        <v>90</v>
      </c>
      <c r="T54" s="13" t="s">
        <v>91</v>
      </c>
      <c r="U54" s="13" t="s">
        <v>89</v>
      </c>
      <c r="V54" s="13" t="s">
        <v>89</v>
      </c>
      <c r="W54" s="13" t="s">
        <v>89</v>
      </c>
      <c r="X54" s="79">
        <f t="array" ref="X54">IF($D$12="","",(SUMPRODUCT(($D$12:$W$12=Sabana26[[#This Row],[Columna4]:[Columna23]])*1)))</f>
        <v>6</v>
      </c>
      <c r="Y54" s="74">
        <f t="shared" si="1"/>
        <v>0.3</v>
      </c>
      <c r="Z54" s="74">
        <f>IF(Y54="","",COUNTIF(Sabana26[[#This Row],[Columna4]:[Columna23]],"O")/20)</f>
        <v>0</v>
      </c>
    </row>
    <row r="55" spans="2:26" ht="15" x14ac:dyDescent="0.25">
      <c r="B55" s="46">
        <v>46</v>
      </c>
      <c r="D55" s="13" t="s">
        <v>90</v>
      </c>
      <c r="E55" s="13" t="s">
        <v>88</v>
      </c>
      <c r="F55" s="13" t="s">
        <v>88</v>
      </c>
      <c r="G55" s="13" t="s">
        <v>89</v>
      </c>
      <c r="H55" s="13" t="s">
        <v>90</v>
      </c>
      <c r="I55" s="13" t="s">
        <v>88</v>
      </c>
      <c r="J55" s="13" t="s">
        <v>90</v>
      </c>
      <c r="K55" s="13" t="s">
        <v>89</v>
      </c>
      <c r="L55" s="13" t="s">
        <v>90</v>
      </c>
      <c r="M55" s="13" t="s">
        <v>90</v>
      </c>
      <c r="N55" s="13" t="s">
        <v>88</v>
      </c>
      <c r="O55" s="13" t="s">
        <v>88</v>
      </c>
      <c r="P55" s="13" t="s">
        <v>88</v>
      </c>
      <c r="Q55" s="13" t="s">
        <v>90</v>
      </c>
      <c r="R55" s="13" t="s">
        <v>88</v>
      </c>
      <c r="S55" s="13" t="s">
        <v>90</v>
      </c>
      <c r="T55" s="13" t="s">
        <v>91</v>
      </c>
      <c r="U55" s="13" t="s">
        <v>88</v>
      </c>
      <c r="V55" s="13" t="s">
        <v>88</v>
      </c>
      <c r="W55" s="13" t="s">
        <v>89</v>
      </c>
      <c r="X55" s="79">
        <f t="array" ref="X55">IF($D$12="","",(SUMPRODUCT(($D$12:$W$12=Sabana26[[#This Row],[Columna4]:[Columna23]])*1)))</f>
        <v>5</v>
      </c>
      <c r="Y55" s="74">
        <f t="shared" si="1"/>
        <v>0.25</v>
      </c>
      <c r="Z55" s="74">
        <f>IF(Y55="","",COUNTIF(Sabana26[[#This Row],[Columna4]:[Columna23]],"O")/20)</f>
        <v>0</v>
      </c>
    </row>
    <row r="56" spans="2:26" ht="15" x14ac:dyDescent="0.25">
      <c r="B56" s="46">
        <v>47</v>
      </c>
      <c r="D56" s="13" t="s">
        <v>91</v>
      </c>
      <c r="E56" s="13" t="s">
        <v>88</v>
      </c>
      <c r="F56" s="13" t="s">
        <v>90</v>
      </c>
      <c r="G56" s="13" t="s">
        <v>89</v>
      </c>
      <c r="H56" s="13" t="s">
        <v>90</v>
      </c>
      <c r="I56" s="13" t="s">
        <v>88</v>
      </c>
      <c r="J56" s="13" t="s">
        <v>89</v>
      </c>
      <c r="K56" s="13" t="s">
        <v>89</v>
      </c>
      <c r="L56" s="13" t="s">
        <v>90</v>
      </c>
      <c r="M56" s="13" t="s">
        <v>89</v>
      </c>
      <c r="N56" s="13" t="s">
        <v>88</v>
      </c>
      <c r="O56" s="13" t="s">
        <v>88</v>
      </c>
      <c r="P56" s="13" t="s">
        <v>88</v>
      </c>
      <c r="Q56" s="13" t="s">
        <v>91</v>
      </c>
      <c r="R56" s="13" t="s">
        <v>88</v>
      </c>
      <c r="S56" s="13" t="s">
        <v>90</v>
      </c>
      <c r="T56" s="13" t="s">
        <v>91</v>
      </c>
      <c r="U56" s="13" t="s">
        <v>90</v>
      </c>
      <c r="V56" s="13" t="s">
        <v>91</v>
      </c>
      <c r="W56" s="13" t="s">
        <v>90</v>
      </c>
      <c r="X56" s="79">
        <f t="array" ref="X56">IF($D$12="","",(SUMPRODUCT(($D$12:$W$12=Sabana26[[#This Row],[Columna4]:[Columna23]])*1)))</f>
        <v>4</v>
      </c>
      <c r="Y56" s="74">
        <f t="shared" si="1"/>
        <v>0.2</v>
      </c>
      <c r="Z56" s="74">
        <f>IF(Y56="","",COUNTIF(Sabana26[[#This Row],[Columna4]:[Columna23]],"O")/20)</f>
        <v>0</v>
      </c>
    </row>
    <row r="57" spans="2:26" ht="15" x14ac:dyDescent="0.25">
      <c r="B57" s="46">
        <v>48</v>
      </c>
      <c r="D57" s="13" t="s">
        <v>90</v>
      </c>
      <c r="E57" s="13" t="s">
        <v>88</v>
      </c>
      <c r="F57" s="13" t="s">
        <v>89</v>
      </c>
      <c r="G57" s="13" t="s">
        <v>91</v>
      </c>
      <c r="H57" s="13" t="s">
        <v>91</v>
      </c>
      <c r="I57" s="13" t="s">
        <v>90</v>
      </c>
      <c r="J57" s="13" t="s">
        <v>90</v>
      </c>
      <c r="K57" s="13" t="s">
        <v>89</v>
      </c>
      <c r="L57" s="13" t="s">
        <v>91</v>
      </c>
      <c r="M57" s="13" t="s">
        <v>90</v>
      </c>
      <c r="N57" s="13" t="s">
        <v>89</v>
      </c>
      <c r="O57" s="13" t="s">
        <v>91</v>
      </c>
      <c r="P57" s="13" t="s">
        <v>89</v>
      </c>
      <c r="Q57" s="13" t="s">
        <v>91</v>
      </c>
      <c r="R57" s="13" t="s">
        <v>89</v>
      </c>
      <c r="S57" s="13" t="s">
        <v>88</v>
      </c>
      <c r="T57" s="13" t="s">
        <v>89</v>
      </c>
      <c r="U57" s="13" t="s">
        <v>88</v>
      </c>
      <c r="V57" s="13" t="s">
        <v>89</v>
      </c>
      <c r="W57" s="13" t="s">
        <v>90</v>
      </c>
      <c r="X57" s="79">
        <f t="array" ref="X57">IF($D$12="","",(SUMPRODUCT(($D$12:$W$12=Sabana26[[#This Row],[Columna4]:[Columna23]])*1)))</f>
        <v>8</v>
      </c>
      <c r="Y57" s="74">
        <f t="shared" si="1"/>
        <v>0.4</v>
      </c>
      <c r="Z57" s="74">
        <f>IF(Y57="","",COUNTIF(Sabana26[[#This Row],[Columna4]:[Columna23]],"O")/20)</f>
        <v>0</v>
      </c>
    </row>
    <row r="58" spans="2:26" ht="15" x14ac:dyDescent="0.25">
      <c r="B58" s="46">
        <v>49</v>
      </c>
      <c r="D58" s="13" t="s">
        <v>90</v>
      </c>
      <c r="E58" s="13" t="s">
        <v>91</v>
      </c>
      <c r="F58" s="13" t="s">
        <v>88</v>
      </c>
      <c r="G58" s="13" t="s">
        <v>90</v>
      </c>
      <c r="H58" s="13" t="s">
        <v>88</v>
      </c>
      <c r="I58" s="13" t="s">
        <v>90</v>
      </c>
      <c r="J58" s="13" t="s">
        <v>89</v>
      </c>
      <c r="K58" s="13" t="s">
        <v>89</v>
      </c>
      <c r="L58" s="13" t="s">
        <v>91</v>
      </c>
      <c r="M58" s="13" t="s">
        <v>90</v>
      </c>
      <c r="N58" s="13" t="s">
        <v>89</v>
      </c>
      <c r="O58" s="13" t="s">
        <v>91</v>
      </c>
      <c r="P58" s="13" t="s">
        <v>89</v>
      </c>
      <c r="Q58" s="13" t="s">
        <v>88</v>
      </c>
      <c r="R58" s="13" t="s">
        <v>89</v>
      </c>
      <c r="S58" s="13" t="s">
        <v>90</v>
      </c>
      <c r="T58" s="13" t="s">
        <v>89</v>
      </c>
      <c r="U58" s="13" t="s">
        <v>88</v>
      </c>
      <c r="V58" s="13" t="s">
        <v>89</v>
      </c>
      <c r="W58" s="13" t="s">
        <v>90</v>
      </c>
      <c r="X58" s="79">
        <f t="array" ref="X58">IF($D$12="","",(SUMPRODUCT(($D$12:$W$12=Sabana26[[#This Row],[Columna4]:[Columna23]])*1)))</f>
        <v>4</v>
      </c>
      <c r="Y58" s="74">
        <f t="shared" si="1"/>
        <v>0.2</v>
      </c>
      <c r="Z58" s="74">
        <f>IF(Y58="","",COUNTIF(Sabana26[[#This Row],[Columna4]:[Columna23]],"O")/20)</f>
        <v>0</v>
      </c>
    </row>
    <row r="59" spans="2:26" ht="15" x14ac:dyDescent="0.25">
      <c r="B59" s="46">
        <v>50</v>
      </c>
      <c r="D59" s="13" t="s">
        <v>91</v>
      </c>
      <c r="E59" s="13" t="s">
        <v>91</v>
      </c>
      <c r="F59" s="13" t="s">
        <v>88</v>
      </c>
      <c r="G59" s="13" t="s">
        <v>90</v>
      </c>
      <c r="H59" s="13" t="s">
        <v>88</v>
      </c>
      <c r="I59" s="13" t="s">
        <v>90</v>
      </c>
      <c r="J59" s="13" t="s">
        <v>90</v>
      </c>
      <c r="K59" s="13" t="s">
        <v>89</v>
      </c>
      <c r="L59" s="13" t="s">
        <v>91</v>
      </c>
      <c r="M59" s="13" t="s">
        <v>90</v>
      </c>
      <c r="N59" s="13" t="s">
        <v>89</v>
      </c>
      <c r="O59" s="13" t="s">
        <v>91</v>
      </c>
      <c r="P59" s="13" t="s">
        <v>89</v>
      </c>
      <c r="Q59" s="13" t="s">
        <v>88</v>
      </c>
      <c r="R59" s="13" t="s">
        <v>89</v>
      </c>
      <c r="S59" s="13" t="s">
        <v>90</v>
      </c>
      <c r="T59" s="13" t="s">
        <v>89</v>
      </c>
      <c r="U59" s="13" t="s">
        <v>89</v>
      </c>
      <c r="V59" s="13" t="s">
        <v>89</v>
      </c>
      <c r="W59" s="13" t="s">
        <v>90</v>
      </c>
      <c r="X59" s="79">
        <f t="array" ref="X59">IF($D$12="","",(SUMPRODUCT(($D$12:$W$12=Sabana26[[#This Row],[Columna4]:[Columna23]])*1)))</f>
        <v>3</v>
      </c>
      <c r="Y59" s="74">
        <f t="shared" si="1"/>
        <v>0.15</v>
      </c>
      <c r="Z59" s="74">
        <f>IF(Y59="","",COUNTIF(Sabana26[[#This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9">
        <f t="array" ref="X60">IF($D$12="","",(SUMPRODUCT(($D$12:$W$12=Sabana26[[#This Row],[Columna4]:[Columna23]])*1)))</f>
        <v>0</v>
      </c>
      <c r="Y60" s="74">
        <f t="shared" si="1"/>
        <v>0</v>
      </c>
      <c r="Z60" s="74">
        <f>IF(Y60="","",COUNTIF(Sabana26[[#This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>
        <f t="array" ref="X61">IF($D$12="","",(SUMPRODUCT(($D$12:$W$12=Sabana26[[#This Row],[Columna4]:[Columna23]])*1)))</f>
        <v>0</v>
      </c>
      <c r="Y61" s="74">
        <f t="shared" si="1"/>
        <v>0</v>
      </c>
      <c r="Z61" s="74">
        <f>IF(Y61="","",COUNTIF(Sabana26[[#This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9">
        <f t="array" ref="X62">IF($D$12="","",(SUMPRODUCT(($D$12:$W$12=Sabana26[[#This Row],[Columna4]:[Columna23]])*1)))</f>
        <v>0</v>
      </c>
      <c r="Y62" s="74">
        <f t="shared" si="1"/>
        <v>0</v>
      </c>
      <c r="Z62" s="74">
        <f>IF(Y62="","",COUNTIF(Sabana26[[#This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IF($D$12="","",(SUMPRODUCT(($D$12:$W$12=Sabana26[[#This Row],[Columna4]:[Columna23]])*1)))</f>
        <v>0</v>
      </c>
      <c r="Y63" s="74">
        <f t="shared" si="1"/>
        <v>0</v>
      </c>
      <c r="Z63" s="74">
        <f>IF(Y63="","",COUNTIF(Sabana26[[#This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IF($D$12="","",(SUMPRODUCT(($D$12:$W$12=Sabana26[[#This Row],[Columna4]:[Columna23]])*1)))</f>
        <v>0</v>
      </c>
      <c r="Y64" s="74">
        <f t="shared" si="1"/>
        <v>0</v>
      </c>
      <c r="Z64" s="74">
        <f>IF(Y64="","",COUNTIF(Sabana26[[#This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IF($D$12="","",(SUMPRODUCT(($D$12:$W$12=Sabana26[[#This Row],[Columna4]:[Columna23]])*1)))</f>
        <v>0</v>
      </c>
      <c r="Y65" s="74">
        <f t="shared" si="1"/>
        <v>0</v>
      </c>
      <c r="Z65" s="74">
        <f>IF(Y65="","",COUNTIF(Sabana26[[#This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IF($D$12="","",(SUMPRODUCT(($D$12:$W$12=Sabana26[[#This Row],[Columna4]:[Columna23]])*1)))</f>
        <v>0</v>
      </c>
      <c r="Y66" s="74">
        <f t="shared" si="1"/>
        <v>0</v>
      </c>
      <c r="Z66" s="74">
        <f>IF(Y66="","",COUNTIF(Sabana26[[#This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IF($D$12="","",(SUMPRODUCT(($D$12:$W$12=Sabana26[[#This Row],[Columna4]:[Columna23]])*1)))</f>
        <v>0</v>
      </c>
      <c r="Y67" s="74">
        <f t="shared" si="1"/>
        <v>0</v>
      </c>
      <c r="Z67" s="74">
        <f>IF(Y67="","",COUNTIF(Sabana26[[#This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IF($D$12="","",(SUMPRODUCT(($D$12:$W$12=Sabana26[[#This Row],[Columna4]:[Columna23]])*1)))</f>
        <v>0</v>
      </c>
      <c r="Y68" s="74">
        <f t="shared" si="1"/>
        <v>0</v>
      </c>
      <c r="Z68" s="74">
        <f>IF(Y68="","",COUNTIF(Sabana26[[#This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IF($D$12="","",(SUMPRODUCT(($D$12:$W$12=Sabana26[[#This Row],[Columna4]:[Columna23]])*1)))</f>
        <v>0</v>
      </c>
      <c r="Y69" s="74">
        <f t="shared" si="1"/>
        <v>0</v>
      </c>
      <c r="Z69" s="74">
        <f>IF(Y69="","",COUNTIF(Sabana26[[#This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IF($D$12="","",(SUMPRODUCT(($D$12:$W$12=Sabana26[[#This Row],[Columna4]:[Columna23]])*1)))</f>
        <v>0</v>
      </c>
      <c r="Y70" s="74">
        <f t="shared" si="1"/>
        <v>0</v>
      </c>
      <c r="Z70" s="74">
        <f>IF(Y70="","",COUNTIF(Sabana26[[#This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IF($D$12="","",(SUMPRODUCT(($D$12:$W$12=Sabana26[[#This Row],[Columna4]:[Columna23]])*1)))</f>
        <v>0</v>
      </c>
      <c r="Y71" s="74">
        <f t="shared" si="1"/>
        <v>0</v>
      </c>
      <c r="Z71" s="74">
        <f>IF(Y71="","",COUNTIF(Sabana26[[#This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IF($D$12="","",(SUMPRODUCT(($D$12:$W$12=Sabana26[[#This Row],[Columna4]:[Columna23]])*1)))</f>
        <v>0</v>
      </c>
      <c r="Y72" s="74">
        <f t="shared" si="1"/>
        <v>0</v>
      </c>
      <c r="Z72" s="74">
        <f>IF(Y72="","",COUNTIF(Sabana26[[#This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IF($D$12="","",(SUMPRODUCT(($D$12:$W$12=Sabana26[[#This Row],[Columna4]:[Columna23]])*1)))</f>
        <v>0</v>
      </c>
      <c r="Y73" s="74">
        <f t="shared" si="1"/>
        <v>0</v>
      </c>
      <c r="Z73" s="74">
        <f>IF(Y73="","",COUNTIF(Sabana26[[#This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IF($D$12="","",(SUMPRODUCT(($D$12:$W$12=Sabana26[[#This Row],[Columna4]:[Columna23]])*1)))</f>
        <v>0</v>
      </c>
      <c r="Y74" s="74">
        <f t="shared" si="1"/>
        <v>0</v>
      </c>
      <c r="Z74" s="74">
        <f>IF(Y74="","",COUNTIF(Sabana26[[#This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IF($D$12="","",(SUMPRODUCT(($D$12:$W$12=Sabana26[[#This Row],[Columna4]:[Columna23]])*1)))</f>
        <v>0</v>
      </c>
      <c r="Y75" s="74">
        <f t="shared" si="1"/>
        <v>0</v>
      </c>
      <c r="Z75" s="74">
        <f>IF(Y75="","",COUNTIF(Sabana26[[#This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IF($D$12="","",(SUMPRODUCT(($D$12:$W$12=Sabana26[[#This Row],[Columna4]:[Columna23]])*1)))</f>
        <v>0</v>
      </c>
      <c r="Y76" s="74">
        <f t="shared" si="1"/>
        <v>0</v>
      </c>
      <c r="Z76" s="74">
        <f>IF(Y76="","",COUNTIF(Sabana26[[#This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IF($D$12="","",(SUMPRODUCT(($D$12:$W$12=Sabana26[[#This Row],[Columna4]:[Columna23]])*1)))</f>
        <v>0</v>
      </c>
      <c r="Y77" s="74">
        <f t="shared" si="1"/>
        <v>0</v>
      </c>
      <c r="Z77" s="74">
        <f>IF(Y77="","",COUNTIF(Sabana26[[#This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IF($D$12="","",(SUMPRODUCT(($D$12:$W$12=Sabana26[[#This Row],[Columna4]:[Columna23]])*1)))</f>
        <v>0</v>
      </c>
      <c r="Y78" s="74">
        <f t="shared" si="1"/>
        <v>0</v>
      </c>
      <c r="Z78" s="74">
        <f>IF(Y78="","",COUNTIF(Sabana26[[#This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IF($D$12="","",(SUMPRODUCT(($D$12:$W$12=Sabana26[[#This Row],[Columna4]:[Columna23]])*1)))</f>
        <v>0</v>
      </c>
      <c r="Y79" s="74">
        <f t="shared" si="1"/>
        <v>0</v>
      </c>
      <c r="Z79" s="74">
        <f>IF(Y79="","",COUNTIF(Sabana26[[#This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IF($D$12="","",(SUMPRODUCT(($D$12:$W$12=Sabana26[[#This Row],[Columna4]:[Columna23]])*1)))</f>
        <v>0</v>
      </c>
      <c r="Y80" s="74">
        <f t="shared" si="1"/>
        <v>0</v>
      </c>
      <c r="Z80" s="74">
        <f>IF(Y80="","",COUNTIF(Sabana26[[#This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IF($D$12="","",(SUMPRODUCT(($D$12:$W$12=Sabana26[[#This Row],[Columna4]:[Columna23]])*1)))</f>
        <v>0</v>
      </c>
      <c r="Y81" s="74">
        <f t="shared" si="1"/>
        <v>0</v>
      </c>
      <c r="Z81" s="74">
        <f>IF(Y81="","",COUNTIF(Sabana26[[#This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IF($D$12="","",(SUMPRODUCT(($D$12:$W$12=Sabana26[[#This Row],[Columna4]:[Columna23]])*1)))</f>
        <v>0</v>
      </c>
      <c r="Y82" s="74">
        <f t="shared" si="1"/>
        <v>0</v>
      </c>
      <c r="Z82" s="74">
        <f>IF(Y82="","",COUNTIF(Sabana26[[#This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IF($D$12="","",(SUMPRODUCT(($D$12:$W$12=Sabana26[[#This Row],[Columna4]:[Columna23]])*1)))</f>
        <v>0</v>
      </c>
      <c r="Y83" s="74">
        <f t="shared" ref="Y83:Y146" si="2">IF(X83="","",(X83/20))</f>
        <v>0</v>
      </c>
      <c r="Z83" s="74">
        <f>IF(Y83="","",COUNTIF(Sabana26[[#This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IF($D$12="","",(SUMPRODUCT(($D$12:$W$12=Sabana26[[#This Row],[Columna4]:[Columna23]])*1)))</f>
        <v>0</v>
      </c>
      <c r="Y84" s="74">
        <f t="shared" si="2"/>
        <v>0</v>
      </c>
      <c r="Z84" s="74">
        <f>IF(Y84="","",COUNTIF(Sabana26[[#This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IF($D$12="","",(SUMPRODUCT(($D$12:$W$12=Sabana26[[#This Row],[Columna4]:[Columna23]])*1)))</f>
        <v>0</v>
      </c>
      <c r="Y85" s="74">
        <f t="shared" si="2"/>
        <v>0</v>
      </c>
      <c r="Z85" s="74">
        <f>IF(Y85="","",COUNTIF(Sabana26[[#This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IF($D$12="","",(SUMPRODUCT(($D$12:$W$12=Sabana26[[#This Row],[Columna4]:[Columna23]])*1)))</f>
        <v>0</v>
      </c>
      <c r="Y86" s="74">
        <f t="shared" si="2"/>
        <v>0</v>
      </c>
      <c r="Z86" s="74">
        <f>IF(Y86="","",COUNTIF(Sabana26[[#This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IF($D$12="","",(SUMPRODUCT(($D$12:$W$12=Sabana26[[#This Row],[Columna4]:[Columna23]])*1)))</f>
        <v>0</v>
      </c>
      <c r="Y87" s="74">
        <f t="shared" si="2"/>
        <v>0</v>
      </c>
      <c r="Z87" s="74">
        <f>IF(Y87="","",COUNTIF(Sabana26[[#This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IF($D$12="","",(SUMPRODUCT(($D$12:$W$12=Sabana26[[#This Row],[Columna4]:[Columna23]])*1)))</f>
        <v>0</v>
      </c>
      <c r="Y88" s="74">
        <f t="shared" si="2"/>
        <v>0</v>
      </c>
      <c r="Z88" s="74">
        <f>IF(Y88="","",COUNTIF(Sabana26[[#This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IF($D$12="","",(SUMPRODUCT(($D$12:$W$12=Sabana26[[#This Row],[Columna4]:[Columna23]])*1)))</f>
        <v>0</v>
      </c>
      <c r="Y89" s="74">
        <f t="shared" si="2"/>
        <v>0</v>
      </c>
      <c r="Z89" s="74">
        <f>IF(Y89="","",COUNTIF(Sabana26[[#This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IF($D$12="","",(SUMPRODUCT(($D$12:$W$12=Sabana26[[#This Row],[Columna4]:[Columna23]])*1)))</f>
        <v>0</v>
      </c>
      <c r="Y90" s="74">
        <f t="shared" si="2"/>
        <v>0</v>
      </c>
      <c r="Z90" s="74">
        <f>IF(Y90="","",COUNTIF(Sabana26[[#This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IF($D$12="","",(SUMPRODUCT(($D$12:$W$12=Sabana26[[#This Row],[Columna4]:[Columna23]])*1)))</f>
        <v>0</v>
      </c>
      <c r="Y91" s="74">
        <f t="shared" si="2"/>
        <v>0</v>
      </c>
      <c r="Z91" s="74">
        <f>IF(Y91="","",COUNTIF(Sabana26[[#This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IF($D$12="","",(SUMPRODUCT(($D$12:$W$12=Sabana26[[#This Row],[Columna4]:[Columna23]])*1)))</f>
        <v>0</v>
      </c>
      <c r="Y92" s="74">
        <f t="shared" si="2"/>
        <v>0</v>
      </c>
      <c r="Z92" s="74">
        <f>IF(Y92="","",COUNTIF(Sabana26[[#This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IF($D$12="","",(SUMPRODUCT(($D$12:$W$12=Sabana26[[#This Row],[Columna4]:[Columna23]])*1)))</f>
        <v>0</v>
      </c>
      <c r="Y93" s="74">
        <f t="shared" si="2"/>
        <v>0</v>
      </c>
      <c r="Z93" s="74">
        <f>IF(Y93="","",COUNTIF(Sabana26[[#This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IF($D$12="","",(SUMPRODUCT(($D$12:$W$12=Sabana26[[#This Row],[Columna4]:[Columna23]])*1)))</f>
        <v>0</v>
      </c>
      <c r="Y94" s="74">
        <f t="shared" si="2"/>
        <v>0</v>
      </c>
      <c r="Z94" s="74">
        <f>IF(Y94="","",COUNTIF(Sabana26[[#This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IF($D$12="","",(SUMPRODUCT(($D$12:$W$12=Sabana26[[#This Row],[Columna4]:[Columna23]])*1)))</f>
        <v>0</v>
      </c>
      <c r="Y95" s="74">
        <f t="shared" si="2"/>
        <v>0</v>
      </c>
      <c r="Z95" s="74">
        <f>IF(Y95="","",COUNTIF(Sabana26[[#This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IF($D$12="","",(SUMPRODUCT(($D$12:$W$12=Sabana26[[#This Row],[Columna4]:[Columna23]])*1)))</f>
        <v>0</v>
      </c>
      <c r="Y96" s="74">
        <f t="shared" si="2"/>
        <v>0</v>
      </c>
      <c r="Z96" s="74">
        <f>IF(Y96="","",COUNTIF(Sabana26[[#This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IF($D$12="","",(SUMPRODUCT(($D$12:$W$12=Sabana26[[#This Row],[Columna4]:[Columna23]])*1)))</f>
        <v>0</v>
      </c>
      <c r="Y97" s="74">
        <f t="shared" si="2"/>
        <v>0</v>
      </c>
      <c r="Z97" s="74">
        <f>IF(Y97="","",COUNTIF(Sabana26[[#This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IF($D$12="","",(SUMPRODUCT(($D$12:$W$12=Sabana26[[#This Row],[Columna4]:[Columna23]])*1)))</f>
        <v>0</v>
      </c>
      <c r="Y98" s="74">
        <f t="shared" si="2"/>
        <v>0</v>
      </c>
      <c r="Z98" s="74">
        <f>IF(Y98="","",COUNTIF(Sabana26[[#This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IF($D$12="","",(SUMPRODUCT(($D$12:$W$12=Sabana26[[#This Row],[Columna4]:[Columna23]])*1)))</f>
        <v>0</v>
      </c>
      <c r="Y99" s="74">
        <f t="shared" si="2"/>
        <v>0</v>
      </c>
      <c r="Z99" s="74">
        <f>IF(Y99="","",COUNTIF(Sabana26[[#This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IF($D$12="","",(SUMPRODUCT(($D$12:$W$12=Sabana26[[#This Row],[Columna4]:[Columna23]])*1)))</f>
        <v>0</v>
      </c>
      <c r="Y100" s="74">
        <f t="shared" si="2"/>
        <v>0</v>
      </c>
      <c r="Z100" s="74">
        <f>IF(Y100="","",COUNTIF(Sabana26[[#This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IF($D$12="","",(SUMPRODUCT(($D$12:$W$12=Sabana26[[#This Row],[Columna4]:[Columna23]])*1)))</f>
        <v>0</v>
      </c>
      <c r="Y101" s="74">
        <f t="shared" si="2"/>
        <v>0</v>
      </c>
      <c r="Z101" s="74">
        <f>IF(Y101="","",COUNTIF(Sabana26[[#This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IF($D$12="","",(SUMPRODUCT(($D$12:$W$12=Sabana26[[#This Row],[Columna4]:[Columna23]])*1)))</f>
        <v>0</v>
      </c>
      <c r="Y102" s="74">
        <f t="shared" si="2"/>
        <v>0</v>
      </c>
      <c r="Z102" s="74">
        <f>IF(Y102="","",COUNTIF(Sabana26[[#This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IF($D$12="","",(SUMPRODUCT(($D$12:$W$12=Sabana26[[#This Row],[Columna4]:[Columna23]])*1)))</f>
        <v>0</v>
      </c>
      <c r="Y103" s="74">
        <f t="shared" si="2"/>
        <v>0</v>
      </c>
      <c r="Z103" s="74">
        <f>IF(Y103="","",COUNTIF(Sabana26[[#This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IF($D$12="","",(SUMPRODUCT(($D$12:$W$12=Sabana26[[#This Row],[Columna4]:[Columna23]])*1)))</f>
        <v>0</v>
      </c>
      <c r="Y104" s="74">
        <f t="shared" si="2"/>
        <v>0</v>
      </c>
      <c r="Z104" s="74">
        <f>IF(Y104="","",COUNTIF(Sabana26[[#This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IF($D$12="","",(SUMPRODUCT(($D$12:$W$12=Sabana26[[#This Row],[Columna4]:[Columna23]])*1)))</f>
        <v>0</v>
      </c>
      <c r="Y105" s="74">
        <f t="shared" si="2"/>
        <v>0</v>
      </c>
      <c r="Z105" s="74">
        <f>IF(Y105="","",COUNTIF(Sabana26[[#This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IF($D$12="","",(SUMPRODUCT(($D$12:$W$12=Sabana26[[#This Row],[Columna4]:[Columna23]])*1)))</f>
        <v>0</v>
      </c>
      <c r="Y106" s="74">
        <f t="shared" si="2"/>
        <v>0</v>
      </c>
      <c r="Z106" s="74">
        <f>IF(Y106="","",COUNTIF(Sabana26[[#This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IF($D$12="","",(SUMPRODUCT(($D$12:$W$12=Sabana26[[#This Row],[Columna4]:[Columna23]])*1)))</f>
        <v>0</v>
      </c>
      <c r="Y107" s="74">
        <f t="shared" si="2"/>
        <v>0</v>
      </c>
      <c r="Z107" s="74">
        <f>IF(Y107="","",COUNTIF(Sabana26[[#This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IF($D$12="","",(SUMPRODUCT(($D$12:$W$12=Sabana26[[#This Row],[Columna4]:[Columna23]])*1)))</f>
        <v>0</v>
      </c>
      <c r="Y108" s="74">
        <f t="shared" si="2"/>
        <v>0</v>
      </c>
      <c r="Z108" s="74">
        <f>IF(Y108="","",COUNTIF(Sabana26[[#This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IF($D$12="","",(SUMPRODUCT(($D$12:$W$12=Sabana26[[#This Row],[Columna4]:[Columna23]])*1)))</f>
        <v>0</v>
      </c>
      <c r="Y109" s="74">
        <f t="shared" si="2"/>
        <v>0</v>
      </c>
      <c r="Z109" s="74">
        <f>IF(Y109="","",COUNTIF(Sabana26[[#This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IF($D$12="","",(SUMPRODUCT(($D$12:$W$12=Sabana26[[#This Row],[Columna4]:[Columna23]])*1)))</f>
        <v>0</v>
      </c>
      <c r="Y110" s="74">
        <f t="shared" si="2"/>
        <v>0</v>
      </c>
      <c r="Z110" s="74">
        <f>IF(Y110="","",COUNTIF(Sabana26[[#This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IF($D$12="","",(SUMPRODUCT(($D$12:$W$12=Sabana26[[#This Row],[Columna4]:[Columna23]])*1)))</f>
        <v>0</v>
      </c>
      <c r="Y111" s="74">
        <f t="shared" si="2"/>
        <v>0</v>
      </c>
      <c r="Z111" s="74">
        <f>IF(Y111="","",COUNTIF(Sabana26[[#This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IF($D$12="","",(SUMPRODUCT(($D$12:$W$12=Sabana26[[#This Row],[Columna4]:[Columna23]])*1)))</f>
        <v>0</v>
      </c>
      <c r="Y112" s="74">
        <f t="shared" si="2"/>
        <v>0</v>
      </c>
      <c r="Z112" s="74">
        <f>IF(Y112="","",COUNTIF(Sabana26[[#This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IF($D$12="","",(SUMPRODUCT(($D$12:$W$12=Sabana26[[#This Row],[Columna4]:[Columna23]])*1)))</f>
        <v>0</v>
      </c>
      <c r="Y113" s="74">
        <f t="shared" si="2"/>
        <v>0</v>
      </c>
      <c r="Z113" s="74">
        <f>IF(Y113="","",COUNTIF(Sabana26[[#This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IF($D$12="","",(SUMPRODUCT(($D$12:$W$12=Sabana26[[#This Row],[Columna4]:[Columna23]])*1)))</f>
        <v>0</v>
      </c>
      <c r="Y114" s="74">
        <f t="shared" si="2"/>
        <v>0</v>
      </c>
      <c r="Z114" s="74">
        <f>IF(Y114="","",COUNTIF(Sabana26[[#This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IF($D$12="","",(SUMPRODUCT(($D$12:$W$12=Sabana26[[#This Row],[Columna4]:[Columna23]])*1)))</f>
        <v>0</v>
      </c>
      <c r="Y115" s="74">
        <f t="shared" si="2"/>
        <v>0</v>
      </c>
      <c r="Z115" s="74">
        <f>IF(Y115="","",COUNTIF(Sabana26[[#This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IF($D$12="","",(SUMPRODUCT(($D$12:$W$12=Sabana26[[#This Row],[Columna4]:[Columna23]])*1)))</f>
        <v>0</v>
      </c>
      <c r="Y116" s="74">
        <f t="shared" si="2"/>
        <v>0</v>
      </c>
      <c r="Z116" s="74">
        <f>IF(Y116="","",COUNTIF(Sabana26[[#This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IF($D$12="","",(SUMPRODUCT(($D$12:$W$12=Sabana26[[#This Row],[Columna4]:[Columna23]])*1)))</f>
        <v>0</v>
      </c>
      <c r="Y117" s="74">
        <f t="shared" si="2"/>
        <v>0</v>
      </c>
      <c r="Z117" s="74">
        <f>IF(Y117="","",COUNTIF(Sabana26[[#This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IF($D$12="","",(SUMPRODUCT(($D$12:$W$12=Sabana26[[#This Row],[Columna4]:[Columna23]])*1)))</f>
        <v>0</v>
      </c>
      <c r="Y118" s="74">
        <f t="shared" si="2"/>
        <v>0</v>
      </c>
      <c r="Z118" s="74">
        <f>IF(Y118="","",COUNTIF(Sabana26[[#This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IF($D$12="","",(SUMPRODUCT(($D$12:$W$12=Sabana26[[#This Row],[Columna4]:[Columna23]])*1)))</f>
        <v>0</v>
      </c>
      <c r="Y119" s="74">
        <f t="shared" si="2"/>
        <v>0</v>
      </c>
      <c r="Z119" s="74">
        <f>IF(Y119="","",COUNTIF(Sabana26[[#This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IF($D$12="","",(SUMPRODUCT(($D$12:$W$12=Sabana26[[#This Row],[Columna4]:[Columna23]])*1)))</f>
        <v>0</v>
      </c>
      <c r="Y120" s="74">
        <f t="shared" si="2"/>
        <v>0</v>
      </c>
      <c r="Z120" s="74">
        <f>IF(Y120="","",COUNTIF(Sabana26[[#This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IF($D$12="","",(SUMPRODUCT(($D$12:$W$12=Sabana26[[#This Row],[Columna4]:[Columna23]])*1)))</f>
        <v>0</v>
      </c>
      <c r="Y121" s="74">
        <f t="shared" si="2"/>
        <v>0</v>
      </c>
      <c r="Z121" s="74">
        <f>IF(Y121="","",COUNTIF(Sabana26[[#This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IF($D$12="","",(SUMPRODUCT(($D$12:$W$12=Sabana26[[#This Row],[Columna4]:[Columna23]])*1)))</f>
        <v>0</v>
      </c>
      <c r="Y122" s="74">
        <f t="shared" si="2"/>
        <v>0</v>
      </c>
      <c r="Z122" s="74">
        <f>IF(Y122="","",COUNTIF(Sabana26[[#This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IF($D$12="","",(SUMPRODUCT(($D$12:$W$12=Sabana26[[#This Row],[Columna4]:[Columna23]])*1)))</f>
        <v>0</v>
      </c>
      <c r="Y123" s="74">
        <f t="shared" si="2"/>
        <v>0</v>
      </c>
      <c r="Z123" s="74">
        <f>IF(Y123="","",COUNTIF(Sabana26[[#This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IF($D$12="","",(SUMPRODUCT(($D$12:$W$12=Sabana26[[#This Row],[Columna4]:[Columna23]])*1)))</f>
        <v>0</v>
      </c>
      <c r="Y124" s="74">
        <f t="shared" si="2"/>
        <v>0</v>
      </c>
      <c r="Z124" s="74">
        <f>IF(Y124="","",COUNTIF(Sabana26[[#This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IF($D$12="","",(SUMPRODUCT(($D$12:$W$12=Sabana26[[#This Row],[Columna4]:[Columna23]])*1)))</f>
        <v>0</v>
      </c>
      <c r="Y125" s="74">
        <f t="shared" si="2"/>
        <v>0</v>
      </c>
      <c r="Z125" s="74">
        <f>IF(Y125="","",COUNTIF(Sabana26[[#This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IF($D$12="","",(SUMPRODUCT(($D$12:$W$12=Sabana26[[#This Row],[Columna4]:[Columna23]])*1)))</f>
        <v>0</v>
      </c>
      <c r="Y126" s="74">
        <f t="shared" si="2"/>
        <v>0</v>
      </c>
      <c r="Z126" s="74">
        <f>IF(Y126="","",COUNTIF(Sabana26[[#This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IF($D$12="","",(SUMPRODUCT(($D$12:$W$12=Sabana26[[#This Row],[Columna4]:[Columna23]])*1)))</f>
        <v>0</v>
      </c>
      <c r="Y127" s="74">
        <f t="shared" si="2"/>
        <v>0</v>
      </c>
      <c r="Z127" s="74">
        <f>IF(Y127="","",COUNTIF(Sabana26[[#This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IF($D$12="","",(SUMPRODUCT(($D$12:$W$12=Sabana26[[#This Row],[Columna4]:[Columna23]])*1)))</f>
        <v>0</v>
      </c>
      <c r="Y128" s="74">
        <f t="shared" si="2"/>
        <v>0</v>
      </c>
      <c r="Z128" s="74">
        <f>IF(Y128="","",COUNTIF(Sabana26[[#This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IF($D$12="","",(SUMPRODUCT(($D$12:$W$12=Sabana26[[#This Row],[Columna4]:[Columna23]])*1)))</f>
        <v>0</v>
      </c>
      <c r="Y129" s="74">
        <f t="shared" si="2"/>
        <v>0</v>
      </c>
      <c r="Z129" s="74">
        <f>IF(Y129="","",COUNTIF(Sabana26[[#This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IF($D$12="","",(SUMPRODUCT(($D$12:$W$12=Sabana26[[#This Row],[Columna4]:[Columna23]])*1)))</f>
        <v>0</v>
      </c>
      <c r="Y130" s="74">
        <f t="shared" si="2"/>
        <v>0</v>
      </c>
      <c r="Z130" s="74">
        <f>IF(Y130="","",COUNTIF(Sabana26[[#This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IF($D$12="","",(SUMPRODUCT(($D$12:$W$12=Sabana26[[#This Row],[Columna4]:[Columna23]])*1)))</f>
        <v>0</v>
      </c>
      <c r="Y131" s="74">
        <f t="shared" si="2"/>
        <v>0</v>
      </c>
      <c r="Z131" s="74">
        <f>IF(Y131="","",COUNTIF(Sabana26[[#This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IF($D$12="","",(SUMPRODUCT(($D$12:$W$12=Sabana26[[#This Row],[Columna4]:[Columna23]])*1)))</f>
        <v>0</v>
      </c>
      <c r="Y132" s="74">
        <f t="shared" si="2"/>
        <v>0</v>
      </c>
      <c r="Z132" s="74">
        <f>IF(Y132="","",COUNTIF(Sabana26[[#This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IF($D$12="","",(SUMPRODUCT(($D$12:$W$12=Sabana26[[#This Row],[Columna4]:[Columna23]])*1)))</f>
        <v>0</v>
      </c>
      <c r="Y133" s="74">
        <f t="shared" si="2"/>
        <v>0</v>
      </c>
      <c r="Z133" s="74">
        <f>IF(Y133="","",COUNTIF(Sabana26[[#This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IF($D$12="","",(SUMPRODUCT(($D$12:$W$12=Sabana26[[#This Row],[Columna4]:[Columna23]])*1)))</f>
        <v>0</v>
      </c>
      <c r="Y134" s="74">
        <f t="shared" si="2"/>
        <v>0</v>
      </c>
      <c r="Z134" s="74">
        <f>IF(Y134="","",COUNTIF(Sabana26[[#This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IF($D$12="","",(SUMPRODUCT(($D$12:$W$12=Sabana26[[#This Row],[Columna4]:[Columna23]])*1)))</f>
        <v>0</v>
      </c>
      <c r="Y135" s="74">
        <f t="shared" si="2"/>
        <v>0</v>
      </c>
      <c r="Z135" s="74">
        <f>IF(Y135="","",COUNTIF(Sabana26[[#This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IF($D$12="","",(SUMPRODUCT(($D$12:$W$12=Sabana26[[#This Row],[Columna4]:[Columna23]])*1)))</f>
        <v>0</v>
      </c>
      <c r="Y136" s="74">
        <f t="shared" si="2"/>
        <v>0</v>
      </c>
      <c r="Z136" s="74">
        <f>IF(Y136="","",COUNTIF(Sabana26[[#This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IF($D$12="","",(SUMPRODUCT(($D$12:$W$12=Sabana26[[#This Row],[Columna4]:[Columna23]])*1)))</f>
        <v>0</v>
      </c>
      <c r="Y137" s="74">
        <f t="shared" si="2"/>
        <v>0</v>
      </c>
      <c r="Z137" s="74">
        <f>IF(Y137="","",COUNTIF(Sabana26[[#This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IF($D$12="","",(SUMPRODUCT(($D$12:$W$12=Sabana26[[#This Row],[Columna4]:[Columna23]])*1)))</f>
        <v>0</v>
      </c>
      <c r="Y138" s="74">
        <f t="shared" si="2"/>
        <v>0</v>
      </c>
      <c r="Z138" s="74">
        <f>IF(Y138="","",COUNTIF(Sabana26[[#This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IF($D$12="","",(SUMPRODUCT(($D$12:$W$12=Sabana26[[#This Row],[Columna4]:[Columna23]])*1)))</f>
        <v>0</v>
      </c>
      <c r="Y139" s="74">
        <f t="shared" si="2"/>
        <v>0</v>
      </c>
      <c r="Z139" s="74">
        <f>IF(Y139="","",COUNTIF(Sabana26[[#This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IF($D$12="","",(SUMPRODUCT(($D$12:$W$12=Sabana26[[#This Row],[Columna4]:[Columna23]])*1)))</f>
        <v>0</v>
      </c>
      <c r="Y140" s="74">
        <f t="shared" si="2"/>
        <v>0</v>
      </c>
      <c r="Z140" s="74">
        <f>IF(Y140="","",COUNTIF(Sabana26[[#This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IF($D$12="","",(SUMPRODUCT(($D$12:$W$12=Sabana26[[#This Row],[Columna4]:[Columna23]])*1)))</f>
        <v>0</v>
      </c>
      <c r="Y141" s="74">
        <f t="shared" si="2"/>
        <v>0</v>
      </c>
      <c r="Z141" s="74">
        <f>IF(Y141="","",COUNTIF(Sabana26[[#This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IF($D$12="","",(SUMPRODUCT(($D$12:$W$12=Sabana26[[#This Row],[Columna4]:[Columna23]])*1)))</f>
        <v>0</v>
      </c>
      <c r="Y142" s="74">
        <f t="shared" si="2"/>
        <v>0</v>
      </c>
      <c r="Z142" s="74">
        <f>IF(Y142="","",COUNTIF(Sabana26[[#This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IF($D$12="","",(SUMPRODUCT(($D$12:$W$12=Sabana26[[#This Row],[Columna4]:[Columna23]])*1)))</f>
        <v>0</v>
      </c>
      <c r="Y143" s="74">
        <f t="shared" si="2"/>
        <v>0</v>
      </c>
      <c r="Z143" s="74">
        <f>IF(Y143="","",COUNTIF(Sabana26[[#This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IF($D$12="","",(SUMPRODUCT(($D$12:$W$12=Sabana26[[#This Row],[Columna4]:[Columna23]])*1)))</f>
        <v>0</v>
      </c>
      <c r="Y144" s="74">
        <f t="shared" si="2"/>
        <v>0</v>
      </c>
      <c r="Z144" s="74">
        <f>IF(Y144="","",COUNTIF(Sabana26[[#This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IF($D$12="","",(SUMPRODUCT(($D$12:$W$12=Sabana26[[#This Row],[Columna4]:[Columna23]])*1)))</f>
        <v>0</v>
      </c>
      <c r="Y145" s="74">
        <f t="shared" si="2"/>
        <v>0</v>
      </c>
      <c r="Z145" s="74">
        <f>IF(Y145="","",COUNTIF(Sabana26[[#This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IF($D$12="","",(SUMPRODUCT(($D$12:$W$12=Sabana26[[#This Row],[Columna4]:[Columna23]])*1)))</f>
        <v>0</v>
      </c>
      <c r="Y146" s="74">
        <f t="shared" si="2"/>
        <v>0</v>
      </c>
      <c r="Z146" s="74">
        <f>IF(Y146="","",COUNTIF(Sabana26[[#This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IF($D$12="","",(SUMPRODUCT(($D$12:$W$12=Sabana26[[#This Row],[Columna4]:[Columna23]])*1)))</f>
        <v>0</v>
      </c>
      <c r="Y147" s="74">
        <f t="shared" ref="Y147:Y210" si="3">IF(X147="","",(X147/20))</f>
        <v>0</v>
      </c>
      <c r="Z147" s="74">
        <f>IF(Y147="","",COUNTIF(Sabana26[[#This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IF($D$12="","",(SUMPRODUCT(($D$12:$W$12=Sabana26[[#This Row],[Columna4]:[Columna23]])*1)))</f>
        <v>0</v>
      </c>
      <c r="Y148" s="74">
        <f t="shared" si="3"/>
        <v>0</v>
      </c>
      <c r="Z148" s="74">
        <f>IF(Y148="","",COUNTIF(Sabana26[[#This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IF($D$12="","",(SUMPRODUCT(($D$12:$W$12=Sabana26[[#This Row],[Columna4]:[Columna23]])*1)))</f>
        <v>0</v>
      </c>
      <c r="Y149" s="74">
        <f t="shared" si="3"/>
        <v>0</v>
      </c>
      <c r="Z149" s="74">
        <f>IF(Y149="","",COUNTIF(Sabana26[[#This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IF($D$12="","",(SUMPRODUCT(($D$12:$W$12=Sabana26[[#This Row],[Columna4]:[Columna23]])*1)))</f>
        <v>0</v>
      </c>
      <c r="Y150" s="74">
        <f t="shared" si="3"/>
        <v>0</v>
      </c>
      <c r="Z150" s="74">
        <f>IF(Y150="","",COUNTIF(Sabana26[[#This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IF($D$12="","",(SUMPRODUCT(($D$12:$W$12=Sabana26[[#This Row],[Columna4]:[Columna23]])*1)))</f>
        <v>0</v>
      </c>
      <c r="Y151" s="74">
        <f t="shared" si="3"/>
        <v>0</v>
      </c>
      <c r="Z151" s="74">
        <f>IF(Y151="","",COUNTIF(Sabana26[[#This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IF($D$12="","",(SUMPRODUCT(($D$12:$W$12=Sabana26[[#This Row],[Columna4]:[Columna23]])*1)))</f>
        <v>0</v>
      </c>
      <c r="Y152" s="74">
        <f t="shared" si="3"/>
        <v>0</v>
      </c>
      <c r="Z152" s="74">
        <f>IF(Y152="","",COUNTIF(Sabana26[[#This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IF($D$12="","",(SUMPRODUCT(($D$12:$W$12=Sabana26[[#This Row],[Columna4]:[Columna23]])*1)))</f>
        <v>0</v>
      </c>
      <c r="Y153" s="74">
        <f t="shared" si="3"/>
        <v>0</v>
      </c>
      <c r="Z153" s="74">
        <f>IF(Y153="","",COUNTIF(Sabana26[[#This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IF($D$12="","",(SUMPRODUCT(($D$12:$W$12=Sabana26[[#This Row],[Columna4]:[Columna23]])*1)))</f>
        <v>0</v>
      </c>
      <c r="Y154" s="74">
        <f t="shared" si="3"/>
        <v>0</v>
      </c>
      <c r="Z154" s="74">
        <f>IF(Y154="","",COUNTIF(Sabana26[[#This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IF($D$12="","",(SUMPRODUCT(($D$12:$W$12=Sabana26[[#This Row],[Columna4]:[Columna23]])*1)))</f>
        <v>0</v>
      </c>
      <c r="Y155" s="74">
        <f t="shared" si="3"/>
        <v>0</v>
      </c>
      <c r="Z155" s="74">
        <f>IF(Y155="","",COUNTIF(Sabana26[[#This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IF($D$12="","",(SUMPRODUCT(($D$12:$W$12=Sabana26[[#This Row],[Columna4]:[Columna23]])*1)))</f>
        <v>0</v>
      </c>
      <c r="Y156" s="74">
        <f t="shared" si="3"/>
        <v>0</v>
      </c>
      <c r="Z156" s="74">
        <f>IF(Y156="","",COUNTIF(Sabana26[[#This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IF($D$12="","",(SUMPRODUCT(($D$12:$W$12=Sabana26[[#This Row],[Columna4]:[Columna23]])*1)))</f>
        <v>0</v>
      </c>
      <c r="Y157" s="74">
        <f t="shared" si="3"/>
        <v>0</v>
      </c>
      <c r="Z157" s="74">
        <f>IF(Y157="","",COUNTIF(Sabana26[[#This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IF($D$12="","",(SUMPRODUCT(($D$12:$W$12=Sabana26[[#This Row],[Columna4]:[Columna23]])*1)))</f>
        <v>0</v>
      </c>
      <c r="Y158" s="74">
        <f t="shared" si="3"/>
        <v>0</v>
      </c>
      <c r="Z158" s="74">
        <f>IF(Y158="","",COUNTIF(Sabana26[[#This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IF($D$12="","",(SUMPRODUCT(($D$12:$W$12=Sabana26[[#This Row],[Columna4]:[Columna23]])*1)))</f>
        <v>0</v>
      </c>
      <c r="Y159" s="74">
        <f t="shared" si="3"/>
        <v>0</v>
      </c>
      <c r="Z159" s="74">
        <f>IF(Y159="","",COUNTIF(Sabana26[[#This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IF($D$12="","",(SUMPRODUCT(($D$12:$W$12=Sabana26[[#This Row],[Columna4]:[Columna23]])*1)))</f>
        <v>0</v>
      </c>
      <c r="Y160" s="74">
        <f t="shared" si="3"/>
        <v>0</v>
      </c>
      <c r="Z160" s="74">
        <f>IF(Y160="","",COUNTIF(Sabana26[[#This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IF($D$12="","",(SUMPRODUCT(($D$12:$W$12=Sabana26[[#This Row],[Columna4]:[Columna23]])*1)))</f>
        <v>0</v>
      </c>
      <c r="Y161" s="74">
        <f t="shared" si="3"/>
        <v>0</v>
      </c>
      <c r="Z161" s="74">
        <f>IF(Y161="","",COUNTIF(Sabana26[[#This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IF($D$12="","",(SUMPRODUCT(($D$12:$W$12=Sabana26[[#This Row],[Columna4]:[Columna23]])*1)))</f>
        <v>0</v>
      </c>
      <c r="Y162" s="74">
        <f t="shared" si="3"/>
        <v>0</v>
      </c>
      <c r="Z162" s="74">
        <f>IF(Y162="","",COUNTIF(Sabana26[[#This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IF($D$12="","",(SUMPRODUCT(($D$12:$W$12=Sabana26[[#This Row],[Columna4]:[Columna23]])*1)))</f>
        <v>0</v>
      </c>
      <c r="Y163" s="74">
        <f t="shared" si="3"/>
        <v>0</v>
      </c>
      <c r="Z163" s="74">
        <f>IF(Y163="","",COUNTIF(Sabana26[[#This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IF($D$12="","",(SUMPRODUCT(($D$12:$W$12=Sabana26[[#This Row],[Columna4]:[Columna23]])*1)))</f>
        <v>0</v>
      </c>
      <c r="Y164" s="74">
        <f t="shared" si="3"/>
        <v>0</v>
      </c>
      <c r="Z164" s="74">
        <f>IF(Y164="","",COUNTIF(Sabana26[[#This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IF($D$12="","",(SUMPRODUCT(($D$12:$W$12=Sabana26[[#This Row],[Columna4]:[Columna23]])*1)))</f>
        <v>0</v>
      </c>
      <c r="Y165" s="74">
        <f t="shared" si="3"/>
        <v>0</v>
      </c>
      <c r="Z165" s="74">
        <f>IF(Y165="","",COUNTIF(Sabana26[[#This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IF($D$12="","",(SUMPRODUCT(($D$12:$W$12=Sabana26[[#This Row],[Columna4]:[Columna23]])*1)))</f>
        <v>0</v>
      </c>
      <c r="Y166" s="74">
        <f t="shared" si="3"/>
        <v>0</v>
      </c>
      <c r="Z166" s="74">
        <f>IF(Y166="","",COUNTIF(Sabana26[[#This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IF($D$12="","",(SUMPRODUCT(($D$12:$W$12=Sabana26[[#This Row],[Columna4]:[Columna23]])*1)))</f>
        <v>0</v>
      </c>
      <c r="Y167" s="74">
        <f t="shared" si="3"/>
        <v>0</v>
      </c>
      <c r="Z167" s="74">
        <f>IF(Y167="","",COUNTIF(Sabana26[[#This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IF($D$12="","",(SUMPRODUCT(($D$12:$W$12=Sabana26[[#This Row],[Columna4]:[Columna23]])*1)))</f>
        <v>0</v>
      </c>
      <c r="Y168" s="74">
        <f t="shared" si="3"/>
        <v>0</v>
      </c>
      <c r="Z168" s="74">
        <f>IF(Y168="","",COUNTIF(Sabana26[[#This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IF($D$12="","",(SUMPRODUCT(($D$12:$W$12=Sabana26[[#This Row],[Columna4]:[Columna23]])*1)))</f>
        <v>0</v>
      </c>
      <c r="Y169" s="74">
        <f t="shared" si="3"/>
        <v>0</v>
      </c>
      <c r="Z169" s="74">
        <f>IF(Y169="","",COUNTIF(Sabana26[[#This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IF($D$12="","",(SUMPRODUCT(($D$12:$W$12=Sabana26[[#This Row],[Columna4]:[Columna23]])*1)))</f>
        <v>0</v>
      </c>
      <c r="Y170" s="74">
        <f t="shared" si="3"/>
        <v>0</v>
      </c>
      <c r="Z170" s="74">
        <f>IF(Y170="","",COUNTIF(Sabana26[[#This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IF($D$12="","",(SUMPRODUCT(($D$12:$W$12=Sabana26[[#This Row],[Columna4]:[Columna23]])*1)))</f>
        <v>0</v>
      </c>
      <c r="Y171" s="74">
        <f t="shared" si="3"/>
        <v>0</v>
      </c>
      <c r="Z171" s="74">
        <f>IF(Y171="","",COUNTIF(Sabana26[[#This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IF($D$12="","",(SUMPRODUCT(($D$12:$W$12=Sabana26[[#This Row],[Columna4]:[Columna23]])*1)))</f>
        <v>0</v>
      </c>
      <c r="Y172" s="74">
        <f t="shared" si="3"/>
        <v>0</v>
      </c>
      <c r="Z172" s="74">
        <f>IF(Y172="","",COUNTIF(Sabana26[[#This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IF($D$12="","",(SUMPRODUCT(($D$12:$W$12=Sabana26[[#This Row],[Columna4]:[Columna23]])*1)))</f>
        <v>0</v>
      </c>
      <c r="Y173" s="74">
        <f t="shared" si="3"/>
        <v>0</v>
      </c>
      <c r="Z173" s="74">
        <f>IF(Y173="","",COUNTIF(Sabana26[[#This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IF($D$12="","",(SUMPRODUCT(($D$12:$W$12=Sabana26[[#This Row],[Columna4]:[Columna23]])*1)))</f>
        <v>0</v>
      </c>
      <c r="Y174" s="74">
        <f t="shared" si="3"/>
        <v>0</v>
      </c>
      <c r="Z174" s="74">
        <f>IF(Y174="","",COUNTIF(Sabana26[[#This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IF($D$12="","",(SUMPRODUCT(($D$12:$W$12=Sabana26[[#This Row],[Columna4]:[Columna23]])*1)))</f>
        <v>0</v>
      </c>
      <c r="Y175" s="74">
        <f t="shared" si="3"/>
        <v>0</v>
      </c>
      <c r="Z175" s="74">
        <f>IF(Y175="","",COUNTIF(Sabana26[[#This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IF($D$12="","",(SUMPRODUCT(($D$12:$W$12=Sabana26[[#This Row],[Columna4]:[Columna23]])*1)))</f>
        <v>0</v>
      </c>
      <c r="Y176" s="74">
        <f t="shared" si="3"/>
        <v>0</v>
      </c>
      <c r="Z176" s="74">
        <f>IF(Y176="","",COUNTIF(Sabana26[[#This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IF($D$12="","",(SUMPRODUCT(($D$12:$W$12=Sabana26[[#This Row],[Columna4]:[Columna23]])*1)))</f>
        <v>0</v>
      </c>
      <c r="Y177" s="74">
        <f t="shared" si="3"/>
        <v>0</v>
      </c>
      <c r="Z177" s="74">
        <f>IF(Y177="","",COUNTIF(Sabana26[[#This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IF($D$12="","",(SUMPRODUCT(($D$12:$W$12=Sabana26[[#This Row],[Columna4]:[Columna23]])*1)))</f>
        <v>0</v>
      </c>
      <c r="Y178" s="74">
        <f t="shared" si="3"/>
        <v>0</v>
      </c>
      <c r="Z178" s="74">
        <f>IF(Y178="","",COUNTIF(Sabana26[[#This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IF($D$12="","",(SUMPRODUCT(($D$12:$W$12=Sabana26[[#This Row],[Columna4]:[Columna23]])*1)))</f>
        <v>0</v>
      </c>
      <c r="Y179" s="74">
        <f t="shared" si="3"/>
        <v>0</v>
      </c>
      <c r="Z179" s="74">
        <f>IF(Y179="","",COUNTIF(Sabana26[[#This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IF($D$12="","",(SUMPRODUCT(($D$12:$W$12=Sabana26[[#This Row],[Columna4]:[Columna23]])*1)))</f>
        <v>0</v>
      </c>
      <c r="Y180" s="74">
        <f t="shared" si="3"/>
        <v>0</v>
      </c>
      <c r="Z180" s="74">
        <f>IF(Y180="","",COUNTIF(Sabana26[[#This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IF($D$12="","",(SUMPRODUCT(($D$12:$W$12=Sabana26[[#This Row],[Columna4]:[Columna23]])*1)))</f>
        <v>0</v>
      </c>
      <c r="Y181" s="74">
        <f t="shared" si="3"/>
        <v>0</v>
      </c>
      <c r="Z181" s="74">
        <f>IF(Y181="","",COUNTIF(Sabana26[[#This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IF($D$12="","",(SUMPRODUCT(($D$12:$W$12=Sabana26[[#This Row],[Columna4]:[Columna23]])*1)))</f>
        <v>0</v>
      </c>
      <c r="Y182" s="74">
        <f t="shared" si="3"/>
        <v>0</v>
      </c>
      <c r="Z182" s="74">
        <f>IF(Y182="","",COUNTIF(Sabana26[[#This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IF($D$12="","",(SUMPRODUCT(($D$12:$W$12=Sabana26[[#This Row],[Columna4]:[Columna23]])*1)))</f>
        <v>0</v>
      </c>
      <c r="Y183" s="74">
        <f t="shared" si="3"/>
        <v>0</v>
      </c>
      <c r="Z183" s="74">
        <f>IF(Y183="","",COUNTIF(Sabana26[[#This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IF($D$12="","",(SUMPRODUCT(($D$12:$W$12=Sabana26[[#This Row],[Columna4]:[Columna23]])*1)))</f>
        <v>0</v>
      </c>
      <c r="Y184" s="74">
        <f t="shared" si="3"/>
        <v>0</v>
      </c>
      <c r="Z184" s="74">
        <f>IF(Y184="","",COUNTIF(Sabana26[[#This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IF($D$12="","",(SUMPRODUCT(($D$12:$W$12=Sabana26[[#This Row],[Columna4]:[Columna23]])*1)))</f>
        <v>0</v>
      </c>
      <c r="Y185" s="74">
        <f t="shared" si="3"/>
        <v>0</v>
      </c>
      <c r="Z185" s="74">
        <f>IF(Y185="","",COUNTIF(Sabana26[[#This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IF($D$12="","",(SUMPRODUCT(($D$12:$W$12=Sabana26[[#This Row],[Columna4]:[Columna23]])*1)))</f>
        <v>0</v>
      </c>
      <c r="Y186" s="74">
        <f t="shared" si="3"/>
        <v>0</v>
      </c>
      <c r="Z186" s="74">
        <f>IF(Y186="","",COUNTIF(Sabana26[[#This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IF($D$12="","",(SUMPRODUCT(($D$12:$W$12=Sabana26[[#This Row],[Columna4]:[Columna23]])*1)))</f>
        <v>0</v>
      </c>
      <c r="Y187" s="74">
        <f t="shared" si="3"/>
        <v>0</v>
      </c>
      <c r="Z187" s="74">
        <f>IF(Y187="","",COUNTIF(Sabana26[[#This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IF($D$12="","",(SUMPRODUCT(($D$12:$W$12=Sabana26[[#This Row],[Columna4]:[Columna23]])*1)))</f>
        <v>0</v>
      </c>
      <c r="Y188" s="74">
        <f t="shared" si="3"/>
        <v>0</v>
      </c>
      <c r="Z188" s="74">
        <f>IF(Y188="","",COUNTIF(Sabana26[[#This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IF($D$12="","",(SUMPRODUCT(($D$12:$W$12=Sabana26[[#This Row],[Columna4]:[Columna23]])*1)))</f>
        <v>0</v>
      </c>
      <c r="Y189" s="74">
        <f t="shared" si="3"/>
        <v>0</v>
      </c>
      <c r="Z189" s="74">
        <f>IF(Y189="","",COUNTIF(Sabana26[[#This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IF($D$12="","",(SUMPRODUCT(($D$12:$W$12=Sabana26[[#This Row],[Columna4]:[Columna23]])*1)))</f>
        <v>0</v>
      </c>
      <c r="Y190" s="74">
        <f t="shared" si="3"/>
        <v>0</v>
      </c>
      <c r="Z190" s="74">
        <f>IF(Y190="","",COUNTIF(Sabana26[[#This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IF($D$12="","",(SUMPRODUCT(($D$12:$W$12=Sabana26[[#This Row],[Columna4]:[Columna23]])*1)))</f>
        <v>0</v>
      </c>
      <c r="Y191" s="74">
        <f t="shared" si="3"/>
        <v>0</v>
      </c>
      <c r="Z191" s="74">
        <f>IF(Y191="","",COUNTIF(Sabana26[[#This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IF($D$12="","",(SUMPRODUCT(($D$12:$W$12=Sabana26[[#This Row],[Columna4]:[Columna23]])*1)))</f>
        <v>0</v>
      </c>
      <c r="Y192" s="74">
        <f t="shared" si="3"/>
        <v>0</v>
      </c>
      <c r="Z192" s="74">
        <f>IF(Y192="","",COUNTIF(Sabana26[[#This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IF($D$12="","",(SUMPRODUCT(($D$12:$W$12=Sabana26[[#This Row],[Columna4]:[Columna23]])*1)))</f>
        <v>0</v>
      </c>
      <c r="Y193" s="74">
        <f t="shared" si="3"/>
        <v>0</v>
      </c>
      <c r="Z193" s="74">
        <f>IF(Y193="","",COUNTIF(Sabana26[[#This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IF($D$12="","",(SUMPRODUCT(($D$12:$W$12=Sabana26[[#This Row],[Columna4]:[Columna23]])*1)))</f>
        <v>0</v>
      </c>
      <c r="Y194" s="74">
        <f t="shared" si="3"/>
        <v>0</v>
      </c>
      <c r="Z194" s="74">
        <f>IF(Y194="","",COUNTIF(Sabana26[[#This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IF($D$12="","",(SUMPRODUCT(($D$12:$W$12=Sabana26[[#This Row],[Columna4]:[Columna23]])*1)))</f>
        <v>0</v>
      </c>
      <c r="Y195" s="74">
        <f t="shared" si="3"/>
        <v>0</v>
      </c>
      <c r="Z195" s="74">
        <f>IF(Y195="","",COUNTIF(Sabana26[[#This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IF($D$12="","",(SUMPRODUCT(($D$12:$W$12=Sabana26[[#This Row],[Columna4]:[Columna23]])*1)))</f>
        <v>0</v>
      </c>
      <c r="Y196" s="74">
        <f t="shared" si="3"/>
        <v>0</v>
      </c>
      <c r="Z196" s="74">
        <f>IF(Y196="","",COUNTIF(Sabana26[[#This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IF($D$12="","",(SUMPRODUCT(($D$12:$W$12=Sabana26[[#This Row],[Columna4]:[Columna23]])*1)))</f>
        <v>0</v>
      </c>
      <c r="Y197" s="74">
        <f t="shared" si="3"/>
        <v>0</v>
      </c>
      <c r="Z197" s="74">
        <f>IF(Y197="","",COUNTIF(Sabana26[[#This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IF($D$12="","",(SUMPRODUCT(($D$12:$W$12=Sabana26[[#This Row],[Columna4]:[Columna23]])*1)))</f>
        <v>0</v>
      </c>
      <c r="Y198" s="74">
        <f t="shared" si="3"/>
        <v>0</v>
      </c>
      <c r="Z198" s="74">
        <f>IF(Y198="","",COUNTIF(Sabana26[[#This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IF($D$12="","",(SUMPRODUCT(($D$12:$W$12=Sabana26[[#This Row],[Columna4]:[Columna23]])*1)))</f>
        <v>0</v>
      </c>
      <c r="Y199" s="74">
        <f t="shared" si="3"/>
        <v>0</v>
      </c>
      <c r="Z199" s="74">
        <f>IF(Y199="","",COUNTIF(Sabana26[[#This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IF($D$12="","",(SUMPRODUCT(($D$12:$W$12=Sabana26[[#This Row],[Columna4]:[Columna23]])*1)))</f>
        <v>0</v>
      </c>
      <c r="Y200" s="74">
        <f t="shared" si="3"/>
        <v>0</v>
      </c>
      <c r="Z200" s="74">
        <f>IF(Y200="","",COUNTIF(Sabana26[[#This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IF($D$12="","",(SUMPRODUCT(($D$12:$W$12=Sabana26[[#This Row],[Columna4]:[Columna23]])*1)))</f>
        <v>0</v>
      </c>
      <c r="Y201" s="74">
        <f t="shared" si="3"/>
        <v>0</v>
      </c>
      <c r="Z201" s="74">
        <f>IF(Y201="","",COUNTIF(Sabana26[[#This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IF($D$12="","",(SUMPRODUCT(($D$12:$W$12=Sabana26[[#This Row],[Columna4]:[Columna23]])*1)))</f>
        <v>0</v>
      </c>
      <c r="Y202" s="74">
        <f t="shared" si="3"/>
        <v>0</v>
      </c>
      <c r="Z202" s="74">
        <f>IF(Y202="","",COUNTIF(Sabana26[[#This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IF($D$12="","",(SUMPRODUCT(($D$12:$W$12=Sabana26[[#This Row],[Columna4]:[Columna23]])*1)))</f>
        <v>0</v>
      </c>
      <c r="Y203" s="74">
        <f t="shared" si="3"/>
        <v>0</v>
      </c>
      <c r="Z203" s="74">
        <f>IF(Y203="","",COUNTIF(Sabana26[[#This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IF($D$12="","",(SUMPRODUCT(($D$12:$W$12=Sabana26[[#This Row],[Columna4]:[Columna23]])*1)))</f>
        <v>0</v>
      </c>
      <c r="Y204" s="74">
        <f t="shared" si="3"/>
        <v>0</v>
      </c>
      <c r="Z204" s="74">
        <f>IF(Y204="","",COUNTIF(Sabana26[[#This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IF($D$12="","",(SUMPRODUCT(($D$12:$W$12=Sabana26[[#This Row],[Columna4]:[Columna23]])*1)))</f>
        <v>0</v>
      </c>
      <c r="Y205" s="74">
        <f t="shared" si="3"/>
        <v>0</v>
      </c>
      <c r="Z205" s="74">
        <f>IF(Y205="","",COUNTIF(Sabana26[[#This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IF($D$12="","",(SUMPRODUCT(($D$12:$W$12=Sabana26[[#This Row],[Columna4]:[Columna23]])*1)))</f>
        <v>0</v>
      </c>
      <c r="Y206" s="74">
        <f t="shared" si="3"/>
        <v>0</v>
      </c>
      <c r="Z206" s="74">
        <f>IF(Y206="","",COUNTIF(Sabana26[[#This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IF($D$12="","",(SUMPRODUCT(($D$12:$W$12=Sabana26[[#This Row],[Columna4]:[Columna23]])*1)))</f>
        <v>0</v>
      </c>
      <c r="Y207" s="74">
        <f t="shared" si="3"/>
        <v>0</v>
      </c>
      <c r="Z207" s="74">
        <f>IF(Y207="","",COUNTIF(Sabana26[[#This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IF($D$12="","",(SUMPRODUCT(($D$12:$W$12=Sabana26[[#This Row],[Columna4]:[Columna23]])*1)))</f>
        <v>0</v>
      </c>
      <c r="Y208" s="74">
        <f t="shared" si="3"/>
        <v>0</v>
      </c>
      <c r="Z208" s="74">
        <f>IF(Y208="","",COUNTIF(Sabana26[[#This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IF($D$12="","",(SUMPRODUCT(($D$12:$W$12=Sabana26[[#This Row],[Columna4]:[Columna23]])*1)))</f>
        <v>0</v>
      </c>
      <c r="Y209" s="74">
        <f t="shared" si="3"/>
        <v>0</v>
      </c>
      <c r="Z209" s="74">
        <f>IF(Y209="","",COUNTIF(Sabana26[[#This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IF($D$12="","",(SUMPRODUCT(($D$12:$W$12=Sabana26[[#This Row],[Columna4]:[Columna23]])*1)))</f>
        <v>0</v>
      </c>
      <c r="Y210" s="74">
        <f t="shared" si="3"/>
        <v>0</v>
      </c>
      <c r="Z210" s="74">
        <f>IF(Y210="","",COUNTIF(Sabana26[[#This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IF($D$12="","",(SUMPRODUCT(($D$12:$W$12=Sabana26[[#This Row],[Columna4]:[Columna23]])*1)))</f>
        <v>0</v>
      </c>
      <c r="Y211" s="74">
        <f t="shared" ref="Y211:Y274" si="4">IF(X211="","",(X211/20))</f>
        <v>0</v>
      </c>
      <c r="Z211" s="74">
        <f>IF(Y211="","",COUNTIF(Sabana26[[#This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IF($D$12="","",(SUMPRODUCT(($D$12:$W$12=Sabana26[[#This Row],[Columna4]:[Columna23]])*1)))</f>
        <v>0</v>
      </c>
      <c r="Y212" s="74">
        <f t="shared" si="4"/>
        <v>0</v>
      </c>
      <c r="Z212" s="74">
        <f>IF(Y212="","",COUNTIF(Sabana26[[#This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IF($D$12="","",(SUMPRODUCT(($D$12:$W$12=Sabana26[[#This Row],[Columna4]:[Columna23]])*1)))</f>
        <v>0</v>
      </c>
      <c r="Y213" s="74">
        <f t="shared" si="4"/>
        <v>0</v>
      </c>
      <c r="Z213" s="74">
        <f>IF(Y213="","",COUNTIF(Sabana26[[#This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IF($D$12="","",(SUMPRODUCT(($D$12:$W$12=Sabana26[[#This Row],[Columna4]:[Columna23]])*1)))</f>
        <v>0</v>
      </c>
      <c r="Y214" s="74">
        <f t="shared" si="4"/>
        <v>0</v>
      </c>
      <c r="Z214" s="74">
        <f>IF(Y214="","",COUNTIF(Sabana26[[#This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IF($D$12="","",(SUMPRODUCT(($D$12:$W$12=Sabana26[[#This Row],[Columna4]:[Columna23]])*1)))</f>
        <v>0</v>
      </c>
      <c r="Y215" s="74">
        <f t="shared" si="4"/>
        <v>0</v>
      </c>
      <c r="Z215" s="74">
        <f>IF(Y215="","",COUNTIF(Sabana26[[#This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IF($D$12="","",(SUMPRODUCT(($D$12:$W$12=Sabana26[[#This Row],[Columna4]:[Columna23]])*1)))</f>
        <v>0</v>
      </c>
      <c r="Y216" s="74">
        <f t="shared" si="4"/>
        <v>0</v>
      </c>
      <c r="Z216" s="74">
        <f>IF(Y216="","",COUNTIF(Sabana26[[#This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IF($D$12="","",(SUMPRODUCT(($D$12:$W$12=Sabana26[[#This Row],[Columna4]:[Columna23]])*1)))</f>
        <v>0</v>
      </c>
      <c r="Y217" s="74">
        <f t="shared" si="4"/>
        <v>0</v>
      </c>
      <c r="Z217" s="74">
        <f>IF(Y217="","",COUNTIF(Sabana26[[#This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IF($D$12="","",(SUMPRODUCT(($D$12:$W$12=Sabana26[[#This Row],[Columna4]:[Columna23]])*1)))</f>
        <v>0</v>
      </c>
      <c r="Y218" s="74">
        <f t="shared" si="4"/>
        <v>0</v>
      </c>
      <c r="Z218" s="74">
        <f>IF(Y218="","",COUNTIF(Sabana26[[#This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IF($D$12="","",(SUMPRODUCT(($D$12:$W$12=Sabana26[[#This Row],[Columna4]:[Columna23]])*1)))</f>
        <v>0</v>
      </c>
      <c r="Y219" s="74">
        <f t="shared" si="4"/>
        <v>0</v>
      </c>
      <c r="Z219" s="74">
        <f>IF(Y219="","",COUNTIF(Sabana26[[#This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IF($D$12="","",(SUMPRODUCT(($D$12:$W$12=Sabana26[[#This Row],[Columna4]:[Columna23]])*1)))</f>
        <v>0</v>
      </c>
      <c r="Y220" s="74">
        <f t="shared" si="4"/>
        <v>0</v>
      </c>
      <c r="Z220" s="74">
        <f>IF(Y220="","",COUNTIF(Sabana26[[#This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IF($D$12="","",(SUMPRODUCT(($D$12:$W$12=Sabana26[[#This Row],[Columna4]:[Columna23]])*1)))</f>
        <v>0</v>
      </c>
      <c r="Y221" s="74">
        <f t="shared" si="4"/>
        <v>0</v>
      </c>
      <c r="Z221" s="74">
        <f>IF(Y221="","",COUNTIF(Sabana26[[#This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IF($D$12="","",(SUMPRODUCT(($D$12:$W$12=Sabana26[[#This Row],[Columna4]:[Columna23]])*1)))</f>
        <v>0</v>
      </c>
      <c r="Y222" s="74">
        <f t="shared" si="4"/>
        <v>0</v>
      </c>
      <c r="Z222" s="74">
        <f>IF(Y222="","",COUNTIF(Sabana26[[#This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IF($D$12="","",(SUMPRODUCT(($D$12:$W$12=Sabana26[[#This Row],[Columna4]:[Columna23]])*1)))</f>
        <v>0</v>
      </c>
      <c r="Y223" s="74">
        <f t="shared" si="4"/>
        <v>0</v>
      </c>
      <c r="Z223" s="74">
        <f>IF(Y223="","",COUNTIF(Sabana26[[#This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IF($D$12="","",(SUMPRODUCT(($D$12:$W$12=Sabana26[[#This Row],[Columna4]:[Columna23]])*1)))</f>
        <v>0</v>
      </c>
      <c r="Y224" s="74">
        <f t="shared" si="4"/>
        <v>0</v>
      </c>
      <c r="Z224" s="74">
        <f>IF(Y224="","",COUNTIF(Sabana26[[#This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IF($D$12="","",(SUMPRODUCT(($D$12:$W$12=Sabana26[[#This Row],[Columna4]:[Columna23]])*1)))</f>
        <v>0</v>
      </c>
      <c r="Y225" s="74">
        <f t="shared" si="4"/>
        <v>0</v>
      </c>
      <c r="Z225" s="74">
        <f>IF(Y225="","",COUNTIF(Sabana26[[#This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IF($D$12="","",(SUMPRODUCT(($D$12:$W$12=Sabana26[[#This Row],[Columna4]:[Columna23]])*1)))</f>
        <v>0</v>
      </c>
      <c r="Y226" s="74">
        <f t="shared" si="4"/>
        <v>0</v>
      </c>
      <c r="Z226" s="74">
        <f>IF(Y226="","",COUNTIF(Sabana26[[#This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IF($D$12="","",(SUMPRODUCT(($D$12:$W$12=Sabana26[[#This Row],[Columna4]:[Columna23]])*1)))</f>
        <v>0</v>
      </c>
      <c r="Y227" s="74">
        <f t="shared" si="4"/>
        <v>0</v>
      </c>
      <c r="Z227" s="74">
        <f>IF(Y227="","",COUNTIF(Sabana26[[#This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IF($D$12="","",(SUMPRODUCT(($D$12:$W$12=Sabana26[[#This Row],[Columna4]:[Columna23]])*1)))</f>
        <v>0</v>
      </c>
      <c r="Y228" s="74">
        <f t="shared" si="4"/>
        <v>0</v>
      </c>
      <c r="Z228" s="74">
        <f>IF(Y228="","",COUNTIF(Sabana26[[#This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IF($D$12="","",(SUMPRODUCT(($D$12:$W$12=Sabana26[[#This Row],[Columna4]:[Columna23]])*1)))</f>
        <v>0</v>
      </c>
      <c r="Y229" s="74">
        <f t="shared" si="4"/>
        <v>0</v>
      </c>
      <c r="Z229" s="74">
        <f>IF(Y229="","",COUNTIF(Sabana26[[#This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IF($D$12="","",(SUMPRODUCT(($D$12:$W$12=Sabana26[[#This Row],[Columna4]:[Columna23]])*1)))</f>
        <v>0</v>
      </c>
      <c r="Y230" s="74">
        <f t="shared" si="4"/>
        <v>0</v>
      </c>
      <c r="Z230" s="74">
        <f>IF(Y230="","",COUNTIF(Sabana26[[#This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IF($D$12="","",(SUMPRODUCT(($D$12:$W$12=Sabana26[[#This Row],[Columna4]:[Columna23]])*1)))</f>
        <v>0</v>
      </c>
      <c r="Y231" s="74">
        <f t="shared" si="4"/>
        <v>0</v>
      </c>
      <c r="Z231" s="74">
        <f>IF(Y231="","",COUNTIF(Sabana26[[#This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IF($D$12="","",(SUMPRODUCT(($D$12:$W$12=Sabana26[[#This Row],[Columna4]:[Columna23]])*1)))</f>
        <v>0</v>
      </c>
      <c r="Y232" s="74">
        <f t="shared" si="4"/>
        <v>0</v>
      </c>
      <c r="Z232" s="74">
        <f>IF(Y232="","",COUNTIF(Sabana26[[#This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IF($D$12="","",(SUMPRODUCT(($D$12:$W$12=Sabana26[[#This Row],[Columna4]:[Columna23]])*1)))</f>
        <v>0</v>
      </c>
      <c r="Y233" s="74">
        <f t="shared" si="4"/>
        <v>0</v>
      </c>
      <c r="Z233" s="74">
        <f>IF(Y233="","",COUNTIF(Sabana26[[#This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IF($D$12="","",(SUMPRODUCT(($D$12:$W$12=Sabana26[[#This Row],[Columna4]:[Columna23]])*1)))</f>
        <v>0</v>
      </c>
      <c r="Y234" s="74">
        <f t="shared" si="4"/>
        <v>0</v>
      </c>
      <c r="Z234" s="74">
        <f>IF(Y234="","",COUNTIF(Sabana26[[#This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IF($D$12="","",(SUMPRODUCT(($D$12:$W$12=Sabana26[[#This Row],[Columna4]:[Columna23]])*1)))</f>
        <v>0</v>
      </c>
      <c r="Y235" s="74">
        <f t="shared" si="4"/>
        <v>0</v>
      </c>
      <c r="Z235" s="74">
        <f>IF(Y235="","",COUNTIF(Sabana26[[#This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IF($D$12="","",(SUMPRODUCT(($D$12:$W$12=Sabana26[[#This Row],[Columna4]:[Columna23]])*1)))</f>
        <v>0</v>
      </c>
      <c r="Y236" s="74">
        <f t="shared" si="4"/>
        <v>0</v>
      </c>
      <c r="Z236" s="74">
        <f>IF(Y236="","",COUNTIF(Sabana26[[#This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IF($D$12="","",(SUMPRODUCT(($D$12:$W$12=Sabana26[[#This Row],[Columna4]:[Columna23]])*1)))</f>
        <v>0</v>
      </c>
      <c r="Y237" s="74">
        <f t="shared" si="4"/>
        <v>0</v>
      </c>
      <c r="Z237" s="74">
        <f>IF(Y237="","",COUNTIF(Sabana26[[#This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IF($D$12="","",(SUMPRODUCT(($D$12:$W$12=Sabana26[[#This Row],[Columna4]:[Columna23]])*1)))</f>
        <v>0</v>
      </c>
      <c r="Y238" s="74">
        <f t="shared" si="4"/>
        <v>0</v>
      </c>
      <c r="Z238" s="74">
        <f>IF(Y238="","",COUNTIF(Sabana26[[#This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IF($D$12="","",(SUMPRODUCT(($D$12:$W$12=Sabana26[[#This Row],[Columna4]:[Columna23]])*1)))</f>
        <v>0</v>
      </c>
      <c r="Y239" s="74">
        <f t="shared" si="4"/>
        <v>0</v>
      </c>
      <c r="Z239" s="74">
        <f>IF(Y239="","",COUNTIF(Sabana26[[#This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IF($D$12="","",(SUMPRODUCT(($D$12:$W$12=Sabana26[[#This Row],[Columna4]:[Columna23]])*1)))</f>
        <v>0</v>
      </c>
      <c r="Y240" s="74">
        <f t="shared" si="4"/>
        <v>0</v>
      </c>
      <c r="Z240" s="74">
        <f>IF(Y240="","",COUNTIF(Sabana26[[#This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IF($D$12="","",(SUMPRODUCT(($D$12:$W$12=Sabana26[[#This Row],[Columna4]:[Columna23]])*1)))</f>
        <v>0</v>
      </c>
      <c r="Y241" s="74">
        <f t="shared" si="4"/>
        <v>0</v>
      </c>
      <c r="Z241" s="74">
        <f>IF(Y241="","",COUNTIF(Sabana26[[#This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IF($D$12="","",(SUMPRODUCT(($D$12:$W$12=Sabana26[[#This Row],[Columna4]:[Columna23]])*1)))</f>
        <v>0</v>
      </c>
      <c r="Y242" s="74">
        <f t="shared" si="4"/>
        <v>0</v>
      </c>
      <c r="Z242" s="74">
        <f>IF(Y242="","",COUNTIF(Sabana26[[#This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IF($D$12="","",(SUMPRODUCT(($D$12:$W$12=Sabana26[[#This Row],[Columna4]:[Columna23]])*1)))</f>
        <v>0</v>
      </c>
      <c r="Y243" s="74">
        <f t="shared" si="4"/>
        <v>0</v>
      </c>
      <c r="Z243" s="74">
        <f>IF(Y243="","",COUNTIF(Sabana26[[#This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IF($D$12="","",(SUMPRODUCT(($D$12:$W$12=Sabana26[[#This Row],[Columna4]:[Columna23]])*1)))</f>
        <v>0</v>
      </c>
      <c r="Y244" s="74">
        <f t="shared" si="4"/>
        <v>0</v>
      </c>
      <c r="Z244" s="74">
        <f>IF(Y244="","",COUNTIF(Sabana26[[#This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IF($D$12="","",(SUMPRODUCT(($D$12:$W$12=Sabana26[[#This Row],[Columna4]:[Columna23]])*1)))</f>
        <v>0</v>
      </c>
      <c r="Y245" s="74">
        <f t="shared" si="4"/>
        <v>0</v>
      </c>
      <c r="Z245" s="74">
        <f>IF(Y245="","",COUNTIF(Sabana26[[#This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IF($D$12="","",(SUMPRODUCT(($D$12:$W$12=Sabana26[[#This Row],[Columna4]:[Columna23]])*1)))</f>
        <v>0</v>
      </c>
      <c r="Y246" s="74">
        <f t="shared" si="4"/>
        <v>0</v>
      </c>
      <c r="Z246" s="74">
        <f>IF(Y246="","",COUNTIF(Sabana26[[#This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IF($D$12="","",(SUMPRODUCT(($D$12:$W$12=Sabana26[[#This Row],[Columna4]:[Columna23]])*1)))</f>
        <v>0</v>
      </c>
      <c r="Y247" s="74">
        <f t="shared" si="4"/>
        <v>0</v>
      </c>
      <c r="Z247" s="74">
        <f>IF(Y247="","",COUNTIF(Sabana26[[#This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IF($D$12="","",(SUMPRODUCT(($D$12:$W$12=Sabana26[[#This Row],[Columna4]:[Columna23]])*1)))</f>
        <v>0</v>
      </c>
      <c r="Y248" s="74">
        <f t="shared" si="4"/>
        <v>0</v>
      </c>
      <c r="Z248" s="74">
        <f>IF(Y248="","",COUNTIF(Sabana26[[#This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IF($D$12="","",(SUMPRODUCT(($D$12:$W$12=Sabana26[[#This Row],[Columna4]:[Columna23]])*1)))</f>
        <v>0</v>
      </c>
      <c r="Y249" s="74">
        <f t="shared" si="4"/>
        <v>0</v>
      </c>
      <c r="Z249" s="74">
        <f>IF(Y249="","",COUNTIF(Sabana26[[#This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IF($D$12="","",(SUMPRODUCT(($D$12:$W$12=Sabana26[[#This Row],[Columna4]:[Columna23]])*1)))</f>
        <v>0</v>
      </c>
      <c r="Y250" s="74">
        <f t="shared" si="4"/>
        <v>0</v>
      </c>
      <c r="Z250" s="74">
        <f>IF(Y250="","",COUNTIF(Sabana26[[#This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IF($D$12="","",(SUMPRODUCT(($D$12:$W$12=Sabana26[[#This Row],[Columna4]:[Columna23]])*1)))</f>
        <v>0</v>
      </c>
      <c r="Y251" s="74">
        <f t="shared" si="4"/>
        <v>0</v>
      </c>
      <c r="Z251" s="74">
        <f>IF(Y251="","",COUNTIF(Sabana26[[#This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IF($D$12="","",(SUMPRODUCT(($D$12:$W$12=Sabana26[[#This Row],[Columna4]:[Columna23]])*1)))</f>
        <v>0</v>
      </c>
      <c r="Y252" s="74">
        <f t="shared" si="4"/>
        <v>0</v>
      </c>
      <c r="Z252" s="74">
        <f>IF(Y252="","",COUNTIF(Sabana26[[#This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IF($D$12="","",(SUMPRODUCT(($D$12:$W$12=Sabana26[[#This Row],[Columna4]:[Columna23]])*1)))</f>
        <v>0</v>
      </c>
      <c r="Y253" s="74">
        <f t="shared" si="4"/>
        <v>0</v>
      </c>
      <c r="Z253" s="74">
        <f>IF(Y253="","",COUNTIF(Sabana26[[#This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IF($D$12="","",(SUMPRODUCT(($D$12:$W$12=Sabana26[[#This Row],[Columna4]:[Columna23]])*1)))</f>
        <v>0</v>
      </c>
      <c r="Y254" s="74">
        <f t="shared" si="4"/>
        <v>0</v>
      </c>
      <c r="Z254" s="74">
        <f>IF(Y254="","",COUNTIF(Sabana26[[#This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IF($D$12="","",(SUMPRODUCT(($D$12:$W$12=Sabana26[[#This Row],[Columna4]:[Columna23]])*1)))</f>
        <v>0</v>
      </c>
      <c r="Y255" s="74">
        <f t="shared" si="4"/>
        <v>0</v>
      </c>
      <c r="Z255" s="74">
        <f>IF(Y255="","",COUNTIF(Sabana26[[#This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IF($D$12="","",(SUMPRODUCT(($D$12:$W$12=Sabana26[[#This Row],[Columna4]:[Columna23]])*1)))</f>
        <v>0</v>
      </c>
      <c r="Y256" s="74">
        <f t="shared" si="4"/>
        <v>0</v>
      </c>
      <c r="Z256" s="74">
        <f>IF(Y256="","",COUNTIF(Sabana26[[#This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IF($D$12="","",(SUMPRODUCT(($D$12:$W$12=Sabana26[[#This Row],[Columna4]:[Columna23]])*1)))</f>
        <v>0</v>
      </c>
      <c r="Y257" s="74">
        <f t="shared" si="4"/>
        <v>0</v>
      </c>
      <c r="Z257" s="74">
        <f>IF(Y257="","",COUNTIF(Sabana26[[#This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IF($D$12="","",(SUMPRODUCT(($D$12:$W$12=Sabana26[[#This Row],[Columna4]:[Columna23]])*1)))</f>
        <v>0</v>
      </c>
      <c r="Y258" s="74">
        <f t="shared" si="4"/>
        <v>0</v>
      </c>
      <c r="Z258" s="74">
        <f>IF(Y258="","",COUNTIF(Sabana26[[#This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IF($D$12="","",(SUMPRODUCT(($D$12:$W$12=Sabana26[[#This Row],[Columna4]:[Columna23]])*1)))</f>
        <v>0</v>
      </c>
      <c r="Y259" s="74">
        <f t="shared" si="4"/>
        <v>0</v>
      </c>
      <c r="Z259" s="74">
        <f>IF(Y259="","",COUNTIF(Sabana26[[#This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IF($D$12="","",(SUMPRODUCT(($D$12:$W$12=Sabana26[[#This Row],[Columna4]:[Columna23]])*1)))</f>
        <v>0</v>
      </c>
      <c r="Y260" s="74">
        <f t="shared" si="4"/>
        <v>0</v>
      </c>
      <c r="Z260" s="74">
        <f>IF(Y260="","",COUNTIF(Sabana26[[#This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IF($D$12="","",(SUMPRODUCT(($D$12:$W$12=Sabana26[[#This Row],[Columna4]:[Columna23]])*1)))</f>
        <v>0</v>
      </c>
      <c r="Y261" s="74">
        <f t="shared" si="4"/>
        <v>0</v>
      </c>
      <c r="Z261" s="74">
        <f>IF(Y261="","",COUNTIF(Sabana26[[#This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IF($D$12="","",(SUMPRODUCT(($D$12:$W$12=Sabana26[[#This Row],[Columna4]:[Columna23]])*1)))</f>
        <v>0</v>
      </c>
      <c r="Y262" s="74">
        <f t="shared" si="4"/>
        <v>0</v>
      </c>
      <c r="Z262" s="74">
        <f>IF(Y262="","",COUNTIF(Sabana26[[#This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IF($D$12="","",(SUMPRODUCT(($D$12:$W$12=Sabana26[[#This Row],[Columna4]:[Columna23]])*1)))</f>
        <v>0</v>
      </c>
      <c r="Y263" s="74">
        <f t="shared" si="4"/>
        <v>0</v>
      </c>
      <c r="Z263" s="74">
        <f>IF(Y263="","",COUNTIF(Sabana26[[#This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IF($D$12="","",(SUMPRODUCT(($D$12:$W$12=Sabana26[[#This Row],[Columna4]:[Columna23]])*1)))</f>
        <v>0</v>
      </c>
      <c r="Y264" s="74">
        <f t="shared" si="4"/>
        <v>0</v>
      </c>
      <c r="Z264" s="74">
        <f>IF(Y264="","",COUNTIF(Sabana26[[#This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IF($D$12="","",(SUMPRODUCT(($D$12:$W$12=Sabana26[[#This Row],[Columna4]:[Columna23]])*1)))</f>
        <v>0</v>
      </c>
      <c r="Y265" s="74">
        <f t="shared" si="4"/>
        <v>0</v>
      </c>
      <c r="Z265" s="74">
        <f>IF(Y265="","",COUNTIF(Sabana26[[#This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IF($D$12="","",(SUMPRODUCT(($D$12:$W$12=Sabana26[[#This Row],[Columna4]:[Columna23]])*1)))</f>
        <v>0</v>
      </c>
      <c r="Y266" s="74">
        <f t="shared" si="4"/>
        <v>0</v>
      </c>
      <c r="Z266" s="74">
        <f>IF(Y266="","",COUNTIF(Sabana26[[#This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IF($D$12="","",(SUMPRODUCT(($D$12:$W$12=Sabana26[[#This Row],[Columna4]:[Columna23]])*1)))</f>
        <v>0</v>
      </c>
      <c r="Y267" s="74">
        <f t="shared" si="4"/>
        <v>0</v>
      </c>
      <c r="Z267" s="74">
        <f>IF(Y267="","",COUNTIF(Sabana26[[#This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IF($D$12="","",(SUMPRODUCT(($D$12:$W$12=Sabana26[[#This Row],[Columna4]:[Columna23]])*1)))</f>
        <v>0</v>
      </c>
      <c r="Y268" s="74">
        <f t="shared" si="4"/>
        <v>0</v>
      </c>
      <c r="Z268" s="74">
        <f>IF(Y268="","",COUNTIF(Sabana26[[#This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IF($D$12="","",(SUMPRODUCT(($D$12:$W$12=Sabana26[[#This Row],[Columna4]:[Columna23]])*1)))</f>
        <v>0</v>
      </c>
      <c r="Y269" s="74">
        <f t="shared" si="4"/>
        <v>0</v>
      </c>
      <c r="Z269" s="74">
        <f>IF(Y269="","",COUNTIF(Sabana26[[#This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IF($D$12="","",(SUMPRODUCT(($D$12:$W$12=Sabana26[[#This Row],[Columna4]:[Columna23]])*1)))</f>
        <v>0</v>
      </c>
      <c r="Y270" s="74">
        <f t="shared" si="4"/>
        <v>0</v>
      </c>
      <c r="Z270" s="74">
        <f>IF(Y270="","",COUNTIF(Sabana26[[#This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IF($D$12="","",(SUMPRODUCT(($D$12:$W$12=Sabana26[[#This Row],[Columna4]:[Columna23]])*1)))</f>
        <v>0</v>
      </c>
      <c r="Y271" s="74">
        <f t="shared" si="4"/>
        <v>0</v>
      </c>
      <c r="Z271" s="74">
        <f>IF(Y271="","",COUNTIF(Sabana26[[#This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IF($D$12="","",(SUMPRODUCT(($D$12:$W$12=Sabana26[[#This Row],[Columna4]:[Columna23]])*1)))</f>
        <v>0</v>
      </c>
      <c r="Y272" s="74">
        <f t="shared" si="4"/>
        <v>0</v>
      </c>
      <c r="Z272" s="74">
        <f>IF(Y272="","",COUNTIF(Sabana26[[#This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IF($D$12="","",(SUMPRODUCT(($D$12:$W$12=Sabana26[[#This Row],[Columna4]:[Columna23]])*1)))</f>
        <v>0</v>
      </c>
      <c r="Y273" s="74">
        <f t="shared" si="4"/>
        <v>0</v>
      </c>
      <c r="Z273" s="74">
        <f>IF(Y273="","",COUNTIF(Sabana26[[#This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IF($D$12="","",(SUMPRODUCT(($D$12:$W$12=Sabana26[[#This Row],[Columna4]:[Columna23]])*1)))</f>
        <v>0</v>
      </c>
      <c r="Y274" s="74">
        <f t="shared" si="4"/>
        <v>0</v>
      </c>
      <c r="Z274" s="74">
        <f>IF(Y274="","",COUNTIF(Sabana26[[#This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IF($D$12="","",(SUMPRODUCT(($D$12:$W$12=Sabana26[[#This Row],[Columna4]:[Columna23]])*1)))</f>
        <v>0</v>
      </c>
      <c r="Y275" s="74">
        <f t="shared" ref="Y275:Y317" si="5">IF(X275="","",(X275/20))</f>
        <v>0</v>
      </c>
      <c r="Z275" s="74">
        <f>IF(Y275="","",COUNTIF(Sabana26[[#This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IF($D$12="","",(SUMPRODUCT(($D$12:$W$12=Sabana26[[#This Row],[Columna4]:[Columna23]])*1)))</f>
        <v>0</v>
      </c>
      <c r="Y276" s="74">
        <f t="shared" si="5"/>
        <v>0</v>
      </c>
      <c r="Z276" s="74">
        <f>IF(Y276="","",COUNTIF(Sabana26[[#This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IF($D$12="","",(SUMPRODUCT(($D$12:$W$12=Sabana26[[#This Row],[Columna4]:[Columna23]])*1)))</f>
        <v>0</v>
      </c>
      <c r="Y277" s="74">
        <f t="shared" si="5"/>
        <v>0</v>
      </c>
      <c r="Z277" s="74">
        <f>IF(Y277="","",COUNTIF(Sabana26[[#This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IF($D$12="","",(SUMPRODUCT(($D$12:$W$12=Sabana26[[#This Row],[Columna4]:[Columna23]])*1)))</f>
        <v>0</v>
      </c>
      <c r="Y278" s="74">
        <f t="shared" si="5"/>
        <v>0</v>
      </c>
      <c r="Z278" s="74">
        <f>IF(Y278="","",COUNTIF(Sabana26[[#This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IF($D$12="","",(SUMPRODUCT(($D$12:$W$12=Sabana26[[#This Row],[Columna4]:[Columna23]])*1)))</f>
        <v>0</v>
      </c>
      <c r="Y279" s="74">
        <f t="shared" si="5"/>
        <v>0</v>
      </c>
      <c r="Z279" s="74">
        <f>IF(Y279="","",COUNTIF(Sabana26[[#This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IF($D$12="","",(SUMPRODUCT(($D$12:$W$12=Sabana26[[#This Row],[Columna4]:[Columna23]])*1)))</f>
        <v>0</v>
      </c>
      <c r="Y280" s="74">
        <f t="shared" si="5"/>
        <v>0</v>
      </c>
      <c r="Z280" s="74">
        <f>IF(Y280="","",COUNTIF(Sabana26[[#This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IF($D$12="","",(SUMPRODUCT(($D$12:$W$12=Sabana26[[#This Row],[Columna4]:[Columna23]])*1)))</f>
        <v>0</v>
      </c>
      <c r="Y281" s="74">
        <f t="shared" si="5"/>
        <v>0</v>
      </c>
      <c r="Z281" s="74">
        <f>IF(Y281="","",COUNTIF(Sabana26[[#This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IF($D$12="","",(SUMPRODUCT(($D$12:$W$12=Sabana26[[#This Row],[Columna4]:[Columna23]])*1)))</f>
        <v>0</v>
      </c>
      <c r="Y282" s="74">
        <f t="shared" si="5"/>
        <v>0</v>
      </c>
      <c r="Z282" s="74">
        <f>IF(Y282="","",COUNTIF(Sabana26[[#This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IF($D$12="","",(SUMPRODUCT(($D$12:$W$12=Sabana26[[#This Row],[Columna4]:[Columna23]])*1)))</f>
        <v>0</v>
      </c>
      <c r="Y283" s="74">
        <f t="shared" si="5"/>
        <v>0</v>
      </c>
      <c r="Z283" s="74">
        <f>IF(Y283="","",COUNTIF(Sabana26[[#This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IF($D$12="","",(SUMPRODUCT(($D$12:$W$12=Sabana26[[#This Row],[Columna4]:[Columna23]])*1)))</f>
        <v>0</v>
      </c>
      <c r="Y284" s="74">
        <f t="shared" si="5"/>
        <v>0</v>
      </c>
      <c r="Z284" s="74">
        <f>IF(Y284="","",COUNTIF(Sabana26[[#This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IF($D$12="","",(SUMPRODUCT(($D$12:$W$12=Sabana26[[#This Row],[Columna4]:[Columna23]])*1)))</f>
        <v>0</v>
      </c>
      <c r="Y285" s="74">
        <f t="shared" si="5"/>
        <v>0</v>
      </c>
      <c r="Z285" s="74">
        <f>IF(Y285="","",COUNTIF(Sabana26[[#This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IF($D$12="","",(SUMPRODUCT(($D$12:$W$12=Sabana26[[#This Row],[Columna4]:[Columna23]])*1)))</f>
        <v>0</v>
      </c>
      <c r="Y286" s="74">
        <f t="shared" si="5"/>
        <v>0</v>
      </c>
      <c r="Z286" s="74">
        <f>IF(Y286="","",COUNTIF(Sabana26[[#This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IF($D$12="","",(SUMPRODUCT(($D$12:$W$12=Sabana26[[#This Row],[Columna4]:[Columna23]])*1)))</f>
        <v>0</v>
      </c>
      <c r="Y287" s="74">
        <f t="shared" si="5"/>
        <v>0</v>
      </c>
      <c r="Z287" s="74">
        <f>IF(Y287="","",COUNTIF(Sabana26[[#This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IF($D$12="","",(SUMPRODUCT(($D$12:$W$12=Sabana26[[#This Row],[Columna4]:[Columna23]])*1)))</f>
        <v>0</v>
      </c>
      <c r="Y288" s="74">
        <f t="shared" si="5"/>
        <v>0</v>
      </c>
      <c r="Z288" s="74">
        <f>IF(Y288="","",COUNTIF(Sabana26[[#This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IF($D$12="","",(SUMPRODUCT(($D$12:$W$12=Sabana26[[#This Row],[Columna4]:[Columna23]])*1)))</f>
        <v>0</v>
      </c>
      <c r="Y289" s="74">
        <f t="shared" si="5"/>
        <v>0</v>
      </c>
      <c r="Z289" s="74">
        <f>IF(Y289="","",COUNTIF(Sabana26[[#This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IF($D$12="","",(SUMPRODUCT(($D$12:$W$12=Sabana26[[#This Row],[Columna4]:[Columna23]])*1)))</f>
        <v>0</v>
      </c>
      <c r="Y290" s="74">
        <f t="shared" si="5"/>
        <v>0</v>
      </c>
      <c r="Z290" s="74">
        <f>IF(Y290="","",COUNTIF(Sabana26[[#This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IF($D$12="","",(SUMPRODUCT(($D$12:$W$12=Sabana26[[#This Row],[Columna4]:[Columna23]])*1)))</f>
        <v>0</v>
      </c>
      <c r="Y291" s="74">
        <f t="shared" si="5"/>
        <v>0</v>
      </c>
      <c r="Z291" s="74">
        <f>IF(Y291="","",COUNTIF(Sabana26[[#This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IF($D$12="","",(SUMPRODUCT(($D$12:$W$12=Sabana26[[#This Row],[Columna4]:[Columna23]])*1)))</f>
        <v>0</v>
      </c>
      <c r="Y292" s="74">
        <f t="shared" si="5"/>
        <v>0</v>
      </c>
      <c r="Z292" s="74">
        <f>IF(Y292="","",COUNTIF(Sabana26[[#This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IF($D$12="","",(SUMPRODUCT(($D$12:$W$12=Sabana26[[#This Row],[Columna4]:[Columna23]])*1)))</f>
        <v>0</v>
      </c>
      <c r="Y293" s="74">
        <f t="shared" si="5"/>
        <v>0</v>
      </c>
      <c r="Z293" s="74">
        <f>IF(Y293="","",COUNTIF(Sabana26[[#This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IF($D$12="","",(SUMPRODUCT(($D$12:$W$12=Sabana26[[#This Row],[Columna4]:[Columna23]])*1)))</f>
        <v>0</v>
      </c>
      <c r="Y294" s="74">
        <f t="shared" si="5"/>
        <v>0</v>
      </c>
      <c r="Z294" s="74">
        <f>IF(Y294="","",COUNTIF(Sabana26[[#This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IF($D$12="","",(SUMPRODUCT(($D$12:$W$12=Sabana26[[#This Row],[Columna4]:[Columna23]])*1)))</f>
        <v>0</v>
      </c>
      <c r="Y295" s="74">
        <f t="shared" si="5"/>
        <v>0</v>
      </c>
      <c r="Z295" s="74">
        <f>IF(Y295="","",COUNTIF(Sabana26[[#This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IF($D$12="","",(SUMPRODUCT(($D$12:$W$12=Sabana26[[#This Row],[Columna4]:[Columna23]])*1)))</f>
        <v>0</v>
      </c>
      <c r="Y296" s="74">
        <f t="shared" si="5"/>
        <v>0</v>
      </c>
      <c r="Z296" s="74">
        <f>IF(Y296="","",COUNTIF(Sabana26[[#This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IF($D$12="","",(SUMPRODUCT(($D$12:$W$12=Sabana26[[#This Row],[Columna4]:[Columna23]])*1)))</f>
        <v>0</v>
      </c>
      <c r="Y297" s="74">
        <f t="shared" si="5"/>
        <v>0</v>
      </c>
      <c r="Z297" s="74">
        <f>IF(Y297="","",COUNTIF(Sabana26[[#This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IF($D$12="","",(SUMPRODUCT(($D$12:$W$12=Sabana26[[#This Row],[Columna4]:[Columna23]])*1)))</f>
        <v>0</v>
      </c>
      <c r="Y298" s="74">
        <f t="shared" si="5"/>
        <v>0</v>
      </c>
      <c r="Z298" s="74">
        <f>IF(Y298="","",COUNTIF(Sabana26[[#This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IF($D$12="","",(SUMPRODUCT(($D$12:$W$12=Sabana26[[#This Row],[Columna4]:[Columna23]])*1)))</f>
        <v>0</v>
      </c>
      <c r="Y299" s="74">
        <f t="shared" si="5"/>
        <v>0</v>
      </c>
      <c r="Z299" s="74">
        <f>IF(Y299="","",COUNTIF(Sabana26[[#This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IF($D$12="","",(SUMPRODUCT(($D$12:$W$12=Sabana26[[#This Row],[Columna4]:[Columna23]])*1)))</f>
        <v>0</v>
      </c>
      <c r="Y300" s="74">
        <f t="shared" si="5"/>
        <v>0</v>
      </c>
      <c r="Z300" s="74">
        <f>IF(Y300="","",COUNTIF(Sabana26[[#This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IF($D$12="","",(SUMPRODUCT(($D$12:$W$12=Sabana26[[#This Row],[Columna4]:[Columna23]])*1)))</f>
        <v>0</v>
      </c>
      <c r="Y301" s="74">
        <f t="shared" si="5"/>
        <v>0</v>
      </c>
      <c r="Z301" s="74">
        <f>IF(Y301="","",COUNTIF(Sabana26[[#This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IF($D$12="","",(SUMPRODUCT(($D$12:$W$12=Sabana26[[#This Row],[Columna4]:[Columna23]])*1)))</f>
        <v>0</v>
      </c>
      <c r="Y302" s="74">
        <f t="shared" si="5"/>
        <v>0</v>
      </c>
      <c r="Z302" s="74">
        <f>IF(Y302="","",COUNTIF(Sabana26[[#This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IF($D$12="","",(SUMPRODUCT(($D$12:$W$12=Sabana26[[#This Row],[Columna4]:[Columna23]])*1)))</f>
        <v>0</v>
      </c>
      <c r="Y303" s="74">
        <f t="shared" si="5"/>
        <v>0</v>
      </c>
      <c r="Z303" s="74">
        <f>IF(Y303="","",COUNTIF(Sabana26[[#This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IF($D$12="","",(SUMPRODUCT(($D$12:$W$12=Sabana26[[#This Row],[Columna4]:[Columna23]])*1)))</f>
        <v>0</v>
      </c>
      <c r="Y304" s="74">
        <f t="shared" si="5"/>
        <v>0</v>
      </c>
      <c r="Z304" s="74">
        <f>IF(Y304="","",COUNTIF(Sabana26[[#This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IF($D$12="","",(SUMPRODUCT(($D$12:$W$12=Sabana26[[#This Row],[Columna4]:[Columna23]])*1)))</f>
        <v>0</v>
      </c>
      <c r="Y305" s="74">
        <f t="shared" si="5"/>
        <v>0</v>
      </c>
      <c r="Z305" s="74">
        <f>IF(Y305="","",COUNTIF(Sabana26[[#This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IF($D$12="","",(SUMPRODUCT(($D$12:$W$12=Sabana26[[#This Row],[Columna4]:[Columna23]])*1)))</f>
        <v>0</v>
      </c>
      <c r="Y306" s="74">
        <f t="shared" si="5"/>
        <v>0</v>
      </c>
      <c r="Z306" s="74">
        <f>IF(Y306="","",COUNTIF(Sabana26[[#This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IF($D$12="","",(SUMPRODUCT(($D$12:$W$12=Sabana26[[#This Row],[Columna4]:[Columna23]])*1)))</f>
        <v>0</v>
      </c>
      <c r="Y307" s="74">
        <f t="shared" si="5"/>
        <v>0</v>
      </c>
      <c r="Z307" s="74">
        <f>IF(Y307="","",COUNTIF(Sabana26[[#This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IF($D$12="","",(SUMPRODUCT(($D$12:$W$12=Sabana26[[#This Row],[Columna4]:[Columna23]])*1)))</f>
        <v>0</v>
      </c>
      <c r="Y308" s="74">
        <f t="shared" si="5"/>
        <v>0</v>
      </c>
      <c r="Z308" s="74">
        <f>IF(Y308="","",COUNTIF(Sabana26[[#This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IF($D$12="","",(SUMPRODUCT(($D$12:$W$12=Sabana26[[#This Row],[Columna4]:[Columna23]])*1)))</f>
        <v>0</v>
      </c>
      <c r="Y309" s="74">
        <f t="shared" si="5"/>
        <v>0</v>
      </c>
      <c r="Z309" s="74">
        <f>IF(Y309="","",COUNTIF(Sabana26[[#This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IF($D$12="","",(SUMPRODUCT(($D$12:$W$12=Sabana26[[#This Row],[Columna4]:[Columna23]])*1)))</f>
        <v>0</v>
      </c>
      <c r="Y310" s="74">
        <f t="shared" si="5"/>
        <v>0</v>
      </c>
      <c r="Z310" s="74">
        <f>IF(Y310="","",COUNTIF(Sabana26[[#This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IF($D$12="","",(SUMPRODUCT(($D$12:$W$12=Sabana26[[#This Row],[Columna4]:[Columna23]])*1)))</f>
        <v>0</v>
      </c>
      <c r="Y311" s="74">
        <f t="shared" si="5"/>
        <v>0</v>
      </c>
      <c r="Z311" s="74">
        <f>IF(Y311="","",COUNTIF(Sabana26[[#This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IF($D$12="","",(SUMPRODUCT(($D$12:$W$12=Sabana26[[#This Row],[Columna4]:[Columna23]])*1)))</f>
        <v>0</v>
      </c>
      <c r="Y312" s="74">
        <f t="shared" si="5"/>
        <v>0</v>
      </c>
      <c r="Z312" s="74">
        <f>IF(Y312="","",COUNTIF(Sabana26[[#This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IF($D$12="","",(SUMPRODUCT(($D$12:$W$12=Sabana26[[#This Row],[Columna4]:[Columna23]])*1)))</f>
        <v>0</v>
      </c>
      <c r="Y313" s="74">
        <f t="shared" si="5"/>
        <v>0</v>
      </c>
      <c r="Z313" s="74">
        <f>IF(Y313="","",COUNTIF(Sabana26[[#This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IF($D$12="","",(SUMPRODUCT(($D$12:$W$12=Sabana26[[#This Row],[Columna4]:[Columna23]])*1)))</f>
        <v>0</v>
      </c>
      <c r="Y314" s="74">
        <f t="shared" si="5"/>
        <v>0</v>
      </c>
      <c r="Z314" s="74">
        <f>IF(Y314="","",COUNTIF(Sabana26[[#This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IF($D$12="","",(SUMPRODUCT(($D$12:$W$12=Sabana26[[#This Row],[Columna4]:[Columna23]])*1)))</f>
        <v>0</v>
      </c>
      <c r="Y315" s="74">
        <f t="shared" si="5"/>
        <v>0</v>
      </c>
      <c r="Z315" s="74">
        <f>IF(Y315="","",COUNTIF(Sabana26[[#This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IF($D$12="","",(SUMPRODUCT(($D$12:$W$12=Sabana26[[#This Row],[Columna4]:[Columna23]])*1)))</f>
        <v>0</v>
      </c>
      <c r="Y316" s="74">
        <f t="shared" si="5"/>
        <v>0</v>
      </c>
      <c r="Z316" s="74">
        <f>IF(Y316="","",COUNTIF(Sabana26[[#This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IF($D$12="","",(SUMPRODUCT(($D$12:$W$12=Sabana26[[#This Row],[Columna4]:[Columna23]])*1)))</f>
        <v>0</v>
      </c>
      <c r="Y317" s="74">
        <f t="shared" si="5"/>
        <v>0</v>
      </c>
      <c r="Z317" s="74">
        <f>IF(Y317="","",COUNTIF(Sabana26[[#This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Sabana26[[#Headers],[Columna4]]</f>
        <v>Columna4</v>
      </c>
      <c r="E318" s="32" t="str">
        <f>Sabana26[[#Headers],[Columna5]]</f>
        <v>Columna5</v>
      </c>
      <c r="F318" s="32" t="str">
        <f>Sabana26[[#Headers],[Columna6]]</f>
        <v>Columna6</v>
      </c>
      <c r="G318" s="32" t="str">
        <f>Sabana26[[#Headers],[Columna7]]</f>
        <v>Columna7</v>
      </c>
      <c r="H318" s="32" t="str">
        <f>Sabana26[[#Headers],[Columna8]]</f>
        <v>Columna8</v>
      </c>
      <c r="I318" s="32" t="str">
        <f>Sabana26[[#Headers],[Columna9]]</f>
        <v>Columna9</v>
      </c>
      <c r="J318" s="32" t="str">
        <f>Sabana26[[#Headers],[Columna10]]</f>
        <v>Columna10</v>
      </c>
      <c r="K318" s="32" t="str">
        <f>Sabana26[[#Headers],[Columna11]]</f>
        <v>Columna11</v>
      </c>
      <c r="L318" s="32" t="str">
        <f>Sabana26[[#Headers],[Columna12]]</f>
        <v>Columna12</v>
      </c>
      <c r="M318" s="32" t="str">
        <f>Sabana26[[#Headers],[Columna13]]</f>
        <v>Columna13</v>
      </c>
      <c r="N318" s="32" t="str">
        <f>Sabana26[[#Headers],[Columna14]]</f>
        <v>Columna14</v>
      </c>
      <c r="O318" s="32" t="str">
        <f>Sabana26[[#Headers],[Columna15]]</f>
        <v>Columna15</v>
      </c>
      <c r="P318" s="32" t="str">
        <f>Sabana26[[#Headers],[Columna16]]</f>
        <v>Columna16</v>
      </c>
      <c r="Q318" s="32" t="str">
        <f>Sabana26[[#Headers],[Columna17]]</f>
        <v>Columna17</v>
      </c>
      <c r="R318" s="32" t="str">
        <f>Sabana26[[#Headers],[Columna18]]</f>
        <v>Columna18</v>
      </c>
      <c r="S318" s="32" t="str">
        <f>Sabana26[[#Headers],[Columna19]]</f>
        <v>Columna19</v>
      </c>
      <c r="T318" s="32" t="str">
        <f>Sabana26[[#Headers],[Columna20]]</f>
        <v>Columna20</v>
      </c>
      <c r="U318" s="32" t="str">
        <f>Sabana26[[#Headers],[Columna21]]</f>
        <v>Columna21</v>
      </c>
      <c r="V318" s="32" t="str">
        <f>Sabana26[[#Headers],[Columna22]]</f>
        <v>Columna22</v>
      </c>
      <c r="W318" s="33" t="str">
        <f>Sabana26[[#Headers],[Columna23]]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70" t="s">
        <v>11</v>
      </c>
      <c r="D319" s="34" t="str">
        <f t="shared" ref="D319:W319" si="6">D11</f>
        <v>I_1870573</v>
      </c>
      <c r="E319" s="34" t="str">
        <f t="shared" si="6"/>
        <v>I_1473727</v>
      </c>
      <c r="F319" s="34" t="str">
        <f t="shared" si="6"/>
        <v>I_1353630</v>
      </c>
      <c r="G319" s="34" t="str">
        <f t="shared" si="6"/>
        <v>I_1543962</v>
      </c>
      <c r="H319" s="34" t="str">
        <f t="shared" si="6"/>
        <v>I_1380369</v>
      </c>
      <c r="I319" s="34" t="str">
        <f t="shared" si="6"/>
        <v>I_1870561</v>
      </c>
      <c r="J319" s="34" t="str">
        <f t="shared" si="6"/>
        <v>I_1870592</v>
      </c>
      <c r="K319" s="34" t="str">
        <f t="shared" si="6"/>
        <v>I_1870588</v>
      </c>
      <c r="L319" s="34" t="str">
        <f t="shared" si="6"/>
        <v>I_1473746</v>
      </c>
      <c r="M319" s="34" t="str">
        <f t="shared" si="6"/>
        <v>I_1353562</v>
      </c>
      <c r="N319" s="34" t="str">
        <f t="shared" si="6"/>
        <v>I_1353628</v>
      </c>
      <c r="O319" s="34" t="str">
        <f t="shared" si="6"/>
        <v>I_1380341</v>
      </c>
      <c r="P319" s="34" t="str">
        <f t="shared" si="6"/>
        <v>I_1543944</v>
      </c>
      <c r="Q319" s="34" t="str">
        <f t="shared" si="6"/>
        <v>I_1543932</v>
      </c>
      <c r="R319" s="34" t="str">
        <f t="shared" si="6"/>
        <v>I_1380350</v>
      </c>
      <c r="S319" s="34" t="str">
        <f t="shared" si="6"/>
        <v>I_1353604</v>
      </c>
      <c r="T319" s="34" t="str">
        <f t="shared" si="6"/>
        <v>I_1473778</v>
      </c>
      <c r="U319" s="34" t="str">
        <f t="shared" si="6"/>
        <v>I_1380309</v>
      </c>
      <c r="V319" s="34" t="str">
        <f t="shared" si="6"/>
        <v>I_1870558</v>
      </c>
      <c r="W319" s="35" t="str">
        <f t="shared" si="6"/>
        <v>I_1353581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>IF(D325="","",IF(D325&gt;=85%,"Muy Fácil",IF(D325&gt;=60%,"Facil",IF(D325&gt;=40%,"Dificultad Moderada",IF(D325&gt;=15%,"Dificil",IF(D325&gt;=0%,"Muy Difícil",""))))))</f>
        <v>Dificultad Moderada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Muy Difícil</v>
      </c>
      <c r="F320" s="30" t="str">
        <f t="shared" si="7"/>
        <v>Dificultad Moderada</v>
      </c>
      <c r="G320" s="30" t="str">
        <f t="shared" si="7"/>
        <v>Dificil</v>
      </c>
      <c r="H320" s="30" t="str">
        <f t="shared" si="7"/>
        <v>Dificil</v>
      </c>
      <c r="I320" s="30" t="str">
        <f t="shared" si="7"/>
        <v>Dificil</v>
      </c>
      <c r="J320" s="30" t="str">
        <f t="shared" si="7"/>
        <v>Facil</v>
      </c>
      <c r="K320" s="30" t="str">
        <f t="shared" si="7"/>
        <v>Dificil</v>
      </c>
      <c r="L320" s="30" t="str">
        <f t="shared" si="7"/>
        <v>Dificil</v>
      </c>
      <c r="M320" s="30" t="str">
        <f t="shared" si="7"/>
        <v>Dificil</v>
      </c>
      <c r="N320" s="30" t="str">
        <f t="shared" si="7"/>
        <v>Dificultad Moderada</v>
      </c>
      <c r="O320" s="30" t="str">
        <f t="shared" si="7"/>
        <v>Dificultad Moderada</v>
      </c>
      <c r="P320" s="30" t="str">
        <f t="shared" si="7"/>
        <v>Muy Difícil</v>
      </c>
      <c r="Q320" s="30" t="str">
        <f t="shared" si="7"/>
        <v>Dificultad Moderada</v>
      </c>
      <c r="R320" s="30" t="str">
        <f t="shared" si="7"/>
        <v>Dificil</v>
      </c>
      <c r="S320" s="30" t="str">
        <f t="shared" si="7"/>
        <v>Dificil</v>
      </c>
      <c r="T320" s="30" t="str">
        <f t="shared" si="7"/>
        <v>Dificil</v>
      </c>
      <c r="U320" s="30" t="str">
        <f t="shared" si="7"/>
        <v>Dificultad Moderada</v>
      </c>
      <c r="V320" s="30" t="str">
        <f t="shared" si="7"/>
        <v>Dificil</v>
      </c>
      <c r="W320" s="53" t="str">
        <f t="shared" si="7"/>
        <v>Dificil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C</v>
      </c>
      <c r="E321" s="36" t="str">
        <f t="shared" si="8"/>
        <v>C</v>
      </c>
      <c r="F321" s="36" t="str">
        <f t="shared" si="8"/>
        <v>C</v>
      </c>
      <c r="G321" s="36" t="str">
        <f t="shared" si="8"/>
        <v>D</v>
      </c>
      <c r="H321" s="36" t="str">
        <f t="shared" si="8"/>
        <v>D</v>
      </c>
      <c r="I321" s="36" t="str">
        <f t="shared" si="8"/>
        <v>B</v>
      </c>
      <c r="J321" s="36" t="str">
        <f t="shared" si="8"/>
        <v>C</v>
      </c>
      <c r="K321" s="36" t="str">
        <f t="shared" si="8"/>
        <v>C</v>
      </c>
      <c r="L321" s="36" t="str">
        <f t="shared" si="8"/>
        <v>B</v>
      </c>
      <c r="M321" s="36" t="str">
        <f t="shared" si="8"/>
        <v>A</v>
      </c>
      <c r="N321" s="36" t="str">
        <f t="shared" si="8"/>
        <v>A</v>
      </c>
      <c r="O321" s="36" t="str">
        <f t="shared" si="8"/>
        <v>A</v>
      </c>
      <c r="P321" s="36" t="str">
        <f t="shared" si="8"/>
        <v>C</v>
      </c>
      <c r="Q321" s="36" t="str">
        <f t="shared" si="8"/>
        <v>D</v>
      </c>
      <c r="R321" s="36" t="str">
        <f t="shared" si="8"/>
        <v>C</v>
      </c>
      <c r="S321" s="36" t="str">
        <f t="shared" si="8"/>
        <v>A</v>
      </c>
      <c r="T321" s="36" t="str">
        <f t="shared" si="8"/>
        <v>C</v>
      </c>
      <c r="U321" s="36" t="str">
        <f t="shared" si="8"/>
        <v>B</v>
      </c>
      <c r="V321" s="36" t="str">
        <f t="shared" si="8"/>
        <v>A</v>
      </c>
      <c r="W321" s="37" t="str">
        <f t="shared" si="8"/>
        <v>A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41</v>
      </c>
      <c r="E322" s="38">
        <f t="shared" ref="E322:W322" si="9">IF(COUNTA(E18:E317)=0,"",IFERROR(COUNTIF(E$18:E$317,"=*"),""))</f>
        <v>41</v>
      </c>
      <c r="F322" s="38">
        <f t="shared" si="9"/>
        <v>41</v>
      </c>
      <c r="G322" s="38">
        <f t="shared" si="9"/>
        <v>41</v>
      </c>
      <c r="H322" s="38">
        <f t="shared" si="9"/>
        <v>41</v>
      </c>
      <c r="I322" s="38">
        <f t="shared" si="9"/>
        <v>41</v>
      </c>
      <c r="J322" s="38">
        <f t="shared" si="9"/>
        <v>41</v>
      </c>
      <c r="K322" s="38">
        <f t="shared" si="9"/>
        <v>41</v>
      </c>
      <c r="L322" s="38">
        <f t="shared" si="9"/>
        <v>41</v>
      </c>
      <c r="M322" s="38">
        <f t="shared" si="9"/>
        <v>41</v>
      </c>
      <c r="N322" s="38">
        <f t="shared" si="9"/>
        <v>41</v>
      </c>
      <c r="O322" s="38">
        <f t="shared" si="9"/>
        <v>41</v>
      </c>
      <c r="P322" s="38">
        <f t="shared" si="9"/>
        <v>41</v>
      </c>
      <c r="Q322" s="38">
        <f t="shared" si="9"/>
        <v>41</v>
      </c>
      <c r="R322" s="38">
        <f t="shared" si="9"/>
        <v>41</v>
      </c>
      <c r="S322" s="38">
        <f t="shared" si="9"/>
        <v>41</v>
      </c>
      <c r="T322" s="38">
        <f t="shared" si="9"/>
        <v>41</v>
      </c>
      <c r="U322" s="38">
        <f t="shared" si="9"/>
        <v>41</v>
      </c>
      <c r="V322" s="38">
        <f t="shared" si="9"/>
        <v>41</v>
      </c>
      <c r="W322" s="54">
        <f t="shared" si="9"/>
        <v>41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22</v>
      </c>
      <c r="E323" s="38">
        <f t="shared" si="10"/>
        <v>5</v>
      </c>
      <c r="F323" s="38">
        <f t="shared" si="10"/>
        <v>17</v>
      </c>
      <c r="G323" s="38">
        <f t="shared" si="10"/>
        <v>7</v>
      </c>
      <c r="H323" s="38">
        <f t="shared" si="10"/>
        <v>8</v>
      </c>
      <c r="I323" s="38">
        <f t="shared" si="10"/>
        <v>14</v>
      </c>
      <c r="J323" s="38">
        <f t="shared" si="10"/>
        <v>25</v>
      </c>
      <c r="K323" s="38">
        <f t="shared" si="10"/>
        <v>16</v>
      </c>
      <c r="L323" s="38">
        <f t="shared" si="10"/>
        <v>10</v>
      </c>
      <c r="M323" s="38">
        <f t="shared" si="10"/>
        <v>7</v>
      </c>
      <c r="N323" s="38">
        <f t="shared" si="10"/>
        <v>19</v>
      </c>
      <c r="O323" s="38">
        <f t="shared" si="10"/>
        <v>17</v>
      </c>
      <c r="P323" s="38">
        <f t="shared" si="10"/>
        <v>6</v>
      </c>
      <c r="Q323" s="38">
        <f t="shared" si="10"/>
        <v>20</v>
      </c>
      <c r="R323" s="38">
        <f t="shared" si="10"/>
        <v>7</v>
      </c>
      <c r="S323" s="38">
        <f t="shared" si="10"/>
        <v>16</v>
      </c>
      <c r="T323" s="38">
        <f t="shared" si="10"/>
        <v>8</v>
      </c>
      <c r="U323" s="38">
        <f t="shared" si="10"/>
        <v>18</v>
      </c>
      <c r="V323" s="38">
        <f t="shared" si="10"/>
        <v>16</v>
      </c>
      <c r="W323" s="54">
        <f t="shared" si="10"/>
        <v>10</v>
      </c>
      <c r="X323" s="3"/>
      <c r="Y323" s="4"/>
      <c r="Z323" s="3"/>
    </row>
    <row r="324" spans="1:26" s="49" customFormat="1" ht="15" x14ac:dyDescent="0.25">
      <c r="A324" s="48"/>
      <c r="C324" s="72" t="s">
        <v>45</v>
      </c>
      <c r="D324" s="50">
        <f t="shared" ref="D324:W324" si="11">IF(D322="","",D322-D323)</f>
        <v>19</v>
      </c>
      <c r="E324" s="50">
        <f t="shared" si="11"/>
        <v>36</v>
      </c>
      <c r="F324" s="50">
        <f t="shared" si="11"/>
        <v>24</v>
      </c>
      <c r="G324" s="50">
        <f t="shared" si="11"/>
        <v>34</v>
      </c>
      <c r="H324" s="50">
        <f t="shared" si="11"/>
        <v>33</v>
      </c>
      <c r="I324" s="50">
        <f t="shared" si="11"/>
        <v>27</v>
      </c>
      <c r="J324" s="50">
        <f t="shared" si="11"/>
        <v>16</v>
      </c>
      <c r="K324" s="50">
        <f t="shared" si="11"/>
        <v>25</v>
      </c>
      <c r="L324" s="50">
        <f t="shared" si="11"/>
        <v>31</v>
      </c>
      <c r="M324" s="50">
        <f t="shared" si="11"/>
        <v>34</v>
      </c>
      <c r="N324" s="50">
        <f t="shared" si="11"/>
        <v>22</v>
      </c>
      <c r="O324" s="50">
        <f t="shared" si="11"/>
        <v>24</v>
      </c>
      <c r="P324" s="50">
        <f t="shared" si="11"/>
        <v>35</v>
      </c>
      <c r="Q324" s="50">
        <f t="shared" si="11"/>
        <v>21</v>
      </c>
      <c r="R324" s="50">
        <f t="shared" si="11"/>
        <v>34</v>
      </c>
      <c r="S324" s="50">
        <f t="shared" si="11"/>
        <v>25</v>
      </c>
      <c r="T324" s="50">
        <f t="shared" si="11"/>
        <v>33</v>
      </c>
      <c r="U324" s="50">
        <f t="shared" si="11"/>
        <v>23</v>
      </c>
      <c r="V324" s="50">
        <f t="shared" si="11"/>
        <v>25</v>
      </c>
      <c r="W324" s="55">
        <f t="shared" si="11"/>
        <v>31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0.53658536585365857</v>
      </c>
      <c r="E325" s="31">
        <f t="shared" si="12"/>
        <v>0.12195121951219512</v>
      </c>
      <c r="F325" s="31">
        <f t="shared" si="12"/>
        <v>0.41463414634146339</v>
      </c>
      <c r="G325" s="31">
        <f t="shared" si="12"/>
        <v>0.17073170731707318</v>
      </c>
      <c r="H325" s="31">
        <f t="shared" si="12"/>
        <v>0.1951219512195122</v>
      </c>
      <c r="I325" s="31">
        <f t="shared" si="12"/>
        <v>0.34146341463414637</v>
      </c>
      <c r="J325" s="31">
        <f t="shared" si="12"/>
        <v>0.6097560975609756</v>
      </c>
      <c r="K325" s="31">
        <f t="shared" si="12"/>
        <v>0.3902439024390244</v>
      </c>
      <c r="L325" s="31">
        <f t="shared" si="12"/>
        <v>0.24390243902439024</v>
      </c>
      <c r="M325" s="31">
        <f t="shared" si="12"/>
        <v>0.17073170731707318</v>
      </c>
      <c r="N325" s="31">
        <f t="shared" si="12"/>
        <v>0.46341463414634149</v>
      </c>
      <c r="O325" s="31">
        <f t="shared" si="12"/>
        <v>0.41463414634146339</v>
      </c>
      <c r="P325" s="31">
        <f t="shared" si="12"/>
        <v>0.14634146341463414</v>
      </c>
      <c r="Q325" s="31">
        <f t="shared" si="12"/>
        <v>0.48780487804878048</v>
      </c>
      <c r="R325" s="31">
        <f t="shared" si="12"/>
        <v>0.17073170731707318</v>
      </c>
      <c r="S325" s="31">
        <f t="shared" si="12"/>
        <v>0.3902439024390244</v>
      </c>
      <c r="T325" s="31">
        <f t="shared" si="12"/>
        <v>0.1951219512195122</v>
      </c>
      <c r="U325" s="31">
        <f t="shared" si="12"/>
        <v>0.43902439024390244</v>
      </c>
      <c r="V325" s="31">
        <f t="shared" si="12"/>
        <v>0.3902439024390244</v>
      </c>
      <c r="W325" s="56">
        <f t="shared" si="12"/>
        <v>0.24390243902439024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9.7560975609756101E-2</v>
      </c>
      <c r="E327" s="31">
        <f t="shared" si="14"/>
        <v>0.12195121951219512</v>
      </c>
      <c r="F327" s="31">
        <f t="shared" si="14"/>
        <v>0.24390243902439024</v>
      </c>
      <c r="G327" s="31">
        <f t="shared" si="14"/>
        <v>0.21951219512195122</v>
      </c>
      <c r="H327" s="31">
        <f t="shared" si="14"/>
        <v>0.29268292682926828</v>
      </c>
      <c r="I327" s="31">
        <f t="shared" si="14"/>
        <v>0.21951219512195122</v>
      </c>
      <c r="J327" s="31">
        <f t="shared" si="14"/>
        <v>7.3170731707317069E-2</v>
      </c>
      <c r="K327" s="31">
        <f t="shared" si="14"/>
        <v>0.3902439024390244</v>
      </c>
      <c r="L327" s="31">
        <f t="shared" si="14"/>
        <v>0.14634146341463414</v>
      </c>
      <c r="M327" s="31">
        <f t="shared" si="14"/>
        <v>0.17073170731707318</v>
      </c>
      <c r="N327" s="31">
        <f t="shared" si="14"/>
        <v>0.46341463414634149</v>
      </c>
      <c r="O327" s="31">
        <f t="shared" si="14"/>
        <v>0.41463414634146339</v>
      </c>
      <c r="P327" s="31">
        <f t="shared" si="14"/>
        <v>0.26829268292682928</v>
      </c>
      <c r="Q327" s="31">
        <f t="shared" si="14"/>
        <v>2.4390243902439025E-2</v>
      </c>
      <c r="R327" s="31">
        <f t="shared" si="14"/>
        <v>0.24390243902439024</v>
      </c>
      <c r="S327" s="31">
        <f t="shared" si="14"/>
        <v>0.3902439024390244</v>
      </c>
      <c r="T327" s="31">
        <f t="shared" si="14"/>
        <v>0.41463414634146339</v>
      </c>
      <c r="U327" s="31">
        <f t="shared" si="14"/>
        <v>0.1951219512195122</v>
      </c>
      <c r="V327" s="31">
        <f t="shared" si="14"/>
        <v>0.3902439024390244</v>
      </c>
      <c r="W327" s="56">
        <f t="shared" si="14"/>
        <v>0.24390243902439024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0.31707317073170732</v>
      </c>
      <c r="E328" s="31">
        <f t="shared" si="15"/>
        <v>0.1951219512195122</v>
      </c>
      <c r="F328" s="31">
        <f t="shared" si="15"/>
        <v>0.29268292682926828</v>
      </c>
      <c r="G328" s="31">
        <f t="shared" si="15"/>
        <v>0.41463414634146339</v>
      </c>
      <c r="H328" s="31">
        <f t="shared" si="15"/>
        <v>0.36585365853658536</v>
      </c>
      <c r="I328" s="31">
        <f t="shared" si="15"/>
        <v>0.34146341463414637</v>
      </c>
      <c r="J328" s="31">
        <f t="shared" si="15"/>
        <v>4.878048780487805E-2</v>
      </c>
      <c r="K328" s="31">
        <f t="shared" si="15"/>
        <v>2.4390243902439025E-2</v>
      </c>
      <c r="L328" s="31">
        <f t="shared" si="15"/>
        <v>0.24390243902439024</v>
      </c>
      <c r="M328" s="31">
        <f t="shared" si="15"/>
        <v>9.7560975609756101E-2</v>
      </c>
      <c r="N328" s="31">
        <f t="shared" si="15"/>
        <v>0.24390243902439024</v>
      </c>
      <c r="O328" s="31">
        <f t="shared" si="15"/>
        <v>7.3170731707317069E-2</v>
      </c>
      <c r="P328" s="31">
        <f t="shared" si="15"/>
        <v>0.36585365853658536</v>
      </c>
      <c r="Q328" s="31">
        <f t="shared" si="15"/>
        <v>0.24390243902439024</v>
      </c>
      <c r="R328" s="31">
        <f t="shared" si="15"/>
        <v>0.51219512195121952</v>
      </c>
      <c r="S328" s="31">
        <f t="shared" si="15"/>
        <v>0.17073170731707318</v>
      </c>
      <c r="T328" s="31">
        <f t="shared" si="15"/>
        <v>0.1951219512195122</v>
      </c>
      <c r="U328" s="31">
        <f t="shared" si="15"/>
        <v>0.43902439024390244</v>
      </c>
      <c r="V328" s="31">
        <f t="shared" si="15"/>
        <v>9.7560975609756101E-2</v>
      </c>
      <c r="W328" s="56">
        <f t="shared" si="15"/>
        <v>0.14634146341463414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0.53658536585365857</v>
      </c>
      <c r="E329" s="31">
        <f t="shared" si="16"/>
        <v>0.12195121951219512</v>
      </c>
      <c r="F329" s="31">
        <f t="shared" si="16"/>
        <v>0.41463414634146339</v>
      </c>
      <c r="G329" s="31">
        <f t="shared" si="16"/>
        <v>0.1951219512195122</v>
      </c>
      <c r="H329" s="31">
        <f t="shared" si="16"/>
        <v>0.14634146341463414</v>
      </c>
      <c r="I329" s="31">
        <f t="shared" si="16"/>
        <v>0.21951219512195122</v>
      </c>
      <c r="J329" s="31">
        <f t="shared" si="16"/>
        <v>0.6097560975609756</v>
      </c>
      <c r="K329" s="31">
        <f t="shared" si="16"/>
        <v>0.3902439024390244</v>
      </c>
      <c r="L329" s="31">
        <f t="shared" si="16"/>
        <v>0.17073170731707318</v>
      </c>
      <c r="M329" s="31">
        <f t="shared" si="16"/>
        <v>0.53658536585365857</v>
      </c>
      <c r="N329" s="31">
        <f t="shared" si="16"/>
        <v>7.3170731707317069E-2</v>
      </c>
      <c r="O329" s="31">
        <f t="shared" si="16"/>
        <v>0.17073170731707318</v>
      </c>
      <c r="P329" s="31">
        <f t="shared" si="16"/>
        <v>0.14634146341463414</v>
      </c>
      <c r="Q329" s="31">
        <f t="shared" si="16"/>
        <v>0.24390243902439024</v>
      </c>
      <c r="R329" s="31">
        <f t="shared" si="16"/>
        <v>0.17073170731707318</v>
      </c>
      <c r="S329" s="31">
        <f t="shared" si="16"/>
        <v>0.34146341463414637</v>
      </c>
      <c r="T329" s="31">
        <f t="shared" si="16"/>
        <v>0.1951219512195122</v>
      </c>
      <c r="U329" s="31">
        <f t="shared" si="16"/>
        <v>0.34146341463414637</v>
      </c>
      <c r="V329" s="31">
        <f t="shared" si="16"/>
        <v>0.36585365853658536</v>
      </c>
      <c r="W329" s="56">
        <f t="shared" si="16"/>
        <v>0.53658536585365857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4.878048780487805E-2</v>
      </c>
      <c r="E330" s="39">
        <f t="shared" si="17"/>
        <v>0.56097560975609762</v>
      </c>
      <c r="F330" s="39">
        <f t="shared" si="17"/>
        <v>4.878048780487805E-2</v>
      </c>
      <c r="G330" s="39">
        <f t="shared" si="17"/>
        <v>0.17073170731707318</v>
      </c>
      <c r="H330" s="39">
        <f t="shared" si="17"/>
        <v>0.1951219512195122</v>
      </c>
      <c r="I330" s="39">
        <f t="shared" si="17"/>
        <v>0.21951219512195122</v>
      </c>
      <c r="J330" s="39">
        <f t="shared" si="17"/>
        <v>0.26829268292682928</v>
      </c>
      <c r="K330" s="39">
        <f t="shared" si="17"/>
        <v>0.1951219512195122</v>
      </c>
      <c r="L330" s="39">
        <f t="shared" si="17"/>
        <v>0.43902439024390244</v>
      </c>
      <c r="M330" s="39">
        <f t="shared" si="17"/>
        <v>0.1951219512195122</v>
      </c>
      <c r="N330" s="39">
        <f t="shared" si="17"/>
        <v>0.21951219512195122</v>
      </c>
      <c r="O330" s="39">
        <f t="shared" si="17"/>
        <v>0.34146341463414637</v>
      </c>
      <c r="P330" s="39">
        <f t="shared" si="17"/>
        <v>0.21951219512195122</v>
      </c>
      <c r="Q330" s="39">
        <f t="shared" si="17"/>
        <v>0.48780487804878048</v>
      </c>
      <c r="R330" s="39">
        <f t="shared" si="17"/>
        <v>7.3170731707317069E-2</v>
      </c>
      <c r="S330" s="39">
        <f t="shared" si="17"/>
        <v>9.7560975609756101E-2</v>
      </c>
      <c r="T330" s="39">
        <f t="shared" si="17"/>
        <v>0.1951219512195122</v>
      </c>
      <c r="U330" s="39">
        <f t="shared" si="17"/>
        <v>2.4390243902439025E-2</v>
      </c>
      <c r="V330" s="39">
        <f t="shared" si="17"/>
        <v>0.14634146341463414</v>
      </c>
      <c r="W330" s="57">
        <f t="shared" si="17"/>
        <v>7.3170731707317069E-2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141" priority="23" operator="containsText" text="Dificultad Moderada">
      <formula>NOT(ISERROR(SEARCH("Dificultad Moderada",D13)))</formula>
    </cfRule>
    <cfRule type="containsText" dxfId="140" priority="24" operator="containsText" text="Muy Fácil">
      <formula>NOT(ISERROR(SEARCH("Muy Fácil",D13)))</formula>
    </cfRule>
    <cfRule type="containsText" dxfId="139" priority="25" operator="containsText" text="Facil">
      <formula>NOT(ISERROR(SEARCH("Facil",D13)))</formula>
    </cfRule>
    <cfRule type="containsText" dxfId="138" priority="26" operator="containsText" text="Dificil">
      <formula>NOT(ISERROR(SEARCH("Dificil",D13)))</formula>
    </cfRule>
    <cfRule type="containsText" dxfId="137" priority="27" operator="containsText" text="Muy Difícil">
      <formula>NOT(ISERROR(SEARCH("Muy Difícil",D13)))</formula>
    </cfRule>
  </conditionalFormatting>
  <conditionalFormatting sqref="D321:W321">
    <cfRule type="cellIs" dxfId="136" priority="17" operator="equal">
      <formula>0</formula>
    </cfRule>
    <cfRule type="containsBlanks" dxfId="135" priority="22">
      <formula>LEN(TRIM(D321))=0</formula>
    </cfRule>
  </conditionalFormatting>
  <conditionalFormatting sqref="D18:W317">
    <cfRule type="cellIs" dxfId="134" priority="13" operator="equal">
      <formula>""</formula>
    </cfRule>
    <cfRule type="cellIs" dxfId="133" priority="14" operator="equal">
      <formula>D$321</formula>
    </cfRule>
    <cfRule type="cellIs" dxfId="132" priority="15" operator="equal">
      <formula>"O"</formula>
    </cfRule>
    <cfRule type="cellIs" dxfId="131" priority="16" operator="notEqual">
      <formula>"O(""O"";$D$110)"</formula>
    </cfRule>
  </conditionalFormatting>
  <conditionalFormatting sqref="D318:W318">
    <cfRule type="containsText" dxfId="130" priority="12" operator="containsText" text="Columna">
      <formula>NOT(ISERROR(SEARCH("Columna",D318)))</formula>
    </cfRule>
  </conditionalFormatting>
  <conditionalFormatting sqref="D319:W319">
    <cfRule type="cellIs" dxfId="129" priority="11" operator="equal">
      <formula>0</formula>
    </cfRule>
  </conditionalFormatting>
  <conditionalFormatting sqref="D320:W320">
    <cfRule type="containsText" dxfId="128" priority="6" operator="containsText" text="Dificultad Moderada">
      <formula>NOT(ISERROR(SEARCH("Dificultad Moderada",D320)))</formula>
    </cfRule>
    <cfRule type="containsText" dxfId="127" priority="7" operator="containsText" text="Muy Fácil">
      <formula>NOT(ISERROR(SEARCH("Muy Fácil",D320)))</formula>
    </cfRule>
    <cfRule type="containsText" dxfId="126" priority="8" operator="containsText" text="Facil">
      <formula>NOT(ISERROR(SEARCH("Facil",D320)))</formula>
    </cfRule>
    <cfRule type="containsText" dxfId="125" priority="9" operator="containsText" text="Dificil">
      <formula>NOT(ISERROR(SEARCH("Dificil",D320)))</formula>
    </cfRule>
    <cfRule type="containsText" dxfId="124" priority="10" operator="containsText" text="Muy Difícil">
      <formula>NOT(ISERROR(SEARCH("Muy Difícil",D320)))</formula>
    </cfRule>
  </conditionalFormatting>
  <conditionalFormatting sqref="D12:W12">
    <cfRule type="containsBlanks" dxfId="123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3A0E94A-CA2B-4DDB-B47A-1EAF9BAFA038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AE92F178-7A06-4C75-9718-A3F68E08284B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48FAE172-D4CC-49E9-8B88-E9A60688B8CC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50362193-644A-47C4-A272-414328EFE4C1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D4A4B3CF-5442-4371-93FC-0957253B6157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022FFB1C-04E8-4884-97E5-025F622EFE27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C2973B47-1ADA-437A-97AF-710B3A57BD13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73BDF7F8-C41C-4D26-8167-233495579D02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'[3]1 Sabana'!D5</f>
        <v>I.E. COLEGIO SAN BERNARDO</v>
      </c>
      <c r="E2" s="59"/>
      <c r="F2" s="59"/>
      <c r="G2" s="60"/>
      <c r="H2" s="42" t="s">
        <v>35</v>
      </c>
      <c r="I2" s="41" t="str">
        <f>'[3]1 Sabana'!F5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'[3]1 Sabana'!D6</f>
        <v>1001</v>
      </c>
      <c r="E3" s="59"/>
      <c r="F3" s="59"/>
      <c r="G3" s="60"/>
      <c r="H3" s="61" t="s">
        <v>36</v>
      </c>
      <c r="I3" s="41" t="str">
        <f>'[3]1 Sabana'!F6</f>
        <v>DÉCIMO</v>
      </c>
      <c r="AF3" s="1"/>
    </row>
    <row r="4" spans="1:32" ht="14.45" customHeight="1" x14ac:dyDescent="0.25">
      <c r="B4"/>
      <c r="C4" s="61" t="s">
        <v>33</v>
      </c>
      <c r="D4" s="59" t="str">
        <f>'[3]1 Sabana'!D7</f>
        <v>LENGUAJE</v>
      </c>
      <c r="E4" s="59"/>
      <c r="F4" s="59"/>
      <c r="G4" s="60"/>
      <c r="H4" s="61" t="s">
        <v>37</v>
      </c>
      <c r="I4" s="41">
        <f>'[3]1 Sabana'!F7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IF(D11="","",IFERROR(HLOOKUP($D11,[3]!Sabana[[#All],[Columna4]:[Columna23]],2,FALSE),""))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IF(D11="","",IFERROR(HLOOKUP($D11,[3]!Sabana[[#All],[Columna4]:[Columna23]],3,FALSE),""))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IF(D11="","",IFERROR(HLOOKUP($D11,[3]!Sabana[[#All],[Columna4]:[Columna23]],4,FALSE),""))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IF(D11="","",IFERROR(HLOOKUP($D11,[3]!Sabana[[#All],[Columna4]:[Columna23]],5,FALSE),""))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IF(D11="","",IFERROR(HLOOKUP($D11,[3]!Sabana[[#All],[Columna4]:[Columna23]],6,FALSE),""))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IF(D11="","",IFERROR(HLOOKUP($D11,[3]!Sabana[[#All],[Columna4]:[Columna23]],7,FALSE),""))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IF(D11="","",IFERROR(HLOOKUP($D11,[3]!Sabana[[#All],[Columna4]:[Columna23]],8,FALSE),""))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IF(D11="","",IFERROR(HLOOKUP($D11,[3]!Sabana[[#All],[Columna4]:[Columna23]],313,FALSE),""))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IF(D11="","",IFERROR(HLOOKUP($D11,[3]!Sabana[[#All],[Columna4]:[Columna23]],314,FALSE),""))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IF(D11="","",IFERROR(HLOOKUP($D11,[3]!Sabana[[#All],[Columna4]:[Columna23]],315,FALSE),""))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IF(D11="","",IFERROR(HLOOKUP($D11,[3]!Sabana[[#All],[Columna4]:[Columna23]],316,FALSE),""))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IF(D11="","",IFERROR(HLOOKUP($D11,[3]!Sabana[[#All],[Columna4]:[Columna23]],317,FALSE),""))</f>
        <v/>
      </c>
      <c r="E25" s="25" t="str">
        <f>$D$9</f>
        <v/>
      </c>
      <c r="F25" s="25">
        <f>IF(Tabla47628[[#This Row],[Porcentajes de respuesta 
para cada una de las opciones   ]]&gt;$D$9,Tabla47628[[#This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IF(D11="","",IFERROR(HLOOKUP($D11,[3]!Sabana[[#All],[Columna4]:[Columna23]],318,FALSE),""))</f>
        <v/>
      </c>
      <c r="E26" s="25" t="str">
        <f>$D$9</f>
        <v/>
      </c>
      <c r="F26" s="25">
        <f>IF(Tabla47628[[#This Row],[Porcentajes de respuesta 
para cada una de las opciones   ]]&gt;$D$9,Tabla47628[[#This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IF(D11="","",IFERROR(HLOOKUP($D11,[3]!Sabana[[#All],[Columna4]:[Columna23]],319,FALSE),""))</f>
        <v/>
      </c>
      <c r="E27" s="25" t="str">
        <f>$D$9</f>
        <v/>
      </c>
      <c r="F27" s="25">
        <f>IF(Tabla47628[[#This Row],[Porcentajes de respuesta 
para cada una de las opciones   ]]&gt;$D$9,Tabla47628[[#This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IF(D11="","",IFERROR(HLOOKUP($D11,[3]!Sabana[[#All],[Columna4]:[Columna23]],320,FALSE),""))</f>
        <v/>
      </c>
      <c r="E28" s="25" t="str">
        <f>$D$9</f>
        <v/>
      </c>
      <c r="F28" s="25">
        <f>IF(Tabla47628[[#This Row],[Porcentajes de respuesta 
para cada una de las opciones   ]]&gt;$D$9,Tabla47628[[#This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IF(D11="","",IFERROR(HLOOKUP($D11,[3]!Sabana[[#All],[Columna4]:[Columna23]],321,FALSE),""))</f>
        <v/>
      </c>
      <c r="E29" s="25" t="str">
        <f>$D$9</f>
        <v/>
      </c>
      <c r="F29" s="25">
        <f>IF(Tabla47628[[#This Row],[Porcentajes de respuesta 
para cada una de las opciones   ]]&gt;$D$9,Tabla47628[[#This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87" priority="3" operator="containsText" text="Facil">
      <formula>NOT(ISERROR(SEARCH("Facil",D14)))</formula>
    </cfRule>
    <cfRule type="containsText" dxfId="86" priority="4" operator="containsText" text="Dificil">
      <formula>NOT(ISERROR(SEARCH("Dificil",D14)))</formula>
    </cfRule>
    <cfRule type="containsText" dxfId="85" priority="5" operator="containsText" text="Muy Difícil">
      <formula>NOT(ISERROR(SEARCH("Muy Difícil",D14)))</formula>
    </cfRule>
    <cfRule type="containsText" dxfId="84" priority="6" operator="containsText" text="Muy Fácil">
      <formula>NOT(ISERROR(SEARCH("Muy Fácil",D14)))</formula>
    </cfRule>
    <cfRule type="containsText" dxfId="83" priority="7" operator="containsText" text="Dificultad Moderada">
      <formula>NOT(ISERROR(SEARCH("Dificultad Moderada",D14)))</formula>
    </cfRule>
  </conditionalFormatting>
  <conditionalFormatting sqref="I2:I4">
    <cfRule type="cellIs" dxfId="82" priority="2" operator="equal">
      <formula>0</formula>
    </cfRule>
  </conditionalFormatting>
  <conditionalFormatting sqref="D2:D4">
    <cfRule type="cellIs" dxfId="81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60" zoomScaleNormal="60" zoomScaleSheetLayoutView="124" zoomScalePageLayoutView="96" workbookViewId="0">
      <selection activeCell="F8" sqref="F8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6" t="s">
        <v>27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107</v>
      </c>
      <c r="E5" s="77" t="s">
        <v>21</v>
      </c>
      <c r="F5" s="76" t="s">
        <v>110</v>
      </c>
      <c r="G5" s="87"/>
    </row>
    <row r="6" spans="2:32" x14ac:dyDescent="0.25">
      <c r="C6" s="43" t="s">
        <v>22</v>
      </c>
      <c r="D6" s="2">
        <v>1101</v>
      </c>
      <c r="E6" s="78" t="s">
        <v>23</v>
      </c>
      <c r="F6" s="76" t="s">
        <v>290</v>
      </c>
      <c r="G6" s="87"/>
    </row>
    <row r="7" spans="2:32" x14ac:dyDescent="0.25">
      <c r="C7" s="43" t="s">
        <v>24</v>
      </c>
      <c r="D7" s="2" t="s">
        <v>289</v>
      </c>
      <c r="E7" s="78" t="s">
        <v>25</v>
      </c>
      <c r="F7" s="76">
        <v>1</v>
      </c>
      <c r="G7" s="87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8" t="s">
        <v>34</v>
      </c>
      <c r="L9" s="88"/>
      <c r="M9" s="88"/>
      <c r="N9" s="88"/>
      <c r="O9" s="8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288</v>
      </c>
      <c r="E11" s="2" t="s">
        <v>287</v>
      </c>
      <c r="F11" s="2" t="s">
        <v>286</v>
      </c>
      <c r="G11" s="2" t="s">
        <v>285</v>
      </c>
      <c r="H11" s="2" t="s">
        <v>284</v>
      </c>
      <c r="I11" s="2" t="s">
        <v>283</v>
      </c>
      <c r="J11" s="2" t="s">
        <v>282</v>
      </c>
      <c r="K11" s="2" t="s">
        <v>281</v>
      </c>
      <c r="L11" s="2" t="s">
        <v>280</v>
      </c>
      <c r="M11" s="2" t="s">
        <v>279</v>
      </c>
      <c r="N11" s="2" t="s">
        <v>278</v>
      </c>
      <c r="O11" s="2" t="s">
        <v>277</v>
      </c>
      <c r="P11" s="2" t="s">
        <v>276</v>
      </c>
      <c r="Q11" s="2" t="s">
        <v>275</v>
      </c>
      <c r="R11" s="2" t="s">
        <v>274</v>
      </c>
      <c r="S11" s="2" t="s">
        <v>273</v>
      </c>
      <c r="T11" s="2" t="s">
        <v>272</v>
      </c>
      <c r="U11" s="2" t="s">
        <v>271</v>
      </c>
      <c r="V11" s="2" t="s">
        <v>270</v>
      </c>
      <c r="W11" s="2" t="s">
        <v>269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66" t="s">
        <v>91</v>
      </c>
      <c r="E12" s="66" t="s">
        <v>91</v>
      </c>
      <c r="F12" s="66" t="s">
        <v>91</v>
      </c>
      <c r="G12" s="66" t="s">
        <v>89</v>
      </c>
      <c r="H12" s="66" t="s">
        <v>91</v>
      </c>
      <c r="I12" s="66" t="s">
        <v>88</v>
      </c>
      <c r="J12" s="66" t="s">
        <v>91</v>
      </c>
      <c r="K12" s="66" t="s">
        <v>89</v>
      </c>
      <c r="L12" s="66" t="s">
        <v>89</v>
      </c>
      <c r="M12" s="66" t="s">
        <v>91</v>
      </c>
      <c r="N12" s="66" t="s">
        <v>88</v>
      </c>
      <c r="O12" s="66" t="s">
        <v>88</v>
      </c>
      <c r="P12" s="66" t="s">
        <v>90</v>
      </c>
      <c r="Q12" s="66" t="s">
        <v>88</v>
      </c>
      <c r="R12" s="66" t="s">
        <v>90</v>
      </c>
      <c r="S12" s="66" t="s">
        <v>88</v>
      </c>
      <c r="T12" s="66" t="s">
        <v>88</v>
      </c>
      <c r="U12" s="66" t="s">
        <v>90</v>
      </c>
      <c r="V12" s="66" t="s">
        <v>88</v>
      </c>
      <c r="W12" s="66" t="s">
        <v>91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7" t="s">
        <v>16</v>
      </c>
      <c r="D13" s="30" t="str">
        <f t="shared" ref="D13:W13" si="0">D$320</f>
        <v>Dificultad Moderada</v>
      </c>
      <c r="E13" s="30" t="str">
        <f t="shared" si="0"/>
        <v>Dificultad Moderada</v>
      </c>
      <c r="F13" s="30" t="str">
        <f t="shared" si="0"/>
        <v>Facil</v>
      </c>
      <c r="G13" s="30" t="str">
        <f t="shared" si="0"/>
        <v>Muy Fácil</v>
      </c>
      <c r="H13" s="30" t="str">
        <f t="shared" si="0"/>
        <v>Facil</v>
      </c>
      <c r="I13" s="30" t="str">
        <f t="shared" si="0"/>
        <v>Muy Difícil</v>
      </c>
      <c r="J13" s="30" t="str">
        <f t="shared" si="0"/>
        <v>Dificultad Moderada</v>
      </c>
      <c r="K13" s="30" t="str">
        <f t="shared" si="0"/>
        <v>Dificultad Moderada</v>
      </c>
      <c r="L13" s="30" t="str">
        <f t="shared" si="0"/>
        <v>Dificil</v>
      </c>
      <c r="M13" s="30" t="str">
        <f t="shared" si="0"/>
        <v>Dificil</v>
      </c>
      <c r="N13" s="30" t="str">
        <f t="shared" si="0"/>
        <v>Dificultad Moderada</v>
      </c>
      <c r="O13" s="30" t="str">
        <f t="shared" si="0"/>
        <v>Muy Fácil</v>
      </c>
      <c r="P13" s="30" t="str">
        <f t="shared" si="0"/>
        <v>Muy Difícil</v>
      </c>
      <c r="Q13" s="30" t="str">
        <f t="shared" si="0"/>
        <v>Dificultad Moderada</v>
      </c>
      <c r="R13" s="30" t="str">
        <f t="shared" si="0"/>
        <v>Dificil</v>
      </c>
      <c r="S13" s="30" t="str">
        <f t="shared" si="0"/>
        <v>Dificil</v>
      </c>
      <c r="T13" s="30" t="str">
        <f t="shared" si="0"/>
        <v>Dificultad Moderada</v>
      </c>
      <c r="U13" s="30" t="str">
        <f t="shared" si="0"/>
        <v>Dificultad Moderada</v>
      </c>
      <c r="V13" s="30" t="str">
        <f t="shared" si="0"/>
        <v>Dificultad Moderada</v>
      </c>
      <c r="W13" s="30" t="str">
        <f t="shared" si="0"/>
        <v>Dificultad Moderada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93</v>
      </c>
      <c r="E15" s="2" t="s">
        <v>93</v>
      </c>
      <c r="F15" s="2" t="s">
        <v>93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2" t="s">
        <v>93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267</v>
      </c>
      <c r="E16" s="2" t="s">
        <v>266</v>
      </c>
      <c r="F16" s="2" t="s">
        <v>268</v>
      </c>
      <c r="G16" s="2" t="s">
        <v>268</v>
      </c>
      <c r="H16" s="2" t="s">
        <v>268</v>
      </c>
      <c r="I16" s="2" t="s">
        <v>266</v>
      </c>
      <c r="J16" s="2" t="s">
        <v>268</v>
      </c>
      <c r="K16" s="2" t="s">
        <v>266</v>
      </c>
      <c r="L16" s="2" t="s">
        <v>267</v>
      </c>
      <c r="M16" s="2" t="s">
        <v>267</v>
      </c>
      <c r="N16" s="2" t="s">
        <v>266</v>
      </c>
      <c r="O16" s="2" t="s">
        <v>268</v>
      </c>
      <c r="P16" s="2" t="s">
        <v>267</v>
      </c>
      <c r="Q16" s="2" t="s">
        <v>266</v>
      </c>
      <c r="R16" s="2" t="s">
        <v>266</v>
      </c>
      <c r="S16" s="2" t="s">
        <v>266</v>
      </c>
      <c r="T16" s="2" t="s">
        <v>266</v>
      </c>
      <c r="U16" s="2" t="s">
        <v>267</v>
      </c>
      <c r="V16" s="2" t="s">
        <v>267</v>
      </c>
      <c r="W16" s="2" t="s">
        <v>266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258</v>
      </c>
      <c r="E17" s="2" t="s">
        <v>259</v>
      </c>
      <c r="F17" s="2" t="s">
        <v>265</v>
      </c>
      <c r="G17" s="2" t="s">
        <v>265</v>
      </c>
      <c r="H17" s="2" t="s">
        <v>260</v>
      </c>
      <c r="I17" s="2" t="s">
        <v>264</v>
      </c>
      <c r="J17" s="2" t="s">
        <v>260</v>
      </c>
      <c r="K17" s="2" t="s">
        <v>256</v>
      </c>
      <c r="L17" s="2" t="s">
        <v>263</v>
      </c>
      <c r="M17" s="2" t="s">
        <v>262</v>
      </c>
      <c r="N17" s="2" t="s">
        <v>261</v>
      </c>
      <c r="O17" s="2" t="s">
        <v>260</v>
      </c>
      <c r="P17" s="2" t="s">
        <v>258</v>
      </c>
      <c r="Q17" s="2" t="s">
        <v>259</v>
      </c>
      <c r="R17" s="2" t="s">
        <v>259</v>
      </c>
      <c r="S17" s="2" t="s">
        <v>256</v>
      </c>
      <c r="T17" s="2" t="s">
        <v>256</v>
      </c>
      <c r="U17" s="2" t="s">
        <v>258</v>
      </c>
      <c r="V17" s="2" t="s">
        <v>257</v>
      </c>
      <c r="W17" s="2" t="s">
        <v>256</v>
      </c>
      <c r="X17" s="80" t="s">
        <v>0</v>
      </c>
      <c r="Y17" s="81" t="s">
        <v>1</v>
      </c>
      <c r="Z17" s="81" t="s">
        <v>2</v>
      </c>
      <c r="AF17" s="1"/>
    </row>
    <row r="18" spans="2:32" ht="14.45" customHeight="1" x14ac:dyDescent="0.25">
      <c r="B18" s="46">
        <v>9</v>
      </c>
      <c r="D18" s="66" t="s">
        <v>91</v>
      </c>
      <c r="E18" s="66" t="s">
        <v>88</v>
      </c>
      <c r="F18" s="66" t="s">
        <v>91</v>
      </c>
      <c r="G18" s="66" t="s">
        <v>89</v>
      </c>
      <c r="H18" s="66" t="s">
        <v>91</v>
      </c>
      <c r="I18" s="66" t="s">
        <v>89</v>
      </c>
      <c r="J18" s="66" t="s">
        <v>89</v>
      </c>
      <c r="K18" s="66" t="s">
        <v>89</v>
      </c>
      <c r="L18" s="66" t="s">
        <v>90</v>
      </c>
      <c r="M18" s="66" t="s">
        <v>91</v>
      </c>
      <c r="N18" s="66" t="s">
        <v>88</v>
      </c>
      <c r="O18" s="66" t="s">
        <v>88</v>
      </c>
      <c r="P18" s="66" t="s">
        <v>91</v>
      </c>
      <c r="Q18" s="66" t="s">
        <v>88</v>
      </c>
      <c r="R18" s="66" t="s">
        <v>89</v>
      </c>
      <c r="S18" s="66" t="s">
        <v>91</v>
      </c>
      <c r="T18" s="66" t="s">
        <v>89</v>
      </c>
      <c r="U18" s="66" t="s">
        <v>90</v>
      </c>
      <c r="V18" s="66" t="s">
        <v>89</v>
      </c>
      <c r="W18" s="66" t="s">
        <v>91</v>
      </c>
      <c r="X18" s="79">
        <f t="array" ref="X18">IF($D$12="","",(SUMPRODUCT(($D$12:$W$12=Sabana23[[#This Row],[Columna4]:[Columna23]])*1)))</f>
        <v>11</v>
      </c>
      <c r="Y18" s="74">
        <f t="shared" ref="Y18:Y81" si="1">IF(X18="","",(X18/20))</f>
        <v>0.55000000000000004</v>
      </c>
      <c r="Z18" s="74">
        <f>IF(Y18="","",COUNTIF(Sabana23[[#This Row],[Columna4]:[Columna23]],"O")/20)</f>
        <v>0</v>
      </c>
    </row>
    <row r="19" spans="2:32" x14ac:dyDescent="0.25">
      <c r="B19" s="46">
        <v>10</v>
      </c>
      <c r="D19" s="66" t="s">
        <v>90</v>
      </c>
      <c r="E19" s="66" t="s">
        <v>91</v>
      </c>
      <c r="F19" s="66" t="s">
        <v>91</v>
      </c>
      <c r="G19" s="66" t="s">
        <v>88</v>
      </c>
      <c r="H19" s="66" t="s">
        <v>91</v>
      </c>
      <c r="I19" s="66" t="s">
        <v>91</v>
      </c>
      <c r="J19" s="66" t="s">
        <v>88</v>
      </c>
      <c r="K19" s="66" t="s">
        <v>90</v>
      </c>
      <c r="L19" s="66" t="s">
        <v>90</v>
      </c>
      <c r="M19" s="66" t="s">
        <v>90</v>
      </c>
      <c r="N19" s="66" t="s">
        <v>88</v>
      </c>
      <c r="O19" s="66" t="s">
        <v>88</v>
      </c>
      <c r="P19" s="66" t="s">
        <v>88</v>
      </c>
      <c r="Q19" s="66" t="s">
        <v>88</v>
      </c>
      <c r="R19" s="66" t="s">
        <v>89</v>
      </c>
      <c r="S19" s="66" t="s">
        <v>90</v>
      </c>
      <c r="T19" s="66" t="s">
        <v>89</v>
      </c>
      <c r="U19" s="66" t="s">
        <v>90</v>
      </c>
      <c r="V19" s="66" t="s">
        <v>88</v>
      </c>
      <c r="W19" s="66" t="s">
        <v>91</v>
      </c>
      <c r="X19" s="79">
        <f t="array" ref="X19">IF($D$12="","",(SUMPRODUCT(($D$12:$W$12=Sabana23[[#This Row],[Columna4]:[Columna23]])*1)))</f>
        <v>9</v>
      </c>
      <c r="Y19" s="74">
        <f t="shared" si="1"/>
        <v>0.45</v>
      </c>
      <c r="Z19" s="74">
        <f>IF(Y19="","",COUNTIF(Sabana23[[#This Row],[Columna4]:[Columna23]],"O")/20)</f>
        <v>0</v>
      </c>
    </row>
    <row r="20" spans="2:32" x14ac:dyDescent="0.25">
      <c r="B20" s="46">
        <v>11</v>
      </c>
      <c r="D20" s="66" t="s">
        <v>90</v>
      </c>
      <c r="E20" s="66" t="s">
        <v>88</v>
      </c>
      <c r="F20" s="66" t="s">
        <v>91</v>
      </c>
      <c r="G20" s="66" t="s">
        <v>89</v>
      </c>
      <c r="H20" s="66" t="s">
        <v>91</v>
      </c>
      <c r="I20" s="66" t="s">
        <v>89</v>
      </c>
      <c r="J20" s="66" t="s">
        <v>90</v>
      </c>
      <c r="K20" s="66" t="s">
        <v>91</v>
      </c>
      <c r="L20" s="66" t="s">
        <v>90</v>
      </c>
      <c r="M20" s="66" t="s">
        <v>91</v>
      </c>
      <c r="N20" s="66" t="s">
        <v>88</v>
      </c>
      <c r="O20" s="66" t="s">
        <v>91</v>
      </c>
      <c r="P20" s="66" t="s">
        <v>91</v>
      </c>
      <c r="Q20" s="66" t="s">
        <v>89</v>
      </c>
      <c r="R20" s="66" t="s">
        <v>89</v>
      </c>
      <c r="S20" s="66" t="s">
        <v>90</v>
      </c>
      <c r="T20" s="66" t="s">
        <v>89</v>
      </c>
      <c r="U20" s="66" t="s">
        <v>88</v>
      </c>
      <c r="V20" s="66" t="s">
        <v>88</v>
      </c>
      <c r="W20" s="66" t="s">
        <v>90</v>
      </c>
      <c r="X20" s="79">
        <f t="array" ref="X20">IF($D$12="","",(SUMPRODUCT(($D$12:$W$12=Sabana23[[#This Row],[Columna4]:[Columna23]])*1)))</f>
        <v>6</v>
      </c>
      <c r="Y20" s="74">
        <f t="shared" si="1"/>
        <v>0.3</v>
      </c>
      <c r="Z20" s="74">
        <f>IF(Y20="","",COUNTIF(Sabana23[[#This Row],[Columna4]:[Columna23]],"O")/20)</f>
        <v>0</v>
      </c>
    </row>
    <row r="21" spans="2:32" x14ac:dyDescent="0.25">
      <c r="B21" s="46">
        <v>12</v>
      </c>
      <c r="D21" s="66" t="s">
        <v>89</v>
      </c>
      <c r="E21" s="66" t="s">
        <v>88</v>
      </c>
      <c r="F21" s="66" t="s">
        <v>91</v>
      </c>
      <c r="G21" s="66" t="s">
        <v>89</v>
      </c>
      <c r="H21" s="66" t="s">
        <v>90</v>
      </c>
      <c r="I21" s="66" t="s">
        <v>89</v>
      </c>
      <c r="J21" s="66" t="s">
        <v>89</v>
      </c>
      <c r="K21" s="66" t="s">
        <v>88</v>
      </c>
      <c r="L21" s="66" t="s">
        <v>90</v>
      </c>
      <c r="M21" s="66" t="s">
        <v>88</v>
      </c>
      <c r="N21" s="66" t="s">
        <v>90</v>
      </c>
      <c r="O21" s="66" t="s">
        <v>88</v>
      </c>
      <c r="P21" s="66" t="s">
        <v>88</v>
      </c>
      <c r="Q21" s="66" t="s">
        <v>88</v>
      </c>
      <c r="R21" s="66" t="s">
        <v>89</v>
      </c>
      <c r="S21" s="66" t="s">
        <v>90</v>
      </c>
      <c r="T21" s="66" t="s">
        <v>89</v>
      </c>
      <c r="U21" s="66" t="s">
        <v>89</v>
      </c>
      <c r="V21" s="66" t="s">
        <v>90</v>
      </c>
      <c r="W21" s="66" t="s">
        <v>91</v>
      </c>
      <c r="X21" s="79">
        <f t="array" ref="X21">IF($D$12="","",(SUMPRODUCT(($D$12:$W$12=Sabana23[[#This Row],[Columna4]:[Columna23]])*1)))</f>
        <v>5</v>
      </c>
      <c r="Y21" s="74">
        <f t="shared" si="1"/>
        <v>0.25</v>
      </c>
      <c r="Z21" s="74">
        <f>IF(Y21="","",COUNTIF(Sabana23[[#This Row],[Columna4]:[Columna23]],"O")/20)</f>
        <v>0</v>
      </c>
    </row>
    <row r="22" spans="2:32" x14ac:dyDescent="0.25">
      <c r="B22" s="46">
        <v>13</v>
      </c>
      <c r="D22" s="66" t="s">
        <v>91</v>
      </c>
      <c r="E22" s="66" t="s">
        <v>91</v>
      </c>
      <c r="F22" s="66" t="s">
        <v>91</v>
      </c>
      <c r="G22" s="66" t="s">
        <v>89</v>
      </c>
      <c r="H22" s="66" t="s">
        <v>90</v>
      </c>
      <c r="I22" s="66" t="s">
        <v>89</v>
      </c>
      <c r="J22" s="66" t="s">
        <v>91</v>
      </c>
      <c r="K22" s="66" t="s">
        <v>89</v>
      </c>
      <c r="L22" s="66" t="s">
        <v>91</v>
      </c>
      <c r="M22" s="66" t="s">
        <v>90</v>
      </c>
      <c r="N22" s="66" t="s">
        <v>88</v>
      </c>
      <c r="O22" s="66" t="s">
        <v>88</v>
      </c>
      <c r="P22" s="66" t="s">
        <v>89</v>
      </c>
      <c r="Q22" s="66" t="s">
        <v>88</v>
      </c>
      <c r="R22" s="66" t="s">
        <v>89</v>
      </c>
      <c r="S22" s="66" t="s">
        <v>90</v>
      </c>
      <c r="T22" s="66" t="s">
        <v>88</v>
      </c>
      <c r="U22" s="66" t="s">
        <v>91</v>
      </c>
      <c r="V22" s="66" t="s">
        <v>88</v>
      </c>
      <c r="W22" s="66" t="s">
        <v>91</v>
      </c>
      <c r="X22" s="79">
        <f t="array" ref="X22">IF($D$12="","",(SUMPRODUCT(($D$12:$W$12=Sabana23[[#This Row],[Columna4]:[Columna23]])*1)))</f>
        <v>12</v>
      </c>
      <c r="Y22" s="74">
        <f t="shared" si="1"/>
        <v>0.6</v>
      </c>
      <c r="Z22" s="74">
        <f>IF(Y22="","",COUNTIF(Sabana23[[#This Row],[Columna4]:[Columna23]],"O")/20)</f>
        <v>0</v>
      </c>
    </row>
    <row r="23" spans="2:32" x14ac:dyDescent="0.25">
      <c r="B23" s="46">
        <v>14</v>
      </c>
      <c r="D23" s="66" t="s">
        <v>89</v>
      </c>
      <c r="E23" s="66" t="s">
        <v>91</v>
      </c>
      <c r="F23" s="66" t="s">
        <v>91</v>
      </c>
      <c r="G23" s="66" t="s">
        <v>89</v>
      </c>
      <c r="H23" s="66" t="s">
        <v>91</v>
      </c>
      <c r="I23" s="66" t="s">
        <v>89</v>
      </c>
      <c r="J23" s="66" t="s">
        <v>91</v>
      </c>
      <c r="K23" s="66" t="s">
        <v>89</v>
      </c>
      <c r="L23" s="66" t="s">
        <v>90</v>
      </c>
      <c r="M23" s="66" t="s">
        <v>90</v>
      </c>
      <c r="N23" s="66" t="s">
        <v>91</v>
      </c>
      <c r="O23" s="66" t="s">
        <v>88</v>
      </c>
      <c r="P23" s="66" t="s">
        <v>89</v>
      </c>
      <c r="Q23" s="66" t="s">
        <v>88</v>
      </c>
      <c r="R23" s="66" t="s">
        <v>90</v>
      </c>
      <c r="S23" s="66" t="s">
        <v>90</v>
      </c>
      <c r="T23" s="66" t="s">
        <v>88</v>
      </c>
      <c r="U23" s="66" t="s">
        <v>90</v>
      </c>
      <c r="V23" s="66" t="s">
        <v>89</v>
      </c>
      <c r="W23" s="66" t="s">
        <v>90</v>
      </c>
      <c r="X23" s="79">
        <f t="array" ref="X23">IF($D$12="","",(SUMPRODUCT(($D$12:$W$12=Sabana23[[#This Row],[Columna4]:[Columna23]])*1)))</f>
        <v>11</v>
      </c>
      <c r="Y23" s="74">
        <f t="shared" si="1"/>
        <v>0.55000000000000004</v>
      </c>
      <c r="Z23" s="74">
        <f>IF(Y23="","",COUNTIF(Sabana23[[#This Row],[Columna4]:[Columna23]],"O")/20)</f>
        <v>0</v>
      </c>
    </row>
    <row r="24" spans="2:32" x14ac:dyDescent="0.25">
      <c r="B24" s="46">
        <v>15</v>
      </c>
      <c r="D24" s="66" t="s">
        <v>89</v>
      </c>
      <c r="E24" s="66" t="s">
        <v>88</v>
      </c>
      <c r="F24" s="66" t="s">
        <v>91</v>
      </c>
      <c r="G24" s="66" t="s">
        <v>89</v>
      </c>
      <c r="H24" s="66" t="s">
        <v>89</v>
      </c>
      <c r="I24" s="66" t="s">
        <v>89</v>
      </c>
      <c r="J24" s="66" t="s">
        <v>91</v>
      </c>
      <c r="K24" s="66" t="s">
        <v>91</v>
      </c>
      <c r="L24" s="66" t="s">
        <v>89</v>
      </c>
      <c r="M24" s="66" t="s">
        <v>90</v>
      </c>
      <c r="N24" s="66" t="s">
        <v>89</v>
      </c>
      <c r="O24" s="66" t="s">
        <v>88</v>
      </c>
      <c r="P24" s="66" t="s">
        <v>89</v>
      </c>
      <c r="Q24" s="66" t="s">
        <v>89</v>
      </c>
      <c r="R24" s="66" t="s">
        <v>89</v>
      </c>
      <c r="S24" s="66" t="s">
        <v>88</v>
      </c>
      <c r="T24" s="66" t="s">
        <v>89</v>
      </c>
      <c r="U24" s="66" t="s">
        <v>89</v>
      </c>
      <c r="V24" s="66" t="s">
        <v>89</v>
      </c>
      <c r="W24" s="66" t="s">
        <v>91</v>
      </c>
      <c r="X24" s="79">
        <f t="array" ref="X24">IF($D$12="","",(SUMPRODUCT(($D$12:$W$12=Sabana23[[#This Row],[Columna4]:[Columna23]])*1)))</f>
        <v>7</v>
      </c>
      <c r="Y24" s="74">
        <f t="shared" si="1"/>
        <v>0.35</v>
      </c>
      <c r="Z24" s="74">
        <f>IF(Y24="","",COUNTIF(Sabana23[[#This Row],[Columna4]:[Columna23]],"O")/20)</f>
        <v>0</v>
      </c>
    </row>
    <row r="25" spans="2:32" x14ac:dyDescent="0.25">
      <c r="B25" s="46">
        <v>16</v>
      </c>
      <c r="D25" s="66" t="s">
        <v>89</v>
      </c>
      <c r="E25" s="66" t="s">
        <v>88</v>
      </c>
      <c r="F25" s="66" t="s">
        <v>91</v>
      </c>
      <c r="G25" s="66" t="s">
        <v>89</v>
      </c>
      <c r="H25" s="66" t="s">
        <v>91</v>
      </c>
      <c r="I25" s="66" t="s">
        <v>89</v>
      </c>
      <c r="J25" s="66" t="s">
        <v>91</v>
      </c>
      <c r="K25" s="66" t="s">
        <v>90</v>
      </c>
      <c r="L25" s="66" t="s">
        <v>89</v>
      </c>
      <c r="M25" s="66" t="s">
        <v>90</v>
      </c>
      <c r="N25" s="66" t="s">
        <v>88</v>
      </c>
      <c r="O25" s="66" t="s">
        <v>88</v>
      </c>
      <c r="P25" s="66" t="s">
        <v>91</v>
      </c>
      <c r="Q25" s="66" t="s">
        <v>91</v>
      </c>
      <c r="R25" s="66" t="s">
        <v>90</v>
      </c>
      <c r="S25" s="66" t="s">
        <v>90</v>
      </c>
      <c r="T25" s="66" t="s">
        <v>89</v>
      </c>
      <c r="U25" s="66" t="s">
        <v>90</v>
      </c>
      <c r="V25" s="66" t="s">
        <v>89</v>
      </c>
      <c r="W25" s="66" t="s">
        <v>91</v>
      </c>
      <c r="X25" s="79">
        <f t="array" ref="X25">IF($D$12="","",(SUMPRODUCT(($D$12:$W$12=Sabana23[[#This Row],[Columna4]:[Columna23]])*1)))</f>
        <v>10</v>
      </c>
      <c r="Y25" s="74">
        <f t="shared" si="1"/>
        <v>0.5</v>
      </c>
      <c r="Z25" s="74">
        <f>IF(Y25="","",COUNTIF(Sabana23[[#This Row],[Columna4]:[Columna23]],"O")/20)</f>
        <v>0</v>
      </c>
    </row>
    <row r="26" spans="2:32" x14ac:dyDescent="0.25">
      <c r="B26" s="46">
        <v>17</v>
      </c>
      <c r="D26" s="66" t="s">
        <v>91</v>
      </c>
      <c r="E26" s="66" t="s">
        <v>88</v>
      </c>
      <c r="F26" s="66" t="s">
        <v>91</v>
      </c>
      <c r="G26" s="66" t="s">
        <v>89</v>
      </c>
      <c r="H26" s="66" t="s">
        <v>91</v>
      </c>
      <c r="I26" s="66" t="s">
        <v>89</v>
      </c>
      <c r="J26" s="66" t="s">
        <v>89</v>
      </c>
      <c r="K26" s="66" t="s">
        <v>89</v>
      </c>
      <c r="L26" s="66" t="s">
        <v>90</v>
      </c>
      <c r="M26" s="66" t="s">
        <v>90</v>
      </c>
      <c r="N26" s="66" t="s">
        <v>88</v>
      </c>
      <c r="O26" s="66" t="s">
        <v>88</v>
      </c>
      <c r="P26" s="66" t="s">
        <v>91</v>
      </c>
      <c r="Q26" s="66" t="s">
        <v>91</v>
      </c>
      <c r="R26" s="66" t="s">
        <v>89</v>
      </c>
      <c r="S26" s="66" t="s">
        <v>91</v>
      </c>
      <c r="T26" s="66" t="s">
        <v>89</v>
      </c>
      <c r="U26" s="66" t="s">
        <v>90</v>
      </c>
      <c r="V26" s="66" t="s">
        <v>89</v>
      </c>
      <c r="W26" s="66" t="s">
        <v>91</v>
      </c>
      <c r="X26" s="79">
        <f t="array" ref="X26">IF($D$12="","",(SUMPRODUCT(($D$12:$W$12=Sabana23[[#This Row],[Columna4]:[Columna23]])*1)))</f>
        <v>9</v>
      </c>
      <c r="Y26" s="74">
        <f t="shared" si="1"/>
        <v>0.45</v>
      </c>
      <c r="Z26" s="74">
        <f>IF(Y26="","",COUNTIF(Sabana23[[#This Row],[Columna4]:[Columna23]],"O")/20)</f>
        <v>0</v>
      </c>
    </row>
    <row r="27" spans="2:32" x14ac:dyDescent="0.25">
      <c r="B27" s="46">
        <v>18</v>
      </c>
      <c r="D27" s="66" t="s">
        <v>91</v>
      </c>
      <c r="E27" s="66" t="s">
        <v>88</v>
      </c>
      <c r="F27" s="66" t="s">
        <v>90</v>
      </c>
      <c r="G27" s="66" t="s">
        <v>89</v>
      </c>
      <c r="H27" s="66" t="s">
        <v>90</v>
      </c>
      <c r="I27" s="66" t="s">
        <v>90</v>
      </c>
      <c r="J27" s="66" t="s">
        <v>89</v>
      </c>
      <c r="K27" s="66" t="s">
        <v>89</v>
      </c>
      <c r="L27" s="66" t="s">
        <v>88</v>
      </c>
      <c r="M27" s="66" t="s">
        <v>88</v>
      </c>
      <c r="N27" s="66" t="s">
        <v>88</v>
      </c>
      <c r="O27" s="66" t="s">
        <v>88</v>
      </c>
      <c r="P27" s="66" t="s">
        <v>89</v>
      </c>
      <c r="Q27" s="66" t="s">
        <v>88</v>
      </c>
      <c r="R27" s="66" t="s">
        <v>88</v>
      </c>
      <c r="S27" s="66" t="s">
        <v>90</v>
      </c>
      <c r="T27" s="66" t="s">
        <v>88</v>
      </c>
      <c r="U27" s="66" t="s">
        <v>89</v>
      </c>
      <c r="V27" s="66" t="s">
        <v>88</v>
      </c>
      <c r="W27" s="66" t="s">
        <v>91</v>
      </c>
      <c r="X27" s="79">
        <f t="array" ref="X27">IF($D$12="","",(SUMPRODUCT(($D$12:$W$12=Sabana23[[#This Row],[Columna4]:[Columna23]])*1)))</f>
        <v>9</v>
      </c>
      <c r="Y27" s="74">
        <f t="shared" si="1"/>
        <v>0.45</v>
      </c>
      <c r="Z27" s="74">
        <f>IF(Y27="","",COUNTIF(Sabana23[[#This Row],[Columna4]:[Columna23]],"O")/20)</f>
        <v>0</v>
      </c>
    </row>
    <row r="28" spans="2:32" x14ac:dyDescent="0.25">
      <c r="B28" s="46">
        <v>19</v>
      </c>
      <c r="D28" s="66" t="s">
        <v>90</v>
      </c>
      <c r="E28" s="66" t="s">
        <v>88</v>
      </c>
      <c r="F28" s="66" t="s">
        <v>90</v>
      </c>
      <c r="G28" s="66" t="s">
        <v>89</v>
      </c>
      <c r="H28" s="66" t="s">
        <v>91</v>
      </c>
      <c r="I28" s="66" t="s">
        <v>88</v>
      </c>
      <c r="J28" s="66" t="s">
        <v>90</v>
      </c>
      <c r="K28" s="66" t="s">
        <v>89</v>
      </c>
      <c r="L28" s="66" t="s">
        <v>91</v>
      </c>
      <c r="M28" s="66" t="s">
        <v>91</v>
      </c>
      <c r="N28" s="66" t="s">
        <v>88</v>
      </c>
      <c r="O28" s="66" t="s">
        <v>88</v>
      </c>
      <c r="P28" s="66" t="s">
        <v>91</v>
      </c>
      <c r="Q28" s="66" t="s">
        <v>88</v>
      </c>
      <c r="R28" s="66" t="s">
        <v>91</v>
      </c>
      <c r="S28" s="66" t="s">
        <v>88</v>
      </c>
      <c r="T28" s="66" t="s">
        <v>89</v>
      </c>
      <c r="U28" s="66" t="s">
        <v>88</v>
      </c>
      <c r="V28" s="66" t="s">
        <v>88</v>
      </c>
      <c r="W28" s="66" t="s">
        <v>90</v>
      </c>
      <c r="X28" s="79">
        <f t="array" ref="X28">IF($D$12="","",(SUMPRODUCT(($D$12:$W$12=Sabana23[[#This Row],[Columna4]:[Columna23]])*1)))</f>
        <v>10</v>
      </c>
      <c r="Y28" s="74">
        <f t="shared" si="1"/>
        <v>0.5</v>
      </c>
      <c r="Z28" s="74">
        <f>IF(Y28="","",COUNTIF(Sabana23[[#This Row],[Columna4]:[Columna23]],"O")/20)</f>
        <v>0</v>
      </c>
    </row>
    <row r="29" spans="2:32" x14ac:dyDescent="0.25">
      <c r="B29" s="46">
        <v>20</v>
      </c>
      <c r="D29" s="66" t="s">
        <v>89</v>
      </c>
      <c r="E29" s="66" t="s">
        <v>90</v>
      </c>
      <c r="F29" s="66" t="s">
        <v>91</v>
      </c>
      <c r="G29" s="66" t="s">
        <v>89</v>
      </c>
      <c r="H29" s="66" t="s">
        <v>91</v>
      </c>
      <c r="I29" s="66" t="s">
        <v>89</v>
      </c>
      <c r="J29" s="66" t="s">
        <v>91</v>
      </c>
      <c r="K29" s="66" t="s">
        <v>91</v>
      </c>
      <c r="L29" s="66" t="s">
        <v>88</v>
      </c>
      <c r="M29" s="66" t="s">
        <v>90</v>
      </c>
      <c r="N29" s="66" t="s">
        <v>90</v>
      </c>
      <c r="O29" s="66" t="s">
        <v>88</v>
      </c>
      <c r="P29" s="66" t="s">
        <v>91</v>
      </c>
      <c r="Q29" s="66" t="s">
        <v>91</v>
      </c>
      <c r="R29" s="66" t="s">
        <v>90</v>
      </c>
      <c r="S29" s="66" t="s">
        <v>88</v>
      </c>
      <c r="T29" s="66" t="s">
        <v>91</v>
      </c>
      <c r="U29" s="66" t="s">
        <v>90</v>
      </c>
      <c r="V29" s="66" t="s">
        <v>90</v>
      </c>
      <c r="W29" s="66" t="s">
        <v>91</v>
      </c>
      <c r="X29" s="79">
        <f t="array" ref="X29">IF($D$12="","",(SUMPRODUCT(($D$12:$W$12=Sabana23[[#This Row],[Columna4]:[Columna23]])*1)))</f>
        <v>9</v>
      </c>
      <c r="Y29" s="74">
        <f t="shared" si="1"/>
        <v>0.45</v>
      </c>
      <c r="Z29" s="74">
        <f>IF(Y29="","",COUNTIF(Sabana23[[#This Row],[Columna4]:[Columna23]],"O")/20)</f>
        <v>0</v>
      </c>
    </row>
    <row r="30" spans="2:32" x14ac:dyDescent="0.25">
      <c r="B30" s="46">
        <v>21</v>
      </c>
      <c r="D30" s="66" t="s">
        <v>89</v>
      </c>
      <c r="E30" s="66" t="s">
        <v>91</v>
      </c>
      <c r="F30" s="66" t="s">
        <v>88</v>
      </c>
      <c r="G30" s="66" t="s">
        <v>89</v>
      </c>
      <c r="H30" s="66" t="s">
        <v>91</v>
      </c>
      <c r="I30" s="66" t="s">
        <v>89</v>
      </c>
      <c r="J30" s="66" t="s">
        <v>91</v>
      </c>
      <c r="K30" s="66" t="s">
        <v>89</v>
      </c>
      <c r="L30" s="66" t="s">
        <v>90</v>
      </c>
      <c r="M30" s="66" t="s">
        <v>91</v>
      </c>
      <c r="N30" s="66" t="s">
        <v>91</v>
      </c>
      <c r="O30" s="66" t="s">
        <v>88</v>
      </c>
      <c r="P30" s="66" t="s">
        <v>88</v>
      </c>
      <c r="Q30" s="66" t="s">
        <v>91</v>
      </c>
      <c r="R30" s="66" t="s">
        <v>88</v>
      </c>
      <c r="S30" s="66" t="s">
        <v>90</v>
      </c>
      <c r="T30" s="66" t="s">
        <v>88</v>
      </c>
      <c r="U30" s="66" t="s">
        <v>89</v>
      </c>
      <c r="V30" s="66" t="s">
        <v>91</v>
      </c>
      <c r="W30" s="66" t="s">
        <v>90</v>
      </c>
      <c r="X30" s="79">
        <f t="array" ref="X30">IF($D$12="","",(SUMPRODUCT(($D$12:$W$12=Sabana23[[#This Row],[Columna4]:[Columna23]])*1)))</f>
        <v>8</v>
      </c>
      <c r="Y30" s="74">
        <f t="shared" si="1"/>
        <v>0.4</v>
      </c>
      <c r="Z30" s="74">
        <f>IF(Y30="","",COUNTIF(Sabana23[[#This Row],[Columna4]:[Columna23]],"O")/20)</f>
        <v>0</v>
      </c>
    </row>
    <row r="31" spans="2:32" x14ac:dyDescent="0.25">
      <c r="B31" s="46">
        <v>22</v>
      </c>
      <c r="D31" s="66" t="s">
        <v>88</v>
      </c>
      <c r="E31" s="66" t="s">
        <v>91</v>
      </c>
      <c r="F31" s="66" t="s">
        <v>90</v>
      </c>
      <c r="G31" s="66" t="s">
        <v>89</v>
      </c>
      <c r="H31" s="66" t="s">
        <v>90</v>
      </c>
      <c r="I31" s="66" t="s">
        <v>89</v>
      </c>
      <c r="J31" s="66" t="s">
        <v>91</v>
      </c>
      <c r="K31" s="66" t="s">
        <v>91</v>
      </c>
      <c r="L31" s="66" t="s">
        <v>88</v>
      </c>
      <c r="M31" s="66" t="s">
        <v>91</v>
      </c>
      <c r="N31" s="66" t="s">
        <v>91</v>
      </c>
      <c r="O31" s="66" t="s">
        <v>90</v>
      </c>
      <c r="P31" s="66" t="s">
        <v>91</v>
      </c>
      <c r="Q31" s="66" t="s">
        <v>88</v>
      </c>
      <c r="R31" s="66" t="s">
        <v>90</v>
      </c>
      <c r="S31" s="66" t="s">
        <v>88</v>
      </c>
      <c r="T31" s="66" t="s">
        <v>89</v>
      </c>
      <c r="U31" s="66" t="s">
        <v>90</v>
      </c>
      <c r="V31" s="66" t="s">
        <v>88</v>
      </c>
      <c r="W31" s="66" t="s">
        <v>91</v>
      </c>
      <c r="X31" s="79">
        <f t="array" ref="X31">IF($D$12="","",(SUMPRODUCT(($D$12:$W$12=Sabana23[[#This Row],[Columna4]:[Columna23]])*1)))</f>
        <v>10</v>
      </c>
      <c r="Y31" s="74">
        <f t="shared" si="1"/>
        <v>0.5</v>
      </c>
      <c r="Z31" s="74">
        <f>IF(Y31="","",COUNTIF(Sabana23[[#This Row],[Columna4]:[Columna23]],"O")/20)</f>
        <v>0</v>
      </c>
    </row>
    <row r="32" spans="2:32" x14ac:dyDescent="0.25">
      <c r="B32" s="46">
        <v>23</v>
      </c>
      <c r="D32" s="66" t="s">
        <v>91</v>
      </c>
      <c r="E32" s="66" t="s">
        <v>91</v>
      </c>
      <c r="F32" s="66" t="s">
        <v>90</v>
      </c>
      <c r="G32" s="66" t="s">
        <v>89</v>
      </c>
      <c r="H32" s="66" t="s">
        <v>91</v>
      </c>
      <c r="I32" s="66" t="s">
        <v>89</v>
      </c>
      <c r="J32" s="66" t="s">
        <v>89</v>
      </c>
      <c r="K32" s="66" t="s">
        <v>89</v>
      </c>
      <c r="L32" s="66" t="s">
        <v>91</v>
      </c>
      <c r="M32" s="66" t="s">
        <v>90</v>
      </c>
      <c r="N32" s="66" t="s">
        <v>88</v>
      </c>
      <c r="O32" s="66" t="s">
        <v>88</v>
      </c>
      <c r="P32" s="66" t="s">
        <v>89</v>
      </c>
      <c r="Q32" s="66" t="s">
        <v>90</v>
      </c>
      <c r="R32" s="66" t="s">
        <v>89</v>
      </c>
      <c r="S32" s="66" t="s">
        <v>88</v>
      </c>
      <c r="T32" s="66" t="s">
        <v>88</v>
      </c>
      <c r="U32" s="66" t="s">
        <v>91</v>
      </c>
      <c r="V32" s="66" t="s">
        <v>90</v>
      </c>
      <c r="W32" s="66" t="s">
        <v>91</v>
      </c>
      <c r="X32" s="79">
        <f t="array" ref="X32">IF($D$12="","",(SUMPRODUCT(($D$12:$W$12=Sabana23[[#This Row],[Columna4]:[Columna23]])*1)))</f>
        <v>10</v>
      </c>
      <c r="Y32" s="74">
        <f t="shared" si="1"/>
        <v>0.5</v>
      </c>
      <c r="Z32" s="74">
        <f>IF(Y32="","",COUNTIF(Sabana23[[#This Row],[Columna4]:[Columna23]],"O")/20)</f>
        <v>0</v>
      </c>
    </row>
    <row r="33" spans="2:26" x14ac:dyDescent="0.25">
      <c r="B33" s="46">
        <v>24</v>
      </c>
      <c r="D33" s="66" t="s">
        <v>88</v>
      </c>
      <c r="E33" s="66" t="s">
        <v>88</v>
      </c>
      <c r="F33" s="66" t="s">
        <v>91</v>
      </c>
      <c r="G33" s="66" t="s">
        <v>89</v>
      </c>
      <c r="H33" s="66" t="s">
        <v>91</v>
      </c>
      <c r="I33" s="66" t="s">
        <v>89</v>
      </c>
      <c r="J33" s="66" t="s">
        <v>88</v>
      </c>
      <c r="K33" s="66" t="s">
        <v>90</v>
      </c>
      <c r="L33" s="66" t="s">
        <v>91</v>
      </c>
      <c r="M33" s="66" t="s">
        <v>90</v>
      </c>
      <c r="N33" s="66" t="s">
        <v>90</v>
      </c>
      <c r="O33" s="66" t="s">
        <v>89</v>
      </c>
      <c r="P33" s="66" t="s">
        <v>91</v>
      </c>
      <c r="Q33" s="66" t="s">
        <v>90</v>
      </c>
      <c r="R33" s="66" t="s">
        <v>91</v>
      </c>
      <c r="S33" s="66" t="s">
        <v>90</v>
      </c>
      <c r="T33" s="66" t="s">
        <v>88</v>
      </c>
      <c r="U33" s="66" t="s">
        <v>88</v>
      </c>
      <c r="V33" s="66" t="s">
        <v>89</v>
      </c>
      <c r="W33" s="66" t="s">
        <v>90</v>
      </c>
      <c r="X33" s="79">
        <f t="array" ref="X33">IF($D$12="","",(SUMPRODUCT(($D$12:$W$12=Sabana23[[#This Row],[Columna4]:[Columna23]])*1)))</f>
        <v>4</v>
      </c>
      <c r="Y33" s="74">
        <f t="shared" si="1"/>
        <v>0.2</v>
      </c>
      <c r="Z33" s="74">
        <f>IF(Y33="","",COUNTIF(Sabana23[[#This Row],[Columna4]:[Columna23]],"O")/20)</f>
        <v>0</v>
      </c>
    </row>
    <row r="34" spans="2:26" x14ac:dyDescent="0.25">
      <c r="B34" s="46">
        <v>25</v>
      </c>
      <c r="D34" s="66" t="s">
        <v>90</v>
      </c>
      <c r="E34" s="66" t="s">
        <v>91</v>
      </c>
      <c r="F34" s="66" t="s">
        <v>89</v>
      </c>
      <c r="G34" s="66" t="s">
        <v>89</v>
      </c>
      <c r="H34" s="66" t="s">
        <v>90</v>
      </c>
      <c r="I34" s="66" t="s">
        <v>89</v>
      </c>
      <c r="J34" s="66" t="s">
        <v>90</v>
      </c>
      <c r="K34" s="66" t="s">
        <v>89</v>
      </c>
      <c r="L34" s="66" t="s">
        <v>91</v>
      </c>
      <c r="M34" s="66" t="s">
        <v>91</v>
      </c>
      <c r="N34" s="66" t="s">
        <v>88</v>
      </c>
      <c r="O34" s="66" t="s">
        <v>88</v>
      </c>
      <c r="P34" s="66" t="s">
        <v>89</v>
      </c>
      <c r="Q34" s="66" t="s">
        <v>91</v>
      </c>
      <c r="R34" s="66" t="s">
        <v>89</v>
      </c>
      <c r="S34" s="66" t="s">
        <v>90</v>
      </c>
      <c r="T34" s="66" t="s">
        <v>89</v>
      </c>
      <c r="U34" s="66" t="s">
        <v>90</v>
      </c>
      <c r="V34" s="66" t="s">
        <v>88</v>
      </c>
      <c r="W34" s="66" t="s">
        <v>89</v>
      </c>
      <c r="X34" s="79">
        <f t="array" ref="X34">IF($D$12="","",(SUMPRODUCT(($D$12:$W$12=Sabana23[[#This Row],[Columna4]:[Columna23]])*1)))</f>
        <v>8</v>
      </c>
      <c r="Y34" s="74">
        <f t="shared" si="1"/>
        <v>0.4</v>
      </c>
      <c r="Z34" s="74">
        <f>IF(Y34="","",COUNTIF(Sabana23[[#This Row],[Columna4]:[Columna23]],"O")/20)</f>
        <v>0</v>
      </c>
    </row>
    <row r="35" spans="2:26" x14ac:dyDescent="0.25">
      <c r="B35" s="46">
        <v>26</v>
      </c>
      <c r="D35" s="66" t="s">
        <v>91</v>
      </c>
      <c r="E35" s="66" t="s">
        <v>91</v>
      </c>
      <c r="F35" s="66" t="s">
        <v>91</v>
      </c>
      <c r="G35" s="66" t="s">
        <v>89</v>
      </c>
      <c r="H35" s="66" t="s">
        <v>90</v>
      </c>
      <c r="I35" s="66" t="s">
        <v>89</v>
      </c>
      <c r="J35" s="66" t="s">
        <v>91</v>
      </c>
      <c r="K35" s="66" t="s">
        <v>89</v>
      </c>
      <c r="L35" s="66" t="s">
        <v>91</v>
      </c>
      <c r="M35" s="66" t="s">
        <v>90</v>
      </c>
      <c r="N35" s="66" t="s">
        <v>88</v>
      </c>
      <c r="O35" s="66" t="s">
        <v>88</v>
      </c>
      <c r="P35" s="66" t="s">
        <v>89</v>
      </c>
      <c r="Q35" s="66" t="s">
        <v>88</v>
      </c>
      <c r="R35" s="66" t="s">
        <v>89</v>
      </c>
      <c r="S35" s="66" t="s">
        <v>90</v>
      </c>
      <c r="T35" s="66" t="s">
        <v>88</v>
      </c>
      <c r="U35" s="66" t="s">
        <v>91</v>
      </c>
      <c r="V35" s="66" t="s">
        <v>88</v>
      </c>
      <c r="W35" s="75" t="s">
        <v>91</v>
      </c>
      <c r="X35" s="79">
        <f t="array" ref="X35">IF($D$12="","",(SUMPRODUCT(($D$12:$W$12=Sabana23[[#This Row],[Columna4]:[Columna23]])*1)))</f>
        <v>12</v>
      </c>
      <c r="Y35" s="74">
        <f t="shared" si="1"/>
        <v>0.6</v>
      </c>
      <c r="Z35" s="74">
        <f>IF(Y35="","",COUNTIF(Sabana23[[#This Row],[Columna4]:[Columna23]],"O")/20)</f>
        <v>0</v>
      </c>
    </row>
    <row r="36" spans="2:26" x14ac:dyDescent="0.25">
      <c r="B36" s="46">
        <v>27</v>
      </c>
      <c r="D36" s="66" t="s">
        <v>91</v>
      </c>
      <c r="E36" s="66" t="s">
        <v>88</v>
      </c>
      <c r="F36" s="66" t="s">
        <v>91</v>
      </c>
      <c r="G36" s="66" t="s">
        <v>89</v>
      </c>
      <c r="H36" s="66" t="s">
        <v>91</v>
      </c>
      <c r="I36" s="66" t="s">
        <v>89</v>
      </c>
      <c r="J36" s="66" t="s">
        <v>90</v>
      </c>
      <c r="K36" s="66" t="s">
        <v>90</v>
      </c>
      <c r="L36" s="66" t="s">
        <v>91</v>
      </c>
      <c r="M36" s="66" t="s">
        <v>90</v>
      </c>
      <c r="N36" s="66" t="s">
        <v>90</v>
      </c>
      <c r="O36" s="66" t="s">
        <v>88</v>
      </c>
      <c r="P36" s="66" t="s">
        <v>91</v>
      </c>
      <c r="Q36" s="66" t="s">
        <v>91</v>
      </c>
      <c r="R36" s="66" t="s">
        <v>90</v>
      </c>
      <c r="S36" s="66" t="s">
        <v>90</v>
      </c>
      <c r="T36" s="66" t="s">
        <v>90</v>
      </c>
      <c r="U36" s="66" t="s">
        <v>90</v>
      </c>
      <c r="V36" s="66" t="s">
        <v>88</v>
      </c>
      <c r="W36" s="66" t="s">
        <v>91</v>
      </c>
      <c r="X36" s="79">
        <f t="array" ref="X36">IF($D$12="","",(SUMPRODUCT(($D$12:$W$12=Sabana23[[#This Row],[Columna4]:[Columna23]])*1)))</f>
        <v>9</v>
      </c>
      <c r="Y36" s="74">
        <f t="shared" si="1"/>
        <v>0.45</v>
      </c>
      <c r="Z36" s="74">
        <f>IF(Y36="","",COUNTIF(Sabana23[[#This Row],[Columna4]:[Columna23]],"O")/20)</f>
        <v>0</v>
      </c>
    </row>
    <row r="37" spans="2:26" x14ac:dyDescent="0.25">
      <c r="B37" s="46">
        <v>28</v>
      </c>
      <c r="D37" s="66" t="s">
        <v>91</v>
      </c>
      <c r="E37" s="66" t="s">
        <v>91</v>
      </c>
      <c r="F37" s="66" t="s">
        <v>91</v>
      </c>
      <c r="G37" s="66" t="s">
        <v>89</v>
      </c>
      <c r="H37" s="66" t="s">
        <v>91</v>
      </c>
      <c r="I37" s="66" t="s">
        <v>88</v>
      </c>
      <c r="J37" s="66" t="s">
        <v>91</v>
      </c>
      <c r="K37" s="66" t="s">
        <v>89</v>
      </c>
      <c r="L37" s="66" t="s">
        <v>89</v>
      </c>
      <c r="M37" s="66" t="s">
        <v>90</v>
      </c>
      <c r="N37" s="66" t="s">
        <v>88</v>
      </c>
      <c r="O37" s="66" t="s">
        <v>88</v>
      </c>
      <c r="P37" s="66" t="s">
        <v>89</v>
      </c>
      <c r="Q37" s="66" t="s">
        <v>88</v>
      </c>
      <c r="R37" s="66" t="s">
        <v>88</v>
      </c>
      <c r="S37" s="66" t="s">
        <v>88</v>
      </c>
      <c r="T37" s="66" t="s">
        <v>88</v>
      </c>
      <c r="U37" s="66" t="s">
        <v>90</v>
      </c>
      <c r="V37" s="66" t="s">
        <v>88</v>
      </c>
      <c r="W37" s="66" t="s">
        <v>91</v>
      </c>
      <c r="X37" s="79">
        <f t="array" ref="X37">IF($D$12="","",(SUMPRODUCT(($D$12:$W$12=Sabana23[[#This Row],[Columna4]:[Columna23]])*1)))</f>
        <v>17</v>
      </c>
      <c r="Y37" s="74">
        <f t="shared" si="1"/>
        <v>0.85</v>
      </c>
      <c r="Z37" s="74">
        <f>IF(Y37="","",COUNTIF(Sabana23[[#This Row],[Columna4]:[Columna23]],"O")/20)</f>
        <v>0</v>
      </c>
    </row>
    <row r="38" spans="2:26" x14ac:dyDescent="0.25">
      <c r="B38" s="46">
        <v>29</v>
      </c>
      <c r="D38" s="66" t="s">
        <v>89</v>
      </c>
      <c r="E38" s="66" t="s">
        <v>91</v>
      </c>
      <c r="F38" s="66" t="s">
        <v>91</v>
      </c>
      <c r="G38" s="66" t="s">
        <v>89</v>
      </c>
      <c r="H38" s="66" t="s">
        <v>91</v>
      </c>
      <c r="I38" s="66" t="s">
        <v>89</v>
      </c>
      <c r="J38" s="66" t="s">
        <v>91</v>
      </c>
      <c r="K38" s="66" t="s">
        <v>89</v>
      </c>
      <c r="L38" s="66" t="s">
        <v>90</v>
      </c>
      <c r="M38" s="66" t="s">
        <v>88</v>
      </c>
      <c r="N38" s="66" t="s">
        <v>89</v>
      </c>
      <c r="O38" s="66" t="s">
        <v>88</v>
      </c>
      <c r="P38" s="66" t="s">
        <v>90</v>
      </c>
      <c r="Q38" s="66" t="s">
        <v>88</v>
      </c>
      <c r="R38" s="66" t="s">
        <v>88</v>
      </c>
      <c r="S38" s="66" t="s">
        <v>90</v>
      </c>
      <c r="T38" s="66" t="s">
        <v>89</v>
      </c>
      <c r="U38" s="66" t="s">
        <v>89</v>
      </c>
      <c r="V38" s="66" t="s">
        <v>90</v>
      </c>
      <c r="W38" s="66" t="s">
        <v>88</v>
      </c>
      <c r="X38" s="79">
        <f t="array" ref="X38">IF($D$12="","",(SUMPRODUCT(($D$12:$W$12=Sabana23[[#This Row],[Columna4]:[Columna23]])*1)))</f>
        <v>9</v>
      </c>
      <c r="Y38" s="74">
        <f t="shared" si="1"/>
        <v>0.45</v>
      </c>
      <c r="Z38" s="74">
        <f>IF(Y38="","",COUNTIF(Sabana23[[#This Row],[Columna4]:[Columna23]],"O")/20)</f>
        <v>0</v>
      </c>
    </row>
    <row r="39" spans="2:26" x14ac:dyDescent="0.25">
      <c r="B39" s="46">
        <v>30</v>
      </c>
      <c r="D39" s="66" t="s">
        <v>88</v>
      </c>
      <c r="E39" s="66" t="s">
        <v>88</v>
      </c>
      <c r="F39" s="66" t="s">
        <v>90</v>
      </c>
      <c r="G39" s="66" t="s">
        <v>89</v>
      </c>
      <c r="H39" s="66" t="s">
        <v>91</v>
      </c>
      <c r="I39" s="66" t="s">
        <v>89</v>
      </c>
      <c r="J39" s="66" t="s">
        <v>88</v>
      </c>
      <c r="K39" s="66" t="s">
        <v>91</v>
      </c>
      <c r="L39" s="66" t="s">
        <v>90</v>
      </c>
      <c r="M39" s="66" t="s">
        <v>91</v>
      </c>
      <c r="N39" s="66" t="s">
        <v>89</v>
      </c>
      <c r="O39" s="66" t="s">
        <v>88</v>
      </c>
      <c r="P39" s="66" t="s">
        <v>91</v>
      </c>
      <c r="Q39" s="66" t="s">
        <v>88</v>
      </c>
      <c r="R39" s="66" t="s">
        <v>89</v>
      </c>
      <c r="S39" s="66" t="s">
        <v>90</v>
      </c>
      <c r="T39" s="66" t="s">
        <v>89</v>
      </c>
      <c r="U39" s="66" t="s">
        <v>90</v>
      </c>
      <c r="V39" s="66" t="s">
        <v>90</v>
      </c>
      <c r="W39" s="66" t="s">
        <v>90</v>
      </c>
      <c r="X39" s="79">
        <f t="array" ref="X39">IF($D$12="","",(SUMPRODUCT(($D$12:$W$12=Sabana23[[#This Row],[Columna4]:[Columna23]])*1)))</f>
        <v>6</v>
      </c>
      <c r="Y39" s="74">
        <f t="shared" si="1"/>
        <v>0.3</v>
      </c>
      <c r="Z39" s="74">
        <f>IF(Y39="","",COUNTIF(Sabana23[[#This Row],[Columna4]:[Columna23]],"O")/20)</f>
        <v>0</v>
      </c>
    </row>
    <row r="40" spans="2:26" x14ac:dyDescent="0.25">
      <c r="B40" s="46">
        <v>31</v>
      </c>
      <c r="D40" s="66" t="s">
        <v>91</v>
      </c>
      <c r="E40" s="66" t="s">
        <v>91</v>
      </c>
      <c r="F40" s="66" t="s">
        <v>91</v>
      </c>
      <c r="G40" s="66" t="s">
        <v>89</v>
      </c>
      <c r="H40" s="66" t="s">
        <v>90</v>
      </c>
      <c r="I40" s="66" t="s">
        <v>89</v>
      </c>
      <c r="J40" s="66" t="s">
        <v>90</v>
      </c>
      <c r="K40" s="66" t="s">
        <v>91</v>
      </c>
      <c r="L40" s="66" t="s">
        <v>90</v>
      </c>
      <c r="M40" s="66" t="s">
        <v>90</v>
      </c>
      <c r="N40" s="66" t="s">
        <v>89</v>
      </c>
      <c r="O40" s="66" t="s">
        <v>88</v>
      </c>
      <c r="P40" s="66" t="s">
        <v>91</v>
      </c>
      <c r="Q40" s="66" t="s">
        <v>89</v>
      </c>
      <c r="R40" s="66" t="s">
        <v>90</v>
      </c>
      <c r="S40" s="66" t="s">
        <v>88</v>
      </c>
      <c r="T40" s="66" t="s">
        <v>88</v>
      </c>
      <c r="U40" s="66" t="s">
        <v>88</v>
      </c>
      <c r="V40" s="66" t="s">
        <v>89</v>
      </c>
      <c r="W40" s="66" t="s">
        <v>90</v>
      </c>
      <c r="X40" s="79">
        <f t="array" ref="X40">IF($D$12="","",(SUMPRODUCT(($D$12:$W$12=Sabana23[[#This Row],[Columna4]:[Columna23]])*1)))</f>
        <v>8</v>
      </c>
      <c r="Y40" s="74">
        <f t="shared" si="1"/>
        <v>0.4</v>
      </c>
      <c r="Z40" s="74">
        <f>IF(Y40="","",COUNTIF(Sabana23[[#This Row],[Columna4]:[Columna23]],"O")/20)</f>
        <v>0</v>
      </c>
    </row>
    <row r="41" spans="2:26" x14ac:dyDescent="0.25">
      <c r="B41" s="46">
        <v>32</v>
      </c>
      <c r="D41" s="66" t="s">
        <v>91</v>
      </c>
      <c r="E41" s="66" t="s">
        <v>91</v>
      </c>
      <c r="F41" s="66" t="s">
        <v>91</v>
      </c>
      <c r="G41" s="66" t="s">
        <v>88</v>
      </c>
      <c r="H41" s="66" t="s">
        <v>89</v>
      </c>
      <c r="I41" s="66" t="s">
        <v>89</v>
      </c>
      <c r="J41" s="66" t="s">
        <v>89</v>
      </c>
      <c r="K41" s="66" t="s">
        <v>89</v>
      </c>
      <c r="L41" s="66" t="s">
        <v>90</v>
      </c>
      <c r="M41" s="66" t="s">
        <v>90</v>
      </c>
      <c r="N41" s="66" t="s">
        <v>88</v>
      </c>
      <c r="O41" s="66" t="s">
        <v>88</v>
      </c>
      <c r="P41" s="66" t="s">
        <v>88</v>
      </c>
      <c r="Q41" s="66" t="s">
        <v>88</v>
      </c>
      <c r="R41" s="66" t="s">
        <v>90</v>
      </c>
      <c r="S41" s="66" t="s">
        <v>90</v>
      </c>
      <c r="T41" s="66" t="s">
        <v>88</v>
      </c>
      <c r="U41" s="66" t="s">
        <v>89</v>
      </c>
      <c r="V41" s="66" t="s">
        <v>91</v>
      </c>
      <c r="W41" s="66" t="s">
        <v>91</v>
      </c>
      <c r="X41" s="79">
        <f t="array" ref="X41">IF($D$12="","",(SUMPRODUCT(($D$12:$W$12=Sabana23[[#This Row],[Columna4]:[Columna23]])*1)))</f>
        <v>10</v>
      </c>
      <c r="Y41" s="74">
        <f t="shared" si="1"/>
        <v>0.5</v>
      </c>
      <c r="Z41" s="74">
        <f>IF(Y41="","",COUNTIF(Sabana23[[#This Row],[Columna4]:[Columna23]],"O")/20)</f>
        <v>0</v>
      </c>
    </row>
    <row r="42" spans="2:26" x14ac:dyDescent="0.25">
      <c r="B42" s="46">
        <v>33</v>
      </c>
      <c r="D42" s="66" t="s">
        <v>91</v>
      </c>
      <c r="E42" s="66" t="s">
        <v>91</v>
      </c>
      <c r="F42" s="66" t="s">
        <v>91</v>
      </c>
      <c r="G42" s="66" t="s">
        <v>89</v>
      </c>
      <c r="H42" s="66" t="s">
        <v>90</v>
      </c>
      <c r="I42" s="66" t="s">
        <v>89</v>
      </c>
      <c r="J42" s="66" t="s">
        <v>89</v>
      </c>
      <c r="K42" s="66" t="s">
        <v>91</v>
      </c>
      <c r="L42" s="66" t="s">
        <v>90</v>
      </c>
      <c r="M42" s="66" t="s">
        <v>90</v>
      </c>
      <c r="N42" s="66" t="s">
        <v>89</v>
      </c>
      <c r="O42" s="66" t="s">
        <v>88</v>
      </c>
      <c r="P42" s="66" t="s">
        <v>91</v>
      </c>
      <c r="Q42" s="66" t="s">
        <v>89</v>
      </c>
      <c r="R42" s="66" t="s">
        <v>90</v>
      </c>
      <c r="S42" s="66" t="s">
        <v>88</v>
      </c>
      <c r="T42" s="66" t="s">
        <v>88</v>
      </c>
      <c r="U42" s="66" t="s">
        <v>88</v>
      </c>
      <c r="V42" s="66" t="s">
        <v>88</v>
      </c>
      <c r="W42" s="66" t="s">
        <v>90</v>
      </c>
      <c r="X42" s="79">
        <f t="array" ref="X42">IF($D$12="","",(SUMPRODUCT(($D$12:$W$12=Sabana23[[#This Row],[Columna4]:[Columna23]])*1)))</f>
        <v>9</v>
      </c>
      <c r="Y42" s="74">
        <f t="shared" si="1"/>
        <v>0.45</v>
      </c>
      <c r="Z42" s="74">
        <f>IF(Y42="","",COUNTIF(Sabana23[[#This Row],[Columna4]:[Columna23]],"O")/20)</f>
        <v>0</v>
      </c>
    </row>
    <row r="43" spans="2:26" x14ac:dyDescent="0.25">
      <c r="B43" s="46">
        <v>34</v>
      </c>
      <c r="D43" s="66" t="s">
        <v>91</v>
      </c>
      <c r="E43" s="66" t="s">
        <v>91</v>
      </c>
      <c r="F43" s="66" t="s">
        <v>88</v>
      </c>
      <c r="G43" s="66" t="s">
        <v>89</v>
      </c>
      <c r="H43" s="66" t="s">
        <v>91</v>
      </c>
      <c r="I43" s="66" t="s">
        <v>91</v>
      </c>
      <c r="J43" s="66" t="s">
        <v>88</v>
      </c>
      <c r="K43" s="66" t="s">
        <v>91</v>
      </c>
      <c r="L43" s="66" t="s">
        <v>88</v>
      </c>
      <c r="M43" s="66" t="s">
        <v>90</v>
      </c>
      <c r="N43" s="66" t="s">
        <v>90</v>
      </c>
      <c r="O43" s="66" t="s">
        <v>88</v>
      </c>
      <c r="P43" s="66" t="s">
        <v>90</v>
      </c>
      <c r="Q43" s="66" t="s">
        <v>88</v>
      </c>
      <c r="R43" s="66" t="s">
        <v>91</v>
      </c>
      <c r="S43" s="66" t="s">
        <v>91</v>
      </c>
      <c r="T43" s="66" t="s">
        <v>89</v>
      </c>
      <c r="U43" s="66" t="s">
        <v>88</v>
      </c>
      <c r="V43" s="66" t="s">
        <v>88</v>
      </c>
      <c r="W43" s="66" t="s">
        <v>90</v>
      </c>
      <c r="X43" s="79">
        <f t="array" ref="X43">IF($D$12="","",(SUMPRODUCT(($D$12:$W$12=Sabana23[[#This Row],[Columna4]:[Columna23]])*1)))</f>
        <v>8</v>
      </c>
      <c r="Y43" s="74">
        <f t="shared" si="1"/>
        <v>0.4</v>
      </c>
      <c r="Z43" s="74">
        <f>IF(Y43="","",COUNTIF(Sabana23[[#This Row],[Columna4]:[Columna23]],"O")/20)</f>
        <v>0</v>
      </c>
    </row>
    <row r="44" spans="2:26" x14ac:dyDescent="0.25">
      <c r="B44" s="46">
        <v>35</v>
      </c>
      <c r="D44" s="66" t="s">
        <v>89</v>
      </c>
      <c r="E44" s="66" t="s">
        <v>91</v>
      </c>
      <c r="F44" s="66" t="s">
        <v>91</v>
      </c>
      <c r="G44" s="66" t="s">
        <v>89</v>
      </c>
      <c r="H44" s="66" t="s">
        <v>89</v>
      </c>
      <c r="I44" s="66" t="s">
        <v>89</v>
      </c>
      <c r="J44" s="66" t="s">
        <v>89</v>
      </c>
      <c r="K44" s="66" t="s">
        <v>91</v>
      </c>
      <c r="L44" s="66" t="s">
        <v>90</v>
      </c>
      <c r="M44" s="66" t="s">
        <v>90</v>
      </c>
      <c r="N44" s="66" t="s">
        <v>89</v>
      </c>
      <c r="O44" s="66" t="s">
        <v>88</v>
      </c>
      <c r="P44" s="66" t="s">
        <v>91</v>
      </c>
      <c r="Q44" s="66" t="s">
        <v>89</v>
      </c>
      <c r="R44" s="66" t="s">
        <v>90</v>
      </c>
      <c r="S44" s="66" t="s">
        <v>91</v>
      </c>
      <c r="T44" s="66" t="s">
        <v>89</v>
      </c>
      <c r="U44" s="66" t="s">
        <v>88</v>
      </c>
      <c r="V44" s="66" t="s">
        <v>88</v>
      </c>
      <c r="W44" s="66" t="s">
        <v>91</v>
      </c>
      <c r="X44" s="79">
        <f t="array" ref="X44">IF($D$12="","",(SUMPRODUCT(($D$12:$W$12=Sabana23[[#This Row],[Columna4]:[Columna23]])*1)))</f>
        <v>7</v>
      </c>
      <c r="Y44" s="74">
        <f t="shared" si="1"/>
        <v>0.35</v>
      </c>
      <c r="Z44" s="74">
        <f>IF(Y44="","",COUNTIF(Sabana23[[#This Row],[Columna4]:[Columna23]],"O")/20)</f>
        <v>0</v>
      </c>
    </row>
    <row r="45" spans="2:26" x14ac:dyDescent="0.25">
      <c r="B45" s="46">
        <v>36</v>
      </c>
      <c r="D45" s="66" t="s">
        <v>88</v>
      </c>
      <c r="E45" s="66" t="s">
        <v>88</v>
      </c>
      <c r="F45" s="66" t="s">
        <v>90</v>
      </c>
      <c r="G45" s="66" t="s">
        <v>89</v>
      </c>
      <c r="H45" s="66" t="s">
        <v>91</v>
      </c>
      <c r="I45" s="66" t="s">
        <v>89</v>
      </c>
      <c r="J45" s="66" t="s">
        <v>91</v>
      </c>
      <c r="K45" s="66" t="s">
        <v>91</v>
      </c>
      <c r="L45" s="66" t="s">
        <v>91</v>
      </c>
      <c r="M45" s="66" t="s">
        <v>91</v>
      </c>
      <c r="N45" s="66" t="s">
        <v>88</v>
      </c>
      <c r="O45" s="66" t="s">
        <v>88</v>
      </c>
      <c r="P45" s="66" t="s">
        <v>89</v>
      </c>
      <c r="Q45" s="66" t="s">
        <v>91</v>
      </c>
      <c r="R45" s="66" t="s">
        <v>91</v>
      </c>
      <c r="S45" s="66" t="s">
        <v>90</v>
      </c>
      <c r="T45" s="66" t="s">
        <v>91</v>
      </c>
      <c r="U45" s="66" t="s">
        <v>90</v>
      </c>
      <c r="V45" s="66" t="s">
        <v>88</v>
      </c>
      <c r="W45" s="66" t="s">
        <v>91</v>
      </c>
      <c r="X45" s="79">
        <f t="array" ref="X45">IF($D$12="","",(SUMPRODUCT(($D$12:$W$12=Sabana23[[#This Row],[Columna4]:[Columna23]])*1)))</f>
        <v>9</v>
      </c>
      <c r="Y45" s="74">
        <f t="shared" si="1"/>
        <v>0.45</v>
      </c>
      <c r="Z45" s="74">
        <f>IF(Y45="","",COUNTIF(Sabana23[[#This Row],[Columna4]:[Columna23]],"O")/20)</f>
        <v>0</v>
      </c>
    </row>
    <row r="46" spans="2:26" x14ac:dyDescent="0.25">
      <c r="B46" s="46">
        <v>37</v>
      </c>
      <c r="D46" s="66" t="s">
        <v>90</v>
      </c>
      <c r="E46" s="66" t="s">
        <v>91</v>
      </c>
      <c r="F46" s="66" t="s">
        <v>91</v>
      </c>
      <c r="G46" s="66" t="s">
        <v>89</v>
      </c>
      <c r="H46" s="66" t="s">
        <v>91</v>
      </c>
      <c r="I46" s="66" t="s">
        <v>89</v>
      </c>
      <c r="J46" s="66" t="s">
        <v>90</v>
      </c>
      <c r="K46" s="66" t="s">
        <v>88</v>
      </c>
      <c r="L46" s="66" t="s">
        <v>90</v>
      </c>
      <c r="M46" s="66" t="s">
        <v>91</v>
      </c>
      <c r="N46" s="66" t="s">
        <v>88</v>
      </c>
      <c r="O46" s="66" t="s">
        <v>88</v>
      </c>
      <c r="P46" s="66" t="s">
        <v>89</v>
      </c>
      <c r="Q46" s="66" t="s">
        <v>91</v>
      </c>
      <c r="R46" s="66" t="s">
        <v>89</v>
      </c>
      <c r="S46" s="66" t="s">
        <v>90</v>
      </c>
      <c r="T46" s="66" t="s">
        <v>89</v>
      </c>
      <c r="U46" s="66" t="s">
        <v>90</v>
      </c>
      <c r="V46" s="66" t="s">
        <v>88</v>
      </c>
      <c r="W46" s="66" t="s">
        <v>89</v>
      </c>
      <c r="X46" s="79">
        <f t="array" ref="X46">IF($D$12="","",(SUMPRODUCT(($D$12:$W$12=Sabana23[[#This Row],[Columna4]:[Columna23]])*1)))</f>
        <v>9</v>
      </c>
      <c r="Y46" s="74">
        <f t="shared" si="1"/>
        <v>0.45</v>
      </c>
      <c r="Z46" s="74">
        <f>IF(Y46="","",COUNTIF(Sabana23[[#This Row],[Columna4]:[Columna23]],"O")/20)</f>
        <v>0</v>
      </c>
    </row>
    <row r="47" spans="2:26" x14ac:dyDescent="0.25">
      <c r="B47" s="46">
        <v>38</v>
      </c>
      <c r="D47" s="66" t="s">
        <v>89</v>
      </c>
      <c r="E47" s="66" t="s">
        <v>91</v>
      </c>
      <c r="F47" s="66" t="s">
        <v>91</v>
      </c>
      <c r="G47" s="66" t="s">
        <v>89</v>
      </c>
      <c r="H47" s="66" t="s">
        <v>91</v>
      </c>
      <c r="I47" s="66" t="s">
        <v>89</v>
      </c>
      <c r="J47" s="66" t="s">
        <v>90</v>
      </c>
      <c r="K47" s="66" t="s">
        <v>89</v>
      </c>
      <c r="L47" s="66" t="s">
        <v>89</v>
      </c>
      <c r="M47" s="66" t="s">
        <v>90</v>
      </c>
      <c r="N47" s="66" t="s">
        <v>88</v>
      </c>
      <c r="O47" s="66" t="s">
        <v>88</v>
      </c>
      <c r="P47" s="66" t="s">
        <v>90</v>
      </c>
      <c r="Q47" s="66" t="s">
        <v>91</v>
      </c>
      <c r="R47" s="66" t="s">
        <v>88</v>
      </c>
      <c r="S47" s="66" t="s">
        <v>91</v>
      </c>
      <c r="T47" s="66" t="s">
        <v>89</v>
      </c>
      <c r="U47" s="66" t="s">
        <v>90</v>
      </c>
      <c r="V47" s="66" t="s">
        <v>89</v>
      </c>
      <c r="W47" s="66" t="s">
        <v>91</v>
      </c>
      <c r="X47" s="79">
        <f t="array" ref="X47">IF($D$12="","",(SUMPRODUCT(($D$12:$W$12=Sabana23[[#This Row],[Columna4]:[Columna23]])*1)))</f>
        <v>11</v>
      </c>
      <c r="Y47" s="74">
        <f t="shared" si="1"/>
        <v>0.55000000000000004</v>
      </c>
      <c r="Z47" s="74">
        <f>IF(Y47="","",COUNTIF(Sabana23[[#This Row],[Columna4]:[Columna23]],"O")/20)</f>
        <v>0</v>
      </c>
    </row>
    <row r="48" spans="2:26" x14ac:dyDescent="0.25">
      <c r="B48" s="46">
        <v>39</v>
      </c>
      <c r="C48" s="68"/>
      <c r="D48" s="68" t="s">
        <v>89</v>
      </c>
      <c r="E48" s="68" t="s">
        <v>88</v>
      </c>
      <c r="F48" s="68" t="s">
        <v>91</v>
      </c>
      <c r="G48" s="68" t="s">
        <v>89</v>
      </c>
      <c r="H48" s="68" t="s">
        <v>89</v>
      </c>
      <c r="I48" s="68" t="s">
        <v>89</v>
      </c>
      <c r="J48" s="68" t="s">
        <v>91</v>
      </c>
      <c r="K48" s="68" t="s">
        <v>91</v>
      </c>
      <c r="L48" s="68" t="s">
        <v>89</v>
      </c>
      <c r="M48" s="68" t="s">
        <v>90</v>
      </c>
      <c r="N48" s="68" t="s">
        <v>90</v>
      </c>
      <c r="O48" s="68" t="s">
        <v>88</v>
      </c>
      <c r="P48" s="68" t="s">
        <v>89</v>
      </c>
      <c r="Q48" s="68" t="s">
        <v>89</v>
      </c>
      <c r="R48" s="68" t="s">
        <v>89</v>
      </c>
      <c r="S48" s="68" t="s">
        <v>88</v>
      </c>
      <c r="T48" s="68" t="s">
        <v>89</v>
      </c>
      <c r="U48" s="68" t="s">
        <v>89</v>
      </c>
      <c r="V48" s="68" t="s">
        <v>89</v>
      </c>
      <c r="W48" s="68" t="s">
        <v>91</v>
      </c>
      <c r="X48" s="79">
        <f t="array" ref="X48">IF($D$12="","",(SUMPRODUCT(($D$12:$W$12=Sabana23[[#This Row],[Columna4]:[Columna23]])*1)))</f>
        <v>7</v>
      </c>
      <c r="Y48" s="74">
        <f t="shared" si="1"/>
        <v>0.35</v>
      </c>
      <c r="Z48" s="74">
        <f>IF(Y48="","",COUNTIF(Sabana23[[#This Row],[Columna4]:[Columna23]],"O")/20)</f>
        <v>0</v>
      </c>
    </row>
    <row r="49" spans="2:26" x14ac:dyDescent="0.25">
      <c r="B49" s="46">
        <v>40</v>
      </c>
      <c r="C49" s="68"/>
      <c r="D49" s="68" t="s">
        <v>91</v>
      </c>
      <c r="E49" s="68" t="s">
        <v>91</v>
      </c>
      <c r="F49" s="68" t="s">
        <v>91</v>
      </c>
      <c r="G49" s="68" t="s">
        <v>89</v>
      </c>
      <c r="H49" s="68" t="s">
        <v>91</v>
      </c>
      <c r="I49" s="68" t="s">
        <v>89</v>
      </c>
      <c r="J49" s="68" t="s">
        <v>91</v>
      </c>
      <c r="K49" s="68" t="s">
        <v>89</v>
      </c>
      <c r="L49" s="68" t="s">
        <v>90</v>
      </c>
      <c r="M49" s="68" t="s">
        <v>90</v>
      </c>
      <c r="N49" s="68" t="s">
        <v>91</v>
      </c>
      <c r="O49" s="68" t="s">
        <v>88</v>
      </c>
      <c r="P49" s="68" t="s">
        <v>88</v>
      </c>
      <c r="Q49" s="68" t="s">
        <v>88</v>
      </c>
      <c r="R49" s="68" t="s">
        <v>88</v>
      </c>
      <c r="S49" s="68" t="s">
        <v>90</v>
      </c>
      <c r="T49" s="68" t="s">
        <v>88</v>
      </c>
      <c r="U49" s="68" t="s">
        <v>90</v>
      </c>
      <c r="V49" s="68" t="s">
        <v>89</v>
      </c>
      <c r="W49" s="68" t="s">
        <v>90</v>
      </c>
      <c r="X49" s="79">
        <f t="array" ref="X49">IF($D$12="","",(SUMPRODUCT(($D$12:$W$12=Sabana23[[#This Row],[Columna4]:[Columna23]])*1)))</f>
        <v>11</v>
      </c>
      <c r="Y49" s="74">
        <f t="shared" si="1"/>
        <v>0.55000000000000004</v>
      </c>
      <c r="Z49" s="74">
        <f>IF(Y49="","",COUNTIF(Sabana23[[#This Row],[Columna4]:[Columna23]],"O")/20)</f>
        <v>0</v>
      </c>
    </row>
    <row r="50" spans="2:26" x14ac:dyDescent="0.25">
      <c r="B50" s="46">
        <v>41</v>
      </c>
      <c r="C50" s="68"/>
      <c r="D50" s="68" t="s">
        <v>91</v>
      </c>
      <c r="E50" s="68" t="s">
        <v>88</v>
      </c>
      <c r="F50" s="68" t="s">
        <v>91</v>
      </c>
      <c r="G50" s="68" t="s">
        <v>89</v>
      </c>
      <c r="H50" s="68" t="s">
        <v>91</v>
      </c>
      <c r="I50" s="68" t="s">
        <v>89</v>
      </c>
      <c r="J50" s="68" t="s">
        <v>91</v>
      </c>
      <c r="K50" s="68" t="s">
        <v>88</v>
      </c>
      <c r="L50" s="68" t="s">
        <v>89</v>
      </c>
      <c r="M50" s="68" t="s">
        <v>90</v>
      </c>
      <c r="N50" s="68" t="s">
        <v>88</v>
      </c>
      <c r="O50" s="68" t="s">
        <v>88</v>
      </c>
      <c r="P50" s="68" t="s">
        <v>89</v>
      </c>
      <c r="Q50" s="68" t="s">
        <v>91</v>
      </c>
      <c r="R50" s="68" t="s">
        <v>88</v>
      </c>
      <c r="S50" s="68" t="s">
        <v>90</v>
      </c>
      <c r="T50" s="68" t="s">
        <v>88</v>
      </c>
      <c r="U50" s="68" t="s">
        <v>89</v>
      </c>
      <c r="V50" s="68" t="s">
        <v>91</v>
      </c>
      <c r="W50" s="68" t="s">
        <v>90</v>
      </c>
      <c r="X50" s="79">
        <f t="array" ref="X50">IF($D$12="","",(SUMPRODUCT(($D$12:$W$12=Sabana23[[#This Row],[Columna4]:[Columna23]])*1)))</f>
        <v>9</v>
      </c>
      <c r="Y50" s="74">
        <f t="shared" si="1"/>
        <v>0.45</v>
      </c>
      <c r="Z50" s="74">
        <f>IF(Y50="","",COUNTIF(Sabana23[[#This Row],[Columna4]:[Columna23]],"O")/20)</f>
        <v>0</v>
      </c>
    </row>
    <row r="51" spans="2:26" ht="14.25" customHeight="1" x14ac:dyDescent="0.25">
      <c r="B51" s="46">
        <v>42</v>
      </c>
      <c r="C51" s="68"/>
      <c r="D51" s="68" t="s">
        <v>90</v>
      </c>
      <c r="E51" s="68" t="s">
        <v>91</v>
      </c>
      <c r="F51" s="68" t="s">
        <v>90</v>
      </c>
      <c r="G51" s="68" t="s">
        <v>89</v>
      </c>
      <c r="H51" s="68" t="s">
        <v>91</v>
      </c>
      <c r="I51" s="68" t="s">
        <v>89</v>
      </c>
      <c r="J51" s="68" t="s">
        <v>90</v>
      </c>
      <c r="K51" s="68" t="s">
        <v>89</v>
      </c>
      <c r="L51" s="68" t="s">
        <v>90</v>
      </c>
      <c r="M51" s="68" t="s">
        <v>91</v>
      </c>
      <c r="N51" s="68" t="s">
        <v>88</v>
      </c>
      <c r="O51" s="68" t="s">
        <v>88</v>
      </c>
      <c r="P51" s="68" t="s">
        <v>89</v>
      </c>
      <c r="Q51" s="68" t="s">
        <v>91</v>
      </c>
      <c r="R51" s="68" t="s">
        <v>89</v>
      </c>
      <c r="S51" s="68" t="s">
        <v>90</v>
      </c>
      <c r="T51" s="68" t="s">
        <v>89</v>
      </c>
      <c r="U51" s="68" t="s">
        <v>90</v>
      </c>
      <c r="V51" s="68" t="s">
        <v>88</v>
      </c>
      <c r="W51" s="68" t="s">
        <v>91</v>
      </c>
      <c r="X51" s="79">
        <f t="array" ref="X51">IF($D$12="","",(SUMPRODUCT(($D$12:$W$12=Sabana23[[#This Row],[Columna4]:[Columna23]])*1)))</f>
        <v>10</v>
      </c>
      <c r="Y51" s="74">
        <f t="shared" si="1"/>
        <v>0.5</v>
      </c>
      <c r="Z51" s="74">
        <f>IF(Y51="","",COUNTIF(Sabana23[[#This Row],[Columna4]:[Columna23]],"O")/20)</f>
        <v>0</v>
      </c>
    </row>
    <row r="52" spans="2:26" x14ac:dyDescent="0.25">
      <c r="B52" s="46">
        <v>43</v>
      </c>
      <c r="D52" s="13" t="s">
        <v>91</v>
      </c>
      <c r="E52" s="13" t="s">
        <v>91</v>
      </c>
      <c r="F52" s="13" t="s">
        <v>91</v>
      </c>
      <c r="G52" s="13" t="s">
        <v>89</v>
      </c>
      <c r="H52" s="13" t="s">
        <v>91</v>
      </c>
      <c r="I52" s="13" t="s">
        <v>89</v>
      </c>
      <c r="J52" s="13" t="s">
        <v>89</v>
      </c>
      <c r="K52" s="13" t="s">
        <v>89</v>
      </c>
      <c r="L52" s="13" t="s">
        <v>91</v>
      </c>
      <c r="M52" s="13" t="s">
        <v>89</v>
      </c>
      <c r="N52" s="13" t="s">
        <v>88</v>
      </c>
      <c r="O52" s="13" t="s">
        <v>88</v>
      </c>
      <c r="P52" s="13" t="s">
        <v>90</v>
      </c>
      <c r="Q52" s="13" t="s">
        <v>90</v>
      </c>
      <c r="R52" s="13" t="s">
        <v>89</v>
      </c>
      <c r="S52" s="13" t="s">
        <v>88</v>
      </c>
      <c r="T52" s="13" t="s">
        <v>88</v>
      </c>
      <c r="U52" s="13" t="s">
        <v>91</v>
      </c>
      <c r="V52" s="13" t="s">
        <v>90</v>
      </c>
      <c r="W52" s="13" t="s">
        <v>90</v>
      </c>
      <c r="X52" s="79">
        <f t="array" ref="X52">IF($D$12="","",(SUMPRODUCT(($D$12:$W$12=Sabana23[[#This Row],[Columna4]:[Columna23]])*1)))</f>
        <v>11</v>
      </c>
      <c r="Y52" s="74">
        <f t="shared" si="1"/>
        <v>0.55000000000000004</v>
      </c>
      <c r="Z52" s="74">
        <f>IF(Y52="","",COUNTIF(Sabana23[[#This Row],[Columna4]:[Columna23]],"O")/20)</f>
        <v>0</v>
      </c>
    </row>
    <row r="53" spans="2:26" x14ac:dyDescent="0.25">
      <c r="B53" s="46">
        <v>44</v>
      </c>
      <c r="D53" s="13" t="s">
        <v>91</v>
      </c>
      <c r="E53" s="13" t="s">
        <v>91</v>
      </c>
      <c r="F53" s="13" t="s">
        <v>91</v>
      </c>
      <c r="G53" s="13" t="s">
        <v>89</v>
      </c>
      <c r="H53" s="13" t="s">
        <v>89</v>
      </c>
      <c r="I53" s="13" t="s">
        <v>89</v>
      </c>
      <c r="J53" s="13" t="s">
        <v>89</v>
      </c>
      <c r="K53" s="13" t="s">
        <v>88</v>
      </c>
      <c r="L53" s="13" t="s">
        <v>90</v>
      </c>
      <c r="M53" s="13" t="s">
        <v>90</v>
      </c>
      <c r="N53" s="13" t="s">
        <v>89</v>
      </c>
      <c r="O53" s="13" t="s">
        <v>88</v>
      </c>
      <c r="P53" s="13" t="s">
        <v>91</v>
      </c>
      <c r="Q53" s="13" t="s">
        <v>89</v>
      </c>
      <c r="R53" s="13" t="s">
        <v>90</v>
      </c>
      <c r="S53" s="13" t="s">
        <v>91</v>
      </c>
      <c r="T53" s="13" t="s">
        <v>89</v>
      </c>
      <c r="U53" s="13" t="s">
        <v>88</v>
      </c>
      <c r="V53" s="13" t="s">
        <v>88</v>
      </c>
      <c r="W53" s="13" t="s">
        <v>90</v>
      </c>
      <c r="X53" s="79">
        <f t="array" ref="X53">IF($D$12="","",(SUMPRODUCT(($D$12:$W$12=Sabana23[[#This Row],[Columna4]:[Columna23]])*1)))</f>
        <v>7</v>
      </c>
      <c r="Y53" s="74">
        <f t="shared" si="1"/>
        <v>0.35</v>
      </c>
      <c r="Z53" s="74">
        <f>IF(Y53="","",COUNTIF(Sabana23[[#This Row],[Columna4]:[Columna23]],"O")/20)</f>
        <v>0</v>
      </c>
    </row>
    <row r="54" spans="2:26" x14ac:dyDescent="0.25">
      <c r="B54" s="46">
        <v>45</v>
      </c>
      <c r="D54" s="13" t="s">
        <v>89</v>
      </c>
      <c r="E54" s="13" t="s">
        <v>91</v>
      </c>
      <c r="F54" s="13" t="s">
        <v>91</v>
      </c>
      <c r="G54" s="13" t="s">
        <v>89</v>
      </c>
      <c r="H54" s="13" t="s">
        <v>91</v>
      </c>
      <c r="I54" s="13" t="s">
        <v>89</v>
      </c>
      <c r="J54" s="13" t="s">
        <v>91</v>
      </c>
      <c r="K54" s="13" t="s">
        <v>89</v>
      </c>
      <c r="L54" s="13" t="s">
        <v>91</v>
      </c>
      <c r="M54" s="13" t="s">
        <v>91</v>
      </c>
      <c r="N54" s="13" t="s">
        <v>91</v>
      </c>
      <c r="O54" s="13" t="s">
        <v>88</v>
      </c>
      <c r="P54" s="13" t="s">
        <v>91</v>
      </c>
      <c r="Q54" s="13" t="s">
        <v>88</v>
      </c>
      <c r="R54" s="13" t="s">
        <v>90</v>
      </c>
      <c r="S54" s="13" t="s">
        <v>90</v>
      </c>
      <c r="T54" s="13" t="s">
        <v>88</v>
      </c>
      <c r="U54" s="13" t="s">
        <v>90</v>
      </c>
      <c r="V54" s="13" t="s">
        <v>89</v>
      </c>
      <c r="W54" s="13" t="s">
        <v>91</v>
      </c>
      <c r="X54" s="79">
        <f t="array" ref="X54">IF($D$12="","",(SUMPRODUCT(($D$12:$W$12=Sabana23[[#This Row],[Columna4]:[Columna23]])*1)))</f>
        <v>13</v>
      </c>
      <c r="Y54" s="74">
        <f t="shared" si="1"/>
        <v>0.65</v>
      </c>
      <c r="Z54" s="74">
        <f>IF(Y54="","",COUNTIF(Sabana23[[#This Row],[Columna4]:[Columna23]],"O")/20)</f>
        <v>0</v>
      </c>
    </row>
    <row r="55" spans="2:26" x14ac:dyDescent="0.25">
      <c r="B55" s="46">
        <v>46</v>
      </c>
      <c r="D55" s="13" t="s">
        <v>91</v>
      </c>
      <c r="E55" s="13" t="s">
        <v>88</v>
      </c>
      <c r="F55" s="13" t="s">
        <v>91</v>
      </c>
      <c r="G55" s="13" t="s">
        <v>89</v>
      </c>
      <c r="H55" s="13" t="s">
        <v>91</v>
      </c>
      <c r="I55" s="13" t="s">
        <v>89</v>
      </c>
      <c r="J55" s="13" t="s">
        <v>89</v>
      </c>
      <c r="K55" s="13" t="s">
        <v>89</v>
      </c>
      <c r="L55" s="13" t="s">
        <v>91</v>
      </c>
      <c r="M55" s="13" t="s">
        <v>91</v>
      </c>
      <c r="N55" s="13" t="s">
        <v>88</v>
      </c>
      <c r="O55" s="13" t="s">
        <v>88</v>
      </c>
      <c r="P55" s="13" t="s">
        <v>91</v>
      </c>
      <c r="Q55" s="13" t="s">
        <v>91</v>
      </c>
      <c r="R55" s="13" t="s">
        <v>90</v>
      </c>
      <c r="S55" s="13" t="s">
        <v>90</v>
      </c>
      <c r="T55" s="13" t="s">
        <v>89</v>
      </c>
      <c r="U55" s="13" t="s">
        <v>90</v>
      </c>
      <c r="V55" s="13" t="s">
        <v>89</v>
      </c>
      <c r="W55" s="13" t="s">
        <v>91</v>
      </c>
      <c r="X55" s="79">
        <f t="array" ref="X55">IF($D$12="","",(SUMPRODUCT(($D$12:$W$12=Sabana23[[#This Row],[Columna4]:[Columna23]])*1)))</f>
        <v>11</v>
      </c>
      <c r="Y55" s="74">
        <f t="shared" si="1"/>
        <v>0.55000000000000004</v>
      </c>
      <c r="Z55" s="74">
        <f>IF(Y55="","",COUNTIF(Sabana23[[#This Row],[Columna4]:[Columna23]],"O")/20)</f>
        <v>0</v>
      </c>
    </row>
    <row r="56" spans="2:26" x14ac:dyDescent="0.25">
      <c r="B56" s="46">
        <v>47</v>
      </c>
      <c r="D56" s="13" t="s">
        <v>89</v>
      </c>
      <c r="E56" s="13" t="s">
        <v>91</v>
      </c>
      <c r="F56" s="13" t="s">
        <v>91</v>
      </c>
      <c r="G56" s="13" t="s">
        <v>89</v>
      </c>
      <c r="H56" s="13" t="s">
        <v>91</v>
      </c>
      <c r="I56" s="13" t="s">
        <v>88</v>
      </c>
      <c r="J56" s="13" t="s">
        <v>91</v>
      </c>
      <c r="K56" s="13" t="s">
        <v>89</v>
      </c>
      <c r="L56" s="13" t="s">
        <v>89</v>
      </c>
      <c r="M56" s="13" t="s">
        <v>91</v>
      </c>
      <c r="N56" s="13" t="s">
        <v>89</v>
      </c>
      <c r="O56" s="13" t="s">
        <v>88</v>
      </c>
      <c r="P56" s="13" t="s">
        <v>90</v>
      </c>
      <c r="Q56" s="13" t="s">
        <v>88</v>
      </c>
      <c r="R56" s="13" t="s">
        <v>90</v>
      </c>
      <c r="S56" s="13" t="s">
        <v>88</v>
      </c>
      <c r="T56" s="13" t="s">
        <v>88</v>
      </c>
      <c r="U56" s="13" t="s">
        <v>90</v>
      </c>
      <c r="V56" s="13" t="s">
        <v>88</v>
      </c>
      <c r="W56" s="13" t="s">
        <v>91</v>
      </c>
      <c r="X56" s="79">
        <f t="array" ref="X56">IF($D$12="","",(SUMPRODUCT(($D$12:$W$12=Sabana23[[#This Row],[Columna4]:[Columna23]])*1)))</f>
        <v>18</v>
      </c>
      <c r="Y56" s="74">
        <f t="shared" si="1"/>
        <v>0.9</v>
      </c>
      <c r="Z56" s="74">
        <f>IF(Y56="","",COUNTIF(Sabana23[[#This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9">
        <f t="array" ref="X57">IF($D$12="","",(SUMPRODUCT(($D$12:$W$12=Sabana23[[#This Row],[Columna4]:[Columna23]])*1)))</f>
        <v>0</v>
      </c>
      <c r="Y57" s="74">
        <f t="shared" si="1"/>
        <v>0</v>
      </c>
      <c r="Z57" s="74">
        <f>IF(Y57="","",COUNTIF(Sabana23[[#This Row],[Columna4]:[Columna23]],"O")/20)</f>
        <v>0</v>
      </c>
    </row>
    <row r="58" spans="2:26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9">
        <f t="array" ref="X58">IF($D$12="","",(SUMPRODUCT(($D$12:$W$12=Sabana23[[#This Row],[Columna4]:[Columna23]])*1)))</f>
        <v>0</v>
      </c>
      <c r="Y58" s="74">
        <f t="shared" si="1"/>
        <v>0</v>
      </c>
      <c r="Z58" s="74">
        <f>IF(Y58="","",COUNTIF(Sabana23[[#This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9">
        <f t="array" ref="X59">IF($D$12="","",(SUMPRODUCT(($D$12:$W$12=Sabana23[[#This Row],[Columna4]:[Columna23]])*1)))</f>
        <v>0</v>
      </c>
      <c r="Y59" s="74">
        <f t="shared" si="1"/>
        <v>0</v>
      </c>
      <c r="Z59" s="74">
        <f>IF(Y59="","",COUNTIF(Sabana23[[#This Row],[Columna4]:[Columna23]],"O")/20)</f>
        <v>0</v>
      </c>
    </row>
    <row r="60" spans="2:26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9">
        <f t="array" ref="X60">IF($D$12="","",(SUMPRODUCT(($D$12:$W$12=Sabana23[[#This Row],[Columna4]:[Columna23]])*1)))</f>
        <v>0</v>
      </c>
      <c r="Y60" s="74">
        <f t="shared" si="1"/>
        <v>0</v>
      </c>
      <c r="Z60" s="74">
        <f>IF(Y60="","",COUNTIF(Sabana23[[#This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9">
        <f t="array" ref="X61">IF($D$12="","",(SUMPRODUCT(($D$12:$W$12=Sabana23[[#This Row],[Columna4]:[Columna23]])*1)))</f>
        <v>0</v>
      </c>
      <c r="Y61" s="74">
        <f t="shared" si="1"/>
        <v>0</v>
      </c>
      <c r="Z61" s="74">
        <f>IF(Y61="","",COUNTIF(Sabana23[[#This Row],[Columna4]:[Columna23]],"O")/20)</f>
        <v>0</v>
      </c>
    </row>
    <row r="62" spans="2:26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9">
        <f t="array" ref="X62">IF($D$12="","",(SUMPRODUCT(($D$12:$W$12=Sabana23[[#This Row],[Columna4]:[Columna23]])*1)))</f>
        <v>0</v>
      </c>
      <c r="Y62" s="74">
        <f t="shared" si="1"/>
        <v>0</v>
      </c>
      <c r="Z62" s="74">
        <f>IF(Y62="","",COUNTIF(Sabana23[[#This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9">
        <f t="array" ref="X63">IF($D$12="","",(SUMPRODUCT(($D$12:$W$12=Sabana23[[#This Row],[Columna4]:[Columna23]])*1)))</f>
        <v>0</v>
      </c>
      <c r="Y63" s="74">
        <f t="shared" si="1"/>
        <v>0</v>
      </c>
      <c r="Z63" s="74">
        <f>IF(Y63="","",COUNTIF(Sabana23[[#This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9">
        <f t="array" ref="X64">IF($D$12="","",(SUMPRODUCT(($D$12:$W$12=Sabana23[[#This Row],[Columna4]:[Columna23]])*1)))</f>
        <v>0</v>
      </c>
      <c r="Y64" s="74">
        <f t="shared" si="1"/>
        <v>0</v>
      </c>
      <c r="Z64" s="74">
        <f>IF(Y64="","",COUNTIF(Sabana23[[#This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9">
        <f t="array" ref="X65">IF($D$12="","",(SUMPRODUCT(($D$12:$W$12=Sabana23[[#This Row],[Columna4]:[Columna23]])*1)))</f>
        <v>0</v>
      </c>
      <c r="Y65" s="74">
        <f t="shared" si="1"/>
        <v>0</v>
      </c>
      <c r="Z65" s="74">
        <f>IF(Y65="","",COUNTIF(Sabana23[[#This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9">
        <f t="array" ref="X66">IF($D$12="","",(SUMPRODUCT(($D$12:$W$12=Sabana23[[#This Row],[Columna4]:[Columna23]])*1)))</f>
        <v>0</v>
      </c>
      <c r="Y66" s="74">
        <f t="shared" si="1"/>
        <v>0</v>
      </c>
      <c r="Z66" s="74">
        <f>IF(Y66="","",COUNTIF(Sabana23[[#This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9">
        <f t="array" ref="X67">IF($D$12="","",(SUMPRODUCT(($D$12:$W$12=Sabana23[[#This Row],[Columna4]:[Columna23]])*1)))</f>
        <v>0</v>
      </c>
      <c r="Y67" s="74">
        <f t="shared" si="1"/>
        <v>0</v>
      </c>
      <c r="Z67" s="74">
        <f>IF(Y67="","",COUNTIF(Sabana23[[#This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9">
        <f t="array" ref="X68">IF($D$12="","",(SUMPRODUCT(($D$12:$W$12=Sabana23[[#This Row],[Columna4]:[Columna23]])*1)))</f>
        <v>0</v>
      </c>
      <c r="Y68" s="74">
        <f t="shared" si="1"/>
        <v>0</v>
      </c>
      <c r="Z68" s="74">
        <f>IF(Y68="","",COUNTIF(Sabana23[[#This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9">
        <f t="array" ref="X69">IF($D$12="","",(SUMPRODUCT(($D$12:$W$12=Sabana23[[#This Row],[Columna4]:[Columna23]])*1)))</f>
        <v>0</v>
      </c>
      <c r="Y69" s="74">
        <f t="shared" si="1"/>
        <v>0</v>
      </c>
      <c r="Z69" s="74">
        <f>IF(Y69="","",COUNTIF(Sabana23[[#This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9">
        <f t="array" ref="X70">IF($D$12="","",(SUMPRODUCT(($D$12:$W$12=Sabana23[[#This Row],[Columna4]:[Columna23]])*1)))</f>
        <v>0</v>
      </c>
      <c r="Y70" s="74">
        <f t="shared" si="1"/>
        <v>0</v>
      </c>
      <c r="Z70" s="74">
        <f>IF(Y70="","",COUNTIF(Sabana23[[#This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9">
        <f t="array" ref="X71">IF($D$12="","",(SUMPRODUCT(($D$12:$W$12=Sabana23[[#This Row],[Columna4]:[Columna23]])*1)))</f>
        <v>0</v>
      </c>
      <c r="Y71" s="74">
        <f t="shared" si="1"/>
        <v>0</v>
      </c>
      <c r="Z71" s="74">
        <f>IF(Y71="","",COUNTIF(Sabana23[[#This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9">
        <f t="array" ref="X72">IF($D$12="","",(SUMPRODUCT(($D$12:$W$12=Sabana23[[#This Row],[Columna4]:[Columna23]])*1)))</f>
        <v>0</v>
      </c>
      <c r="Y72" s="74">
        <f t="shared" si="1"/>
        <v>0</v>
      </c>
      <c r="Z72" s="74">
        <f>IF(Y72="","",COUNTIF(Sabana23[[#This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9">
        <f t="array" ref="X73">IF($D$12="","",(SUMPRODUCT(($D$12:$W$12=Sabana23[[#This Row],[Columna4]:[Columna23]])*1)))</f>
        <v>0</v>
      </c>
      <c r="Y73" s="74">
        <f t="shared" si="1"/>
        <v>0</v>
      </c>
      <c r="Z73" s="74">
        <f>IF(Y73="","",COUNTIF(Sabana23[[#This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9">
        <f t="array" ref="X74">IF($D$12="","",(SUMPRODUCT(($D$12:$W$12=Sabana23[[#This Row],[Columna4]:[Columna23]])*1)))</f>
        <v>0</v>
      </c>
      <c r="Y74" s="74">
        <f t="shared" si="1"/>
        <v>0</v>
      </c>
      <c r="Z74" s="74">
        <f>IF(Y74="","",COUNTIF(Sabana23[[#This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9">
        <f t="array" ref="X75">IF($D$12="","",(SUMPRODUCT(($D$12:$W$12=Sabana23[[#This Row],[Columna4]:[Columna23]])*1)))</f>
        <v>0</v>
      </c>
      <c r="Y75" s="74">
        <f t="shared" si="1"/>
        <v>0</v>
      </c>
      <c r="Z75" s="74">
        <f>IF(Y75="","",COUNTIF(Sabana23[[#This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9">
        <f t="array" ref="X76">IF($D$12="","",(SUMPRODUCT(($D$12:$W$12=Sabana23[[#This Row],[Columna4]:[Columna23]])*1)))</f>
        <v>0</v>
      </c>
      <c r="Y76" s="74">
        <f t="shared" si="1"/>
        <v>0</v>
      </c>
      <c r="Z76" s="74">
        <f>IF(Y76="","",COUNTIF(Sabana23[[#This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9">
        <f t="array" ref="X77">IF($D$12="","",(SUMPRODUCT(($D$12:$W$12=Sabana23[[#This Row],[Columna4]:[Columna23]])*1)))</f>
        <v>0</v>
      </c>
      <c r="Y77" s="74">
        <f t="shared" si="1"/>
        <v>0</v>
      </c>
      <c r="Z77" s="74">
        <f>IF(Y77="","",COUNTIF(Sabana23[[#This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9">
        <f t="array" ref="X78">IF($D$12="","",(SUMPRODUCT(($D$12:$W$12=Sabana23[[#This Row],[Columna4]:[Columna23]])*1)))</f>
        <v>0</v>
      </c>
      <c r="Y78" s="74">
        <f t="shared" si="1"/>
        <v>0</v>
      </c>
      <c r="Z78" s="74">
        <f>IF(Y78="","",COUNTIF(Sabana23[[#This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9">
        <f t="array" ref="X79">IF($D$12="","",(SUMPRODUCT(($D$12:$W$12=Sabana23[[#This Row],[Columna4]:[Columna23]])*1)))</f>
        <v>0</v>
      </c>
      <c r="Y79" s="74">
        <f t="shared" si="1"/>
        <v>0</v>
      </c>
      <c r="Z79" s="74">
        <f>IF(Y79="","",COUNTIF(Sabana23[[#This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9">
        <f t="array" ref="X80">IF($D$12="","",(SUMPRODUCT(($D$12:$W$12=Sabana23[[#This Row],[Columna4]:[Columna23]])*1)))</f>
        <v>0</v>
      </c>
      <c r="Y80" s="74">
        <f t="shared" si="1"/>
        <v>0</v>
      </c>
      <c r="Z80" s="74">
        <f>IF(Y80="","",COUNTIF(Sabana23[[#This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9">
        <f t="array" ref="X81">IF($D$12="","",(SUMPRODUCT(($D$12:$W$12=Sabana23[[#This Row],[Columna4]:[Columna23]])*1)))</f>
        <v>0</v>
      </c>
      <c r="Y81" s="74">
        <f t="shared" si="1"/>
        <v>0</v>
      </c>
      <c r="Z81" s="74">
        <f>IF(Y81="","",COUNTIF(Sabana23[[#This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9">
        <f t="array" ref="X82">IF($D$12="","",(SUMPRODUCT(($D$12:$W$12=Sabana23[[#This Row],[Columna4]:[Columna23]])*1)))</f>
        <v>0</v>
      </c>
      <c r="Y82" s="74">
        <f t="shared" ref="Y82:Y145" si="2">IF(X82="","",(X82/20))</f>
        <v>0</v>
      </c>
      <c r="Z82" s="74">
        <f>IF(Y82="","",COUNTIF(Sabana23[[#This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9">
        <f t="array" ref="X83">IF($D$12="","",(SUMPRODUCT(($D$12:$W$12=Sabana23[[#This Row],[Columna4]:[Columna23]])*1)))</f>
        <v>0</v>
      </c>
      <c r="Y83" s="74">
        <f t="shared" si="2"/>
        <v>0</v>
      </c>
      <c r="Z83" s="74">
        <f>IF(Y83="","",COUNTIF(Sabana23[[#This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9">
        <f t="array" ref="X84">IF($D$12="","",(SUMPRODUCT(($D$12:$W$12=Sabana23[[#This Row],[Columna4]:[Columna23]])*1)))</f>
        <v>0</v>
      </c>
      <c r="Y84" s="74">
        <f t="shared" si="2"/>
        <v>0</v>
      </c>
      <c r="Z84" s="74">
        <f>IF(Y84="","",COUNTIF(Sabana23[[#This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9">
        <f t="array" ref="X85">IF($D$12="","",(SUMPRODUCT(($D$12:$W$12=Sabana23[[#This Row],[Columna4]:[Columna23]])*1)))</f>
        <v>0</v>
      </c>
      <c r="Y85" s="74">
        <f t="shared" si="2"/>
        <v>0</v>
      </c>
      <c r="Z85" s="74">
        <f>IF(Y85="","",COUNTIF(Sabana23[[#This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9">
        <f t="array" ref="X86">IF($D$12="","",(SUMPRODUCT(($D$12:$W$12=Sabana23[[#This Row],[Columna4]:[Columna23]])*1)))</f>
        <v>0</v>
      </c>
      <c r="Y86" s="74">
        <f t="shared" si="2"/>
        <v>0</v>
      </c>
      <c r="Z86" s="74">
        <f>IF(Y86="","",COUNTIF(Sabana23[[#This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9">
        <f t="array" ref="X87">IF($D$12="","",(SUMPRODUCT(($D$12:$W$12=Sabana23[[#This Row],[Columna4]:[Columna23]])*1)))</f>
        <v>0</v>
      </c>
      <c r="Y87" s="74">
        <f t="shared" si="2"/>
        <v>0</v>
      </c>
      <c r="Z87" s="74">
        <f>IF(Y87="","",COUNTIF(Sabana23[[#This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9">
        <f t="array" ref="X88">IF($D$12="","",(SUMPRODUCT(($D$12:$W$12=Sabana23[[#This Row],[Columna4]:[Columna23]])*1)))</f>
        <v>0</v>
      </c>
      <c r="Y88" s="74">
        <f t="shared" si="2"/>
        <v>0</v>
      </c>
      <c r="Z88" s="74">
        <f>IF(Y88="","",COUNTIF(Sabana23[[#This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9">
        <f t="array" ref="X89">IF($D$12="","",(SUMPRODUCT(($D$12:$W$12=Sabana23[[#This Row],[Columna4]:[Columna23]])*1)))</f>
        <v>0</v>
      </c>
      <c r="Y89" s="74">
        <f t="shared" si="2"/>
        <v>0</v>
      </c>
      <c r="Z89" s="74">
        <f>IF(Y89="","",COUNTIF(Sabana23[[#This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9">
        <f t="array" ref="X90">IF($D$12="","",(SUMPRODUCT(($D$12:$W$12=Sabana23[[#This Row],[Columna4]:[Columna23]])*1)))</f>
        <v>0</v>
      </c>
      <c r="Y90" s="74">
        <f t="shared" si="2"/>
        <v>0</v>
      </c>
      <c r="Z90" s="74">
        <f>IF(Y90="","",COUNTIF(Sabana23[[#This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9">
        <f t="array" ref="X91">IF($D$12="","",(SUMPRODUCT(($D$12:$W$12=Sabana23[[#This Row],[Columna4]:[Columna23]])*1)))</f>
        <v>0</v>
      </c>
      <c r="Y91" s="74">
        <f t="shared" si="2"/>
        <v>0</v>
      </c>
      <c r="Z91" s="74">
        <f>IF(Y91="","",COUNTIF(Sabana23[[#This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9">
        <f t="array" ref="X92">IF($D$12="","",(SUMPRODUCT(($D$12:$W$12=Sabana23[[#This Row],[Columna4]:[Columna23]])*1)))</f>
        <v>0</v>
      </c>
      <c r="Y92" s="74">
        <f t="shared" si="2"/>
        <v>0</v>
      </c>
      <c r="Z92" s="74">
        <f>IF(Y92="","",COUNTIF(Sabana23[[#This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9">
        <f t="array" ref="X93">IF($D$12="","",(SUMPRODUCT(($D$12:$W$12=Sabana23[[#This Row],[Columna4]:[Columna23]])*1)))</f>
        <v>0</v>
      </c>
      <c r="Y93" s="74">
        <f t="shared" si="2"/>
        <v>0</v>
      </c>
      <c r="Z93" s="74">
        <f>IF(Y93="","",COUNTIF(Sabana23[[#This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9">
        <f t="array" ref="X94">IF($D$12="","",(SUMPRODUCT(($D$12:$W$12=Sabana23[[#This Row],[Columna4]:[Columna23]])*1)))</f>
        <v>0</v>
      </c>
      <c r="Y94" s="74">
        <f t="shared" si="2"/>
        <v>0</v>
      </c>
      <c r="Z94" s="74">
        <f>IF(Y94="","",COUNTIF(Sabana23[[#This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9">
        <f t="array" ref="X95">IF($D$12="","",(SUMPRODUCT(($D$12:$W$12=Sabana23[[#This Row],[Columna4]:[Columna23]])*1)))</f>
        <v>0</v>
      </c>
      <c r="Y95" s="74">
        <f t="shared" si="2"/>
        <v>0</v>
      </c>
      <c r="Z95" s="74">
        <f>IF(Y95="","",COUNTIF(Sabana23[[#This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9">
        <f t="array" ref="X96">IF($D$12="","",(SUMPRODUCT(($D$12:$W$12=Sabana23[[#This Row],[Columna4]:[Columna23]])*1)))</f>
        <v>0</v>
      </c>
      <c r="Y96" s="74">
        <f t="shared" si="2"/>
        <v>0</v>
      </c>
      <c r="Z96" s="74">
        <f>IF(Y96="","",COUNTIF(Sabana23[[#This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9">
        <f t="array" ref="X97">IF($D$12="","",(SUMPRODUCT(($D$12:$W$12=Sabana23[[#This Row],[Columna4]:[Columna23]])*1)))</f>
        <v>0</v>
      </c>
      <c r="Y97" s="74">
        <f t="shared" si="2"/>
        <v>0</v>
      </c>
      <c r="Z97" s="74">
        <f>IF(Y97="","",COUNTIF(Sabana23[[#This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9">
        <f t="array" ref="X98">IF($D$12="","",(SUMPRODUCT(($D$12:$W$12=Sabana23[[#This Row],[Columna4]:[Columna23]])*1)))</f>
        <v>0</v>
      </c>
      <c r="Y98" s="74">
        <f t="shared" si="2"/>
        <v>0</v>
      </c>
      <c r="Z98" s="74">
        <f>IF(Y98="","",COUNTIF(Sabana23[[#This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9">
        <f t="array" ref="X99">IF($D$12="","",(SUMPRODUCT(($D$12:$W$12=Sabana23[[#This Row],[Columna4]:[Columna23]])*1)))</f>
        <v>0</v>
      </c>
      <c r="Y99" s="74">
        <f t="shared" si="2"/>
        <v>0</v>
      </c>
      <c r="Z99" s="74">
        <f>IF(Y99="","",COUNTIF(Sabana23[[#This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9">
        <f t="array" ref="X100">IF($D$12="","",(SUMPRODUCT(($D$12:$W$12=Sabana23[[#This Row],[Columna4]:[Columna23]])*1)))</f>
        <v>0</v>
      </c>
      <c r="Y100" s="74">
        <f t="shared" si="2"/>
        <v>0</v>
      </c>
      <c r="Z100" s="74">
        <f>IF(Y100="","",COUNTIF(Sabana23[[#This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9">
        <f t="array" ref="X101">IF($D$12="","",(SUMPRODUCT(($D$12:$W$12=Sabana23[[#This Row],[Columna4]:[Columna23]])*1)))</f>
        <v>0</v>
      </c>
      <c r="Y101" s="74">
        <f t="shared" si="2"/>
        <v>0</v>
      </c>
      <c r="Z101" s="74">
        <f>IF(Y101="","",COUNTIF(Sabana23[[#This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9">
        <f t="array" ref="X102">IF($D$12="","",(SUMPRODUCT(($D$12:$W$12=Sabana23[[#This Row],[Columna4]:[Columna23]])*1)))</f>
        <v>0</v>
      </c>
      <c r="Y102" s="74">
        <f t="shared" si="2"/>
        <v>0</v>
      </c>
      <c r="Z102" s="74">
        <f>IF(Y102="","",COUNTIF(Sabana23[[#This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9">
        <f t="array" ref="X103">IF($D$12="","",(SUMPRODUCT(($D$12:$W$12=Sabana23[[#This Row],[Columna4]:[Columna23]])*1)))</f>
        <v>0</v>
      </c>
      <c r="Y103" s="74">
        <f t="shared" si="2"/>
        <v>0</v>
      </c>
      <c r="Z103" s="74">
        <f>IF(Y103="","",COUNTIF(Sabana23[[#This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9">
        <f t="array" ref="X104">IF($D$12="","",(SUMPRODUCT(($D$12:$W$12=Sabana23[[#This Row],[Columna4]:[Columna23]])*1)))</f>
        <v>0</v>
      </c>
      <c r="Y104" s="74">
        <f t="shared" si="2"/>
        <v>0</v>
      </c>
      <c r="Z104" s="74">
        <f>IF(Y104="","",COUNTIF(Sabana23[[#This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9">
        <f t="array" ref="X105">IF($D$12="","",(SUMPRODUCT(($D$12:$W$12=Sabana23[[#This Row],[Columna4]:[Columna23]])*1)))</f>
        <v>0</v>
      </c>
      <c r="Y105" s="74">
        <f t="shared" si="2"/>
        <v>0</v>
      </c>
      <c r="Z105" s="74">
        <f>IF(Y105="","",COUNTIF(Sabana23[[#This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9">
        <f t="array" ref="X106">IF($D$12="","",(SUMPRODUCT(($D$12:$W$12=Sabana23[[#This Row],[Columna4]:[Columna23]])*1)))</f>
        <v>0</v>
      </c>
      <c r="Y106" s="74">
        <f t="shared" si="2"/>
        <v>0</v>
      </c>
      <c r="Z106" s="74">
        <f>IF(Y106="","",COUNTIF(Sabana23[[#This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9">
        <f t="array" ref="X107">IF($D$12="","",(SUMPRODUCT(($D$12:$W$12=Sabana23[[#This Row],[Columna4]:[Columna23]])*1)))</f>
        <v>0</v>
      </c>
      <c r="Y107" s="74">
        <f t="shared" si="2"/>
        <v>0</v>
      </c>
      <c r="Z107" s="74">
        <f>IF(Y107="","",COUNTIF(Sabana23[[#This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9">
        <f t="array" ref="X108">IF($D$12="","",(SUMPRODUCT(($D$12:$W$12=Sabana23[[#This Row],[Columna4]:[Columna23]])*1)))</f>
        <v>0</v>
      </c>
      <c r="Y108" s="74">
        <f t="shared" si="2"/>
        <v>0</v>
      </c>
      <c r="Z108" s="74">
        <f>IF(Y108="","",COUNTIF(Sabana23[[#This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9">
        <f t="array" ref="X109">IF($D$12="","",(SUMPRODUCT(($D$12:$W$12=Sabana23[[#This Row],[Columna4]:[Columna23]])*1)))</f>
        <v>0</v>
      </c>
      <c r="Y109" s="74">
        <f t="shared" si="2"/>
        <v>0</v>
      </c>
      <c r="Z109" s="74">
        <f>IF(Y109="","",COUNTIF(Sabana23[[#This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9">
        <f t="array" ref="X110">IF($D$12="","",(SUMPRODUCT(($D$12:$W$12=Sabana23[[#This Row],[Columna4]:[Columna23]])*1)))</f>
        <v>0</v>
      </c>
      <c r="Y110" s="74">
        <f t="shared" si="2"/>
        <v>0</v>
      </c>
      <c r="Z110" s="74">
        <f>IF(Y110="","",COUNTIF(Sabana23[[#This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9">
        <f t="array" ref="X111">IF($D$12="","",(SUMPRODUCT(($D$12:$W$12=Sabana23[[#This Row],[Columna4]:[Columna23]])*1)))</f>
        <v>0</v>
      </c>
      <c r="Y111" s="74">
        <f t="shared" si="2"/>
        <v>0</v>
      </c>
      <c r="Z111" s="74">
        <f>IF(Y111="","",COUNTIF(Sabana23[[#This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9">
        <f t="array" ref="X112">IF($D$12="","",(SUMPRODUCT(($D$12:$W$12=Sabana23[[#This Row],[Columna4]:[Columna23]])*1)))</f>
        <v>0</v>
      </c>
      <c r="Y112" s="74">
        <f t="shared" si="2"/>
        <v>0</v>
      </c>
      <c r="Z112" s="74">
        <f>IF(Y112="","",COUNTIF(Sabana23[[#This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9">
        <f t="array" ref="X113">IF($D$12="","",(SUMPRODUCT(($D$12:$W$12=Sabana23[[#This Row],[Columna4]:[Columna23]])*1)))</f>
        <v>0</v>
      </c>
      <c r="Y113" s="74">
        <f t="shared" si="2"/>
        <v>0</v>
      </c>
      <c r="Z113" s="74">
        <f>IF(Y113="","",COUNTIF(Sabana23[[#This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9">
        <f t="array" ref="X114">IF($D$12="","",(SUMPRODUCT(($D$12:$W$12=Sabana23[[#This Row],[Columna4]:[Columna23]])*1)))</f>
        <v>0</v>
      </c>
      <c r="Y114" s="74">
        <f t="shared" si="2"/>
        <v>0</v>
      </c>
      <c r="Z114" s="74">
        <f>IF(Y114="","",COUNTIF(Sabana23[[#This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9">
        <f t="array" ref="X115">IF($D$12="","",(SUMPRODUCT(($D$12:$W$12=Sabana23[[#This Row],[Columna4]:[Columna23]])*1)))</f>
        <v>0</v>
      </c>
      <c r="Y115" s="74">
        <f t="shared" si="2"/>
        <v>0</v>
      </c>
      <c r="Z115" s="74">
        <f>IF(Y115="","",COUNTIF(Sabana23[[#This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9">
        <f t="array" ref="X116">IF($D$12="","",(SUMPRODUCT(($D$12:$W$12=Sabana23[[#This Row],[Columna4]:[Columna23]])*1)))</f>
        <v>0</v>
      </c>
      <c r="Y116" s="74">
        <f t="shared" si="2"/>
        <v>0</v>
      </c>
      <c r="Z116" s="74">
        <f>IF(Y116="","",COUNTIF(Sabana23[[#This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9">
        <f t="array" ref="X117">IF($D$12="","",(SUMPRODUCT(($D$12:$W$12=Sabana23[[#This Row],[Columna4]:[Columna23]])*1)))</f>
        <v>0</v>
      </c>
      <c r="Y117" s="74">
        <f t="shared" si="2"/>
        <v>0</v>
      </c>
      <c r="Z117" s="74">
        <f>IF(Y117="","",COUNTIF(Sabana23[[#This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9">
        <f t="array" ref="X118">IF($D$12="","",(SUMPRODUCT(($D$12:$W$12=Sabana23[[#This Row],[Columna4]:[Columna23]])*1)))</f>
        <v>0</v>
      </c>
      <c r="Y118" s="74">
        <f t="shared" si="2"/>
        <v>0</v>
      </c>
      <c r="Z118" s="74">
        <f>IF(Y118="","",COUNTIF(Sabana23[[#This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9">
        <f t="array" ref="X119">IF($D$12="","",(SUMPRODUCT(($D$12:$W$12=Sabana23[[#This Row],[Columna4]:[Columna23]])*1)))</f>
        <v>0</v>
      </c>
      <c r="Y119" s="74">
        <f t="shared" si="2"/>
        <v>0</v>
      </c>
      <c r="Z119" s="74">
        <f>IF(Y119="","",COUNTIF(Sabana23[[#This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9">
        <f t="array" ref="X120">IF($D$12="","",(SUMPRODUCT(($D$12:$W$12=Sabana23[[#This Row],[Columna4]:[Columna23]])*1)))</f>
        <v>0</v>
      </c>
      <c r="Y120" s="74">
        <f t="shared" si="2"/>
        <v>0</v>
      </c>
      <c r="Z120" s="74">
        <f>IF(Y120="","",COUNTIF(Sabana23[[#This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9">
        <f t="array" ref="X121">IF($D$12="","",(SUMPRODUCT(($D$12:$W$12=Sabana23[[#This Row],[Columna4]:[Columna23]])*1)))</f>
        <v>0</v>
      </c>
      <c r="Y121" s="74">
        <f t="shared" si="2"/>
        <v>0</v>
      </c>
      <c r="Z121" s="74">
        <f>IF(Y121="","",COUNTIF(Sabana23[[#This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9">
        <f t="array" ref="X122">IF($D$12="","",(SUMPRODUCT(($D$12:$W$12=Sabana23[[#This Row],[Columna4]:[Columna23]])*1)))</f>
        <v>0</v>
      </c>
      <c r="Y122" s="74">
        <f t="shared" si="2"/>
        <v>0</v>
      </c>
      <c r="Z122" s="74">
        <f>IF(Y122="","",COUNTIF(Sabana23[[#This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9">
        <f t="array" ref="X123">IF($D$12="","",(SUMPRODUCT(($D$12:$W$12=Sabana23[[#This Row],[Columna4]:[Columna23]])*1)))</f>
        <v>0</v>
      </c>
      <c r="Y123" s="74">
        <f t="shared" si="2"/>
        <v>0</v>
      </c>
      <c r="Z123" s="74">
        <f>IF(Y123="","",COUNTIF(Sabana23[[#This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9">
        <f t="array" ref="X124">IF($D$12="","",(SUMPRODUCT(($D$12:$W$12=Sabana23[[#This Row],[Columna4]:[Columna23]])*1)))</f>
        <v>0</v>
      </c>
      <c r="Y124" s="74">
        <f t="shared" si="2"/>
        <v>0</v>
      </c>
      <c r="Z124" s="74">
        <f>IF(Y124="","",COUNTIF(Sabana23[[#This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9">
        <f t="array" ref="X125">IF($D$12="","",(SUMPRODUCT(($D$12:$W$12=Sabana23[[#This Row],[Columna4]:[Columna23]])*1)))</f>
        <v>0</v>
      </c>
      <c r="Y125" s="74">
        <f t="shared" si="2"/>
        <v>0</v>
      </c>
      <c r="Z125" s="74">
        <f>IF(Y125="","",COUNTIF(Sabana23[[#This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9">
        <f t="array" ref="X126">IF($D$12="","",(SUMPRODUCT(($D$12:$W$12=Sabana23[[#This Row],[Columna4]:[Columna23]])*1)))</f>
        <v>0</v>
      </c>
      <c r="Y126" s="74">
        <f t="shared" si="2"/>
        <v>0</v>
      </c>
      <c r="Z126" s="74">
        <f>IF(Y126="","",COUNTIF(Sabana23[[#This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9">
        <f t="array" ref="X127">IF($D$12="","",(SUMPRODUCT(($D$12:$W$12=Sabana23[[#This Row],[Columna4]:[Columna23]])*1)))</f>
        <v>0</v>
      </c>
      <c r="Y127" s="74">
        <f t="shared" si="2"/>
        <v>0</v>
      </c>
      <c r="Z127" s="74">
        <f>IF(Y127="","",COUNTIF(Sabana23[[#This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9">
        <f t="array" ref="X128">IF($D$12="","",(SUMPRODUCT(($D$12:$W$12=Sabana23[[#This Row],[Columna4]:[Columna23]])*1)))</f>
        <v>0</v>
      </c>
      <c r="Y128" s="74">
        <f t="shared" si="2"/>
        <v>0</v>
      </c>
      <c r="Z128" s="74">
        <f>IF(Y128="","",COUNTIF(Sabana23[[#This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9">
        <f t="array" ref="X129">IF($D$12="","",(SUMPRODUCT(($D$12:$W$12=Sabana23[[#This Row],[Columna4]:[Columna23]])*1)))</f>
        <v>0</v>
      </c>
      <c r="Y129" s="74">
        <f t="shared" si="2"/>
        <v>0</v>
      </c>
      <c r="Z129" s="74">
        <f>IF(Y129="","",COUNTIF(Sabana23[[#This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9">
        <f t="array" ref="X130">IF($D$12="","",(SUMPRODUCT(($D$12:$W$12=Sabana23[[#This Row],[Columna4]:[Columna23]])*1)))</f>
        <v>0</v>
      </c>
      <c r="Y130" s="74">
        <f t="shared" si="2"/>
        <v>0</v>
      </c>
      <c r="Z130" s="74">
        <f>IF(Y130="","",COUNTIF(Sabana23[[#This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9">
        <f t="array" ref="X131">IF($D$12="","",(SUMPRODUCT(($D$12:$W$12=Sabana23[[#This Row],[Columna4]:[Columna23]])*1)))</f>
        <v>0</v>
      </c>
      <c r="Y131" s="74">
        <f t="shared" si="2"/>
        <v>0</v>
      </c>
      <c r="Z131" s="74">
        <f>IF(Y131="","",COUNTIF(Sabana23[[#This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9">
        <f t="array" ref="X132">IF($D$12="","",(SUMPRODUCT(($D$12:$W$12=Sabana23[[#This Row],[Columna4]:[Columna23]])*1)))</f>
        <v>0</v>
      </c>
      <c r="Y132" s="74">
        <f t="shared" si="2"/>
        <v>0</v>
      </c>
      <c r="Z132" s="74">
        <f>IF(Y132="","",COUNTIF(Sabana23[[#This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9">
        <f t="array" ref="X133">IF($D$12="","",(SUMPRODUCT(($D$12:$W$12=Sabana23[[#This Row],[Columna4]:[Columna23]])*1)))</f>
        <v>0</v>
      </c>
      <c r="Y133" s="74">
        <f t="shared" si="2"/>
        <v>0</v>
      </c>
      <c r="Z133" s="74">
        <f>IF(Y133="","",COUNTIF(Sabana23[[#This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9">
        <f t="array" ref="X134">IF($D$12="","",(SUMPRODUCT(($D$12:$W$12=Sabana23[[#This Row],[Columna4]:[Columna23]])*1)))</f>
        <v>0</v>
      </c>
      <c r="Y134" s="74">
        <f t="shared" si="2"/>
        <v>0</v>
      </c>
      <c r="Z134" s="74">
        <f>IF(Y134="","",COUNTIF(Sabana23[[#This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9">
        <f t="array" ref="X135">IF($D$12="","",(SUMPRODUCT(($D$12:$W$12=Sabana23[[#This Row],[Columna4]:[Columna23]])*1)))</f>
        <v>0</v>
      </c>
      <c r="Y135" s="74">
        <f t="shared" si="2"/>
        <v>0</v>
      </c>
      <c r="Z135" s="74">
        <f>IF(Y135="","",COUNTIF(Sabana23[[#This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9">
        <f t="array" ref="X136">IF($D$12="","",(SUMPRODUCT(($D$12:$W$12=Sabana23[[#This Row],[Columna4]:[Columna23]])*1)))</f>
        <v>0</v>
      </c>
      <c r="Y136" s="74">
        <f t="shared" si="2"/>
        <v>0</v>
      </c>
      <c r="Z136" s="74">
        <f>IF(Y136="","",COUNTIF(Sabana23[[#This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9">
        <f t="array" ref="X137">IF($D$12="","",(SUMPRODUCT(($D$12:$W$12=Sabana23[[#This Row],[Columna4]:[Columna23]])*1)))</f>
        <v>0</v>
      </c>
      <c r="Y137" s="74">
        <f t="shared" si="2"/>
        <v>0</v>
      </c>
      <c r="Z137" s="74">
        <f>IF(Y137="","",COUNTIF(Sabana23[[#This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9">
        <f t="array" ref="X138">IF($D$12="","",(SUMPRODUCT(($D$12:$W$12=Sabana23[[#This Row],[Columna4]:[Columna23]])*1)))</f>
        <v>0</v>
      </c>
      <c r="Y138" s="74">
        <f t="shared" si="2"/>
        <v>0</v>
      </c>
      <c r="Z138" s="74">
        <f>IF(Y138="","",COUNTIF(Sabana23[[#This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9">
        <f t="array" ref="X139">IF($D$12="","",(SUMPRODUCT(($D$12:$W$12=Sabana23[[#This Row],[Columna4]:[Columna23]])*1)))</f>
        <v>0</v>
      </c>
      <c r="Y139" s="74">
        <f t="shared" si="2"/>
        <v>0</v>
      </c>
      <c r="Z139" s="74">
        <f>IF(Y139="","",COUNTIF(Sabana23[[#This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9">
        <f t="array" ref="X140">IF($D$12="","",(SUMPRODUCT(($D$12:$W$12=Sabana23[[#This Row],[Columna4]:[Columna23]])*1)))</f>
        <v>0</v>
      </c>
      <c r="Y140" s="74">
        <f t="shared" si="2"/>
        <v>0</v>
      </c>
      <c r="Z140" s="74">
        <f>IF(Y140="","",COUNTIF(Sabana23[[#This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9">
        <f t="array" ref="X141">IF($D$12="","",(SUMPRODUCT(($D$12:$W$12=Sabana23[[#This Row],[Columna4]:[Columna23]])*1)))</f>
        <v>0</v>
      </c>
      <c r="Y141" s="74">
        <f t="shared" si="2"/>
        <v>0</v>
      </c>
      <c r="Z141" s="74">
        <f>IF(Y141="","",COUNTIF(Sabana23[[#This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9">
        <f t="array" ref="X142">IF($D$12="","",(SUMPRODUCT(($D$12:$W$12=Sabana23[[#This Row],[Columna4]:[Columna23]])*1)))</f>
        <v>0</v>
      </c>
      <c r="Y142" s="74">
        <f t="shared" si="2"/>
        <v>0</v>
      </c>
      <c r="Z142" s="74">
        <f>IF(Y142="","",COUNTIF(Sabana23[[#This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9">
        <f t="array" ref="X143">IF($D$12="","",(SUMPRODUCT(($D$12:$W$12=Sabana23[[#This Row],[Columna4]:[Columna23]])*1)))</f>
        <v>0</v>
      </c>
      <c r="Y143" s="74">
        <f t="shared" si="2"/>
        <v>0</v>
      </c>
      <c r="Z143" s="74">
        <f>IF(Y143="","",COUNTIF(Sabana23[[#This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9">
        <f t="array" ref="X144">IF($D$12="","",(SUMPRODUCT(($D$12:$W$12=Sabana23[[#This Row],[Columna4]:[Columna23]])*1)))</f>
        <v>0</v>
      </c>
      <c r="Y144" s="74">
        <f t="shared" si="2"/>
        <v>0</v>
      </c>
      <c r="Z144" s="74">
        <f>IF(Y144="","",COUNTIF(Sabana23[[#This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9">
        <f t="array" ref="X145">IF($D$12="","",(SUMPRODUCT(($D$12:$W$12=Sabana23[[#This Row],[Columna4]:[Columna23]])*1)))</f>
        <v>0</v>
      </c>
      <c r="Y145" s="74">
        <f t="shared" si="2"/>
        <v>0</v>
      </c>
      <c r="Z145" s="74">
        <f>IF(Y145="","",COUNTIF(Sabana23[[#This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9">
        <f t="array" ref="X146">IF($D$12="","",(SUMPRODUCT(($D$12:$W$12=Sabana23[[#This Row],[Columna4]:[Columna23]])*1)))</f>
        <v>0</v>
      </c>
      <c r="Y146" s="74">
        <f t="shared" ref="Y146:Y209" si="3">IF(X146="","",(X146/20))</f>
        <v>0</v>
      </c>
      <c r="Z146" s="74">
        <f>IF(Y146="","",COUNTIF(Sabana23[[#This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9">
        <f t="array" ref="X147">IF($D$12="","",(SUMPRODUCT(($D$12:$W$12=Sabana23[[#This Row],[Columna4]:[Columna23]])*1)))</f>
        <v>0</v>
      </c>
      <c r="Y147" s="74">
        <f t="shared" si="3"/>
        <v>0</v>
      </c>
      <c r="Z147" s="74">
        <f>IF(Y147="","",COUNTIF(Sabana23[[#This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9">
        <f t="array" ref="X148">IF($D$12="","",(SUMPRODUCT(($D$12:$W$12=Sabana23[[#This Row],[Columna4]:[Columna23]])*1)))</f>
        <v>0</v>
      </c>
      <c r="Y148" s="74">
        <f t="shared" si="3"/>
        <v>0</v>
      </c>
      <c r="Z148" s="74">
        <f>IF(Y148="","",COUNTIF(Sabana23[[#This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9">
        <f t="array" ref="X149">IF($D$12="","",(SUMPRODUCT(($D$12:$W$12=Sabana23[[#This Row],[Columna4]:[Columna23]])*1)))</f>
        <v>0</v>
      </c>
      <c r="Y149" s="74">
        <f t="shared" si="3"/>
        <v>0</v>
      </c>
      <c r="Z149" s="74">
        <f>IF(Y149="","",COUNTIF(Sabana23[[#This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9">
        <f t="array" ref="X150">IF($D$12="","",(SUMPRODUCT(($D$12:$W$12=Sabana23[[#This Row],[Columna4]:[Columna23]])*1)))</f>
        <v>0</v>
      </c>
      <c r="Y150" s="74">
        <f t="shared" si="3"/>
        <v>0</v>
      </c>
      <c r="Z150" s="74">
        <f>IF(Y150="","",COUNTIF(Sabana23[[#This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9">
        <f t="array" ref="X151">IF($D$12="","",(SUMPRODUCT(($D$12:$W$12=Sabana23[[#This Row],[Columna4]:[Columna23]])*1)))</f>
        <v>0</v>
      </c>
      <c r="Y151" s="74">
        <f t="shared" si="3"/>
        <v>0</v>
      </c>
      <c r="Z151" s="74">
        <f>IF(Y151="","",COUNTIF(Sabana23[[#This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9">
        <f t="array" ref="X152">IF($D$12="","",(SUMPRODUCT(($D$12:$W$12=Sabana23[[#This Row],[Columna4]:[Columna23]])*1)))</f>
        <v>0</v>
      </c>
      <c r="Y152" s="74">
        <f t="shared" si="3"/>
        <v>0</v>
      </c>
      <c r="Z152" s="74">
        <f>IF(Y152="","",COUNTIF(Sabana23[[#This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9">
        <f t="array" ref="X153">IF($D$12="","",(SUMPRODUCT(($D$12:$W$12=Sabana23[[#This Row],[Columna4]:[Columna23]])*1)))</f>
        <v>0</v>
      </c>
      <c r="Y153" s="74">
        <f t="shared" si="3"/>
        <v>0</v>
      </c>
      <c r="Z153" s="74">
        <f>IF(Y153="","",COUNTIF(Sabana23[[#This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9">
        <f t="array" ref="X154">IF($D$12="","",(SUMPRODUCT(($D$12:$W$12=Sabana23[[#This Row],[Columna4]:[Columna23]])*1)))</f>
        <v>0</v>
      </c>
      <c r="Y154" s="74">
        <f t="shared" si="3"/>
        <v>0</v>
      </c>
      <c r="Z154" s="74">
        <f>IF(Y154="","",COUNTIF(Sabana23[[#This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9">
        <f t="array" ref="X155">IF($D$12="","",(SUMPRODUCT(($D$12:$W$12=Sabana23[[#This Row],[Columna4]:[Columna23]])*1)))</f>
        <v>0</v>
      </c>
      <c r="Y155" s="74">
        <f t="shared" si="3"/>
        <v>0</v>
      </c>
      <c r="Z155" s="74">
        <f>IF(Y155="","",COUNTIF(Sabana23[[#This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9">
        <f t="array" ref="X156">IF($D$12="","",(SUMPRODUCT(($D$12:$W$12=Sabana23[[#This Row],[Columna4]:[Columna23]])*1)))</f>
        <v>0</v>
      </c>
      <c r="Y156" s="74">
        <f t="shared" si="3"/>
        <v>0</v>
      </c>
      <c r="Z156" s="74">
        <f>IF(Y156="","",COUNTIF(Sabana23[[#This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9">
        <f t="array" ref="X157">IF($D$12="","",(SUMPRODUCT(($D$12:$W$12=Sabana23[[#This Row],[Columna4]:[Columna23]])*1)))</f>
        <v>0</v>
      </c>
      <c r="Y157" s="74">
        <f t="shared" si="3"/>
        <v>0</v>
      </c>
      <c r="Z157" s="74">
        <f>IF(Y157="","",COUNTIF(Sabana23[[#This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9">
        <f t="array" ref="X158">IF($D$12="","",(SUMPRODUCT(($D$12:$W$12=Sabana23[[#This Row],[Columna4]:[Columna23]])*1)))</f>
        <v>0</v>
      </c>
      <c r="Y158" s="74">
        <f t="shared" si="3"/>
        <v>0</v>
      </c>
      <c r="Z158" s="74">
        <f>IF(Y158="","",COUNTIF(Sabana23[[#This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9">
        <f t="array" ref="X159">IF($D$12="","",(SUMPRODUCT(($D$12:$W$12=Sabana23[[#This Row],[Columna4]:[Columna23]])*1)))</f>
        <v>0</v>
      </c>
      <c r="Y159" s="74">
        <f t="shared" si="3"/>
        <v>0</v>
      </c>
      <c r="Z159" s="74">
        <f>IF(Y159="","",COUNTIF(Sabana23[[#This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9">
        <f t="array" ref="X160">IF($D$12="","",(SUMPRODUCT(($D$12:$W$12=Sabana23[[#This Row],[Columna4]:[Columna23]])*1)))</f>
        <v>0</v>
      </c>
      <c r="Y160" s="74">
        <f t="shared" si="3"/>
        <v>0</v>
      </c>
      <c r="Z160" s="74">
        <f>IF(Y160="","",COUNTIF(Sabana23[[#This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9">
        <f t="array" ref="X161">IF($D$12="","",(SUMPRODUCT(($D$12:$W$12=Sabana23[[#This Row],[Columna4]:[Columna23]])*1)))</f>
        <v>0</v>
      </c>
      <c r="Y161" s="74">
        <f t="shared" si="3"/>
        <v>0</v>
      </c>
      <c r="Z161" s="74">
        <f>IF(Y161="","",COUNTIF(Sabana23[[#This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9">
        <f t="array" ref="X162">IF($D$12="","",(SUMPRODUCT(($D$12:$W$12=Sabana23[[#This Row],[Columna4]:[Columna23]])*1)))</f>
        <v>0</v>
      </c>
      <c r="Y162" s="74">
        <f t="shared" si="3"/>
        <v>0</v>
      </c>
      <c r="Z162" s="74">
        <f>IF(Y162="","",COUNTIF(Sabana23[[#This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9">
        <f t="array" ref="X163">IF($D$12="","",(SUMPRODUCT(($D$12:$W$12=Sabana23[[#This Row],[Columna4]:[Columna23]])*1)))</f>
        <v>0</v>
      </c>
      <c r="Y163" s="74">
        <f t="shared" si="3"/>
        <v>0</v>
      </c>
      <c r="Z163" s="74">
        <f>IF(Y163="","",COUNTIF(Sabana23[[#This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9">
        <f t="array" ref="X164">IF($D$12="","",(SUMPRODUCT(($D$12:$W$12=Sabana23[[#This Row],[Columna4]:[Columna23]])*1)))</f>
        <v>0</v>
      </c>
      <c r="Y164" s="74">
        <f t="shared" si="3"/>
        <v>0</v>
      </c>
      <c r="Z164" s="74">
        <f>IF(Y164="","",COUNTIF(Sabana23[[#This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9">
        <f t="array" ref="X165">IF($D$12="","",(SUMPRODUCT(($D$12:$W$12=Sabana23[[#This Row],[Columna4]:[Columna23]])*1)))</f>
        <v>0</v>
      </c>
      <c r="Y165" s="74">
        <f t="shared" si="3"/>
        <v>0</v>
      </c>
      <c r="Z165" s="74">
        <f>IF(Y165="","",COUNTIF(Sabana23[[#This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9">
        <f t="array" ref="X166">IF($D$12="","",(SUMPRODUCT(($D$12:$W$12=Sabana23[[#This Row],[Columna4]:[Columna23]])*1)))</f>
        <v>0</v>
      </c>
      <c r="Y166" s="74">
        <f t="shared" si="3"/>
        <v>0</v>
      </c>
      <c r="Z166" s="74">
        <f>IF(Y166="","",COUNTIF(Sabana23[[#This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9">
        <f t="array" ref="X167">IF($D$12="","",(SUMPRODUCT(($D$12:$W$12=Sabana23[[#This Row],[Columna4]:[Columna23]])*1)))</f>
        <v>0</v>
      </c>
      <c r="Y167" s="74">
        <f t="shared" si="3"/>
        <v>0</v>
      </c>
      <c r="Z167" s="74">
        <f>IF(Y167="","",COUNTIF(Sabana23[[#This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9">
        <f t="array" ref="X168">IF($D$12="","",(SUMPRODUCT(($D$12:$W$12=Sabana23[[#This Row],[Columna4]:[Columna23]])*1)))</f>
        <v>0</v>
      </c>
      <c r="Y168" s="74">
        <f t="shared" si="3"/>
        <v>0</v>
      </c>
      <c r="Z168" s="74">
        <f>IF(Y168="","",COUNTIF(Sabana23[[#This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9">
        <f t="array" ref="X169">IF($D$12="","",(SUMPRODUCT(($D$12:$W$12=Sabana23[[#This Row],[Columna4]:[Columna23]])*1)))</f>
        <v>0</v>
      </c>
      <c r="Y169" s="74">
        <f t="shared" si="3"/>
        <v>0</v>
      </c>
      <c r="Z169" s="74">
        <f>IF(Y169="","",COUNTIF(Sabana23[[#This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9">
        <f t="array" ref="X170">IF($D$12="","",(SUMPRODUCT(($D$12:$W$12=Sabana23[[#This Row],[Columna4]:[Columna23]])*1)))</f>
        <v>0</v>
      </c>
      <c r="Y170" s="74">
        <f t="shared" si="3"/>
        <v>0</v>
      </c>
      <c r="Z170" s="74">
        <f>IF(Y170="","",COUNTIF(Sabana23[[#This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9">
        <f t="array" ref="X171">IF($D$12="","",(SUMPRODUCT(($D$12:$W$12=Sabana23[[#This Row],[Columna4]:[Columna23]])*1)))</f>
        <v>0</v>
      </c>
      <c r="Y171" s="74">
        <f t="shared" si="3"/>
        <v>0</v>
      </c>
      <c r="Z171" s="74">
        <f>IF(Y171="","",COUNTIF(Sabana23[[#This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9">
        <f t="array" ref="X172">IF($D$12="","",(SUMPRODUCT(($D$12:$W$12=Sabana23[[#This Row],[Columna4]:[Columna23]])*1)))</f>
        <v>0</v>
      </c>
      <c r="Y172" s="74">
        <f t="shared" si="3"/>
        <v>0</v>
      </c>
      <c r="Z172" s="74">
        <f>IF(Y172="","",COUNTIF(Sabana23[[#This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9">
        <f t="array" ref="X173">IF($D$12="","",(SUMPRODUCT(($D$12:$W$12=Sabana23[[#This Row],[Columna4]:[Columna23]])*1)))</f>
        <v>0</v>
      </c>
      <c r="Y173" s="74">
        <f t="shared" si="3"/>
        <v>0</v>
      </c>
      <c r="Z173" s="74">
        <f>IF(Y173="","",COUNTIF(Sabana23[[#This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9">
        <f t="array" ref="X174">IF($D$12="","",(SUMPRODUCT(($D$12:$W$12=Sabana23[[#This Row],[Columna4]:[Columna23]])*1)))</f>
        <v>0</v>
      </c>
      <c r="Y174" s="74">
        <f t="shared" si="3"/>
        <v>0</v>
      </c>
      <c r="Z174" s="74">
        <f>IF(Y174="","",COUNTIF(Sabana23[[#This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9">
        <f t="array" ref="X175">IF($D$12="","",(SUMPRODUCT(($D$12:$W$12=Sabana23[[#This Row],[Columna4]:[Columna23]])*1)))</f>
        <v>0</v>
      </c>
      <c r="Y175" s="74">
        <f t="shared" si="3"/>
        <v>0</v>
      </c>
      <c r="Z175" s="74">
        <f>IF(Y175="","",COUNTIF(Sabana23[[#This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9">
        <f t="array" ref="X176">IF($D$12="","",(SUMPRODUCT(($D$12:$W$12=Sabana23[[#This Row],[Columna4]:[Columna23]])*1)))</f>
        <v>0</v>
      </c>
      <c r="Y176" s="74">
        <f t="shared" si="3"/>
        <v>0</v>
      </c>
      <c r="Z176" s="74">
        <f>IF(Y176="","",COUNTIF(Sabana23[[#This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9">
        <f t="array" ref="X177">IF($D$12="","",(SUMPRODUCT(($D$12:$W$12=Sabana23[[#This Row],[Columna4]:[Columna23]])*1)))</f>
        <v>0</v>
      </c>
      <c r="Y177" s="74">
        <f t="shared" si="3"/>
        <v>0</v>
      </c>
      <c r="Z177" s="74">
        <f>IF(Y177="","",COUNTIF(Sabana23[[#This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9">
        <f t="array" ref="X178">IF($D$12="","",(SUMPRODUCT(($D$12:$W$12=Sabana23[[#This Row],[Columna4]:[Columna23]])*1)))</f>
        <v>0</v>
      </c>
      <c r="Y178" s="74">
        <f t="shared" si="3"/>
        <v>0</v>
      </c>
      <c r="Z178" s="74">
        <f>IF(Y178="","",COUNTIF(Sabana23[[#This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9">
        <f t="array" ref="X179">IF($D$12="","",(SUMPRODUCT(($D$12:$W$12=Sabana23[[#This Row],[Columna4]:[Columna23]])*1)))</f>
        <v>0</v>
      </c>
      <c r="Y179" s="74">
        <f t="shared" si="3"/>
        <v>0</v>
      </c>
      <c r="Z179" s="74">
        <f>IF(Y179="","",COUNTIF(Sabana23[[#This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9">
        <f t="array" ref="X180">IF($D$12="","",(SUMPRODUCT(($D$12:$W$12=Sabana23[[#This Row],[Columna4]:[Columna23]])*1)))</f>
        <v>0</v>
      </c>
      <c r="Y180" s="74">
        <f t="shared" si="3"/>
        <v>0</v>
      </c>
      <c r="Z180" s="74">
        <f>IF(Y180="","",COUNTIF(Sabana23[[#This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9">
        <f t="array" ref="X181">IF($D$12="","",(SUMPRODUCT(($D$12:$W$12=Sabana23[[#This Row],[Columna4]:[Columna23]])*1)))</f>
        <v>0</v>
      </c>
      <c r="Y181" s="74">
        <f t="shared" si="3"/>
        <v>0</v>
      </c>
      <c r="Z181" s="74">
        <f>IF(Y181="","",COUNTIF(Sabana23[[#This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9">
        <f t="array" ref="X182">IF($D$12="","",(SUMPRODUCT(($D$12:$W$12=Sabana23[[#This Row],[Columna4]:[Columna23]])*1)))</f>
        <v>0</v>
      </c>
      <c r="Y182" s="74">
        <f t="shared" si="3"/>
        <v>0</v>
      </c>
      <c r="Z182" s="74">
        <f>IF(Y182="","",COUNTIF(Sabana23[[#This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9">
        <f t="array" ref="X183">IF($D$12="","",(SUMPRODUCT(($D$12:$W$12=Sabana23[[#This Row],[Columna4]:[Columna23]])*1)))</f>
        <v>0</v>
      </c>
      <c r="Y183" s="74">
        <f t="shared" si="3"/>
        <v>0</v>
      </c>
      <c r="Z183" s="74">
        <f>IF(Y183="","",COUNTIF(Sabana23[[#This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9">
        <f t="array" ref="X184">IF($D$12="","",(SUMPRODUCT(($D$12:$W$12=Sabana23[[#This Row],[Columna4]:[Columna23]])*1)))</f>
        <v>0</v>
      </c>
      <c r="Y184" s="74">
        <f t="shared" si="3"/>
        <v>0</v>
      </c>
      <c r="Z184" s="74">
        <f>IF(Y184="","",COUNTIF(Sabana23[[#This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9">
        <f t="array" ref="X185">IF($D$12="","",(SUMPRODUCT(($D$12:$W$12=Sabana23[[#This Row],[Columna4]:[Columna23]])*1)))</f>
        <v>0</v>
      </c>
      <c r="Y185" s="74">
        <f t="shared" si="3"/>
        <v>0</v>
      </c>
      <c r="Z185" s="74">
        <f>IF(Y185="","",COUNTIF(Sabana23[[#This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9">
        <f t="array" ref="X186">IF($D$12="","",(SUMPRODUCT(($D$12:$W$12=Sabana23[[#This Row],[Columna4]:[Columna23]])*1)))</f>
        <v>0</v>
      </c>
      <c r="Y186" s="74">
        <f t="shared" si="3"/>
        <v>0</v>
      </c>
      <c r="Z186" s="74">
        <f>IF(Y186="","",COUNTIF(Sabana23[[#This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9">
        <f t="array" ref="X187">IF($D$12="","",(SUMPRODUCT(($D$12:$W$12=Sabana23[[#This Row],[Columna4]:[Columna23]])*1)))</f>
        <v>0</v>
      </c>
      <c r="Y187" s="74">
        <f t="shared" si="3"/>
        <v>0</v>
      </c>
      <c r="Z187" s="74">
        <f>IF(Y187="","",COUNTIF(Sabana23[[#This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9">
        <f t="array" ref="X188">IF($D$12="","",(SUMPRODUCT(($D$12:$W$12=Sabana23[[#This Row],[Columna4]:[Columna23]])*1)))</f>
        <v>0</v>
      </c>
      <c r="Y188" s="74">
        <f t="shared" si="3"/>
        <v>0</v>
      </c>
      <c r="Z188" s="74">
        <f>IF(Y188="","",COUNTIF(Sabana23[[#This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9">
        <f t="array" ref="X189">IF($D$12="","",(SUMPRODUCT(($D$12:$W$12=Sabana23[[#This Row],[Columna4]:[Columna23]])*1)))</f>
        <v>0</v>
      </c>
      <c r="Y189" s="74">
        <f t="shared" si="3"/>
        <v>0</v>
      </c>
      <c r="Z189" s="74">
        <f>IF(Y189="","",COUNTIF(Sabana23[[#This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9">
        <f t="array" ref="X190">IF($D$12="","",(SUMPRODUCT(($D$12:$W$12=Sabana23[[#This Row],[Columna4]:[Columna23]])*1)))</f>
        <v>0</v>
      </c>
      <c r="Y190" s="74">
        <f t="shared" si="3"/>
        <v>0</v>
      </c>
      <c r="Z190" s="74">
        <f>IF(Y190="","",COUNTIF(Sabana23[[#This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9">
        <f t="array" ref="X191">IF($D$12="","",(SUMPRODUCT(($D$12:$W$12=Sabana23[[#This Row],[Columna4]:[Columna23]])*1)))</f>
        <v>0</v>
      </c>
      <c r="Y191" s="74">
        <f t="shared" si="3"/>
        <v>0</v>
      </c>
      <c r="Z191" s="74">
        <f>IF(Y191="","",COUNTIF(Sabana23[[#This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9">
        <f t="array" ref="X192">IF($D$12="","",(SUMPRODUCT(($D$12:$W$12=Sabana23[[#This Row],[Columna4]:[Columna23]])*1)))</f>
        <v>0</v>
      </c>
      <c r="Y192" s="74">
        <f t="shared" si="3"/>
        <v>0</v>
      </c>
      <c r="Z192" s="74">
        <f>IF(Y192="","",COUNTIF(Sabana23[[#This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9">
        <f t="array" ref="X193">IF($D$12="","",(SUMPRODUCT(($D$12:$W$12=Sabana23[[#This Row],[Columna4]:[Columna23]])*1)))</f>
        <v>0</v>
      </c>
      <c r="Y193" s="74">
        <f t="shared" si="3"/>
        <v>0</v>
      </c>
      <c r="Z193" s="74">
        <f>IF(Y193="","",COUNTIF(Sabana23[[#This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9">
        <f t="array" ref="X194">IF($D$12="","",(SUMPRODUCT(($D$12:$W$12=Sabana23[[#This Row],[Columna4]:[Columna23]])*1)))</f>
        <v>0</v>
      </c>
      <c r="Y194" s="74">
        <f t="shared" si="3"/>
        <v>0</v>
      </c>
      <c r="Z194" s="74">
        <f>IF(Y194="","",COUNTIF(Sabana23[[#This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9">
        <f t="array" ref="X195">IF($D$12="","",(SUMPRODUCT(($D$12:$W$12=Sabana23[[#This Row],[Columna4]:[Columna23]])*1)))</f>
        <v>0</v>
      </c>
      <c r="Y195" s="74">
        <f t="shared" si="3"/>
        <v>0</v>
      </c>
      <c r="Z195" s="74">
        <f>IF(Y195="","",COUNTIF(Sabana23[[#This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9">
        <f t="array" ref="X196">IF($D$12="","",(SUMPRODUCT(($D$12:$W$12=Sabana23[[#This Row],[Columna4]:[Columna23]])*1)))</f>
        <v>0</v>
      </c>
      <c r="Y196" s="74">
        <f t="shared" si="3"/>
        <v>0</v>
      </c>
      <c r="Z196" s="74">
        <f>IF(Y196="","",COUNTIF(Sabana23[[#This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9">
        <f t="array" ref="X197">IF($D$12="","",(SUMPRODUCT(($D$12:$W$12=Sabana23[[#This Row],[Columna4]:[Columna23]])*1)))</f>
        <v>0</v>
      </c>
      <c r="Y197" s="74">
        <f t="shared" si="3"/>
        <v>0</v>
      </c>
      <c r="Z197" s="74">
        <f>IF(Y197="","",COUNTIF(Sabana23[[#This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9">
        <f t="array" ref="X198">IF($D$12="","",(SUMPRODUCT(($D$12:$W$12=Sabana23[[#This Row],[Columna4]:[Columna23]])*1)))</f>
        <v>0</v>
      </c>
      <c r="Y198" s="74">
        <f t="shared" si="3"/>
        <v>0</v>
      </c>
      <c r="Z198" s="74">
        <f>IF(Y198="","",COUNTIF(Sabana23[[#This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9">
        <f t="array" ref="X199">IF($D$12="","",(SUMPRODUCT(($D$12:$W$12=Sabana23[[#This Row],[Columna4]:[Columna23]])*1)))</f>
        <v>0</v>
      </c>
      <c r="Y199" s="74">
        <f t="shared" si="3"/>
        <v>0</v>
      </c>
      <c r="Z199" s="74">
        <f>IF(Y199="","",COUNTIF(Sabana23[[#This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9">
        <f t="array" ref="X200">IF($D$12="","",(SUMPRODUCT(($D$12:$W$12=Sabana23[[#This Row],[Columna4]:[Columna23]])*1)))</f>
        <v>0</v>
      </c>
      <c r="Y200" s="74">
        <f t="shared" si="3"/>
        <v>0</v>
      </c>
      <c r="Z200" s="74">
        <f>IF(Y200="","",COUNTIF(Sabana23[[#This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9">
        <f t="array" ref="X201">IF($D$12="","",(SUMPRODUCT(($D$12:$W$12=Sabana23[[#This Row],[Columna4]:[Columna23]])*1)))</f>
        <v>0</v>
      </c>
      <c r="Y201" s="74">
        <f t="shared" si="3"/>
        <v>0</v>
      </c>
      <c r="Z201" s="74">
        <f>IF(Y201="","",COUNTIF(Sabana23[[#This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9">
        <f t="array" ref="X202">IF($D$12="","",(SUMPRODUCT(($D$12:$W$12=Sabana23[[#This Row],[Columna4]:[Columna23]])*1)))</f>
        <v>0</v>
      </c>
      <c r="Y202" s="74">
        <f t="shared" si="3"/>
        <v>0</v>
      </c>
      <c r="Z202" s="74">
        <f>IF(Y202="","",COUNTIF(Sabana23[[#This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9">
        <f t="array" ref="X203">IF($D$12="","",(SUMPRODUCT(($D$12:$W$12=Sabana23[[#This Row],[Columna4]:[Columna23]])*1)))</f>
        <v>0</v>
      </c>
      <c r="Y203" s="74">
        <f t="shared" si="3"/>
        <v>0</v>
      </c>
      <c r="Z203" s="74">
        <f>IF(Y203="","",COUNTIF(Sabana23[[#This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9">
        <f t="array" ref="X204">IF($D$12="","",(SUMPRODUCT(($D$12:$W$12=Sabana23[[#This Row],[Columna4]:[Columna23]])*1)))</f>
        <v>0</v>
      </c>
      <c r="Y204" s="74">
        <f t="shared" si="3"/>
        <v>0</v>
      </c>
      <c r="Z204" s="74">
        <f>IF(Y204="","",COUNTIF(Sabana23[[#This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9">
        <f t="array" ref="X205">IF($D$12="","",(SUMPRODUCT(($D$12:$W$12=Sabana23[[#This Row],[Columna4]:[Columna23]])*1)))</f>
        <v>0</v>
      </c>
      <c r="Y205" s="74">
        <f t="shared" si="3"/>
        <v>0</v>
      </c>
      <c r="Z205" s="74">
        <f>IF(Y205="","",COUNTIF(Sabana23[[#This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9">
        <f t="array" ref="X206">IF($D$12="","",(SUMPRODUCT(($D$12:$W$12=Sabana23[[#This Row],[Columna4]:[Columna23]])*1)))</f>
        <v>0</v>
      </c>
      <c r="Y206" s="74">
        <f t="shared" si="3"/>
        <v>0</v>
      </c>
      <c r="Z206" s="74">
        <f>IF(Y206="","",COUNTIF(Sabana23[[#This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9">
        <f t="array" ref="X207">IF($D$12="","",(SUMPRODUCT(($D$12:$W$12=Sabana23[[#This Row],[Columna4]:[Columna23]])*1)))</f>
        <v>0</v>
      </c>
      <c r="Y207" s="74">
        <f t="shared" si="3"/>
        <v>0</v>
      </c>
      <c r="Z207" s="74">
        <f>IF(Y207="","",COUNTIF(Sabana23[[#This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9">
        <f t="array" ref="X208">IF($D$12="","",(SUMPRODUCT(($D$12:$W$12=Sabana23[[#This Row],[Columna4]:[Columna23]])*1)))</f>
        <v>0</v>
      </c>
      <c r="Y208" s="74">
        <f t="shared" si="3"/>
        <v>0</v>
      </c>
      <c r="Z208" s="74">
        <f>IF(Y208="","",COUNTIF(Sabana23[[#This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9">
        <f t="array" ref="X209">IF($D$12="","",(SUMPRODUCT(($D$12:$W$12=Sabana23[[#This Row],[Columna4]:[Columna23]])*1)))</f>
        <v>0</v>
      </c>
      <c r="Y209" s="74">
        <f t="shared" si="3"/>
        <v>0</v>
      </c>
      <c r="Z209" s="74">
        <f>IF(Y209="","",COUNTIF(Sabana23[[#This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9">
        <f t="array" ref="X210">IF($D$12="","",(SUMPRODUCT(($D$12:$W$12=Sabana23[[#This Row],[Columna4]:[Columna23]])*1)))</f>
        <v>0</v>
      </c>
      <c r="Y210" s="74">
        <f t="shared" ref="Y210:Y273" si="4">IF(X210="","",(X210/20))</f>
        <v>0</v>
      </c>
      <c r="Z210" s="74">
        <f>IF(Y210="","",COUNTIF(Sabana23[[#This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9">
        <f t="array" ref="X211">IF($D$12="","",(SUMPRODUCT(($D$12:$W$12=Sabana23[[#This Row],[Columna4]:[Columna23]])*1)))</f>
        <v>0</v>
      </c>
      <c r="Y211" s="74">
        <f t="shared" si="4"/>
        <v>0</v>
      </c>
      <c r="Z211" s="74">
        <f>IF(Y211="","",COUNTIF(Sabana23[[#This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9">
        <f t="array" ref="X212">IF($D$12="","",(SUMPRODUCT(($D$12:$W$12=Sabana23[[#This Row],[Columna4]:[Columna23]])*1)))</f>
        <v>0</v>
      </c>
      <c r="Y212" s="74">
        <f t="shared" si="4"/>
        <v>0</v>
      </c>
      <c r="Z212" s="74">
        <f>IF(Y212="","",COUNTIF(Sabana23[[#This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9">
        <f t="array" ref="X213">IF($D$12="","",(SUMPRODUCT(($D$12:$W$12=Sabana23[[#This Row],[Columna4]:[Columna23]])*1)))</f>
        <v>0</v>
      </c>
      <c r="Y213" s="74">
        <f t="shared" si="4"/>
        <v>0</v>
      </c>
      <c r="Z213" s="74">
        <f>IF(Y213="","",COUNTIF(Sabana23[[#This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9">
        <f t="array" ref="X214">IF($D$12="","",(SUMPRODUCT(($D$12:$W$12=Sabana23[[#This Row],[Columna4]:[Columna23]])*1)))</f>
        <v>0</v>
      </c>
      <c r="Y214" s="74">
        <f t="shared" si="4"/>
        <v>0</v>
      </c>
      <c r="Z214" s="74">
        <f>IF(Y214="","",COUNTIF(Sabana23[[#This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9">
        <f t="array" ref="X215">IF($D$12="","",(SUMPRODUCT(($D$12:$W$12=Sabana23[[#This Row],[Columna4]:[Columna23]])*1)))</f>
        <v>0</v>
      </c>
      <c r="Y215" s="74">
        <f t="shared" si="4"/>
        <v>0</v>
      </c>
      <c r="Z215" s="74">
        <f>IF(Y215="","",COUNTIF(Sabana23[[#This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9">
        <f t="array" ref="X216">IF($D$12="","",(SUMPRODUCT(($D$12:$W$12=Sabana23[[#This Row],[Columna4]:[Columna23]])*1)))</f>
        <v>0</v>
      </c>
      <c r="Y216" s="74">
        <f t="shared" si="4"/>
        <v>0</v>
      </c>
      <c r="Z216" s="74">
        <f>IF(Y216="","",COUNTIF(Sabana23[[#This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9">
        <f t="array" ref="X217">IF($D$12="","",(SUMPRODUCT(($D$12:$W$12=Sabana23[[#This Row],[Columna4]:[Columna23]])*1)))</f>
        <v>0</v>
      </c>
      <c r="Y217" s="74">
        <f t="shared" si="4"/>
        <v>0</v>
      </c>
      <c r="Z217" s="74">
        <f>IF(Y217="","",COUNTIF(Sabana23[[#This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9">
        <f t="array" ref="X218">IF($D$12="","",(SUMPRODUCT(($D$12:$W$12=Sabana23[[#This Row],[Columna4]:[Columna23]])*1)))</f>
        <v>0</v>
      </c>
      <c r="Y218" s="74">
        <f t="shared" si="4"/>
        <v>0</v>
      </c>
      <c r="Z218" s="74">
        <f>IF(Y218="","",COUNTIF(Sabana23[[#This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9">
        <f t="array" ref="X219">IF($D$12="","",(SUMPRODUCT(($D$12:$W$12=Sabana23[[#This Row],[Columna4]:[Columna23]])*1)))</f>
        <v>0</v>
      </c>
      <c r="Y219" s="74">
        <f t="shared" si="4"/>
        <v>0</v>
      </c>
      <c r="Z219" s="74">
        <f>IF(Y219="","",COUNTIF(Sabana23[[#This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9">
        <f t="array" ref="X220">IF($D$12="","",(SUMPRODUCT(($D$12:$W$12=Sabana23[[#This Row],[Columna4]:[Columna23]])*1)))</f>
        <v>0</v>
      </c>
      <c r="Y220" s="74">
        <f t="shared" si="4"/>
        <v>0</v>
      </c>
      <c r="Z220" s="74">
        <f>IF(Y220="","",COUNTIF(Sabana23[[#This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9">
        <f t="array" ref="X221">IF($D$12="","",(SUMPRODUCT(($D$12:$W$12=Sabana23[[#This Row],[Columna4]:[Columna23]])*1)))</f>
        <v>0</v>
      </c>
      <c r="Y221" s="74">
        <f t="shared" si="4"/>
        <v>0</v>
      </c>
      <c r="Z221" s="74">
        <f>IF(Y221="","",COUNTIF(Sabana23[[#This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9">
        <f t="array" ref="X222">IF($D$12="","",(SUMPRODUCT(($D$12:$W$12=Sabana23[[#This Row],[Columna4]:[Columna23]])*1)))</f>
        <v>0</v>
      </c>
      <c r="Y222" s="74">
        <f t="shared" si="4"/>
        <v>0</v>
      </c>
      <c r="Z222" s="74">
        <f>IF(Y222="","",COUNTIF(Sabana23[[#This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9">
        <f t="array" ref="X223">IF($D$12="","",(SUMPRODUCT(($D$12:$W$12=Sabana23[[#This Row],[Columna4]:[Columna23]])*1)))</f>
        <v>0</v>
      </c>
      <c r="Y223" s="74">
        <f t="shared" si="4"/>
        <v>0</v>
      </c>
      <c r="Z223" s="74">
        <f>IF(Y223="","",COUNTIF(Sabana23[[#This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9">
        <f t="array" ref="X224">IF($D$12="","",(SUMPRODUCT(($D$12:$W$12=Sabana23[[#This Row],[Columna4]:[Columna23]])*1)))</f>
        <v>0</v>
      </c>
      <c r="Y224" s="74">
        <f t="shared" si="4"/>
        <v>0</v>
      </c>
      <c r="Z224" s="74">
        <f>IF(Y224="","",COUNTIF(Sabana23[[#This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9">
        <f t="array" ref="X225">IF($D$12="","",(SUMPRODUCT(($D$12:$W$12=Sabana23[[#This Row],[Columna4]:[Columna23]])*1)))</f>
        <v>0</v>
      </c>
      <c r="Y225" s="74">
        <f t="shared" si="4"/>
        <v>0</v>
      </c>
      <c r="Z225" s="74">
        <f>IF(Y225="","",COUNTIF(Sabana23[[#This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9">
        <f t="array" ref="X226">IF($D$12="","",(SUMPRODUCT(($D$12:$W$12=Sabana23[[#This Row],[Columna4]:[Columna23]])*1)))</f>
        <v>0</v>
      </c>
      <c r="Y226" s="74">
        <f t="shared" si="4"/>
        <v>0</v>
      </c>
      <c r="Z226" s="74">
        <f>IF(Y226="","",COUNTIF(Sabana23[[#This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9">
        <f t="array" ref="X227">IF($D$12="","",(SUMPRODUCT(($D$12:$W$12=Sabana23[[#This Row],[Columna4]:[Columna23]])*1)))</f>
        <v>0</v>
      </c>
      <c r="Y227" s="74">
        <f t="shared" si="4"/>
        <v>0</v>
      </c>
      <c r="Z227" s="74">
        <f>IF(Y227="","",COUNTIF(Sabana23[[#This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9">
        <f t="array" ref="X228">IF($D$12="","",(SUMPRODUCT(($D$12:$W$12=Sabana23[[#This Row],[Columna4]:[Columna23]])*1)))</f>
        <v>0</v>
      </c>
      <c r="Y228" s="74">
        <f t="shared" si="4"/>
        <v>0</v>
      </c>
      <c r="Z228" s="74">
        <f>IF(Y228="","",COUNTIF(Sabana23[[#This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9">
        <f t="array" ref="X229">IF($D$12="","",(SUMPRODUCT(($D$12:$W$12=Sabana23[[#This Row],[Columna4]:[Columna23]])*1)))</f>
        <v>0</v>
      </c>
      <c r="Y229" s="74">
        <f t="shared" si="4"/>
        <v>0</v>
      </c>
      <c r="Z229" s="74">
        <f>IF(Y229="","",COUNTIF(Sabana23[[#This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9">
        <f t="array" ref="X230">IF($D$12="","",(SUMPRODUCT(($D$12:$W$12=Sabana23[[#This Row],[Columna4]:[Columna23]])*1)))</f>
        <v>0</v>
      </c>
      <c r="Y230" s="74">
        <f t="shared" si="4"/>
        <v>0</v>
      </c>
      <c r="Z230" s="74">
        <f>IF(Y230="","",COUNTIF(Sabana23[[#This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9">
        <f t="array" ref="X231">IF($D$12="","",(SUMPRODUCT(($D$12:$W$12=Sabana23[[#This Row],[Columna4]:[Columna23]])*1)))</f>
        <v>0</v>
      </c>
      <c r="Y231" s="74">
        <f t="shared" si="4"/>
        <v>0</v>
      </c>
      <c r="Z231" s="74">
        <f>IF(Y231="","",COUNTIF(Sabana23[[#This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9">
        <f t="array" ref="X232">IF($D$12="","",(SUMPRODUCT(($D$12:$W$12=Sabana23[[#This Row],[Columna4]:[Columna23]])*1)))</f>
        <v>0</v>
      </c>
      <c r="Y232" s="74">
        <f t="shared" si="4"/>
        <v>0</v>
      </c>
      <c r="Z232" s="74">
        <f>IF(Y232="","",COUNTIF(Sabana23[[#This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9">
        <f t="array" ref="X233">IF($D$12="","",(SUMPRODUCT(($D$12:$W$12=Sabana23[[#This Row],[Columna4]:[Columna23]])*1)))</f>
        <v>0</v>
      </c>
      <c r="Y233" s="74">
        <f t="shared" si="4"/>
        <v>0</v>
      </c>
      <c r="Z233" s="74">
        <f>IF(Y233="","",COUNTIF(Sabana23[[#This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9">
        <f t="array" ref="X234">IF($D$12="","",(SUMPRODUCT(($D$12:$W$12=Sabana23[[#This Row],[Columna4]:[Columna23]])*1)))</f>
        <v>0</v>
      </c>
      <c r="Y234" s="74">
        <f t="shared" si="4"/>
        <v>0</v>
      </c>
      <c r="Z234" s="74">
        <f>IF(Y234="","",COUNTIF(Sabana23[[#This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9">
        <f t="array" ref="X235">IF($D$12="","",(SUMPRODUCT(($D$12:$W$12=Sabana23[[#This Row],[Columna4]:[Columna23]])*1)))</f>
        <v>0</v>
      </c>
      <c r="Y235" s="74">
        <f t="shared" si="4"/>
        <v>0</v>
      </c>
      <c r="Z235" s="74">
        <f>IF(Y235="","",COUNTIF(Sabana23[[#This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9">
        <f t="array" ref="X236">IF($D$12="","",(SUMPRODUCT(($D$12:$W$12=Sabana23[[#This Row],[Columna4]:[Columna23]])*1)))</f>
        <v>0</v>
      </c>
      <c r="Y236" s="74">
        <f t="shared" si="4"/>
        <v>0</v>
      </c>
      <c r="Z236" s="74">
        <f>IF(Y236="","",COUNTIF(Sabana23[[#This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9">
        <f t="array" ref="X237">IF($D$12="","",(SUMPRODUCT(($D$12:$W$12=Sabana23[[#This Row],[Columna4]:[Columna23]])*1)))</f>
        <v>0</v>
      </c>
      <c r="Y237" s="74">
        <f t="shared" si="4"/>
        <v>0</v>
      </c>
      <c r="Z237" s="74">
        <f>IF(Y237="","",COUNTIF(Sabana23[[#This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9">
        <f t="array" ref="X238">IF($D$12="","",(SUMPRODUCT(($D$12:$W$12=Sabana23[[#This Row],[Columna4]:[Columna23]])*1)))</f>
        <v>0</v>
      </c>
      <c r="Y238" s="74">
        <f t="shared" si="4"/>
        <v>0</v>
      </c>
      <c r="Z238" s="74">
        <f>IF(Y238="","",COUNTIF(Sabana23[[#This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9">
        <f t="array" ref="X239">IF($D$12="","",(SUMPRODUCT(($D$12:$W$12=Sabana23[[#This Row],[Columna4]:[Columna23]])*1)))</f>
        <v>0</v>
      </c>
      <c r="Y239" s="74">
        <f t="shared" si="4"/>
        <v>0</v>
      </c>
      <c r="Z239" s="74">
        <f>IF(Y239="","",COUNTIF(Sabana23[[#This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9">
        <f t="array" ref="X240">IF($D$12="","",(SUMPRODUCT(($D$12:$W$12=Sabana23[[#This Row],[Columna4]:[Columna23]])*1)))</f>
        <v>0</v>
      </c>
      <c r="Y240" s="74">
        <f t="shared" si="4"/>
        <v>0</v>
      </c>
      <c r="Z240" s="74">
        <f>IF(Y240="","",COUNTIF(Sabana23[[#This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9">
        <f t="array" ref="X241">IF($D$12="","",(SUMPRODUCT(($D$12:$W$12=Sabana23[[#This Row],[Columna4]:[Columna23]])*1)))</f>
        <v>0</v>
      </c>
      <c r="Y241" s="74">
        <f t="shared" si="4"/>
        <v>0</v>
      </c>
      <c r="Z241" s="74">
        <f>IF(Y241="","",COUNTIF(Sabana23[[#This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9">
        <f t="array" ref="X242">IF($D$12="","",(SUMPRODUCT(($D$12:$W$12=Sabana23[[#This Row],[Columna4]:[Columna23]])*1)))</f>
        <v>0</v>
      </c>
      <c r="Y242" s="74">
        <f t="shared" si="4"/>
        <v>0</v>
      </c>
      <c r="Z242" s="74">
        <f>IF(Y242="","",COUNTIF(Sabana23[[#This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9">
        <f t="array" ref="X243">IF($D$12="","",(SUMPRODUCT(($D$12:$W$12=Sabana23[[#This Row],[Columna4]:[Columna23]])*1)))</f>
        <v>0</v>
      </c>
      <c r="Y243" s="74">
        <f t="shared" si="4"/>
        <v>0</v>
      </c>
      <c r="Z243" s="74">
        <f>IF(Y243="","",COUNTIF(Sabana23[[#This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9">
        <f t="array" ref="X244">IF($D$12="","",(SUMPRODUCT(($D$12:$W$12=Sabana23[[#This Row],[Columna4]:[Columna23]])*1)))</f>
        <v>0</v>
      </c>
      <c r="Y244" s="74">
        <f t="shared" si="4"/>
        <v>0</v>
      </c>
      <c r="Z244" s="74">
        <f>IF(Y244="","",COUNTIF(Sabana23[[#This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9">
        <f t="array" ref="X245">IF($D$12="","",(SUMPRODUCT(($D$12:$W$12=Sabana23[[#This Row],[Columna4]:[Columna23]])*1)))</f>
        <v>0</v>
      </c>
      <c r="Y245" s="74">
        <f t="shared" si="4"/>
        <v>0</v>
      </c>
      <c r="Z245" s="74">
        <f>IF(Y245="","",COUNTIF(Sabana23[[#This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9">
        <f t="array" ref="X246">IF($D$12="","",(SUMPRODUCT(($D$12:$W$12=Sabana23[[#This Row],[Columna4]:[Columna23]])*1)))</f>
        <v>0</v>
      </c>
      <c r="Y246" s="74">
        <f t="shared" si="4"/>
        <v>0</v>
      </c>
      <c r="Z246" s="74">
        <f>IF(Y246="","",COUNTIF(Sabana23[[#This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9">
        <f t="array" ref="X247">IF($D$12="","",(SUMPRODUCT(($D$12:$W$12=Sabana23[[#This Row],[Columna4]:[Columna23]])*1)))</f>
        <v>0</v>
      </c>
      <c r="Y247" s="74">
        <f t="shared" si="4"/>
        <v>0</v>
      </c>
      <c r="Z247" s="74">
        <f>IF(Y247="","",COUNTIF(Sabana23[[#This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9">
        <f t="array" ref="X248">IF($D$12="","",(SUMPRODUCT(($D$12:$W$12=Sabana23[[#This Row],[Columna4]:[Columna23]])*1)))</f>
        <v>0</v>
      </c>
      <c r="Y248" s="74">
        <f t="shared" si="4"/>
        <v>0</v>
      </c>
      <c r="Z248" s="74">
        <f>IF(Y248="","",COUNTIF(Sabana23[[#This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9">
        <f t="array" ref="X249">IF($D$12="","",(SUMPRODUCT(($D$12:$W$12=Sabana23[[#This Row],[Columna4]:[Columna23]])*1)))</f>
        <v>0</v>
      </c>
      <c r="Y249" s="74">
        <f t="shared" si="4"/>
        <v>0</v>
      </c>
      <c r="Z249" s="74">
        <f>IF(Y249="","",COUNTIF(Sabana23[[#This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9">
        <f t="array" ref="X250">IF($D$12="","",(SUMPRODUCT(($D$12:$W$12=Sabana23[[#This Row],[Columna4]:[Columna23]])*1)))</f>
        <v>0</v>
      </c>
      <c r="Y250" s="74">
        <f t="shared" si="4"/>
        <v>0</v>
      </c>
      <c r="Z250" s="74">
        <f>IF(Y250="","",COUNTIF(Sabana23[[#This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9">
        <f t="array" ref="X251">IF($D$12="","",(SUMPRODUCT(($D$12:$W$12=Sabana23[[#This Row],[Columna4]:[Columna23]])*1)))</f>
        <v>0</v>
      </c>
      <c r="Y251" s="74">
        <f t="shared" si="4"/>
        <v>0</v>
      </c>
      <c r="Z251" s="74">
        <f>IF(Y251="","",COUNTIF(Sabana23[[#This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9">
        <f t="array" ref="X252">IF($D$12="","",(SUMPRODUCT(($D$12:$W$12=Sabana23[[#This Row],[Columna4]:[Columna23]])*1)))</f>
        <v>0</v>
      </c>
      <c r="Y252" s="74">
        <f t="shared" si="4"/>
        <v>0</v>
      </c>
      <c r="Z252" s="74">
        <f>IF(Y252="","",COUNTIF(Sabana23[[#This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9">
        <f t="array" ref="X253">IF($D$12="","",(SUMPRODUCT(($D$12:$W$12=Sabana23[[#This Row],[Columna4]:[Columna23]])*1)))</f>
        <v>0</v>
      </c>
      <c r="Y253" s="74">
        <f t="shared" si="4"/>
        <v>0</v>
      </c>
      <c r="Z253" s="74">
        <f>IF(Y253="","",COUNTIF(Sabana23[[#This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9">
        <f t="array" ref="X254">IF($D$12="","",(SUMPRODUCT(($D$12:$W$12=Sabana23[[#This Row],[Columna4]:[Columna23]])*1)))</f>
        <v>0</v>
      </c>
      <c r="Y254" s="74">
        <f t="shared" si="4"/>
        <v>0</v>
      </c>
      <c r="Z254" s="74">
        <f>IF(Y254="","",COUNTIF(Sabana23[[#This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9">
        <f t="array" ref="X255">IF($D$12="","",(SUMPRODUCT(($D$12:$W$12=Sabana23[[#This Row],[Columna4]:[Columna23]])*1)))</f>
        <v>0</v>
      </c>
      <c r="Y255" s="74">
        <f t="shared" si="4"/>
        <v>0</v>
      </c>
      <c r="Z255" s="74">
        <f>IF(Y255="","",COUNTIF(Sabana23[[#This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9">
        <f t="array" ref="X256">IF($D$12="","",(SUMPRODUCT(($D$12:$W$12=Sabana23[[#This Row],[Columna4]:[Columna23]])*1)))</f>
        <v>0</v>
      </c>
      <c r="Y256" s="74">
        <f t="shared" si="4"/>
        <v>0</v>
      </c>
      <c r="Z256" s="74">
        <f>IF(Y256="","",COUNTIF(Sabana23[[#This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9">
        <f t="array" ref="X257">IF($D$12="","",(SUMPRODUCT(($D$12:$W$12=Sabana23[[#This Row],[Columna4]:[Columna23]])*1)))</f>
        <v>0</v>
      </c>
      <c r="Y257" s="74">
        <f t="shared" si="4"/>
        <v>0</v>
      </c>
      <c r="Z257" s="74">
        <f>IF(Y257="","",COUNTIF(Sabana23[[#This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9">
        <f t="array" ref="X258">IF($D$12="","",(SUMPRODUCT(($D$12:$W$12=Sabana23[[#This Row],[Columna4]:[Columna23]])*1)))</f>
        <v>0</v>
      </c>
      <c r="Y258" s="74">
        <f t="shared" si="4"/>
        <v>0</v>
      </c>
      <c r="Z258" s="74">
        <f>IF(Y258="","",COUNTIF(Sabana23[[#This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9">
        <f t="array" ref="X259">IF($D$12="","",(SUMPRODUCT(($D$12:$W$12=Sabana23[[#This Row],[Columna4]:[Columna23]])*1)))</f>
        <v>0</v>
      </c>
      <c r="Y259" s="74">
        <f t="shared" si="4"/>
        <v>0</v>
      </c>
      <c r="Z259" s="74">
        <f>IF(Y259="","",COUNTIF(Sabana23[[#This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9">
        <f t="array" ref="X260">IF($D$12="","",(SUMPRODUCT(($D$12:$W$12=Sabana23[[#This Row],[Columna4]:[Columna23]])*1)))</f>
        <v>0</v>
      </c>
      <c r="Y260" s="74">
        <f t="shared" si="4"/>
        <v>0</v>
      </c>
      <c r="Z260" s="74">
        <f>IF(Y260="","",COUNTIF(Sabana23[[#This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9">
        <f t="array" ref="X261">IF($D$12="","",(SUMPRODUCT(($D$12:$W$12=Sabana23[[#This Row],[Columna4]:[Columna23]])*1)))</f>
        <v>0</v>
      </c>
      <c r="Y261" s="74">
        <f t="shared" si="4"/>
        <v>0</v>
      </c>
      <c r="Z261" s="74">
        <f>IF(Y261="","",COUNTIF(Sabana23[[#This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9">
        <f t="array" ref="X262">IF($D$12="","",(SUMPRODUCT(($D$12:$W$12=Sabana23[[#This Row],[Columna4]:[Columna23]])*1)))</f>
        <v>0</v>
      </c>
      <c r="Y262" s="74">
        <f t="shared" si="4"/>
        <v>0</v>
      </c>
      <c r="Z262" s="74">
        <f>IF(Y262="","",COUNTIF(Sabana23[[#This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9">
        <f t="array" ref="X263">IF($D$12="","",(SUMPRODUCT(($D$12:$W$12=Sabana23[[#This Row],[Columna4]:[Columna23]])*1)))</f>
        <v>0</v>
      </c>
      <c r="Y263" s="74">
        <f t="shared" si="4"/>
        <v>0</v>
      </c>
      <c r="Z263" s="74">
        <f>IF(Y263="","",COUNTIF(Sabana23[[#This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9">
        <f t="array" ref="X264">IF($D$12="","",(SUMPRODUCT(($D$12:$W$12=Sabana23[[#This Row],[Columna4]:[Columna23]])*1)))</f>
        <v>0</v>
      </c>
      <c r="Y264" s="74">
        <f t="shared" si="4"/>
        <v>0</v>
      </c>
      <c r="Z264" s="74">
        <f>IF(Y264="","",COUNTIF(Sabana23[[#This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9">
        <f t="array" ref="X265">IF($D$12="","",(SUMPRODUCT(($D$12:$W$12=Sabana23[[#This Row],[Columna4]:[Columna23]])*1)))</f>
        <v>0</v>
      </c>
      <c r="Y265" s="74">
        <f t="shared" si="4"/>
        <v>0</v>
      </c>
      <c r="Z265" s="74">
        <f>IF(Y265="","",COUNTIF(Sabana23[[#This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9">
        <f t="array" ref="X266">IF($D$12="","",(SUMPRODUCT(($D$12:$W$12=Sabana23[[#This Row],[Columna4]:[Columna23]])*1)))</f>
        <v>0</v>
      </c>
      <c r="Y266" s="74">
        <f t="shared" si="4"/>
        <v>0</v>
      </c>
      <c r="Z266" s="74">
        <f>IF(Y266="","",COUNTIF(Sabana23[[#This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9">
        <f t="array" ref="X267">IF($D$12="","",(SUMPRODUCT(($D$12:$W$12=Sabana23[[#This Row],[Columna4]:[Columna23]])*1)))</f>
        <v>0</v>
      </c>
      <c r="Y267" s="74">
        <f t="shared" si="4"/>
        <v>0</v>
      </c>
      <c r="Z267" s="74">
        <f>IF(Y267="","",COUNTIF(Sabana23[[#This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9">
        <f t="array" ref="X268">IF($D$12="","",(SUMPRODUCT(($D$12:$W$12=Sabana23[[#This Row],[Columna4]:[Columna23]])*1)))</f>
        <v>0</v>
      </c>
      <c r="Y268" s="74">
        <f t="shared" si="4"/>
        <v>0</v>
      </c>
      <c r="Z268" s="74">
        <f>IF(Y268="","",COUNTIF(Sabana23[[#This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9">
        <f t="array" ref="X269">IF($D$12="","",(SUMPRODUCT(($D$12:$W$12=Sabana23[[#This Row],[Columna4]:[Columna23]])*1)))</f>
        <v>0</v>
      </c>
      <c r="Y269" s="74">
        <f t="shared" si="4"/>
        <v>0</v>
      </c>
      <c r="Z269" s="74">
        <f>IF(Y269="","",COUNTIF(Sabana23[[#This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9">
        <f t="array" ref="X270">IF($D$12="","",(SUMPRODUCT(($D$12:$W$12=Sabana23[[#This Row],[Columna4]:[Columna23]])*1)))</f>
        <v>0</v>
      </c>
      <c r="Y270" s="74">
        <f t="shared" si="4"/>
        <v>0</v>
      </c>
      <c r="Z270" s="74">
        <f>IF(Y270="","",COUNTIF(Sabana23[[#This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9">
        <f t="array" ref="X271">IF($D$12="","",(SUMPRODUCT(($D$12:$W$12=Sabana23[[#This Row],[Columna4]:[Columna23]])*1)))</f>
        <v>0</v>
      </c>
      <c r="Y271" s="74">
        <f t="shared" si="4"/>
        <v>0</v>
      </c>
      <c r="Z271" s="74">
        <f>IF(Y271="","",COUNTIF(Sabana23[[#This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9">
        <f t="array" ref="X272">IF($D$12="","",(SUMPRODUCT(($D$12:$W$12=Sabana23[[#This Row],[Columna4]:[Columna23]])*1)))</f>
        <v>0</v>
      </c>
      <c r="Y272" s="74">
        <f t="shared" si="4"/>
        <v>0</v>
      </c>
      <c r="Z272" s="74">
        <f>IF(Y272="","",COUNTIF(Sabana23[[#This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9">
        <f t="array" ref="X273">IF($D$12="","",(SUMPRODUCT(($D$12:$W$12=Sabana23[[#This Row],[Columna4]:[Columna23]])*1)))</f>
        <v>0</v>
      </c>
      <c r="Y273" s="74">
        <f t="shared" si="4"/>
        <v>0</v>
      </c>
      <c r="Z273" s="74">
        <f>IF(Y273="","",COUNTIF(Sabana23[[#This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9">
        <f t="array" ref="X274">IF($D$12="","",(SUMPRODUCT(($D$12:$W$12=Sabana23[[#This Row],[Columna4]:[Columna23]])*1)))</f>
        <v>0</v>
      </c>
      <c r="Y274" s="74">
        <f t="shared" ref="Y274:Y337" si="5">IF(X274="","",(X274/20))</f>
        <v>0</v>
      </c>
      <c r="Z274" s="74">
        <f>IF(Y274="","",COUNTIF(Sabana23[[#This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9">
        <f t="array" ref="X275">IF($D$12="","",(SUMPRODUCT(($D$12:$W$12=Sabana23[[#This Row],[Columna4]:[Columna23]])*1)))</f>
        <v>0</v>
      </c>
      <c r="Y275" s="74">
        <f t="shared" si="5"/>
        <v>0</v>
      </c>
      <c r="Z275" s="74">
        <f>IF(Y275="","",COUNTIF(Sabana23[[#This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9">
        <f t="array" ref="X276">IF($D$12="","",(SUMPRODUCT(($D$12:$W$12=Sabana23[[#This Row],[Columna4]:[Columna23]])*1)))</f>
        <v>0</v>
      </c>
      <c r="Y276" s="74">
        <f t="shared" si="5"/>
        <v>0</v>
      </c>
      <c r="Z276" s="74">
        <f>IF(Y276="","",COUNTIF(Sabana23[[#This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9">
        <f t="array" ref="X277">IF($D$12="","",(SUMPRODUCT(($D$12:$W$12=Sabana23[[#This Row],[Columna4]:[Columna23]])*1)))</f>
        <v>0</v>
      </c>
      <c r="Y277" s="74">
        <f t="shared" si="5"/>
        <v>0</v>
      </c>
      <c r="Z277" s="74">
        <f>IF(Y277="","",COUNTIF(Sabana23[[#This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9">
        <f t="array" ref="X278">IF($D$12="","",(SUMPRODUCT(($D$12:$W$12=Sabana23[[#This Row],[Columna4]:[Columna23]])*1)))</f>
        <v>0</v>
      </c>
      <c r="Y278" s="74">
        <f t="shared" si="5"/>
        <v>0</v>
      </c>
      <c r="Z278" s="74">
        <f>IF(Y278="","",COUNTIF(Sabana23[[#This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9">
        <f t="array" ref="X279">IF($D$12="","",(SUMPRODUCT(($D$12:$W$12=Sabana23[[#This Row],[Columna4]:[Columna23]])*1)))</f>
        <v>0</v>
      </c>
      <c r="Y279" s="74">
        <f t="shared" si="5"/>
        <v>0</v>
      </c>
      <c r="Z279" s="74">
        <f>IF(Y279="","",COUNTIF(Sabana23[[#This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9">
        <f t="array" ref="X280">IF($D$12="","",(SUMPRODUCT(($D$12:$W$12=Sabana23[[#This Row],[Columna4]:[Columna23]])*1)))</f>
        <v>0</v>
      </c>
      <c r="Y280" s="74">
        <f t="shared" si="5"/>
        <v>0</v>
      </c>
      <c r="Z280" s="74">
        <f>IF(Y280="","",COUNTIF(Sabana23[[#This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9">
        <f t="array" ref="X281">IF($D$12="","",(SUMPRODUCT(($D$12:$W$12=Sabana23[[#This Row],[Columna4]:[Columna23]])*1)))</f>
        <v>0</v>
      </c>
      <c r="Y281" s="74">
        <f t="shared" si="5"/>
        <v>0</v>
      </c>
      <c r="Z281" s="74">
        <f>IF(Y281="","",COUNTIF(Sabana23[[#This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9">
        <f t="array" ref="X282">IF($D$12="","",(SUMPRODUCT(($D$12:$W$12=Sabana23[[#This Row],[Columna4]:[Columna23]])*1)))</f>
        <v>0</v>
      </c>
      <c r="Y282" s="74">
        <f t="shared" si="5"/>
        <v>0</v>
      </c>
      <c r="Z282" s="74">
        <f>IF(Y282="","",COUNTIF(Sabana23[[#This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9">
        <f t="array" ref="X283">IF($D$12="","",(SUMPRODUCT(($D$12:$W$12=Sabana23[[#This Row],[Columna4]:[Columna23]])*1)))</f>
        <v>0</v>
      </c>
      <c r="Y283" s="74">
        <f t="shared" si="5"/>
        <v>0</v>
      </c>
      <c r="Z283" s="74">
        <f>IF(Y283="","",COUNTIF(Sabana23[[#This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9">
        <f t="array" ref="X284">IF($D$12="","",(SUMPRODUCT(($D$12:$W$12=Sabana23[[#This Row],[Columna4]:[Columna23]])*1)))</f>
        <v>0</v>
      </c>
      <c r="Y284" s="74">
        <f t="shared" si="5"/>
        <v>0</v>
      </c>
      <c r="Z284" s="74">
        <f>IF(Y284="","",COUNTIF(Sabana23[[#This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9">
        <f t="array" ref="X285">IF($D$12="","",(SUMPRODUCT(($D$12:$W$12=Sabana23[[#This Row],[Columna4]:[Columna23]])*1)))</f>
        <v>0</v>
      </c>
      <c r="Y285" s="74">
        <f t="shared" si="5"/>
        <v>0</v>
      </c>
      <c r="Z285" s="74">
        <f>IF(Y285="","",COUNTIF(Sabana23[[#This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9">
        <f t="array" ref="X286">IF($D$12="","",(SUMPRODUCT(($D$12:$W$12=Sabana23[[#This Row],[Columna4]:[Columna23]])*1)))</f>
        <v>0</v>
      </c>
      <c r="Y286" s="74">
        <f t="shared" si="5"/>
        <v>0</v>
      </c>
      <c r="Z286" s="74">
        <f>IF(Y286="","",COUNTIF(Sabana23[[#This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9">
        <f t="array" ref="X287">IF($D$12="","",(SUMPRODUCT(($D$12:$W$12=Sabana23[[#This Row],[Columna4]:[Columna23]])*1)))</f>
        <v>0</v>
      </c>
      <c r="Y287" s="74">
        <f t="shared" si="5"/>
        <v>0</v>
      </c>
      <c r="Z287" s="74">
        <f>IF(Y287="","",COUNTIF(Sabana23[[#This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9">
        <f t="array" ref="X288">IF($D$12="","",(SUMPRODUCT(($D$12:$W$12=Sabana23[[#This Row],[Columna4]:[Columna23]])*1)))</f>
        <v>0</v>
      </c>
      <c r="Y288" s="74">
        <f t="shared" si="5"/>
        <v>0</v>
      </c>
      <c r="Z288" s="74">
        <f>IF(Y288="","",COUNTIF(Sabana23[[#This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9">
        <f t="array" ref="X289">IF($D$12="","",(SUMPRODUCT(($D$12:$W$12=Sabana23[[#This Row],[Columna4]:[Columna23]])*1)))</f>
        <v>0</v>
      </c>
      <c r="Y289" s="74">
        <f t="shared" si="5"/>
        <v>0</v>
      </c>
      <c r="Z289" s="74">
        <f>IF(Y289="","",COUNTIF(Sabana23[[#This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9">
        <f t="array" ref="X290">IF($D$12="","",(SUMPRODUCT(($D$12:$W$12=Sabana23[[#This Row],[Columna4]:[Columna23]])*1)))</f>
        <v>0</v>
      </c>
      <c r="Y290" s="74">
        <f t="shared" si="5"/>
        <v>0</v>
      </c>
      <c r="Z290" s="74">
        <f>IF(Y290="","",COUNTIF(Sabana23[[#This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9">
        <f t="array" ref="X291">IF($D$12="","",(SUMPRODUCT(($D$12:$W$12=Sabana23[[#This Row],[Columna4]:[Columna23]])*1)))</f>
        <v>0</v>
      </c>
      <c r="Y291" s="74">
        <f t="shared" si="5"/>
        <v>0</v>
      </c>
      <c r="Z291" s="74">
        <f>IF(Y291="","",COUNTIF(Sabana23[[#This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9">
        <f t="array" ref="X292">IF($D$12="","",(SUMPRODUCT(($D$12:$W$12=Sabana23[[#This Row],[Columna4]:[Columna23]])*1)))</f>
        <v>0</v>
      </c>
      <c r="Y292" s="74">
        <f t="shared" si="5"/>
        <v>0</v>
      </c>
      <c r="Z292" s="74">
        <f>IF(Y292="","",COUNTIF(Sabana23[[#This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9">
        <f t="array" ref="X293">IF($D$12="","",(SUMPRODUCT(($D$12:$W$12=Sabana23[[#This Row],[Columna4]:[Columna23]])*1)))</f>
        <v>0</v>
      </c>
      <c r="Y293" s="74">
        <f t="shared" si="5"/>
        <v>0</v>
      </c>
      <c r="Z293" s="74">
        <f>IF(Y293="","",COUNTIF(Sabana23[[#This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9">
        <f t="array" ref="X294">IF($D$12="","",(SUMPRODUCT(($D$12:$W$12=Sabana23[[#This Row],[Columna4]:[Columna23]])*1)))</f>
        <v>0</v>
      </c>
      <c r="Y294" s="74">
        <f t="shared" si="5"/>
        <v>0</v>
      </c>
      <c r="Z294" s="74">
        <f>IF(Y294="","",COUNTIF(Sabana23[[#This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9">
        <f t="array" ref="X295">IF($D$12="","",(SUMPRODUCT(($D$12:$W$12=Sabana23[[#This Row],[Columna4]:[Columna23]])*1)))</f>
        <v>0</v>
      </c>
      <c r="Y295" s="74">
        <f t="shared" si="5"/>
        <v>0</v>
      </c>
      <c r="Z295" s="74">
        <f>IF(Y295="","",COUNTIF(Sabana23[[#This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9">
        <f t="array" ref="X296">IF($D$12="","",(SUMPRODUCT(($D$12:$W$12=Sabana23[[#This Row],[Columna4]:[Columna23]])*1)))</f>
        <v>0</v>
      </c>
      <c r="Y296" s="74">
        <f t="shared" si="5"/>
        <v>0</v>
      </c>
      <c r="Z296" s="74">
        <f>IF(Y296="","",COUNTIF(Sabana23[[#This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9">
        <f t="array" ref="X297">IF($D$12="","",(SUMPRODUCT(($D$12:$W$12=Sabana23[[#This Row],[Columna4]:[Columna23]])*1)))</f>
        <v>0</v>
      </c>
      <c r="Y297" s="74">
        <f t="shared" si="5"/>
        <v>0</v>
      </c>
      <c r="Z297" s="74">
        <f>IF(Y297="","",COUNTIF(Sabana23[[#This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9">
        <f t="array" ref="X298">IF($D$12="","",(SUMPRODUCT(($D$12:$W$12=Sabana23[[#This Row],[Columna4]:[Columna23]])*1)))</f>
        <v>0</v>
      </c>
      <c r="Y298" s="74">
        <f t="shared" si="5"/>
        <v>0</v>
      </c>
      <c r="Z298" s="74">
        <f>IF(Y298="","",COUNTIF(Sabana23[[#This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9">
        <f t="array" ref="X299">IF($D$12="","",(SUMPRODUCT(($D$12:$W$12=Sabana23[[#This Row],[Columna4]:[Columna23]])*1)))</f>
        <v>0</v>
      </c>
      <c r="Y299" s="74">
        <f t="shared" si="5"/>
        <v>0</v>
      </c>
      <c r="Z299" s="74">
        <f>IF(Y299="","",COUNTIF(Sabana23[[#This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9">
        <f t="array" ref="X300">IF($D$12="","",(SUMPRODUCT(($D$12:$W$12=Sabana23[[#This Row],[Columna4]:[Columna23]])*1)))</f>
        <v>0</v>
      </c>
      <c r="Y300" s="74">
        <f t="shared" si="5"/>
        <v>0</v>
      </c>
      <c r="Z300" s="74">
        <f>IF(Y300="","",COUNTIF(Sabana23[[#This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9">
        <f t="array" ref="X301">IF($D$12="","",(SUMPRODUCT(($D$12:$W$12=Sabana23[[#This Row],[Columna4]:[Columna23]])*1)))</f>
        <v>0</v>
      </c>
      <c r="Y301" s="74">
        <f t="shared" si="5"/>
        <v>0</v>
      </c>
      <c r="Z301" s="74">
        <f>IF(Y301="","",COUNTIF(Sabana23[[#This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9">
        <f t="array" ref="X302">IF($D$12="","",(SUMPRODUCT(($D$12:$W$12=Sabana23[[#This Row],[Columna4]:[Columna23]])*1)))</f>
        <v>0</v>
      </c>
      <c r="Y302" s="74">
        <f t="shared" si="5"/>
        <v>0</v>
      </c>
      <c r="Z302" s="74">
        <f>IF(Y302="","",COUNTIF(Sabana23[[#This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9">
        <f t="array" ref="X303">IF($D$12="","",(SUMPRODUCT(($D$12:$W$12=Sabana23[[#This Row],[Columna4]:[Columna23]])*1)))</f>
        <v>0</v>
      </c>
      <c r="Y303" s="74">
        <f t="shared" si="5"/>
        <v>0</v>
      </c>
      <c r="Z303" s="74">
        <f>IF(Y303="","",COUNTIF(Sabana23[[#This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9">
        <f t="array" ref="X304">IF($D$12="","",(SUMPRODUCT(($D$12:$W$12=Sabana23[[#This Row],[Columna4]:[Columna23]])*1)))</f>
        <v>0</v>
      </c>
      <c r="Y304" s="74">
        <f t="shared" si="5"/>
        <v>0</v>
      </c>
      <c r="Z304" s="74">
        <f>IF(Y304="","",COUNTIF(Sabana23[[#This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9">
        <f t="array" ref="X305">IF($D$12="","",(SUMPRODUCT(($D$12:$W$12=Sabana23[[#This Row],[Columna4]:[Columna23]])*1)))</f>
        <v>0</v>
      </c>
      <c r="Y305" s="74">
        <f t="shared" si="5"/>
        <v>0</v>
      </c>
      <c r="Z305" s="74">
        <f>IF(Y305="","",COUNTIF(Sabana23[[#This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9">
        <f t="array" ref="X306">IF($D$12="","",(SUMPRODUCT(($D$12:$W$12=Sabana23[[#This Row],[Columna4]:[Columna23]])*1)))</f>
        <v>0</v>
      </c>
      <c r="Y306" s="74">
        <f t="shared" si="5"/>
        <v>0</v>
      </c>
      <c r="Z306" s="74">
        <f>IF(Y306="","",COUNTIF(Sabana23[[#This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9">
        <f t="array" ref="X307">IF($D$12="","",(SUMPRODUCT(($D$12:$W$12=Sabana23[[#This Row],[Columna4]:[Columna23]])*1)))</f>
        <v>0</v>
      </c>
      <c r="Y307" s="74">
        <f t="shared" si="5"/>
        <v>0</v>
      </c>
      <c r="Z307" s="74">
        <f>IF(Y307="","",COUNTIF(Sabana23[[#This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9">
        <f t="array" ref="X308">IF($D$12="","",(SUMPRODUCT(($D$12:$W$12=Sabana23[[#This Row],[Columna4]:[Columna23]])*1)))</f>
        <v>0</v>
      </c>
      <c r="Y308" s="74">
        <f t="shared" si="5"/>
        <v>0</v>
      </c>
      <c r="Z308" s="74">
        <f>IF(Y308="","",COUNTIF(Sabana23[[#This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9">
        <f t="array" ref="X309">IF($D$12="","",(SUMPRODUCT(($D$12:$W$12=Sabana23[[#This Row],[Columna4]:[Columna23]])*1)))</f>
        <v>0</v>
      </c>
      <c r="Y309" s="74">
        <f t="shared" si="5"/>
        <v>0</v>
      </c>
      <c r="Z309" s="74">
        <f>IF(Y309="","",COUNTIF(Sabana23[[#This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9">
        <f t="array" ref="X310">IF($D$12="","",(SUMPRODUCT(($D$12:$W$12=Sabana23[[#This Row],[Columna4]:[Columna23]])*1)))</f>
        <v>0</v>
      </c>
      <c r="Y310" s="74">
        <f t="shared" si="5"/>
        <v>0</v>
      </c>
      <c r="Z310" s="74">
        <f>IF(Y310="","",COUNTIF(Sabana23[[#This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9">
        <f t="array" ref="X311">IF($D$12="","",(SUMPRODUCT(($D$12:$W$12=Sabana23[[#This Row],[Columna4]:[Columna23]])*1)))</f>
        <v>0</v>
      </c>
      <c r="Y311" s="74">
        <f t="shared" si="5"/>
        <v>0</v>
      </c>
      <c r="Z311" s="74">
        <f>IF(Y311="","",COUNTIF(Sabana23[[#This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9">
        <f t="array" ref="X312">IF($D$12="","",(SUMPRODUCT(($D$12:$W$12=Sabana23[[#This Row],[Columna4]:[Columna23]])*1)))</f>
        <v>0</v>
      </c>
      <c r="Y312" s="74">
        <f t="shared" si="5"/>
        <v>0</v>
      </c>
      <c r="Z312" s="74">
        <f>IF(Y312="","",COUNTIF(Sabana23[[#This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9">
        <f t="array" ref="X313">IF($D$12="","",(SUMPRODUCT(($D$12:$W$12=Sabana23[[#This Row],[Columna4]:[Columna23]])*1)))</f>
        <v>0</v>
      </c>
      <c r="Y313" s="74">
        <f t="shared" si="5"/>
        <v>0</v>
      </c>
      <c r="Z313" s="74">
        <f>IF(Y313="","",COUNTIF(Sabana23[[#This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9">
        <f t="array" ref="X314">IF($D$12="","",(SUMPRODUCT(($D$12:$W$12=Sabana23[[#This Row],[Columna4]:[Columna23]])*1)))</f>
        <v>0</v>
      </c>
      <c r="Y314" s="74">
        <f t="shared" si="5"/>
        <v>0</v>
      </c>
      <c r="Z314" s="74">
        <f>IF(Y314="","",COUNTIF(Sabana23[[#This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9">
        <f t="array" ref="X315">IF($D$12="","",(SUMPRODUCT(($D$12:$W$12=Sabana23[[#This Row],[Columna4]:[Columna23]])*1)))</f>
        <v>0</v>
      </c>
      <c r="Y315" s="74">
        <f t="shared" si="5"/>
        <v>0</v>
      </c>
      <c r="Z315" s="74">
        <f>IF(Y315="","",COUNTIF(Sabana23[[#This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9">
        <f t="array" ref="X316">IF($D$12="","",(SUMPRODUCT(($D$12:$W$12=Sabana23[[#This Row],[Columna4]:[Columna23]])*1)))</f>
        <v>0</v>
      </c>
      <c r="Y316" s="74">
        <f t="shared" si="5"/>
        <v>0</v>
      </c>
      <c r="Z316" s="74">
        <f>IF(Y316="","",COUNTIF(Sabana23[[#This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9">
        <f t="array" ref="X317">IF($D$12="","",(SUMPRODUCT(($D$12:$W$12=Sabana23[[#This Row],[Columna4]:[Columna23]])*1)))</f>
        <v>0</v>
      </c>
      <c r="Y317" s="74">
        <f t="shared" si="5"/>
        <v>0</v>
      </c>
      <c r="Z317" s="74">
        <f>IF(Y317="","",COUNTIF(Sabana23[[#This Row],[Columna4]:[Columna23]],"O")/20)</f>
        <v>0</v>
      </c>
    </row>
    <row r="318" spans="2:26" ht="30.95" customHeight="1" x14ac:dyDescent="0.25">
      <c r="B318" s="46">
        <v>309</v>
      </c>
      <c r="C318" s="69" t="s">
        <v>10</v>
      </c>
      <c r="D318" s="32" t="str">
        <f>Sabana23[[#Headers],[Columna4]]</f>
        <v>Columna4</v>
      </c>
      <c r="E318" s="32" t="str">
        <f>Sabana23[[#Headers],[Columna5]]</f>
        <v>Columna5</v>
      </c>
      <c r="F318" s="32" t="str">
        <f>Sabana23[[#Headers],[Columna6]]</f>
        <v>Columna6</v>
      </c>
      <c r="G318" s="32" t="str">
        <f>Sabana23[[#Headers],[Columna7]]</f>
        <v>Columna7</v>
      </c>
      <c r="H318" s="32" t="str">
        <f>Sabana23[[#Headers],[Columna8]]</f>
        <v>Columna8</v>
      </c>
      <c r="I318" s="32" t="str">
        <f>Sabana23[[#Headers],[Columna9]]</f>
        <v>Columna9</v>
      </c>
      <c r="J318" s="32" t="str">
        <f>Sabana23[[#Headers],[Columna10]]</f>
        <v>Columna10</v>
      </c>
      <c r="K318" s="32" t="str">
        <f>Sabana23[[#Headers],[Columna11]]</f>
        <v>Columna11</v>
      </c>
      <c r="L318" s="32" t="str">
        <f>Sabana23[[#Headers],[Columna12]]</f>
        <v>Columna12</v>
      </c>
      <c r="M318" s="32" t="str">
        <f>Sabana23[[#Headers],[Columna13]]</f>
        <v>Columna13</v>
      </c>
      <c r="N318" s="32" t="str">
        <f>Sabana23[[#Headers],[Columna14]]</f>
        <v>Columna14</v>
      </c>
      <c r="O318" s="32" t="str">
        <f>Sabana23[[#Headers],[Columna15]]</f>
        <v>Columna15</v>
      </c>
      <c r="P318" s="32" t="str">
        <f>Sabana23[[#Headers],[Columna16]]</f>
        <v>Columna16</v>
      </c>
      <c r="Q318" s="32" t="str">
        <f>Sabana23[[#Headers],[Columna17]]</f>
        <v>Columna17</v>
      </c>
      <c r="R318" s="32" t="str">
        <f>Sabana23[[#Headers],[Columna18]]</f>
        <v>Columna18</v>
      </c>
      <c r="S318" s="32" t="str">
        <f>Sabana23[[#Headers],[Columna19]]</f>
        <v>Columna19</v>
      </c>
      <c r="T318" s="32" t="str">
        <f>Sabana23[[#Headers],[Columna20]]</f>
        <v>Columna20</v>
      </c>
      <c r="U318" s="32" t="str">
        <f>Sabana23[[#Headers],[Columna21]]</f>
        <v>Columna21</v>
      </c>
      <c r="V318" s="32" t="str">
        <f>Sabana23[[#Headers],[Columna22]]</f>
        <v>Columna22</v>
      </c>
      <c r="W318" s="33" t="str">
        <f>Sabana23[[#Headers],[Columna23]]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70" t="s">
        <v>11</v>
      </c>
      <c r="D319" s="34" t="str">
        <f t="shared" ref="D319:W319" si="6">D11</f>
        <v>I_1662854</v>
      </c>
      <c r="E319" s="34" t="str">
        <f t="shared" si="6"/>
        <v>I_1662881</v>
      </c>
      <c r="F319" s="34" t="str">
        <f t="shared" si="6"/>
        <v>I_1487610</v>
      </c>
      <c r="G319" s="34" t="str">
        <f t="shared" si="6"/>
        <v>I_1487609</v>
      </c>
      <c r="H319" s="34" t="str">
        <f t="shared" si="6"/>
        <v>I_1380387</v>
      </c>
      <c r="I319" s="34" t="str">
        <f t="shared" si="6"/>
        <v>I_1380373</v>
      </c>
      <c r="J319" s="34" t="str">
        <f t="shared" si="6"/>
        <v>I_1574295</v>
      </c>
      <c r="K319" s="34" t="str">
        <f t="shared" si="6"/>
        <v>I_1574319</v>
      </c>
      <c r="L319" s="34" t="str">
        <f t="shared" si="6"/>
        <v>I_1574322</v>
      </c>
      <c r="M319" s="34" t="str">
        <f t="shared" si="6"/>
        <v>I_1487569</v>
      </c>
      <c r="N319" s="34" t="str">
        <f t="shared" si="6"/>
        <v>I_1574271</v>
      </c>
      <c r="O319" s="34" t="str">
        <f t="shared" si="6"/>
        <v>I_1662816</v>
      </c>
      <c r="P319" s="34" t="str">
        <f t="shared" si="6"/>
        <v>I_1380432</v>
      </c>
      <c r="Q319" s="34" t="str">
        <f t="shared" si="6"/>
        <v>I_1381456</v>
      </c>
      <c r="R319" s="34" t="str">
        <f t="shared" si="6"/>
        <v>I_1381498</v>
      </c>
      <c r="S319" s="34" t="str">
        <f t="shared" si="6"/>
        <v>I_1662865</v>
      </c>
      <c r="T319" s="34" t="str">
        <f t="shared" si="6"/>
        <v>I_1381431</v>
      </c>
      <c r="U319" s="34" t="str">
        <f t="shared" si="6"/>
        <v>I_1381479</v>
      </c>
      <c r="V319" s="34" t="str">
        <f t="shared" si="6"/>
        <v>I_1662903</v>
      </c>
      <c r="W319" s="35" t="str">
        <f t="shared" si="6"/>
        <v>I_1380414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1" t="s">
        <v>9</v>
      </c>
      <c r="D320" s="30" t="str">
        <f t="shared" ref="D320:W320" si="7">IF(D325="","",IF(D325&gt;=85%,"Muy Fácil",IF(D325&gt;=60%,"Facil",IF(D325&gt;=40%,"Dificultad Moderada",IF(D325&gt;=15%,"Dificil",IF(D325&gt;=0%,"Muy Difícil",""))))))</f>
        <v>Dificultad Moderada</v>
      </c>
      <c r="E320" s="30" t="str">
        <f t="shared" si="7"/>
        <v>Dificultad Moderada</v>
      </c>
      <c r="F320" s="30" t="str">
        <f t="shared" si="7"/>
        <v>Facil</v>
      </c>
      <c r="G320" s="30" t="str">
        <f t="shared" si="7"/>
        <v>Muy Fácil</v>
      </c>
      <c r="H320" s="30" t="str">
        <f t="shared" si="7"/>
        <v>Facil</v>
      </c>
      <c r="I320" s="30" t="str">
        <f t="shared" si="7"/>
        <v>Muy Difícil</v>
      </c>
      <c r="J320" s="30" t="str">
        <f t="shared" si="7"/>
        <v>Dificultad Moderada</v>
      </c>
      <c r="K320" s="30" t="str">
        <f t="shared" si="7"/>
        <v>Dificultad Moderada</v>
      </c>
      <c r="L320" s="30" t="str">
        <f t="shared" si="7"/>
        <v>Dificil</v>
      </c>
      <c r="M320" s="30" t="str">
        <f t="shared" si="7"/>
        <v>Dificil</v>
      </c>
      <c r="N320" s="30" t="str">
        <f t="shared" si="7"/>
        <v>Dificultad Moderada</v>
      </c>
      <c r="O320" s="30" t="str">
        <f t="shared" si="7"/>
        <v>Muy Fácil</v>
      </c>
      <c r="P320" s="30" t="str">
        <f t="shared" si="7"/>
        <v>Muy Difícil</v>
      </c>
      <c r="Q320" s="30" t="str">
        <f t="shared" si="7"/>
        <v>Dificultad Moderada</v>
      </c>
      <c r="R320" s="30" t="str">
        <f t="shared" si="7"/>
        <v>Dificil</v>
      </c>
      <c r="S320" s="30" t="str">
        <f t="shared" si="7"/>
        <v>Dificil</v>
      </c>
      <c r="T320" s="30" t="str">
        <f t="shared" si="7"/>
        <v>Dificultad Moderada</v>
      </c>
      <c r="U320" s="30" t="str">
        <f t="shared" si="7"/>
        <v>Dificultad Moderada</v>
      </c>
      <c r="V320" s="30" t="str">
        <f t="shared" si="7"/>
        <v>Dificultad Moderada</v>
      </c>
      <c r="W320" s="53" t="str">
        <f t="shared" si="7"/>
        <v>Dificultad Moderada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D</v>
      </c>
      <c r="E321" s="36" t="str">
        <f t="shared" si="8"/>
        <v>D</v>
      </c>
      <c r="F321" s="36" t="str">
        <f t="shared" si="8"/>
        <v>D</v>
      </c>
      <c r="G321" s="36" t="str">
        <f t="shared" si="8"/>
        <v>A</v>
      </c>
      <c r="H321" s="36" t="str">
        <f t="shared" si="8"/>
        <v>D</v>
      </c>
      <c r="I321" s="36" t="str">
        <f t="shared" si="8"/>
        <v>B</v>
      </c>
      <c r="J321" s="36" t="str">
        <f t="shared" si="8"/>
        <v>D</v>
      </c>
      <c r="K321" s="36" t="str">
        <f t="shared" si="8"/>
        <v>A</v>
      </c>
      <c r="L321" s="36" t="str">
        <f t="shared" si="8"/>
        <v>A</v>
      </c>
      <c r="M321" s="36" t="str">
        <f t="shared" si="8"/>
        <v>D</v>
      </c>
      <c r="N321" s="36" t="str">
        <f t="shared" si="8"/>
        <v>B</v>
      </c>
      <c r="O321" s="36" t="str">
        <f t="shared" si="8"/>
        <v>B</v>
      </c>
      <c r="P321" s="36" t="str">
        <f t="shared" si="8"/>
        <v>C</v>
      </c>
      <c r="Q321" s="36" t="str">
        <f t="shared" si="8"/>
        <v>B</v>
      </c>
      <c r="R321" s="36" t="str">
        <f t="shared" si="8"/>
        <v>C</v>
      </c>
      <c r="S321" s="36" t="str">
        <f t="shared" si="8"/>
        <v>B</v>
      </c>
      <c r="T321" s="36" t="str">
        <f t="shared" si="8"/>
        <v>B</v>
      </c>
      <c r="U321" s="36" t="str">
        <f t="shared" si="8"/>
        <v>C</v>
      </c>
      <c r="V321" s="36" t="str">
        <f t="shared" si="8"/>
        <v>B</v>
      </c>
      <c r="W321" s="37" t="str">
        <f t="shared" si="8"/>
        <v>D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 t="shared" ref="D322:W322" si="9">IF(COUNTA(D18:D317)=0,"",IFERROR(COUNTIF(D$18:D$317,"=*"),""))</f>
        <v>39</v>
      </c>
      <c r="E322" s="38">
        <f t="shared" si="9"/>
        <v>39</v>
      </c>
      <c r="F322" s="38">
        <f t="shared" si="9"/>
        <v>39</v>
      </c>
      <c r="G322" s="38">
        <f t="shared" si="9"/>
        <v>39</v>
      </c>
      <c r="H322" s="38">
        <f t="shared" si="9"/>
        <v>39</v>
      </c>
      <c r="I322" s="38">
        <f t="shared" si="9"/>
        <v>39</v>
      </c>
      <c r="J322" s="38">
        <f t="shared" si="9"/>
        <v>39</v>
      </c>
      <c r="K322" s="38">
        <f t="shared" si="9"/>
        <v>39</v>
      </c>
      <c r="L322" s="38">
        <f t="shared" si="9"/>
        <v>39</v>
      </c>
      <c r="M322" s="38">
        <f t="shared" si="9"/>
        <v>39</v>
      </c>
      <c r="N322" s="38">
        <f t="shared" si="9"/>
        <v>39</v>
      </c>
      <c r="O322" s="38">
        <f t="shared" si="9"/>
        <v>39</v>
      </c>
      <c r="P322" s="38">
        <f t="shared" si="9"/>
        <v>39</v>
      </c>
      <c r="Q322" s="38">
        <f t="shared" si="9"/>
        <v>39</v>
      </c>
      <c r="R322" s="38">
        <f t="shared" si="9"/>
        <v>39</v>
      </c>
      <c r="S322" s="38">
        <f t="shared" si="9"/>
        <v>39</v>
      </c>
      <c r="T322" s="38">
        <f t="shared" si="9"/>
        <v>39</v>
      </c>
      <c r="U322" s="38">
        <f t="shared" si="9"/>
        <v>39</v>
      </c>
      <c r="V322" s="38">
        <f t="shared" si="9"/>
        <v>39</v>
      </c>
      <c r="W322" s="54">
        <f t="shared" si="9"/>
        <v>39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17</v>
      </c>
      <c r="E323" s="38">
        <f t="shared" si="10"/>
        <v>23</v>
      </c>
      <c r="F323" s="38">
        <f t="shared" si="10"/>
        <v>29</v>
      </c>
      <c r="G323" s="38">
        <f t="shared" si="10"/>
        <v>37</v>
      </c>
      <c r="H323" s="38">
        <f t="shared" si="10"/>
        <v>26</v>
      </c>
      <c r="I323" s="38">
        <f t="shared" si="10"/>
        <v>3</v>
      </c>
      <c r="J323" s="38">
        <f t="shared" si="10"/>
        <v>16</v>
      </c>
      <c r="K323" s="38">
        <f t="shared" si="10"/>
        <v>20</v>
      </c>
      <c r="L323" s="38">
        <f t="shared" si="10"/>
        <v>7</v>
      </c>
      <c r="M323" s="38">
        <f t="shared" si="10"/>
        <v>13</v>
      </c>
      <c r="N323" s="38">
        <f t="shared" si="10"/>
        <v>20</v>
      </c>
      <c r="O323" s="38">
        <f t="shared" si="10"/>
        <v>36</v>
      </c>
      <c r="P323" s="38">
        <f t="shared" si="10"/>
        <v>5</v>
      </c>
      <c r="Q323" s="38">
        <f t="shared" si="10"/>
        <v>17</v>
      </c>
      <c r="R323" s="38">
        <f t="shared" si="10"/>
        <v>13</v>
      </c>
      <c r="S323" s="38">
        <f t="shared" si="10"/>
        <v>11</v>
      </c>
      <c r="T323" s="38">
        <f t="shared" si="10"/>
        <v>16</v>
      </c>
      <c r="U323" s="38">
        <f t="shared" si="10"/>
        <v>19</v>
      </c>
      <c r="V323" s="38">
        <f t="shared" si="10"/>
        <v>18</v>
      </c>
      <c r="W323" s="54">
        <f t="shared" si="10"/>
        <v>23</v>
      </c>
      <c r="X323" s="3"/>
      <c r="Y323" s="4"/>
      <c r="Z323" s="3"/>
    </row>
    <row r="324" spans="1:26" s="49" customFormat="1" x14ac:dyDescent="0.25">
      <c r="A324" s="48"/>
      <c r="C324" s="72" t="s">
        <v>45</v>
      </c>
      <c r="D324" s="50">
        <f t="shared" ref="D324:W324" si="11">IF(D322="","",D322-D323)</f>
        <v>22</v>
      </c>
      <c r="E324" s="50">
        <f t="shared" si="11"/>
        <v>16</v>
      </c>
      <c r="F324" s="50">
        <f t="shared" si="11"/>
        <v>10</v>
      </c>
      <c r="G324" s="50">
        <f t="shared" si="11"/>
        <v>2</v>
      </c>
      <c r="H324" s="50">
        <f t="shared" si="11"/>
        <v>13</v>
      </c>
      <c r="I324" s="50">
        <f t="shared" si="11"/>
        <v>36</v>
      </c>
      <c r="J324" s="50">
        <f t="shared" si="11"/>
        <v>23</v>
      </c>
      <c r="K324" s="50">
        <f t="shared" si="11"/>
        <v>19</v>
      </c>
      <c r="L324" s="50">
        <f t="shared" si="11"/>
        <v>32</v>
      </c>
      <c r="M324" s="50">
        <f t="shared" si="11"/>
        <v>26</v>
      </c>
      <c r="N324" s="50">
        <f t="shared" si="11"/>
        <v>19</v>
      </c>
      <c r="O324" s="50">
        <f t="shared" si="11"/>
        <v>3</v>
      </c>
      <c r="P324" s="50">
        <f t="shared" si="11"/>
        <v>34</v>
      </c>
      <c r="Q324" s="50">
        <f t="shared" si="11"/>
        <v>22</v>
      </c>
      <c r="R324" s="50">
        <f t="shared" si="11"/>
        <v>26</v>
      </c>
      <c r="S324" s="50">
        <f t="shared" si="11"/>
        <v>28</v>
      </c>
      <c r="T324" s="50">
        <f t="shared" si="11"/>
        <v>23</v>
      </c>
      <c r="U324" s="50">
        <f t="shared" si="11"/>
        <v>20</v>
      </c>
      <c r="V324" s="50">
        <f t="shared" si="11"/>
        <v>21</v>
      </c>
      <c r="W324" s="55">
        <f t="shared" si="11"/>
        <v>16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0.4358974358974359</v>
      </c>
      <c r="E325" s="31">
        <f t="shared" si="12"/>
        <v>0.58974358974358976</v>
      </c>
      <c r="F325" s="31">
        <f t="shared" si="12"/>
        <v>0.74358974358974361</v>
      </c>
      <c r="G325" s="31">
        <f t="shared" si="12"/>
        <v>0.94871794871794868</v>
      </c>
      <c r="H325" s="31">
        <f t="shared" si="12"/>
        <v>0.66666666666666663</v>
      </c>
      <c r="I325" s="31">
        <f t="shared" si="12"/>
        <v>7.6923076923076927E-2</v>
      </c>
      <c r="J325" s="31">
        <f t="shared" si="12"/>
        <v>0.41025641025641024</v>
      </c>
      <c r="K325" s="31">
        <f t="shared" si="12"/>
        <v>0.51282051282051277</v>
      </c>
      <c r="L325" s="31">
        <f t="shared" si="12"/>
        <v>0.17948717948717949</v>
      </c>
      <c r="M325" s="31">
        <f t="shared" si="12"/>
        <v>0.33333333333333331</v>
      </c>
      <c r="N325" s="31">
        <f t="shared" si="12"/>
        <v>0.51282051282051277</v>
      </c>
      <c r="O325" s="31">
        <f t="shared" si="12"/>
        <v>0.92307692307692313</v>
      </c>
      <c r="P325" s="31">
        <f t="shared" si="12"/>
        <v>0.12820512820512819</v>
      </c>
      <c r="Q325" s="31">
        <f t="shared" si="12"/>
        <v>0.4358974358974359</v>
      </c>
      <c r="R325" s="31">
        <f t="shared" si="12"/>
        <v>0.33333333333333331</v>
      </c>
      <c r="S325" s="31">
        <f t="shared" si="12"/>
        <v>0.28205128205128205</v>
      </c>
      <c r="T325" s="31">
        <f t="shared" si="12"/>
        <v>0.41025641025641024</v>
      </c>
      <c r="U325" s="31">
        <f t="shared" si="12"/>
        <v>0.48717948717948717</v>
      </c>
      <c r="V325" s="31">
        <f t="shared" si="12"/>
        <v>0.46153846153846156</v>
      </c>
      <c r="W325" s="56">
        <f t="shared" si="12"/>
        <v>0.58974358974358976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0.30769230769230771</v>
      </c>
      <c r="E327" s="31">
        <f t="shared" si="14"/>
        <v>0</v>
      </c>
      <c r="F327" s="31">
        <f t="shared" si="14"/>
        <v>2.564102564102564E-2</v>
      </c>
      <c r="G327" s="31">
        <f t="shared" si="14"/>
        <v>0.94871794871794868</v>
      </c>
      <c r="H327" s="31">
        <f t="shared" si="14"/>
        <v>0.12820512820512819</v>
      </c>
      <c r="I327" s="31">
        <f t="shared" si="14"/>
        <v>0.84615384615384615</v>
      </c>
      <c r="J327" s="31">
        <f t="shared" si="14"/>
        <v>0.28205128205128205</v>
      </c>
      <c r="K327" s="31">
        <f t="shared" si="14"/>
        <v>0.51282051282051277</v>
      </c>
      <c r="L327" s="31">
        <f t="shared" si="14"/>
        <v>0.17948717948717949</v>
      </c>
      <c r="M327" s="31">
        <f t="shared" si="14"/>
        <v>2.564102564102564E-2</v>
      </c>
      <c r="N327" s="31">
        <f t="shared" si="14"/>
        <v>0.20512820512820512</v>
      </c>
      <c r="O327" s="31">
        <f t="shared" si="14"/>
        <v>2.564102564102564E-2</v>
      </c>
      <c r="P327" s="31">
        <f t="shared" si="14"/>
        <v>0.33333333333333331</v>
      </c>
      <c r="Q327" s="31">
        <f t="shared" si="14"/>
        <v>0.17948717948717949</v>
      </c>
      <c r="R327" s="31">
        <f t="shared" si="14"/>
        <v>0.38461538461538464</v>
      </c>
      <c r="S327" s="31">
        <f t="shared" si="14"/>
        <v>0</v>
      </c>
      <c r="T327" s="31">
        <f t="shared" si="14"/>
        <v>0.51282051282051277</v>
      </c>
      <c r="U327" s="31">
        <f t="shared" si="14"/>
        <v>0.20512820512820512</v>
      </c>
      <c r="V327" s="31">
        <f t="shared" si="14"/>
        <v>0.30769230769230771</v>
      </c>
      <c r="W327" s="56">
        <f t="shared" si="14"/>
        <v>5.128205128205128E-2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0.10256410256410256</v>
      </c>
      <c r="E328" s="31">
        <f t="shared" si="15"/>
        <v>0.38461538461538464</v>
      </c>
      <c r="F328" s="31">
        <f t="shared" si="15"/>
        <v>5.128205128205128E-2</v>
      </c>
      <c r="G328" s="31">
        <f t="shared" si="15"/>
        <v>5.128205128205128E-2</v>
      </c>
      <c r="H328" s="31">
        <f t="shared" si="15"/>
        <v>0</v>
      </c>
      <c r="I328" s="31">
        <f t="shared" si="15"/>
        <v>7.6923076923076927E-2</v>
      </c>
      <c r="J328" s="31">
        <f t="shared" si="15"/>
        <v>0.10256410256410256</v>
      </c>
      <c r="K328" s="31">
        <f t="shared" si="15"/>
        <v>0.10256410256410256</v>
      </c>
      <c r="L328" s="31">
        <f t="shared" si="15"/>
        <v>0.10256410256410256</v>
      </c>
      <c r="M328" s="31">
        <f t="shared" si="15"/>
        <v>7.6923076923076927E-2</v>
      </c>
      <c r="N328" s="31">
        <f t="shared" si="15"/>
        <v>0.51282051282051277</v>
      </c>
      <c r="O328" s="31">
        <f t="shared" si="15"/>
        <v>0.92307692307692313</v>
      </c>
      <c r="P328" s="31">
        <f t="shared" si="15"/>
        <v>0.12820512820512819</v>
      </c>
      <c r="Q328" s="31">
        <f t="shared" si="15"/>
        <v>0.4358974358974359</v>
      </c>
      <c r="R328" s="31">
        <f t="shared" si="15"/>
        <v>0.17948717948717949</v>
      </c>
      <c r="S328" s="31">
        <f t="shared" si="15"/>
        <v>0.28205128205128205</v>
      </c>
      <c r="T328" s="31">
        <f t="shared" si="15"/>
        <v>0.41025641025641024</v>
      </c>
      <c r="U328" s="31">
        <f t="shared" si="15"/>
        <v>0.20512820512820512</v>
      </c>
      <c r="V328" s="31">
        <f t="shared" si="15"/>
        <v>0.46153846153846156</v>
      </c>
      <c r="W328" s="56">
        <f t="shared" si="15"/>
        <v>2.564102564102564E-2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0.15384615384615385</v>
      </c>
      <c r="E329" s="31">
        <f t="shared" si="16"/>
        <v>2.564102564102564E-2</v>
      </c>
      <c r="F329" s="31">
        <f t="shared" si="16"/>
        <v>0.17948717948717949</v>
      </c>
      <c r="G329" s="31">
        <f t="shared" si="16"/>
        <v>0</v>
      </c>
      <c r="H329" s="31">
        <f t="shared" si="16"/>
        <v>0.20512820512820512</v>
      </c>
      <c r="I329" s="31">
        <f t="shared" si="16"/>
        <v>2.564102564102564E-2</v>
      </c>
      <c r="J329" s="31">
        <f t="shared" si="16"/>
        <v>0.20512820512820512</v>
      </c>
      <c r="K329" s="31">
        <f t="shared" si="16"/>
        <v>0.10256410256410256</v>
      </c>
      <c r="L329" s="31">
        <f t="shared" si="16"/>
        <v>0.4358974358974359</v>
      </c>
      <c r="M329" s="31">
        <f t="shared" si="16"/>
        <v>0.5641025641025641</v>
      </c>
      <c r="N329" s="31">
        <f t="shared" si="16"/>
        <v>0.15384615384615385</v>
      </c>
      <c r="O329" s="31">
        <f t="shared" si="16"/>
        <v>2.564102564102564E-2</v>
      </c>
      <c r="P329" s="31">
        <f t="shared" si="16"/>
        <v>0.12820512820512819</v>
      </c>
      <c r="Q329" s="31">
        <f t="shared" si="16"/>
        <v>7.6923076923076927E-2</v>
      </c>
      <c r="R329" s="31">
        <f t="shared" si="16"/>
        <v>0.33333333333333331</v>
      </c>
      <c r="S329" s="31">
        <f t="shared" si="16"/>
        <v>0.5641025641025641</v>
      </c>
      <c r="T329" s="31">
        <f t="shared" si="16"/>
        <v>2.564102564102564E-2</v>
      </c>
      <c r="U329" s="31">
        <f t="shared" si="16"/>
        <v>0.48717948717948717</v>
      </c>
      <c r="V329" s="31">
        <f t="shared" si="16"/>
        <v>0.15384615384615385</v>
      </c>
      <c r="W329" s="56">
        <f t="shared" si="16"/>
        <v>0.33333333333333331</v>
      </c>
      <c r="X329" s="3"/>
      <c r="Y329" s="4"/>
      <c r="Z329" s="3"/>
    </row>
    <row r="330" spans="1:26" ht="15.75" thickBot="1" x14ac:dyDescent="0.3">
      <c r="B330" s="46">
        <v>319</v>
      </c>
      <c r="C330" s="73" t="s">
        <v>8</v>
      </c>
      <c r="D330" s="39">
        <f t="shared" ref="D330:W330" si="17">IFERROR(COUNTIF(D$18:D$317,"D")/COUNTA(D$18:D$317),"")</f>
        <v>0.4358974358974359</v>
      </c>
      <c r="E330" s="39">
        <f t="shared" si="17"/>
        <v>0.58974358974358976</v>
      </c>
      <c r="F330" s="39">
        <f t="shared" si="17"/>
        <v>0.74358974358974361</v>
      </c>
      <c r="G330" s="39">
        <f t="shared" si="17"/>
        <v>0</v>
      </c>
      <c r="H330" s="39">
        <f t="shared" si="17"/>
        <v>0.66666666666666663</v>
      </c>
      <c r="I330" s="39">
        <f t="shared" si="17"/>
        <v>5.128205128205128E-2</v>
      </c>
      <c r="J330" s="39">
        <f t="shared" si="17"/>
        <v>0.41025641025641024</v>
      </c>
      <c r="K330" s="39">
        <f t="shared" si="17"/>
        <v>0.28205128205128205</v>
      </c>
      <c r="L330" s="39">
        <f t="shared" si="17"/>
        <v>0.28205128205128205</v>
      </c>
      <c r="M330" s="39">
        <f t="shared" si="17"/>
        <v>0.33333333333333331</v>
      </c>
      <c r="N330" s="39">
        <f t="shared" si="17"/>
        <v>0.12820512820512819</v>
      </c>
      <c r="O330" s="39">
        <f t="shared" si="17"/>
        <v>2.564102564102564E-2</v>
      </c>
      <c r="P330" s="39">
        <f t="shared" si="17"/>
        <v>0.41025641025641024</v>
      </c>
      <c r="Q330" s="39">
        <f t="shared" si="17"/>
        <v>0.30769230769230771</v>
      </c>
      <c r="R330" s="39">
        <f t="shared" si="17"/>
        <v>0.10256410256410256</v>
      </c>
      <c r="S330" s="39">
        <f t="shared" si="17"/>
        <v>0.15384615384615385</v>
      </c>
      <c r="T330" s="39">
        <f t="shared" si="17"/>
        <v>5.128205128205128E-2</v>
      </c>
      <c r="U330" s="39">
        <f t="shared" si="17"/>
        <v>0.10256410256410256</v>
      </c>
      <c r="V330" s="39">
        <f t="shared" si="17"/>
        <v>7.6923076923076927E-2</v>
      </c>
      <c r="W330" s="57">
        <f t="shared" si="17"/>
        <v>0.58974358974358976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70" priority="23" operator="containsText" text="Dificultad Moderada">
      <formula>NOT(ISERROR(SEARCH("Dificultad Moderada",D13)))</formula>
    </cfRule>
    <cfRule type="containsText" dxfId="69" priority="24" operator="containsText" text="Muy Fácil">
      <formula>NOT(ISERROR(SEARCH("Muy Fácil",D13)))</formula>
    </cfRule>
    <cfRule type="containsText" dxfId="68" priority="25" operator="containsText" text="Facil">
      <formula>NOT(ISERROR(SEARCH("Facil",D13)))</formula>
    </cfRule>
    <cfRule type="containsText" dxfId="67" priority="26" operator="containsText" text="Dificil">
      <formula>NOT(ISERROR(SEARCH("Dificil",D13)))</formula>
    </cfRule>
    <cfRule type="containsText" dxfId="66" priority="27" operator="containsText" text="Muy Difícil">
      <formula>NOT(ISERROR(SEARCH("Muy Difícil",D13)))</formula>
    </cfRule>
  </conditionalFormatting>
  <conditionalFormatting sqref="D321:W321">
    <cfRule type="cellIs" dxfId="65" priority="17" operator="equal">
      <formula>0</formula>
    </cfRule>
    <cfRule type="containsBlanks" dxfId="64" priority="22">
      <formula>LEN(TRIM(D321))=0</formula>
    </cfRule>
  </conditionalFormatting>
  <conditionalFormatting sqref="D18:W317">
    <cfRule type="cellIs" dxfId="63" priority="13" operator="equal">
      <formula>""</formula>
    </cfRule>
    <cfRule type="cellIs" dxfId="62" priority="14" operator="equal">
      <formula>D$321</formula>
    </cfRule>
    <cfRule type="cellIs" dxfId="61" priority="15" operator="equal">
      <formula>"O"</formula>
    </cfRule>
    <cfRule type="cellIs" dxfId="60" priority="16" operator="notEqual">
      <formula>"O(""O"";$D$110)"</formula>
    </cfRule>
  </conditionalFormatting>
  <conditionalFormatting sqref="D318:W318">
    <cfRule type="containsText" dxfId="59" priority="12" operator="containsText" text="Columna">
      <formula>NOT(ISERROR(SEARCH("Columna",D318)))</formula>
    </cfRule>
  </conditionalFormatting>
  <conditionalFormatting sqref="D319:W319">
    <cfRule type="cellIs" dxfId="58" priority="11" operator="equal">
      <formula>0</formula>
    </cfRule>
  </conditionalFormatting>
  <conditionalFormatting sqref="D320:W320">
    <cfRule type="containsText" dxfId="57" priority="6" operator="containsText" text="Dificultad Moderada">
      <formula>NOT(ISERROR(SEARCH("Dificultad Moderada",D320)))</formula>
    </cfRule>
    <cfRule type="containsText" dxfId="56" priority="7" operator="containsText" text="Muy Fácil">
      <formula>NOT(ISERROR(SEARCH("Muy Fácil",D320)))</formula>
    </cfRule>
    <cfRule type="containsText" dxfId="55" priority="8" operator="containsText" text="Facil">
      <formula>NOT(ISERROR(SEARCH("Facil",D320)))</formula>
    </cfRule>
    <cfRule type="containsText" dxfId="54" priority="9" operator="containsText" text="Dificil">
      <formula>NOT(ISERROR(SEARCH("Dificil",D320)))</formula>
    </cfRule>
    <cfRule type="containsText" dxfId="53" priority="10" operator="containsText" text="Muy Difícil">
      <formula>NOT(ISERROR(SEARCH("Muy Difícil",D320)))</formula>
    </cfRule>
  </conditionalFormatting>
  <conditionalFormatting sqref="D12:W12">
    <cfRule type="containsBlanks" dxfId="52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87FBF9F-13DD-4B7A-B5BC-724A23FC4D76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B53BA13E-A3A1-400D-83D7-AE8B26040AFC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75666CB2-8F0A-4E8F-AC47-974434692D47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68CB6935-C7E2-477A-9B4F-8DE42D0CC1D2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E32451CA-C3BE-45F7-9CCA-4B811F9F372C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872E728E-8FCC-4DD6-8DE4-4667306DEC07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3D653E1E-95B0-45C2-85F0-AE8EF4D1E239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E961E76D-F6DC-4403-8154-BD73E12DCA91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abSelected="1" zoomScale="70" zoomScaleNormal="70" workbookViewId="0">
      <selection activeCell="D17" sqref="D17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6" t="s">
        <v>30</v>
      </c>
      <c r="C1" s="86"/>
      <c r="D1" s="86"/>
      <c r="E1" s="86"/>
      <c r="F1" s="86"/>
      <c r="G1" s="86"/>
      <c r="H1" s="86"/>
      <c r="I1" s="86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'Sabana 11'!D5</f>
        <v>I.E. COLEGIO SAN BERNARDO</v>
      </c>
      <c r="E2" s="59"/>
      <c r="F2" s="59"/>
      <c r="G2" s="60"/>
      <c r="H2" s="42" t="s">
        <v>35</v>
      </c>
      <c r="I2" s="41" t="str">
        <f>'Sabana 11'!F5</f>
        <v>COLEGIO SAN BERNARDO</v>
      </c>
      <c r="AF2" s="1"/>
    </row>
    <row r="3" spans="1:32" ht="14.45" customHeight="1" x14ac:dyDescent="0.25">
      <c r="B3"/>
      <c r="C3" s="61" t="s">
        <v>32</v>
      </c>
      <c r="D3" s="62">
        <f>'Sabana 11'!D6</f>
        <v>1101</v>
      </c>
      <c r="E3" s="59"/>
      <c r="F3" s="59"/>
      <c r="G3" s="60"/>
      <c r="H3" s="61" t="s">
        <v>36</v>
      </c>
      <c r="I3" s="41" t="str">
        <f>'Sabana 11'!F6</f>
        <v>UNDÉCIMO</v>
      </c>
      <c r="AF3" s="1"/>
    </row>
    <row r="4" spans="1:32" ht="14.45" customHeight="1" x14ac:dyDescent="0.25">
      <c r="B4"/>
      <c r="C4" s="61" t="s">
        <v>33</v>
      </c>
      <c r="D4" s="59" t="str">
        <f>'Sabana 11'!D7</f>
        <v xml:space="preserve">LENGUAJE </v>
      </c>
      <c r="E4" s="59"/>
      <c r="F4" s="59"/>
      <c r="G4" s="60"/>
      <c r="H4" s="61" t="s">
        <v>37</v>
      </c>
      <c r="I4" s="41">
        <f>'Sabana 11'!F7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9" t="s">
        <v>40</v>
      </c>
      <c r="D7" s="89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IF(D11="","",IFERROR(HLOOKUP($D11,Sabana23[[#All],[Columna4]:[Columna23]],2,FALSE),""))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IF(D11="","",IFERROR(HLOOKUP($D11,Sabana23[[#All],[Columna4]:[Columna23]],3,FALSE),""))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IF(D11="","",IFERROR(HLOOKUP($D11,Sabana23[[#All],[Columna4]:[Columna23]],4,FALSE),""))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IF(D11="","",IFERROR(HLOOKUP($D11,Sabana23[[#All],[Columna4]:[Columna23]],5,FALSE),""))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IF(D11="","",IFERROR(HLOOKUP($D11,Sabana23[[#All],[Columna4]:[Columna23]],6,FALSE),""))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IF(D11="","",IFERROR(HLOOKUP($D11,Sabana23[[#All],[Columna4]:[Columna23]],7,FALSE),""))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IF(D11="","",IFERROR(HLOOKUP($D11,Sabana23[[#All],[Columna4]:[Columna23]],8,FALSE),""))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IF(D11="","",IFERROR(HLOOKUP($D11,Sabana23[[#All],[Columna4]:[Columna23]],313,FALSE),""))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IF(D11="","",IFERROR(HLOOKUP($D11,Sabana23[[#All],[Columna4]:[Columna23]],314,FALSE),""))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IF(D11="","",IFERROR(HLOOKUP($D11,Sabana23[[#All],[Columna4]:[Columna23]],315,FALSE),""))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IF(D11="","",IFERROR(HLOOKUP($D11,Sabana23[[#All],[Columna4]:[Columna23]],316,FALSE),""))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IF(D11="","",IFERROR(HLOOKUP($D11,Sabana23[[#All],[Columna4]:[Columna23]],317,FALSE),""))</f>
        <v/>
      </c>
      <c r="E25" s="25" t="str">
        <f>$D$9</f>
        <v/>
      </c>
      <c r="F25" s="25">
        <f>IF(Tabla47625[[#This Row],[Porcentajes de respuesta 
para cada una de las opciones   ]]&gt;$D$9,Tabla47625[[#This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IF(D11="","",IFERROR(HLOOKUP($D11,Sabana23[[#All],[Columna4]:[Columna23]],318,FALSE),""))</f>
        <v/>
      </c>
      <c r="E26" s="25" t="str">
        <f>$D$9</f>
        <v/>
      </c>
      <c r="F26" s="25">
        <f>IF(Tabla47625[[#This Row],[Porcentajes de respuesta 
para cada una de las opciones   ]]&gt;$D$9,Tabla47625[[#This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IF(D11="","",IFERROR(HLOOKUP($D11,Sabana23[[#All],[Columna4]:[Columna23]],319,FALSE),""))</f>
        <v/>
      </c>
      <c r="E27" s="25" t="str">
        <f>$D$9</f>
        <v/>
      </c>
      <c r="F27" s="25">
        <f>IF(Tabla47625[[#This Row],[Porcentajes de respuesta 
para cada una de las opciones   ]]&gt;$D$9,Tabla47625[[#This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IF(D11="","",IFERROR(HLOOKUP($D11,Sabana23[[#All],[Columna4]:[Columna23]],320,FALSE),""))</f>
        <v/>
      </c>
      <c r="E28" s="25" t="str">
        <f>$D$9</f>
        <v/>
      </c>
      <c r="F28" s="25">
        <f>IF(Tabla47625[[#This Row],[Porcentajes de respuesta 
para cada una de las opciones   ]]&gt;$D$9,Tabla47625[[#This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IF(D11="","",IFERROR(HLOOKUP($D11,Sabana23[[#All],[Columna4]:[Columna23]],321,FALSE),""))</f>
        <v/>
      </c>
      <c r="E29" s="25" t="str">
        <f>$D$9</f>
        <v/>
      </c>
      <c r="F29" s="25">
        <f>IF(Tabla47625[[#This Row],[Porcentajes de respuesta 
para cada una de las opciones   ]]&gt;$D$9,Tabla47625[[#This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16" priority="3" operator="containsText" text="Facil">
      <formula>NOT(ISERROR(SEARCH("Facil",D14)))</formula>
    </cfRule>
    <cfRule type="containsText" dxfId="15" priority="4" operator="containsText" text="Dificil">
      <formula>NOT(ISERROR(SEARCH("Dificil",D14)))</formula>
    </cfRule>
    <cfRule type="containsText" dxfId="14" priority="5" operator="containsText" text="Muy Difícil">
      <formula>NOT(ISERROR(SEARCH("Muy Difícil",D14)))</formula>
    </cfRule>
    <cfRule type="containsText" dxfId="13" priority="6" operator="containsText" text="Muy Fácil">
      <formula>NOT(ISERROR(SEARCH("Muy Fácil",D14)))</formula>
    </cfRule>
    <cfRule type="containsText" dxfId="12" priority="7" operator="containsText" text="Dificultad Moderada">
      <formula>NOT(ISERROR(SEARCH("Dificultad Moderada",D14)))</formula>
    </cfRule>
  </conditionalFormatting>
  <conditionalFormatting sqref="I2:I4">
    <cfRule type="cellIs" dxfId="11" priority="2" operator="equal">
      <formula>0</formula>
    </cfRule>
  </conditionalFormatting>
  <conditionalFormatting sqref="D2:D4">
    <cfRule type="cellIs" dxfId="10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 Sabana3</vt:lpstr>
      <vt:lpstr> Analisis  3</vt:lpstr>
      <vt:lpstr> Sabana 4</vt:lpstr>
      <vt:lpstr> Analisis  4</vt:lpstr>
      <vt:lpstr> Sabana 5</vt:lpstr>
      <vt:lpstr> Analisis 5</vt:lpstr>
      <vt:lpstr>Sabana 6</vt:lpstr>
      <vt:lpstr> Analisis 6</vt:lpstr>
      <vt:lpstr>Sabana 7</vt:lpstr>
      <vt:lpstr> Analisis  7</vt:lpstr>
      <vt:lpstr> Sabana8</vt:lpstr>
      <vt:lpstr> Analisis 8</vt:lpstr>
      <vt:lpstr>Sabana 9</vt:lpstr>
      <vt:lpstr> Analisis  9 </vt:lpstr>
      <vt:lpstr>Sabana 10</vt:lpstr>
      <vt:lpstr>Analisis 10</vt:lpstr>
      <vt:lpstr>Sabana 11</vt:lpstr>
      <vt:lpstr> Analisis 11</vt:lpstr>
      <vt:lpstr>' Analisis  3'!Preguntas</vt:lpstr>
      <vt:lpstr>' Analisis  7'!Preguntas</vt:lpstr>
      <vt:lpstr>' Analisis  9 '!Preguntas</vt:lpstr>
      <vt:lpstr>' Analisis 11'!Preguntas</vt:lpstr>
      <vt:lpstr>' Analisis 5'!Preguntas</vt:lpstr>
      <vt:lpstr>' Analisis 6'!Preguntas</vt:lpstr>
      <vt:lpstr>' Analisis 8'!Preguntas</vt:lpstr>
      <vt:lpstr>' Sabana 4'!Preguntas</vt:lpstr>
      <vt:lpstr>' Sabana 5'!Preguntas</vt:lpstr>
      <vt:lpstr>' Sabana3'!Preguntas</vt:lpstr>
      <vt:lpstr>'Sabana 10'!Preguntas</vt:lpstr>
      <vt:lpstr>'Sabana 11'!Preguntas</vt:lpstr>
      <vt:lpstr>'Sabana 6'!Preguntas</vt:lpstr>
      <vt:lpstr>'Sabana 7'!Preguntas</vt:lpstr>
      <vt:lpstr>'Sabana 9'!Preguntas</vt:lpstr>
      <vt:lpstr>Preguntas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Pc_Gloria</cp:lastModifiedBy>
  <cp:lastPrinted>2022-09-05T20:37:10Z</cp:lastPrinted>
  <dcterms:created xsi:type="dcterms:W3CDTF">2017-10-12T18:19:59Z</dcterms:created>
  <dcterms:modified xsi:type="dcterms:W3CDTF">2023-03-31T14:50:35Z</dcterms:modified>
</cp:coreProperties>
</file>